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EC6AA63C-5161-4D61-9B2A-DE772B290DF6}"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<sst xmlns="http://schemas.openxmlformats.org/spreadsheetml/2006/main" count="7670" uniqueCount="1749">
  <si>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</si>
  <si>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</si>
  <si>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</si>
  <si>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</si>
  <si>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</si>
  <si>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</si>
  <si>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</si>
  <si>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</si>
  <si>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</si>
  <si>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</si>
  <si>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</si>
  <si>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</si>
  <si>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</si>
  <si>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</si>
  <si>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</si>
  <si>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</si>
  <si>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</si>
  <si>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</si>
  <si>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</si>
  <si>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</si>
  <si>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</si>
  <si>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</si>
  <si>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</si>
  <si>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</si>
  <si>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</si>
  <si>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</si>
  <si>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</si>
  <si>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</si>
  <si>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</si>
  <si>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</si>
  <si>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</si>
  <si>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</si>
  <si>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</si>
  <si>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</si>
  <si>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</si>
  <si>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</si>
  <si>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</si>
  <si>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</si>
  <si>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</si>
  <si>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</si>
  <si>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</si>
  <si>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</si>
  <si>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</si>
  <si>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</si>
  <si>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</si>
  <si>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</si>
  <si>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</si>
  <si>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</si>
  <si>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</si>
  <si>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</si>
  <si>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</si>
  <si>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</si>
  <si>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</si>
  <si>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</si>
  <si>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</si>
  <si>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</si>
  <si>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</si>
  <si>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</si>
  <si>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</si>
  <si>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</si>
  <si>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</si>
  <si>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</si>
  <si>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</si>
  <si>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</si>
  <si>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</si>
  <si>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</si>
  <si>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</si>
  <si>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</si>
  <si>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</si>
  <si>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</si>
  <si>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</si>
  <si>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</si>
  <si>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</si>
  <si>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</si>
  <si>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</si>
  <si>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</si>
  <si>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</si>
  <si>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</si>
  <si>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</si>
  <si>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</si>
  <si>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</si>
  <si>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</si>
  <si>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</si>
  <si>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</si>
  <si>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</si>
  <si>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</si>
  <si>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</si>
  <si>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</si>
  <si>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</si>
  <si>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</si>
  <si>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</si>
  <si>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</si>
  <si>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</si>
  <si>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</si>
  <si>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</si>
  <si>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</si>
  <si>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</si>
  <si>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</si>
  <si>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</si>
  <si>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</si>
  <si>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</si>
  <si>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</si>
  <si>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</si>
  <si>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</si>
  <si>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</si>
  <si>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</si>
  <si>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</si>
  <si>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</si>
  <si>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</si>
  <si>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</si>
  <si>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</si>
  <si>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</si>
  <si>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</si>
  <si>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</si>
  <si>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</si>
  <si>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</si>
  <si>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</si>
  <si>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</si>
  <si>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</si>
  <si>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</si>
  <si>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</si>
  <si>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</si>
  <si>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</si>
  <si>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</si>
  <si>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</si>
  <si>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</si>
  <si>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</si>
  <si>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</si>
  <si>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</si>
  <si>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</si>
  <si>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</si>
  <si>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</si>
  <si>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</si>
  <si>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</si>
  <si>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</si>
  <si>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</si>
  <si>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</si>
  <si>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</si>
  <si>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</si>
  <si>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</si>
  <si>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</si>
  <si>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</si>
  <si>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</si>
  <si>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</si>
  <si>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</si>
  <si>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</si>
  <si>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</si>
  <si>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</si>
  <si>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</si>
  <si>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</si>
  <si>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</si>
  <si>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</si>
  <si>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</si>
  <si>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</si>
  <si>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</si>
  <si>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</si>
  <si>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</si>
  <si>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</si>
  <si>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</si>
  <si>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</si>
  <si>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</si>
  <si>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</si>
  <si>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</si>
  <si>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</si>
  <si>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</si>
  <si>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</si>
  <si>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</si>
  <si>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</si>
  <si>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</si>
  <si>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</si>
  <si>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</si>
  <si>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</si>
  <si>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</si>
  <si>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</si>
  <si>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</si>
  <si>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</si>
  <si>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</si>
  <si>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</si>
  <si>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</si>
  <si>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</si>
  <si>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</si>
  <si>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</si>
  <si>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</si>
  <si>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</si>
  <si>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</si>
  <si>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</si>
  <si>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</si>
  <si>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</si>
  <si>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</si>
  <si>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</si>
  <si>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</si>
  <si>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</si>
  <si>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</si>
  <si>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</si>
  <si>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</si>
  <si>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</si>
  <si>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</si>
  <si>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</si>
  <si>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</si>
  <si>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</si>
  <si>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</si>
  <si>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</si>
  <si>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</si>
  <si>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</si>
  <si>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</si>
  <si>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</si>
  <si>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</si>
  <si>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</si>
  <si>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</si>
  <si>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</si>
  <si>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</si>
  <si>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</si>
  <si>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</si>
  <si>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</si>
  <si>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</si>
  <si>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</si>
  <si>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</si>
  <si>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</si>
  <si>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</si>
  <si>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</si>
  <si>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</si>
  <si>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</si>
  <si>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</si>
  <si>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</si>
  <si>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</si>
  <si>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</si>
  <si>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</si>
  <si>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</si>
  <si>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</si>
  <si>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</si>
  <si>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</si>
  <si>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</si>
  <si>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</si>
  <si>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</si>
  <si>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</si>
  <si>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</si>
  <si>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</si>
  <si>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</si>
  <si>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</si>
  <si>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</si>
  <si>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</si>
  <si>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</si>
  <si>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</si>
  <si>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</si>
  <si>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</si>
  <si>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</si>
  <si>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</si>
  <si>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</si>
  <si>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</si>
  <si>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</si>
  <si>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</si>
  <si>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</si>
  <si>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</si>
  <si>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</si>
  <si>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</si>
  <si>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</si>
  <si>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</si>
  <si>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</si>
  <si>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</si>
  <si>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</si>
  <si>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</si>
  <si>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</si>
  <si>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</si>
  <si>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</si>
  <si>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</si>
  <si>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</si>
  <si>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</si>
  <si>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</si>
  <si>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</si>
  <si>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</si>
  <si>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</si>
  <si>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</si>
  <si>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</si>
  <si>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</si>
  <si>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</si>
  <si>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</si>
  <si>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</si>
  <si>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</si>
  <si>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</si>
  <si>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</si>
  <si>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</si>
  <si>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</si>
  <si>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</si>
  <si>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</si>
  <si>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</si>
  <si>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</si>
  <si>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</si>
  <si>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</si>
  <si>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</si>
  <si>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</si>
  <si>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</si>
  <si>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</si>
  <si>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</si>
  <si>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</si>
  <si>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</si>
  <si>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</si>
  <si>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</si>
  <si>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</si>
  <si>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</si>
  <si>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</si>
  <si>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</si>
  <si>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</si>
  <si>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</si>
  <si>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</si>
  <si>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</si>
  <si>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</si>
  <si>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</si>
  <si>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</si>
  <si>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</si>
  <si>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</si>
  <si>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</si>
  <si>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</si>
  <si>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</si>
  <si>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</si>
  <si>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</si>
  <si>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</si>
  <si>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</si>
  <si>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</si>
  <si>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</si>
  <si>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</si>
  <si>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</si>
  <si>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</si>
  <si>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</si>
  <si>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</si>
  <si>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</si>
  <si>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</si>
  <si>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</si>
  <si>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</si>
  <si>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</si>
  <si>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</si>
  <si>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</si>
  <si>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</si>
  <si>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</si>
  <si>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</si>
  <si>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</si>
  <si>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</si>
  <si>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</si>
  <si>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</si>
  <si>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</si>
  <si>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</si>
  <si>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</si>
  <si>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</si>
  <si>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</si>
  <si>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</si>
  <si>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</si>
  <si>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</si>
  <si>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</si>
  <si>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</si>
  <si>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</si>
  <si>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</si>
  <si>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</si>
  <si>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</si>
  <si>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</si>
  <si>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</si>
  <si>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</si>
  <si>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</si>
  <si>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</si>
  <si>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</si>
  <si>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</si>
  <si>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</si>
  <si>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</si>
  <si>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</si>
  <si>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</si>
  <si>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</si>
  <si>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</si>
  <si>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</si>
  <si>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</si>
  <si>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</si>
  <si>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</si>
  <si>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</si>
  <si>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</si>
  <si>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</si>
  <si>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</si>
  <si>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</si>
  <si>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</si>
  <si>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</si>
  <si>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</si>
  <si>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</si>
  <si>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</si>
  <si>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</si>
  <si>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</si>
  <si>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</si>
  <si>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</si>
  <si>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</si>
  <si>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</si>
  <si>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</si>
  <si>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</si>
  <si>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</si>
  <si>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</si>
  <si>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</si>
  <si>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</si>
  <si>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</si>
  <si>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</si>
  <si>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</si>
  <si>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</si>
  <si>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</si>
  <si>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</si>
  <si>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</si>
  <si>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</si>
  <si>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</si>
  <si>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</si>
  <si>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</si>
  <si>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</si>
  <si>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</si>
  <si>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</si>
  <si>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</si>
  <si>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</si>
  <si>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</si>
  <si>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</si>
  <si>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</si>
  <si>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</si>
  <si>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</si>
  <si>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</si>
  <si>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</si>
  <si>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</si>
  <si>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</si>
  <si>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</si>
  <si>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</si>
  <si>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</si>
  <si>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</si>
  <si>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</si>
  <si>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</si>
  <si>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</si>
  <si>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</si>
  <si>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</si>
  <si>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</si>
  <si>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</si>
  <si>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</si>
  <si>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</si>
  <si>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</si>
  <si>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</si>
  <si>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</si>
  <si>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</si>
  <si>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</si>
  <si>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</si>
  <si>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</si>
  <si>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</si>
  <si>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</si>
  <si>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</si>
  <si>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</si>
  <si>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</si>
  <si>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</si>
  <si>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</si>
  <si>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</si>
  <si>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</si>
  <si>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</si>
  <si>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</si>
  <si>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</si>
  <si>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</si>
  <si>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</si>
  <si>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</si>
  <si>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</si>
  <si>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</si>
  <si>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</si>
  <si>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</si>
  <si>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</si>
  <si>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</si>
  <si>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</si>
  <si>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</si>
  <si>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</si>
  <si>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</si>
  <si>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</si>
  <si>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</si>
  <si>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</si>
  <si>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</si>
  <si>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</si>
  <si>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</si>
  <si>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</si>
  <si>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</si>
  <si>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</si>
  <si>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</si>
  <si>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</si>
  <si>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</si>
  <si>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</si>
  <si>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</si>
  <si>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</si>
  <si>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</si>
  <si>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</si>
  <si>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</si>
  <si>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</si>
  <si>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</si>
  <si>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</si>
  <si>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</si>
  <si>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</si>
  <si>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</si>
  <si>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</si>
  <si>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</si>
  <si>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</si>
  <si>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</si>
  <si>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</si>
  <si>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</si>
  <si>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</si>
  <si>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</si>
  <si>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</si>
  <si>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</si>
  <si>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</si>
  <si>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</si>
  <si>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</si>
  <si>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</si>
  <si>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</si>
  <si>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</si>
  <si>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</si>
  <si>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</si>
  <si>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</si>
  <si>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</si>
  <si>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</si>
  <si>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</si>
  <si>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</si>
  <si>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</si>
  <si>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</si>
  <si>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</si>
  <si>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</si>
  <si>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</si>
  <si>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</si>
  <si>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</si>
  <si>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</si>
  <si>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</si>
  <si>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</si>
  <si>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</si>
  <si>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</si>
  <si>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</si>
  <si>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</si>
  <si>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</si>
  <si>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</si>
  <si>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</si>
  <si>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</si>
  <si>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</si>
  <si>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</si>
  <si>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</si>
  <si>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</si>
  <si>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</si>
  <si>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</si>
  <si>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</si>
  <si>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</si>
  <si>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</si>
  <si>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</si>
  <si>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</si>
  <si>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</si>
  <si>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</si>
  <si>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</si>
  <si>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</si>
  <si>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</si>
  <si>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</si>
  <si>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</si>
  <si>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</si>
  <si>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</si>
  <si>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</si>
  <si>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</si>
  <si>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</si>
  <si>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</si>
  <si>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</si>
  <si>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</si>
  <si>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</si>
  <si>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</si>
  <si>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</si>
  <si>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</si>
  <si>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</si>
  <si>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</si>
  <si>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</si>
  <si>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</si>
  <si>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</si>
  <si>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</si>
  <si>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</si>
  <si>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</si>
  <si>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</si>
  <si>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</si>
  <si>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</si>
  <si>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</si>
  <si>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</si>
  <si>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</si>
  <si>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</si>
  <si>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</si>
  <si>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</si>
  <si>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</si>
  <si>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</si>
  <si>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</si>
  <si>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</si>
  <si>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</si>
  <si>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</si>
  <si>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</si>
  <si>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</si>
  <si>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</si>
  <si>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</si>
  <si>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</si>
  <si>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</si>
  <si>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</si>
  <si>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</si>
  <si>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</si>
  <si>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</si>
  <si>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</si>
  <si>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</si>
  <si>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</si>
  <si>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</si>
  <si>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</si>
  <si>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</si>
  <si>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</si>
  <si>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</si>
  <si>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</si>
  <si>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</si>
  <si>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</si>
  <si>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</si>
  <si>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</si>
  <si>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</si>
  <si>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</si>
  <si>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</si>
  <si>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</si>
  <si>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</si>
  <si>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</si>
  <si>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</si>
  <si>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</si>
  <si>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</si>
  <si>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</si>
  <si>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</si>
  <si>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</si>
  <si>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</si>
  <si>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</si>
  <si>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</si>
  <si>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</si>
  <si>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</si>
  <si>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</si>
  <si>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</si>
  <si>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</si>
  <si>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</si>
  <si>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</si>
  <si>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</si>
  <si>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</si>
  <si>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</si>
  <si>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</si>
  <si>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</si>
  <si>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</si>
  <si>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</si>
  <si>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</si>
  <si>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</si>
  <si>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</si>
  <si>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</si>
  <si>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</si>
  <si>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</si>
  <si>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</si>
  <si>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</si>
  <si>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</si>
  <si>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</si>
  <si>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</si>
  <si>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</si>
  <si>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</si>
  <si>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</si>
  <si>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</si>
  <si>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</si>
  <si>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</si>
  <si>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</si>
  <si>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</si>
  <si>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</si>
  <si>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</si>
  <si>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</si>
  <si>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</si>
  <si>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</si>
  <si>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</si>
  <si>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</si>
  <si>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</si>
  <si>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</si>
  <si>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</si>
  <si>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</si>
  <si>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</si>
  <si>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</si>
  <si>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</si>
  <si>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</si>
  <si>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</si>
  <si>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</si>
  <si>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</si>
  <si>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</si>
  <si>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</si>
  <si>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</si>
  <si>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</si>
  <si>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</si>
  <si>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</si>
  <si>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</si>
  <si>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</si>
  <si>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</si>
  <si>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</si>
  <si>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</si>
  <si>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</si>
  <si>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</si>
  <si>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</si>
  <si>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</si>
  <si>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</si>
  <si>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</si>
  <si>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</si>
  <si>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</si>
  <si>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</si>
  <si>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</si>
  <si>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</si>
  <si>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</si>
  <si>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</si>
  <si>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</si>
  <si>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</si>
  <si>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</si>
  <si>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</si>
  <si>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</si>
  <si>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</si>
  <si>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</si>
  <si>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</si>
  <si>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</si>
  <si>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</si>
  <si>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</si>
  <si>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</si>
  <si>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</si>
  <si>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</si>
  <si>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</si>
  <si>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</si>
  <si>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</si>
  <si>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</si>
  <si>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</si>
  <si>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</si>
  <si>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</si>
  <si>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</si>
  <si>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</si>
  <si>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</si>
  <si>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</si>
  <si>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</si>
  <si>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</si>
  <si>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</si>
  <si>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</si>
  <si>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</si>
  <si>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</si>
  <si>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</si>
  <si>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</si>
  <si>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</si>
  <si>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</si>
  <si>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</si>
  <si>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</si>
  <si>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</si>
  <si>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</si>
  <si>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</si>
  <si>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</si>
  <si>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</si>
  <si>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</si>
  <si>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</si>
  <si>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</si>
  <si>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</si>
  <si>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</si>
  <si>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</si>
  <si>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</si>
  <si>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</si>
  <si>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</si>
  <si>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</si>
  <si>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</si>
  <si>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</si>
  <si>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</si>
  <si>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</si>
  <si>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</si>
  <si>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</si>
  <si>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</si>
  <si>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</si>
  <si>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</si>
  <si>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</si>
  <si>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</si>
  <si>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</si>
  <si>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</si>
  <si>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</si>
  <si>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</si>
  <si>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</si>
  <si>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</si>
  <si>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</si>
  <si>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</si>
  <si>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</si>
  <si>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</si>
  <si>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</si>
  <si>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</si>
  <si>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</si>
  <si>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</si>
  <si>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</si>
  <si>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</si>
  <si>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</si>
  <si>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</si>
  <si>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</si>
  <si>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</si>
  <si>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</si>
  <si>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</si>
  <si>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</si>
  <si>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</si>
  <si>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</si>
  <si>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</si>
  <si>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</si>
  <si>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</si>
  <si>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</si>
  <si>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</si>
  <si>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</si>
  <si>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</si>
  <si>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</si>
  <si>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</si>
  <si>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</si>
  <si>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</si>
  <si>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</si>
  <si>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</si>
  <si>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</si>
  <si>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</si>
  <si>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</si>
  <si>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</si>
  <si>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</si>
  <si>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</si>
  <si>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</si>
  <si>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</si>
  <si>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</si>
  <si>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</si>
  <si>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</si>
  <si>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</si>
  <si>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</si>
  <si>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</si>
  <si>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</si>
  <si>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</si>
  <si>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</si>
  <si>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</si>
  <si>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</si>
  <si>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</si>
  <si>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</si>
  <si>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</si>
  <si>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</si>
  <si>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</si>
  <si>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</si>
  <si>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</si>
  <si>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</si>
  <si>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</si>
  <si>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</si>
  <si>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</si>
  <si>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</si>
  <si>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</si>
  <si>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</si>
  <si>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</si>
  <si>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</si>
  <si>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</si>
  <si>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</si>
  <si>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</si>
  <si>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</si>
  <si>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</si>
  <si>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</si>
  <si>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</si>
  <si>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</si>
  <si>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</si>
  <si>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</si>
  <si>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</si>
  <si>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</si>
  <si>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</si>
  <si>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</si>
  <si>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</si>
  <si>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</si>
  <si>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</si>
  <si>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</si>
  <si>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</si>
  <si>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</si>
  <si>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</si>
  <si>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</si>
  <si>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</si>
  <si>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</si>
  <si>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</si>
  <si>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</si>
  <si>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</si>
  <si>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</si>
  <si>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</si>
  <si>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</si>
  <si>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</si>
  <si>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</si>
  <si>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</si>
  <si>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</si>
  <si>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</si>
  <si>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</si>
  <si>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</si>
  <si>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</si>
  <si>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</si>
  <si>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</si>
  <si>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</si>
  <si>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</si>
  <si>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</si>
  <si>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</si>
  <si>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</si>
  <si>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</si>
  <si>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</si>
  <si>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</si>
  <si>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</si>
  <si>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</si>
  <si>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</si>
  <si>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</si>
  <si>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</si>
  <si>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</si>
  <si>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</si>
  <si>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</si>
  <si>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</si>
  <si>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</si>
  <si>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</si>
  <si>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</si>
  <si>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</si>
  <si>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</si>
  <si>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</si>
  <si>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</si>
  <si>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</si>
  <si>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</si>
  <si>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</si>
  <si>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</si>
  <si>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</si>
  <si>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</si>
  <si>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</si>
  <si>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</si>
  <si>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</si>
  <si>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</si>
  <si>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</si>
  <si>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</si>
  <si>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</si>
  <si>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</si>
  <si>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</si>
  <si>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</si>
  <si>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</si>
  <si>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</si>
  <si>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</si>
  <si>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</si>
  <si>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</si>
  <si>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</si>
  <si>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</si>
  <si>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</si>
  <si>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</si>
  <si>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</si>
  <si>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</si>
  <si>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</si>
  <si>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</si>
  <si>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</si>
  <si>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</si>
  <si>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</si>
  <si>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</si>
  <si>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</si>
  <si>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</si>
  <si>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</si>
  <si>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</si>
  <si>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</si>
  <si>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</si>
  <si>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</si>
  <si>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</si>
  <si>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</si>
  <si>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</si>
  <si>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</si>
  <si>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</si>
  <si>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</si>
  <si>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</si>
  <si>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</si>
  <si>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</si>
  <si>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</si>
  <si>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</si>
  <si>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</si>
  <si>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</si>
  <si>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</si>
  <si>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</si>
  <si>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</si>
  <si>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</si>
  <si>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</si>
  <si>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</si>
  <si>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</si>
  <si>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</si>
  <si>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</si>
  <si>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</si>
  <si>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</si>
  <si>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</si>
  <si>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</si>
  <si>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</si>
  <si>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</si>
  <si>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</si>
  <si>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</si>
  <si>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</si>
  <si>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</si>
  <si>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</si>
  <si>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</si>
  <si>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</si>
  <si>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</si>
  <si>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</si>
  <si>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</si>
  <si>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</si>
  <si>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</si>
  <si>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</si>
  <si>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</si>
  <si>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</si>
  <si>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</si>
  <si>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</si>
  <si>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</si>
  <si>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</si>
  <si>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</si>
  <si>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</si>
  <si>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</si>
  <si>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</si>
  <si>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</si>
  <si>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</si>
  <si>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</si>
  <si>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</si>
  <si>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</si>
  <si>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</si>
  <si>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</si>
  <si>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</si>
  <si>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</si>
  <si>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</si>
  <si>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</si>
  <si>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</si>
  <si>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</si>
  <si>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</si>
  <si>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</si>
  <si>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</si>
  <si>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</si>
  <si>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</si>
  <si>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</si>
  <si>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</si>
  <si>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</si>
  <si>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</si>
  <si>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</si>
  <si>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</si>
  <si>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</si>
  <si>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</si>
  <si>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</si>
  <si>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</si>
  <si>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</si>
  <si>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</si>
  <si>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</si>
  <si>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</si>
  <si>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</si>
  <si>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</si>
  <si>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</si>
  <si>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</si>
  <si>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</si>
  <si>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</si>
  <si>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</si>
  <si>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</si>
  <si>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</si>
  <si>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</si>
  <si>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</si>
  <si>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</si>
  <si>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</si>
  <si>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</si>
  <si>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</si>
  <si>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</si>
  <si>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</si>
  <si>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</si>
  <si>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</si>
  <si>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</si>
  <si>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</si>
  <si>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</si>
  <si>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</si>
  <si>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</si>
  <si>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</si>
  <si>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</si>
  <si>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</si>
  <si>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</si>
  <si>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</si>
  <si>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</si>
  <si>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</si>
  <si>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</si>
  <si>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</si>
  <si>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</si>
  <si>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</si>
  <si>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</si>
  <si>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</si>
  <si>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</si>
  <si>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</si>
  <si>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</si>
  <si>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</si>
  <si>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</si>
  <si>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</si>
  <si>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</si>
  <si>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</si>
  <si>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</si>
  <si>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</si>
  <si>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</si>
  <si>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</si>
  <si>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</si>
  <si>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</si>
  <si>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</si>
  <si>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</si>
  <si>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</si>
  <si>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</si>
  <si>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</si>
  <si>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</si>
  <si>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</si>
  <si>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</si>
  <si>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</si>
  <si>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</si>
  <si>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</si>
  <si>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</si>
  <si>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</si>
  <si>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</si>
  <si>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</si>
  <si>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</si>
  <si>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</si>
  <si>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</si>
  <si>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</si>
  <si>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</si>
  <si>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</si>
  <si>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</si>
  <si>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</si>
  <si>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</si>
  <si>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</si>
  <si>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</si>
  <si>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</si>
  <si>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</si>
  <si>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</si>
  <si>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</si>
  <si>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</si>
  <si>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</si>
  <si>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</si>
  <si>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</si>
  <si>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</si>
  <si>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</si>
  <si>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</si>
  <si>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</si>
  <si>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</si>
  <si>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</si>
  <si>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</si>
  <si>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</si>
  <si>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</si>
  <si>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</si>
  <si>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</si>
  <si>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</si>
  <si>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</si>
  <si>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</si>
  <si>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</si>
  <si>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</si>
  <si>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</si>
  <si>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</si>
  <si>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</si>
  <si>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</si>
  <si>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</si>
  <si>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</si>
  <si>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</si>
  <si>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</si>
  <si>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</si>
  <si>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</si>
  <si>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</si>
  <si>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</si>
  <si>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</si>
  <si>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</si>
  <si>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</si>
  <si>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</si>
  <si>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</si>
  <si>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</si>
  <si>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</si>
  <si>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</si>
  <si>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</si>
  <si>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</si>
  <si>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</si>
  <si>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</si>
  <si>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</si>
  <si>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</si>
  <si>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</si>
  <si>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</si>
  <si>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</si>
  <si>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</si>
  <si>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</si>
  <si>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</si>
  <si>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</si>
  <si>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</si>
  <si>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</si>
  <si>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</si>
  <si>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</si>
  <si>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</si>
  <si>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</si>
  <si>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</si>
  <si>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</si>
  <si>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</si>
  <si>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</si>
  <si>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</si>
  <si>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</si>
  <si>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</si>
  <si>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</si>
  <si>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</si>
  <si>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</si>
  <si>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</si>
  <si>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</si>
  <si>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</si>
  <si>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</si>
  <si>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</si>
  <si>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</si>
  <si>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</si>
  <si>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</si>
  <si>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</si>
  <si>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</si>
  <si>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</si>
  <si>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</si>
  <si>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</si>
  <si>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</si>
  <si>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</si>
  <si>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</si>
  <si>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</si>
  <si>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</si>
  <si>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</si>
  <si>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</si>
  <si>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</si>
  <si>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</si>
  <si>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</si>
  <si>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</si>
  <si>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</si>
  <si>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</si>
  <si>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</si>
  <si>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</si>
  <si>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</si>
  <si>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</si>
  <si>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</si>
  <si>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</si>
  <si>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</si>
  <si>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</si>
  <si>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</si>
  <si>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</si>
  <si>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</si>
  <si>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</si>
  <si>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</si>
  <si>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</si>
  <si>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</si>
  <si>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</si>
  <si>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</si>
  <si>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</si>
  <si>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</si>
  <si>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</si>
  <si>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</si>
  <si>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</si>
  <si>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</si>
  <si>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</si>
  <si>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</si>
  <si>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</si>
  <si>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</si>
  <si>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</si>
  <si>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</si>
  <si>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</si>
  <si>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</si>
  <si>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</si>
  <si>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</si>
  <si>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</si>
  <si>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</si>
  <si>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</si>
  <si>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</si>
  <si>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</si>
  <si>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</si>
  <si>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</si>
  <si>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</si>
  <si>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</si>
  <si>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</si>
  <si>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</si>
  <si>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</si>
  <si>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</si>
  <si>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</si>
  <si>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</si>
  <si>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</si>
  <si>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</si>
  <si>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</si>
  <si>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</si>
  <si>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</si>
  <si>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</si>
  <si>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</si>
  <si>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</si>
  <si>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</si>
  <si>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</si>
  <si>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</si>
  <si>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</si>
  <si>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</si>
  <si>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</si>
  <si>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</si>
  <si>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</si>
  <si>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</si>
  <si>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</si>
  <si>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</si>
  <si>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</si>
  <si>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</si>
  <si>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</si>
  <si>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</si>
  <si>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</si>
  <si>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</si>
  <si>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</si>
  <si>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</si>
  <si>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</si>
  <si>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</si>
  <si>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</si>
  <si>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</si>
  <si>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</si>
  <si>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</si>
  <si>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</si>
  <si>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</si>
  <si>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</si>
  <si>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</si>
  <si>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</si>
  <si>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</si>
  <si>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</si>
  <si>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</si>
  <si>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</si>
  <si>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</si>
  <si>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</si>
  <si>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</si>
  <si>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</si>
  <si>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</si>
  <si>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</si>
  <si>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</si>
  <si>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</si>
  <si>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</si>
  <si>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</si>
  <si>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</si>
  <si>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</si>
  <si>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</si>
  <si>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</si>
  <si>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</si>
  <si>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</si>
  <si>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</si>
  <si>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</si>
  <si>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</si>
  <si>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</si>
  <si>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</si>
  <si>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</si>
  <si>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</si>
  <si>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</si>
  <si>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</si>
  <si>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</si>
  <si>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</si>
  <si>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</si>
  <si>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</si>
  <si>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</si>
  <si>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</si>
  <si>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</si>
  <si>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</si>
  <si>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</si>
  <si>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</si>
  <si>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</si>
  <si>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</si>
  <si>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</si>
  <si>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</si>
  <si>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</si>
  <si>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</si>
  <si>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</si>
  <si>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</si>
  <si>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</si>
  <si>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</si>
  <si>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</si>
  <si>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</si>
  <si>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</si>
  <si>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</si>
  <si>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</si>
  <si>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</si>
  <si>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</si>
  <si>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</si>
  <si>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</si>
  <si>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</si>
  <si>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</si>
  <si>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</si>
  <si>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</si>
  <si>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</si>
  <si>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</si>
  <si>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</si>
  <si>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</si>
  <si>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</si>
  <si>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</si>
  <si>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</si>
  <si>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</si>
  <si>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</si>
  <si>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</si>
  <si>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</si>
  <si>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</si>
  <si>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</si>
  <si>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</si>
  <si>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</si>
  <si>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</si>
  <si>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</si>
  <si>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</si>
  <si>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</si>
  <si>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</si>
  <si>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</si>
  <si>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</si>
  <si>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</si>
  <si>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</si>
  <si>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</si>
  <si>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</si>
  <si>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</si>
  <si>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</si>
  <si>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</si>
  <si>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</si>
  <si>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</si>
  <si>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</si>
  <si>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</si>
  <si>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</si>
  <si>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</si>
  <si>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</si>
  <si>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</si>
  <si>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</si>
  <si>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</si>
  <si>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</si>
  <si>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</si>
  <si>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</si>
  <si>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</si>
  <si>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</si>
  <si>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</si>
  <si>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</si>
  <si>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</si>
  <si>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</si>
  <si>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</si>
  <si>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</si>
  <si>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</si>
  <si>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</si>
  <si>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</si>
  <si>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</si>
  <si>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</si>
  <si>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</si>
  <si>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</si>
  <si>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</si>
  <si>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</si>
  <si>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</si>
  <si>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</si>
  <si>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</si>
  <si>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</si>
  <si>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</si>
  <si>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</si>
  <si>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</si>
  <si>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</si>
  <si>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</si>
  <si>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</si>
  <si>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</si>
  <si>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</si>
  <si>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</si>
  <si>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</si>
  <si>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</si>
  <si>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</si>
  <si>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</si>
  <si>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</si>
  <si>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</si>
  <si>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</si>
  <si>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</si>
  <si>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</si>
  <si>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</si>
  <si>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</si>
  <si>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</si>
  <si>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</si>
  <si>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</si>
  <si>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</si>
  <si>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</si>
  <si>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</si>
  <si>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</si>
  <si>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</si>
  <si>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</si>
  <si>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</si>
  <si>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</si>
  <si>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</si>
  <si>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</si>
  <si>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</si>
  <si>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</si>
  <si>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</si>
  <si>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</si>
  <si>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</si>
  <si>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</si>
  <si>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</si>
  <si>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</si>
  <si>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</si>
  <si>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</si>
  <si>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</si>
  <si>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</si>
  <si>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</si>
  <si>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</si>
  <si>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</si>
  <si>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</si>
  <si>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</si>
  <si>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</si>
  <si>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</si>
  <si>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</si>
  <si>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</si>
  <si>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</si>
  <si>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</si>
  <si>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</si>
  <si>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</si>
  <si>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</si>
  <si>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</si>
  <si>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</si>
  <si>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</si>
  <si>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</si>
  <si>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</si>
  <si>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</si>
  <si>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</si>
  <si>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</si>
  <si>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</si>
  <si>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</si>
  <si>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</si>
  <si>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</si>
  <si>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</si>
  <si>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</si>
  <si>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</si>
  <si>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</si>
  <si>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</si>
  <si>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</si>
  <si>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</si>
  <si>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</si>
  <si>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</si>
  <si>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</si>
  <si>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</si>
  <si>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</si>
  <si>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</si>
  <si>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</si>
  <si>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</si>
  <si>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</si>
  <si>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</si>
  <si>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</si>
  <si>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</si>
  <si>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</si>
  <si>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</si>
  <si>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</si>
  <si>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</si>
  <si>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</si>
  <si>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</si>
  <si>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</si>
  <si>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</si>
  <si>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</si>
  <si>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</si>
  <si>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</si>
  <si>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</si>
  <si>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</si>
  <si>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</si>
  <si>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</si>
  <si>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</si>
  <si>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</si>
  <si>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</si>
  <si>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</si>
  <si>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</si>
  <si>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</si>
  <si>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</si>
  <si>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</si>
  <si>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</si>
  <si>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</si>
  <si>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</si>
  <si>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</si>
  <si>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</si>
  <si>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</si>
  <si>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</si>
  <si>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</si>
  <si>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</si>
  <si>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</si>
  <si>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</si>
  <si>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</si>
  <si>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</si>
  <si>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</si>
  <si>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</si>
  <si>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</si>
  <si>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</si>
  <si>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</si>
  <si>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</si>
  <si>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</si>
  <si>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</si>
  <si>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</si>
  <si>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</si>
  <si>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</si>
  <si>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</si>
  <si>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</si>
  <si>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</si>
  <si>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</si>
  <si>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</si>
  <si>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</si>
  <si>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</si>
  <si>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</si>
  <si>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</si>
  <si>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</si>
  <si>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</si>
  <si>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</si>
  <si>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</si>
  <si>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</si>
  <si>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</si>
  <si>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</si>
  <si>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</si>
  <si>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</si>
  <si>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</si>
  <si>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</si>
  <si>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</si>
  <si>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</si>
  <si>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</si>
  <si>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</si>
  <si>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</si>
  <si>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</si>
  <si>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</si>
  <si>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</si>
  <si>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</si>
  <si>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</si>
  <si>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</si>
  <si>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</si>
  <si>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</si>
  <si>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</si>
  <si>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</si>
  <si>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</si>
  <si>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</si>
  <si>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</si>
  <si>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</si>
  <si>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</si>
  <si>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</si>
  <si>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</si>
  <si>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</si>
  <si>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</si>
  <si>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</si>
  <si>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</si>
  <si>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</si>
  <si>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</si>
  <si>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</si>
  <si>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</si>
  <si>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</si>
  <si>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</si>
  <si>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</si>
  <si>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</si>
  <si>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</si>
  <si>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</si>
  <si>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</si>
  <si>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</si>
  <si>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</si>
  <si>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</si>
  <si>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</si>
  <si>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</si>
  <si>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</si>
  <si>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</si>
  <si>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</si>
  <si>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</si>
  <si>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</si>
  <si>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</si>
  <si>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</si>
  <si>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</si>
  <si>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</si>
  <si>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</si>
  <si>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</si>
  <si>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</si>
  <si>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</si>
  <si>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</si>
  <si>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</si>
  <si>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</si>
  <si>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</si>
  <si>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</si>
  <si>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</si>
  <si>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</si>
  <si>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</si>
  <si>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</si>
  <si>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</si>
  <si>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</si>
  <si>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</si>
  <si>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</si>
  <si>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</si>
  <si>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</si>
  <si>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</si>
  <si>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</si>
  <si>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</si>
  <si>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</si>
  <si>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</si>
  <si>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</si>
  <si>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</si>
  <si>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</si>
  <si>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</si>
  <si>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</si>
  <si>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</si>
  <si>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</si>
  <si>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</si>
  <si>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</si>
  <si>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</si>
  <si>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</si>
  <si>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</si>
  <si>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</si>
  <si>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</si>
  <si>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</si>
  <si>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</si>
  <si>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</si>
  <si>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</si>
  <si>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</si>
  <si>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</si>
  <si>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</si>
  <si>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</si>
  <si>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</si>
  <si>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</si>
  <si>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</si>
  <si>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</si>
  <si>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</si>
  <si>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</si>
  <si>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</si>
  <si>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</si>
  <si>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</si>
  <si>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</si>
  <si>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</si>
  <si>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</si>
  <si>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</si>
  <si>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</si>
  <si>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</si>
  <si>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</si>
  <si>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</si>
  <si>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</si>
  <si>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</si>
  <si>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</si>
  <si>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</si>
  <si>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</si>
  <si>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</si>
  <si>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</si>
  <si>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</si>
  <si>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</si>
  <si>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</si>
  <si>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</si>
  <si>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</si>
  <si>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</si>
  <si>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</si>
  <si>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</si>
  <si>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</si>
  <si>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</si>
  <si>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</si>
  <si>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</si>
  <si>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</si>
  <si>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</si>
  <si>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</si>
  <si>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</si>
  <si>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</si>
  <si>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</si>
  <si>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</si>
  <si>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</si>
  <si>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</si>
  <si>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</si>
  <si>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</si>
  <si>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</si>
  <si>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</si>
  <si>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</si>
  <si>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</si>
  <si>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</si>
  <si>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</si>
  <si>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</si>
  <si>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</si>
  <si>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</si>
  <si>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</si>
  <si>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</si>
  <si>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</si>
  <si>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</si>
  <si>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</si>
  <si>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</si>
  <si>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</si>
  <si>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</si>
  <si>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</si>
  <si>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</si>
  <si>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</si>
  <si>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</si>
  <si>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</si>
  <si>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</si>
  <si>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</si>
  <si>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</si>
  <si>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</si>
  <si>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</si>
  <si>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</si>
  <si>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</si>
  <si>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</si>
  <si>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</si>
  <si>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</si>
  <si>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</si>
  <si>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</si>
  <si>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</si>
  <si>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</si>
  <si>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</si>
  <si>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</si>
  <si>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</si>
  <si>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</si>
  <si>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</si>
  <si>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</si>
  <si>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CT</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</si>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</sst>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119</v>
      </c>
      <c r="D6" s="9" t="str">
        <f>IF($B6="N/A","N/A",IF(C6&lt;0,"No","Yes"))</f>
        <v>N/A</v>
      </c>
      <c r="E6" s="36">
        <v>192</v>
      </c>
      <c r="F6" s="9" t="str">
        <f>IF($B6="N/A","N/A",IF(E6&lt;0,"No","Yes"))</f>
        <v>N/A</v>
      </c>
      <c r="G6" s="36">
        <v>286</v>
      </c>
      <c r="H6" s="9" t="str">
        <f>IF($B6="N/A","N/A",IF(G6&lt;0,"No","Yes"))</f>
        <v>N/A</v>
      </c>
      <c r="I6" s="10">
        <v>61.34</v>
      </c>
      <c r="J6" s="10">
        <v>48.96</v>
      </c>
      <c r="K6" s="9" t="str">
        <f t="shared" ref="K6:K11" si="0">IF(J6="Div by 0", "N/A", IF(J6="N/A","N/A", IF(J6&gt;30, "No", IF(J6&lt;-30, "No", "Yes"))))</f>
        <v>No</v>
      </c>
    </row>
    <row r="7" spans="1:11" x14ac:dyDescent="0.25">
      <c r="A7" s="72" t="s">
        <v>445</v>
      </c>
      <c r="B7" s="91" t="s">
        <v>213</v>
      </c>
      <c r="C7" s="9">
        <v>0</v>
      </c>
      <c r="D7" s="9" t="str">
        <f t="shared" ref="D7:D11" si="1">IF($B7="N/A","N/A",IF(C7&lt;0,"No","Yes"))</f>
        <v>N/A</v>
      </c>
      <c r="E7" s="9">
        <v>0</v>
      </c>
      <c r="F7" s="9" t="str">
        <f t="shared" ref="F7:F11" si="2">IF($B7="N/A","N/A",IF(E7&lt;0,"No","Yes"))</f>
        <v>N/A</v>
      </c>
      <c r="G7" s="9">
        <v>0</v>
      </c>
      <c r="H7" s="9" t="str">
        <f t="shared" ref="H7:H11" si="3">IF($B7="N/A","N/A",IF(G7&lt;0,"No","Yes"))</f>
        <v>N/A</v>
      </c>
      <c r="I7" s="10" t="s">
        <v>1746</v>
      </c>
      <c r="J7" s="10" t="s">
        <v>1746</v>
      </c>
      <c r="K7" s="9" t="str">
        <f t="shared" si="0"/>
        <v>N/A</v>
      </c>
    </row>
    <row r="8" spans="1:11" x14ac:dyDescent="0.25">
      <c r="A8" s="72" t="s">
        <v>446</v>
      </c>
      <c r="B8" s="91" t="s">
        <v>213</v>
      </c>
      <c r="C8" s="9">
        <v>6.7226890756</v>
      </c>
      <c r="D8" s="9" t="str">
        <f t="shared" si="1"/>
        <v>N/A</v>
      </c>
      <c r="E8" s="9">
        <v>10.9375</v>
      </c>
      <c r="F8" s="9" t="str">
        <f t="shared" si="2"/>
        <v>N/A</v>
      </c>
      <c r="G8" s="9">
        <v>0.69930069930000005</v>
      </c>
      <c r="H8" s="9" t="str">
        <f t="shared" si="3"/>
        <v>N/A</v>
      </c>
      <c r="I8" s="10">
        <v>62.7</v>
      </c>
      <c r="J8" s="10">
        <v>-93.6</v>
      </c>
      <c r="K8" s="9" t="str">
        <f t="shared" si="0"/>
        <v>No</v>
      </c>
    </row>
    <row r="9" spans="1:11" x14ac:dyDescent="0.25">
      <c r="A9" s="72" t="s">
        <v>447</v>
      </c>
      <c r="B9" s="91" t="s">
        <v>213</v>
      </c>
      <c r="C9" s="9">
        <v>10.084033613000001</v>
      </c>
      <c r="D9" s="9" t="str">
        <f t="shared" si="1"/>
        <v>N/A</v>
      </c>
      <c r="E9" s="9">
        <v>9.8958333333000006</v>
      </c>
      <c r="F9" s="9" t="str">
        <f t="shared" si="2"/>
        <v>N/A</v>
      </c>
      <c r="G9" s="9">
        <v>13.986013986</v>
      </c>
      <c r="H9" s="9" t="str">
        <f t="shared" si="3"/>
        <v>N/A</v>
      </c>
      <c r="I9" s="10">
        <v>-1.87</v>
      </c>
      <c r="J9" s="10">
        <v>41.33</v>
      </c>
      <c r="K9" s="9" t="str">
        <f t="shared" si="0"/>
        <v>No</v>
      </c>
    </row>
    <row r="10" spans="1:11" x14ac:dyDescent="0.25">
      <c r="A10" s="72" t="s">
        <v>448</v>
      </c>
      <c r="B10" s="91" t="s">
        <v>213</v>
      </c>
      <c r="C10" s="9">
        <v>83.193277311000003</v>
      </c>
      <c r="D10" s="9" t="str">
        <f t="shared" si="1"/>
        <v>N/A</v>
      </c>
      <c r="E10" s="9">
        <v>79.166666667000001</v>
      </c>
      <c r="F10" s="9" t="str">
        <f t="shared" si="2"/>
        <v>N/A</v>
      </c>
      <c r="G10" s="9">
        <v>80.769230769000004</v>
      </c>
      <c r="H10" s="9" t="str">
        <f t="shared" si="3"/>
        <v>N/A</v>
      </c>
      <c r="I10" s="10">
        <v>-4.84</v>
      </c>
      <c r="J10" s="10">
        <v>2.024</v>
      </c>
      <c r="K10" s="9" t="str">
        <f t="shared" si="0"/>
        <v>Yes</v>
      </c>
    </row>
    <row r="11" spans="1:11" x14ac:dyDescent="0.25">
      <c r="A11" s="72" t="s">
        <v>204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72" t="s">
        <v>655</v>
      </c>
      <c r="B12" s="91" t="s">
        <v>213</v>
      </c>
      <c r="C12" s="9">
        <v>100</v>
      </c>
      <c r="D12" s="9" t="str">
        <f t="shared" ref="D12:D23" si="4">IF($B12="N/A","N/A",IF(C12&lt;0,"No","Yes"))</f>
        <v>N/A</v>
      </c>
      <c r="E12" s="9">
        <v>100</v>
      </c>
      <c r="F12" s="9" t="str">
        <f t="shared" ref="F12:F23" si="5">IF($B12="N/A","N/A",IF(E12&lt;0,"No","Yes"))</f>
        <v>N/A</v>
      </c>
      <c r="G12" s="9">
        <v>100</v>
      </c>
      <c r="H12" s="9" t="str">
        <f t="shared" ref="H12:H23" si="6">IF($B12="N/A","N/A",IF(G12&lt;0,"No","Yes"))</f>
        <v>N/A</v>
      </c>
      <c r="I12" s="10">
        <v>0</v>
      </c>
      <c r="J12" s="10">
        <v>0</v>
      </c>
      <c r="K12" s="9" t="str">
        <f t="shared" ref="K12:K23" si="7">IF(J12="Div by 0", "N/A", IF(J12="N/A","N/A", IF(J12&gt;30, "No", IF(J12&lt;-30, "No", "Yes"))))</f>
        <v>Yes</v>
      </c>
    </row>
    <row r="13" spans="1:11" x14ac:dyDescent="0.25">
      <c r="A13" s="72" t="s">
        <v>654</v>
      </c>
      <c r="B13" s="91" t="s">
        <v>213</v>
      </c>
      <c r="C13" s="9">
        <v>37.815126050000003</v>
      </c>
      <c r="D13" s="9" t="str">
        <f t="shared" si="4"/>
        <v>N/A</v>
      </c>
      <c r="E13" s="9">
        <v>34.895833332999999</v>
      </c>
      <c r="F13" s="9" t="str">
        <f t="shared" si="5"/>
        <v>N/A</v>
      </c>
      <c r="G13" s="9">
        <v>22.027972028000001</v>
      </c>
      <c r="H13" s="9" t="str">
        <f t="shared" si="6"/>
        <v>N/A</v>
      </c>
      <c r="I13" s="10">
        <v>-7.72</v>
      </c>
      <c r="J13" s="10">
        <v>-36.9</v>
      </c>
      <c r="K13" s="9" t="str">
        <f t="shared" si="7"/>
        <v>No</v>
      </c>
    </row>
    <row r="14" spans="1:11" x14ac:dyDescent="0.25">
      <c r="A14" s="72" t="s">
        <v>855</v>
      </c>
      <c r="B14" s="91" t="s">
        <v>213</v>
      </c>
      <c r="C14" s="10">
        <v>16.044444444</v>
      </c>
      <c r="D14" s="9" t="str">
        <f t="shared" si="4"/>
        <v>N/A</v>
      </c>
      <c r="E14" s="10">
        <v>14.343283582</v>
      </c>
      <c r="F14" s="9" t="str">
        <f t="shared" si="5"/>
        <v>N/A</v>
      </c>
      <c r="G14" s="10">
        <v>11.730158729999999</v>
      </c>
      <c r="H14" s="9" t="str">
        <f t="shared" si="6"/>
        <v>N/A</v>
      </c>
      <c r="I14" s="10">
        <v>-10.6</v>
      </c>
      <c r="J14" s="10">
        <v>-18.2</v>
      </c>
      <c r="K14" s="9" t="str">
        <f t="shared" si="7"/>
        <v>Yes</v>
      </c>
    </row>
    <row r="15" spans="1:11" x14ac:dyDescent="0.25">
      <c r="A15" s="72" t="s">
        <v>656</v>
      </c>
      <c r="B15" s="91" t="s">
        <v>213</v>
      </c>
      <c r="C15" s="9">
        <v>0</v>
      </c>
      <c r="D15" s="9" t="str">
        <f t="shared" si="4"/>
        <v>N/A</v>
      </c>
      <c r="E15" s="9">
        <v>0</v>
      </c>
      <c r="F15" s="9" t="str">
        <f t="shared" si="5"/>
        <v>N/A</v>
      </c>
      <c r="G15" s="9">
        <v>0</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v>0</v>
      </c>
      <c r="D18" s="9" t="str">
        <f t="shared" si="4"/>
        <v>N/A</v>
      </c>
      <c r="E18" s="9">
        <v>0</v>
      </c>
      <c r="F18" s="9" t="str">
        <f t="shared" si="5"/>
        <v>N/A</v>
      </c>
      <c r="G18" s="9">
        <v>0</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v>0</v>
      </c>
      <c r="D21" s="9" t="str">
        <f t="shared" si="4"/>
        <v>N/A</v>
      </c>
      <c r="E21" s="9">
        <v>0</v>
      </c>
      <c r="F21" s="9" t="str">
        <f t="shared" si="5"/>
        <v>N/A</v>
      </c>
      <c r="G21" s="9">
        <v>0</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v>0</v>
      </c>
      <c r="D24" s="9" t="str">
        <f>IF($B24="N/A","N/A",IF(C24&lt;0,"No","Yes"))</f>
        <v>N/A</v>
      </c>
      <c r="E24" s="9">
        <v>0</v>
      </c>
      <c r="F24" s="9" t="str">
        <f>IF($B24="N/A","N/A",IF(E24&lt;0,"No","Yes"))</f>
        <v>N/A</v>
      </c>
      <c r="G24" s="9">
        <v>0</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v>99.159663866000002</v>
      </c>
      <c r="D25" s="9" t="str">
        <f>IF($B25="N/A","N/A",IF(C25&lt;0,"No","Yes"))</f>
        <v>N/A</v>
      </c>
      <c r="E25" s="9">
        <v>94.791666667000001</v>
      </c>
      <c r="F25" s="9" t="str">
        <f>IF($B25="N/A","N/A",IF(E25&lt;0,"No","Yes"))</f>
        <v>N/A</v>
      </c>
      <c r="G25" s="9">
        <v>68.881118881000006</v>
      </c>
      <c r="H25" s="9" t="str">
        <f>IF($B25="N/A","N/A",IF(G25&lt;0,"No","Yes"))</f>
        <v>N/A</v>
      </c>
      <c r="I25" s="10">
        <v>-4.41</v>
      </c>
      <c r="J25" s="10">
        <v>-27.3</v>
      </c>
      <c r="K25" s="9" t="str">
        <f t="shared" si="8"/>
        <v>Yes</v>
      </c>
    </row>
    <row r="26" spans="1:11" x14ac:dyDescent="0.25">
      <c r="A26" s="72" t="s">
        <v>32</v>
      </c>
      <c r="B26" s="91"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2" t="s">
        <v>160</v>
      </c>
      <c r="B27" s="91" t="s">
        <v>213</v>
      </c>
      <c r="C27" s="9">
        <v>98.319327731000001</v>
      </c>
      <c r="D27" s="9" t="str">
        <f t="shared" ref="D27:D30" si="9">IF($B27="N/A","N/A",IF(C27&lt;0,"No","Yes"))</f>
        <v>N/A</v>
      </c>
      <c r="E27" s="9">
        <v>97.395833332999999</v>
      </c>
      <c r="F27" s="9" t="str">
        <f t="shared" ref="F27:F30" si="10">IF($B27="N/A","N/A",IF(E27&lt;0,"No","Yes"))</f>
        <v>N/A</v>
      </c>
      <c r="G27" s="9">
        <v>94.055944056000001</v>
      </c>
      <c r="H27" s="9" t="str">
        <f t="shared" ref="H27:H30" si="11">IF($B27="N/A","N/A",IF(G27&lt;0,"No","Yes"))</f>
        <v>N/A</v>
      </c>
      <c r="I27" s="10">
        <v>-0.93899999999999995</v>
      </c>
      <c r="J27" s="10">
        <v>-3.43</v>
      </c>
      <c r="K27" s="9" t="str">
        <f t="shared" si="8"/>
        <v>Yes</v>
      </c>
    </row>
    <row r="28" spans="1:11" x14ac:dyDescent="0.25">
      <c r="A28" s="29" t="s">
        <v>374</v>
      </c>
      <c r="B28" s="91" t="s">
        <v>213</v>
      </c>
      <c r="C28" s="9">
        <v>45.378151260999999</v>
      </c>
      <c r="D28" s="9" t="str">
        <f t="shared" si="9"/>
        <v>N/A</v>
      </c>
      <c r="E28" s="9">
        <v>39.583333332999999</v>
      </c>
      <c r="F28" s="9" t="str">
        <f t="shared" si="10"/>
        <v>N/A</v>
      </c>
      <c r="G28" s="9">
        <v>42.657342657000001</v>
      </c>
      <c r="H28" s="9" t="str">
        <f t="shared" si="11"/>
        <v>N/A</v>
      </c>
      <c r="I28" s="10">
        <v>-12.8</v>
      </c>
      <c r="J28" s="10">
        <v>7.766</v>
      </c>
      <c r="K28" s="9" t="str">
        <f t="shared" si="8"/>
        <v>Yes</v>
      </c>
    </row>
    <row r="29" spans="1:11" x14ac:dyDescent="0.25">
      <c r="A29" s="29" t="s">
        <v>376</v>
      </c>
      <c r="B29" s="91" t="s">
        <v>213</v>
      </c>
      <c r="C29" s="9">
        <v>31.932773108999999</v>
      </c>
      <c r="D29" s="9" t="str">
        <f t="shared" si="9"/>
        <v>N/A</v>
      </c>
      <c r="E29" s="9">
        <v>45.833333332999999</v>
      </c>
      <c r="F29" s="9" t="str">
        <f t="shared" si="10"/>
        <v>N/A</v>
      </c>
      <c r="G29" s="9">
        <v>43.706293705999997</v>
      </c>
      <c r="H29" s="9" t="str">
        <f t="shared" si="11"/>
        <v>N/A</v>
      </c>
      <c r="I29" s="10">
        <v>43.53</v>
      </c>
      <c r="J29" s="10">
        <v>-4.6399999999999997</v>
      </c>
      <c r="K29" s="9" t="str">
        <f t="shared" si="8"/>
        <v>Yes</v>
      </c>
    </row>
    <row r="30" spans="1:11" x14ac:dyDescent="0.25">
      <c r="A30" s="29" t="s">
        <v>377</v>
      </c>
      <c r="B30" s="91" t="s">
        <v>213</v>
      </c>
      <c r="C30" s="9">
        <v>1.6806722689</v>
      </c>
      <c r="D30" s="9" t="str">
        <f t="shared" si="9"/>
        <v>N/A</v>
      </c>
      <c r="E30" s="9">
        <v>0</v>
      </c>
      <c r="F30" s="9" t="str">
        <f t="shared" si="10"/>
        <v>N/A</v>
      </c>
      <c r="G30" s="9">
        <v>0</v>
      </c>
      <c r="H30" s="9" t="str">
        <f t="shared" si="11"/>
        <v>N/A</v>
      </c>
      <c r="I30" s="10">
        <v>-100</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29172688</v>
      </c>
      <c r="D7" s="32" t="str">
        <f>IF($B7="N/A","N/A",IF(C7&gt;15,"No",IF(C7&lt;-15,"No","Yes")))</f>
        <v>N/A</v>
      </c>
      <c r="E7" s="31">
        <v>35996514</v>
      </c>
      <c r="F7" s="32" t="str">
        <f>IF($B7="N/A","N/A",IF(E7&gt;15,"No",IF(E7&lt;-15,"No","Yes")))</f>
        <v>N/A</v>
      </c>
      <c r="G7" s="31">
        <v>37970125</v>
      </c>
      <c r="H7" s="32" t="str">
        <f>IF($B7="N/A","N/A",IF(G7&gt;15,"No",IF(G7&lt;-15,"No","Yes")))</f>
        <v>N/A</v>
      </c>
      <c r="I7" s="33">
        <v>23.39</v>
      </c>
      <c r="J7" s="33">
        <v>5.4829999999999997</v>
      </c>
      <c r="K7" s="32" t="str">
        <f t="shared" ref="K7:K54" si="0">IF(J7="Div by 0", "N/A", IF(J7="N/A","N/A", IF(J7&gt;30, "No", IF(J7&lt;-30, "No", "Yes"))))</f>
        <v>Yes</v>
      </c>
    </row>
    <row r="8" spans="1:11" x14ac:dyDescent="0.25">
      <c r="A8" s="75" t="s">
        <v>362</v>
      </c>
      <c r="B8" s="30" t="s">
        <v>213</v>
      </c>
      <c r="C8" s="121" t="s">
        <v>213</v>
      </c>
      <c r="D8" s="32" t="str">
        <f>IF($B8="N/A","N/A",IF(C8&gt;15,"No",IF(C8&lt;-15,"No","Yes")))</f>
        <v>N/A</v>
      </c>
      <c r="E8" s="34">
        <v>65.851515511000002</v>
      </c>
      <c r="F8" s="32" t="str">
        <f>IF($B8="N/A","N/A",IF(E8&gt;15,"No",IF(E8&lt;-15,"No","Yes")))</f>
        <v>N/A</v>
      </c>
      <c r="G8" s="34">
        <v>61.972613996</v>
      </c>
      <c r="H8" s="32" t="str">
        <f>IF($B8="N/A","N/A",IF(G8&gt;15,"No",IF(G8&lt;-15,"No","Yes")))</f>
        <v>N/A</v>
      </c>
      <c r="I8" s="33" t="s">
        <v>213</v>
      </c>
      <c r="J8" s="33">
        <v>-5.89</v>
      </c>
      <c r="K8" s="32" t="str">
        <f t="shared" si="0"/>
        <v>Yes</v>
      </c>
    </row>
    <row r="9" spans="1:11" x14ac:dyDescent="0.25">
      <c r="A9" s="75" t="s">
        <v>119</v>
      </c>
      <c r="B9" s="35" t="s">
        <v>213</v>
      </c>
      <c r="C9" s="84">
        <v>18.658572018000001</v>
      </c>
      <c r="D9" s="9" t="str">
        <f>IF($B9="N/A","N/A",IF(C9&gt;15,"No",IF(C9&lt;-15,"No","Yes")))</f>
        <v>N/A</v>
      </c>
      <c r="E9" s="9">
        <v>21.388890602</v>
      </c>
      <c r="F9" s="9" t="str">
        <f>IF($B9="N/A","N/A",IF(E9&gt;15,"No",IF(E9&lt;-15,"No","Yes")))</f>
        <v>N/A</v>
      </c>
      <c r="G9" s="9">
        <v>25.445626002000001</v>
      </c>
      <c r="H9" s="9" t="str">
        <f>IF($B9="N/A","N/A",IF(G9&gt;15,"No",IF(G9&lt;-15,"No","Yes")))</f>
        <v>N/A</v>
      </c>
      <c r="I9" s="10">
        <v>14.63</v>
      </c>
      <c r="J9" s="10">
        <v>18.97</v>
      </c>
      <c r="K9" s="9" t="str">
        <f t="shared" si="0"/>
        <v>Yes</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13.913623592</v>
      </c>
      <c r="D11" s="9" t="str">
        <f>IF($B11="N/A","N/A",IF(C11&gt;15,"No",IF(C11&lt;-15,"No","Yes")))</f>
        <v>N/A</v>
      </c>
      <c r="E11" s="9">
        <v>12.759593886999999</v>
      </c>
      <c r="F11" s="9" t="str">
        <f>IF($B11="N/A","N/A",IF(E11&gt;15,"No",IF(E11&lt;-15,"No","Yes")))</f>
        <v>N/A</v>
      </c>
      <c r="G11" s="9">
        <v>12.581760001999999</v>
      </c>
      <c r="H11" s="9" t="str">
        <f>IF($B11="N/A","N/A",IF(G11&gt;15,"No",IF(G11&lt;-15,"No","Yes")))</f>
        <v>N/A</v>
      </c>
      <c r="I11" s="10">
        <v>-8.2899999999999991</v>
      </c>
      <c r="J11" s="10">
        <v>-1.39</v>
      </c>
      <c r="K11" s="9" t="str">
        <f t="shared" si="0"/>
        <v>Yes</v>
      </c>
    </row>
    <row r="12" spans="1:11" x14ac:dyDescent="0.25">
      <c r="A12" s="75" t="s">
        <v>860</v>
      </c>
      <c r="B12" s="86" t="s">
        <v>214</v>
      </c>
      <c r="C12" s="84">
        <v>66.411310794000002</v>
      </c>
      <c r="D12" s="9" t="str">
        <f>IF(OR($B12="N/A",$C12="N/A"),"N/A",IF(C12&gt;100,"No",IF(C12&lt;95,"No","Yes")))</f>
        <v>No</v>
      </c>
      <c r="E12" s="84">
        <v>71.634284135000001</v>
      </c>
      <c r="F12" s="9" t="str">
        <f>IF(OR($B12="N/A",$E12="N/A"),"N/A",IF(E12&gt;100,"No",IF(E12&lt;95,"No","Yes")))</f>
        <v>No</v>
      </c>
      <c r="G12" s="84">
        <v>80.762806650000002</v>
      </c>
      <c r="H12" s="9" t="str">
        <f>IF($B12="N/A","N/A",IF(G12&gt;100,"No",IF(G12&lt;95,"No","Yes")))</f>
        <v>No</v>
      </c>
      <c r="I12" s="87">
        <v>7.8650000000000002</v>
      </c>
      <c r="J12" s="87">
        <v>12.74</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1746</v>
      </c>
      <c r="J13" s="87" t="s">
        <v>1746</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1746</v>
      </c>
      <c r="J14" s="87" t="s">
        <v>1746</v>
      </c>
      <c r="K14" s="9" t="str">
        <f t="shared" si="0"/>
        <v>N/A</v>
      </c>
    </row>
    <row r="15" spans="1:11" x14ac:dyDescent="0.25">
      <c r="A15" s="75" t="s">
        <v>861</v>
      </c>
      <c r="B15" s="86" t="s">
        <v>214</v>
      </c>
      <c r="C15" s="84">
        <v>37.538045951999997</v>
      </c>
      <c r="D15" s="9" t="str">
        <f>IF(OR($B15="N/A",$C15="N/A"),"N/A",IF(C15&gt;100,"No",IF(C15&lt;95,"No","Yes")))</f>
        <v>No</v>
      </c>
      <c r="E15" s="84">
        <v>41.173474106999997</v>
      </c>
      <c r="F15" s="9" t="str">
        <f>IF(OR($B15="N/A",$E15="N/A"),"N/A",IF(E15&gt;100,"No",IF(E15&lt;95,"No","Yes")))</f>
        <v>No</v>
      </c>
      <c r="G15" s="84">
        <v>46.417364722000002</v>
      </c>
      <c r="H15" s="9" t="str">
        <f>IF($B15="N/A","N/A",IF(G15&gt;100,"No",IF(G15&lt;95,"No","Yes")))</f>
        <v>No</v>
      </c>
      <c r="I15" s="87">
        <v>9.6850000000000005</v>
      </c>
      <c r="J15" s="87">
        <v>12.74</v>
      </c>
      <c r="K15" s="9" t="str">
        <f t="shared" si="0"/>
        <v>Yes</v>
      </c>
    </row>
    <row r="16" spans="1:11" x14ac:dyDescent="0.25">
      <c r="A16" s="75" t="s">
        <v>331</v>
      </c>
      <c r="B16" s="35" t="s">
        <v>213</v>
      </c>
      <c r="C16" s="73">
        <v>19670503</v>
      </c>
      <c r="D16" s="9" t="str">
        <f>IF($B16="N/A","N/A",IF(C16&gt;15,"No",IF(C16&lt;-15,"No","Yes")))</f>
        <v>N/A</v>
      </c>
      <c r="E16" s="36">
        <v>23704250</v>
      </c>
      <c r="F16" s="9" t="str">
        <f>IF($B16="N/A","N/A",IF(E16&gt;15,"No",IF(E16&lt;-15,"No","Yes")))</f>
        <v>N/A</v>
      </c>
      <c r="G16" s="36">
        <v>23531079</v>
      </c>
      <c r="H16" s="9" t="str">
        <f>IF($B16="N/A","N/A",IF(G16&gt;15,"No",IF(G16&lt;-15,"No","Yes")))</f>
        <v>N/A</v>
      </c>
      <c r="I16" s="10">
        <v>20.51</v>
      </c>
      <c r="J16" s="10">
        <v>-0.73099999999999998</v>
      </c>
      <c r="K16" s="9" t="str">
        <f t="shared" si="0"/>
        <v>Yes</v>
      </c>
    </row>
    <row r="17" spans="1:11" x14ac:dyDescent="0.25">
      <c r="A17" s="75" t="s">
        <v>442</v>
      </c>
      <c r="B17" s="35" t="s">
        <v>215</v>
      </c>
      <c r="C17" s="84">
        <v>7.6283306024000002</v>
      </c>
      <c r="D17" s="9" t="str">
        <f>IF($B17="N/A","N/A",IF(C17&gt;20,"No",IF(C17&lt;5,"No","Yes")))</f>
        <v>Yes</v>
      </c>
      <c r="E17" s="9">
        <v>7.0624044211000001</v>
      </c>
      <c r="F17" s="9" t="str">
        <f>IF($B17="N/A","N/A",IF(E17&gt;20,"No",IF(E17&lt;5,"No","Yes")))</f>
        <v>Yes</v>
      </c>
      <c r="G17" s="9">
        <v>7.5684459687999999</v>
      </c>
      <c r="H17" s="9" t="str">
        <f>IF($B17="N/A","N/A",IF(G17&gt;20,"No",IF(G17&lt;5,"No","Yes")))</f>
        <v>Yes</v>
      </c>
      <c r="I17" s="10">
        <v>-7.42</v>
      </c>
      <c r="J17" s="10">
        <v>7.165</v>
      </c>
      <c r="K17" s="9" t="str">
        <f t="shared" si="0"/>
        <v>Yes</v>
      </c>
    </row>
    <row r="18" spans="1:11" x14ac:dyDescent="0.25">
      <c r="A18" s="75" t="s">
        <v>443</v>
      </c>
      <c r="B18" s="30" t="s">
        <v>213</v>
      </c>
      <c r="C18" s="84" t="s">
        <v>213</v>
      </c>
      <c r="D18" s="9" t="str">
        <f>IF($B18="N/A","N/A",IF(C18&gt;15,"No",IF(C18&lt;-15,"No","Yes")))</f>
        <v>N/A</v>
      </c>
      <c r="E18" s="9">
        <v>92.937595579000003</v>
      </c>
      <c r="F18" s="9" t="str">
        <f>IF($B18="N/A","N/A",IF(E18&gt;15,"No",IF(E18&lt;-15,"No","Yes")))</f>
        <v>N/A</v>
      </c>
      <c r="G18" s="9">
        <v>92.431554031000005</v>
      </c>
      <c r="H18" s="9" t="str">
        <f>IF($B18="N/A","N/A",IF(G18&gt;15,"No",IF(G18&lt;-15,"No","Yes")))</f>
        <v>N/A</v>
      </c>
      <c r="I18" s="10" t="s">
        <v>213</v>
      </c>
      <c r="J18" s="10">
        <v>-0.54400000000000004</v>
      </c>
      <c r="K18" s="9" t="str">
        <f t="shared" si="0"/>
        <v>Yes</v>
      </c>
    </row>
    <row r="19" spans="1:11" x14ac:dyDescent="0.25">
      <c r="A19" s="75" t="s">
        <v>444</v>
      </c>
      <c r="B19" s="35" t="s">
        <v>216</v>
      </c>
      <c r="C19" s="84">
        <v>34.737520439000001</v>
      </c>
      <c r="D19" s="9" t="str">
        <f>IF($B19="N/A","N/A",IF(C19&gt;1,"Yes","No"))</f>
        <v>Yes</v>
      </c>
      <c r="E19" s="9">
        <v>22.878420536</v>
      </c>
      <c r="F19" s="9" t="str">
        <f>IF($B19="N/A","N/A",IF(E19&gt;1,"Yes","No"))</f>
        <v>Yes</v>
      </c>
      <c r="G19" s="9">
        <v>11.481462452000001</v>
      </c>
      <c r="H19" s="9" t="str">
        <f>IF($B19="N/A","N/A",IF(G19&gt;1,"Yes","No"))</f>
        <v>Yes</v>
      </c>
      <c r="I19" s="10">
        <v>-34.1</v>
      </c>
      <c r="J19" s="10">
        <v>-49.8</v>
      </c>
      <c r="K19" s="9" t="str">
        <f t="shared" si="0"/>
        <v>No</v>
      </c>
    </row>
    <row r="20" spans="1:11" x14ac:dyDescent="0.25">
      <c r="A20" s="75" t="s">
        <v>862</v>
      </c>
      <c r="B20" s="35" t="s">
        <v>213</v>
      </c>
      <c r="C20" s="77">
        <v>96.047208529000002</v>
      </c>
      <c r="D20" s="9" t="str">
        <f>IF($B20="N/A","N/A",IF(C20&gt;15,"No",IF(C20&lt;-15,"No","Yes")))</f>
        <v>N/A</v>
      </c>
      <c r="E20" s="37">
        <v>73.800089541999995</v>
      </c>
      <c r="F20" s="9" t="str">
        <f>IF($B20="N/A","N/A",IF(E20&gt;15,"No",IF(E20&lt;-15,"No","Yes")))</f>
        <v>N/A</v>
      </c>
      <c r="G20" s="37">
        <v>118.45967520000001</v>
      </c>
      <c r="H20" s="9" t="str">
        <f>IF($B20="N/A","N/A",IF(G20&gt;15,"No",IF(G20&lt;-15,"No","Yes")))</f>
        <v>N/A</v>
      </c>
      <c r="I20" s="10">
        <v>-23.2</v>
      </c>
      <c r="J20" s="10">
        <v>60.51</v>
      </c>
      <c r="K20" s="9" t="str">
        <f t="shared" si="0"/>
        <v>No</v>
      </c>
    </row>
    <row r="21" spans="1:11" x14ac:dyDescent="0.25">
      <c r="A21" s="75" t="s">
        <v>34</v>
      </c>
      <c r="B21" s="35" t="s">
        <v>213</v>
      </c>
      <c r="C21" s="88">
        <v>17.105211867000001</v>
      </c>
      <c r="D21" s="9" t="str">
        <f>IF($B21="N/A","N/A",IF(C21&gt;15,"No",IF(C21&lt;-15,"No","Yes")))</f>
        <v>N/A</v>
      </c>
      <c r="E21" s="89">
        <v>16.231285864</v>
      </c>
      <c r="F21" s="9" t="str">
        <f>IF($B21="N/A","N/A",IF(E21&gt;15,"No",IF(E21&lt;-15,"No","Yes")))</f>
        <v>N/A</v>
      </c>
      <c r="G21" s="89">
        <v>16.875951507</v>
      </c>
      <c r="H21" s="9" t="str">
        <f>IF($B21="N/A","N/A",IF(G21&gt;15,"No",IF(G21&lt;-15,"No","Yes")))</f>
        <v>N/A</v>
      </c>
      <c r="I21" s="10">
        <v>-5.1100000000000003</v>
      </c>
      <c r="J21" s="10">
        <v>3.972</v>
      </c>
      <c r="K21" s="9" t="str">
        <f t="shared" si="0"/>
        <v>Yes</v>
      </c>
    </row>
    <row r="22" spans="1:11" x14ac:dyDescent="0.25">
      <c r="A22" s="75" t="s">
        <v>1711</v>
      </c>
      <c r="B22" s="35" t="s">
        <v>213</v>
      </c>
      <c r="C22" s="88">
        <v>0</v>
      </c>
      <c r="D22" s="9" t="str">
        <f>IF($B22="N/A","N/A",IF(C22&gt;15,"No",IF(C22&lt;-15,"No","Yes")))</f>
        <v>N/A</v>
      </c>
      <c r="E22" s="89">
        <v>0</v>
      </c>
      <c r="F22" s="9" t="str">
        <f>IF($B22="N/A","N/A",IF(E22&gt;15,"No",IF(E22&lt;-15,"No","Yes")))</f>
        <v>N/A</v>
      </c>
      <c r="G22" s="89">
        <v>0</v>
      </c>
      <c r="H22" s="9" t="str">
        <f>IF($B22="N/A","N/A",IF(G22&gt;15,"No",IF(G22&lt;-15,"No","Yes")))</f>
        <v>N/A</v>
      </c>
      <c r="I22" s="10" t="s">
        <v>1746</v>
      </c>
      <c r="J22" s="10" t="s">
        <v>1746</v>
      </c>
      <c r="K22" s="9" t="str">
        <f t="shared" si="0"/>
        <v>N/A</v>
      </c>
    </row>
    <row r="23" spans="1:11" x14ac:dyDescent="0.25">
      <c r="A23" s="75" t="s">
        <v>35</v>
      </c>
      <c r="B23" s="35" t="s">
        <v>213</v>
      </c>
      <c r="C23" s="88">
        <v>0</v>
      </c>
      <c r="D23" s="9" t="str">
        <f>IF($B23="N/A","N/A",IF(C23&gt;15,"No",IF(C23&lt;-15,"No","Yes")))</f>
        <v>N/A</v>
      </c>
      <c r="E23" s="89">
        <v>0</v>
      </c>
      <c r="F23" s="9" t="str">
        <f>IF($B23="N/A","N/A",IF(E23&gt;15,"No",IF(E23&lt;-15,"No","Yes")))</f>
        <v>N/A</v>
      </c>
      <c r="G23" s="89">
        <v>0</v>
      </c>
      <c r="H23" s="9" t="str">
        <f>IF($B23="N/A","N/A",IF(G23&gt;15,"No",IF(G23&lt;-15,"No","Yes")))</f>
        <v>N/A</v>
      </c>
      <c r="I23" s="10" t="s">
        <v>1746</v>
      </c>
      <c r="J23" s="10" t="s">
        <v>1746</v>
      </c>
      <c r="K23" s="9" t="str">
        <f t="shared" si="0"/>
        <v>N/A</v>
      </c>
    </row>
    <row r="24" spans="1:11" x14ac:dyDescent="0.25">
      <c r="A24" s="75" t="s">
        <v>863</v>
      </c>
      <c r="B24" s="35" t="s">
        <v>243</v>
      </c>
      <c r="C24" s="77">
        <v>192.49065207999999</v>
      </c>
      <c r="D24" s="9" t="str">
        <f>IF($B24="N/A","N/A",IF(C24&gt;300,"No",IF(C24&lt;75,"No","Yes")))</f>
        <v>Yes</v>
      </c>
      <c r="E24" s="37">
        <v>191.10036600999999</v>
      </c>
      <c r="F24" s="9" t="str">
        <f>IF($B24="N/A","N/A",IF(E24&gt;300,"No",IF(E24&lt;75,"No","Yes")))</f>
        <v>Yes</v>
      </c>
      <c r="G24" s="37">
        <v>191.01529187</v>
      </c>
      <c r="H24" s="9" t="str">
        <f>IF($B24="N/A","N/A",IF(G24&gt;300,"No",IF(G24&lt;75,"No","Yes")))</f>
        <v>Yes</v>
      </c>
      <c r="I24" s="10">
        <v>-0.72199999999999998</v>
      </c>
      <c r="J24" s="10">
        <v>-4.4999999999999998E-2</v>
      </c>
      <c r="K24" s="9" t="str">
        <f t="shared" si="0"/>
        <v>Yes</v>
      </c>
    </row>
    <row r="25" spans="1:11" x14ac:dyDescent="0.25">
      <c r="A25" s="75" t="s">
        <v>864</v>
      </c>
      <c r="B25" s="35" t="s">
        <v>244</v>
      </c>
      <c r="C25" s="77" t="s">
        <v>1746</v>
      </c>
      <c r="D25" s="9" t="str">
        <f>IF($B25="N/A","N/A",IF(C25&gt;250,"No",IF(C25&lt;20,"No","Yes")))</f>
        <v>No</v>
      </c>
      <c r="E25" s="37" t="s">
        <v>1746</v>
      </c>
      <c r="F25" s="9" t="str">
        <f>IF($B25="N/A","N/A",IF(E25&gt;250,"No",IF(E25&lt;20,"No","Yes")))</f>
        <v>No</v>
      </c>
      <c r="G25" s="37" t="s">
        <v>1746</v>
      </c>
      <c r="H25" s="9" t="str">
        <f>IF($B25="N/A","N/A",IF(G25&gt;250,"No",IF(G25&lt;20,"No","Yes")))</f>
        <v>No</v>
      </c>
      <c r="I25" s="10" t="s">
        <v>1746</v>
      </c>
      <c r="J25" s="10" t="s">
        <v>1746</v>
      </c>
      <c r="K25" s="9" t="str">
        <f t="shared" si="0"/>
        <v>N/A</v>
      </c>
    </row>
    <row r="26" spans="1:11" x14ac:dyDescent="0.25">
      <c r="A26" s="75" t="s">
        <v>865</v>
      </c>
      <c r="B26" s="35" t="s">
        <v>245</v>
      </c>
      <c r="C26" s="77"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5">
      <c r="A27" s="75" t="s">
        <v>131</v>
      </c>
      <c r="B27" s="35" t="s">
        <v>213</v>
      </c>
      <c r="C27" s="73">
        <v>459</v>
      </c>
      <c r="D27" s="35" t="s">
        <v>213</v>
      </c>
      <c r="E27" s="36">
        <v>12555</v>
      </c>
      <c r="F27" s="35" t="s">
        <v>213</v>
      </c>
      <c r="G27" s="36">
        <v>19979</v>
      </c>
      <c r="H27" s="9" t="str">
        <f>IF($B27="N/A","N/A",IF(G27&gt;15,"No",IF(G27&lt;-15,"No","Yes")))</f>
        <v>N/A</v>
      </c>
      <c r="I27" s="10">
        <v>2635</v>
      </c>
      <c r="J27" s="10">
        <v>59.13</v>
      </c>
      <c r="K27" s="9" t="str">
        <f t="shared" si="0"/>
        <v>No</v>
      </c>
    </row>
    <row r="28" spans="1:11" x14ac:dyDescent="0.25">
      <c r="A28" s="75" t="s">
        <v>346</v>
      </c>
      <c r="B28" s="35" t="s">
        <v>213</v>
      </c>
      <c r="C28" s="74" t="s">
        <v>213</v>
      </c>
      <c r="D28" s="35" t="s">
        <v>213</v>
      </c>
      <c r="E28" s="8">
        <v>3.48783774E-2</v>
      </c>
      <c r="F28" s="35" t="s">
        <v>213</v>
      </c>
      <c r="G28" s="8">
        <v>5.2617682999999998E-2</v>
      </c>
      <c r="H28" s="9" t="str">
        <f>IF($B28="N/A","N/A",IF(G28&gt;15,"No",IF(G28&lt;-15,"No","Yes")))</f>
        <v>N/A</v>
      </c>
      <c r="I28" s="10" t="s">
        <v>213</v>
      </c>
      <c r="J28" s="10">
        <v>50.86</v>
      </c>
      <c r="K28" s="9" t="str">
        <f t="shared" si="0"/>
        <v>No</v>
      </c>
    </row>
    <row r="29" spans="1:11" ht="25" x14ac:dyDescent="0.25">
      <c r="A29" s="75" t="s">
        <v>841</v>
      </c>
      <c r="B29" s="35" t="s">
        <v>213</v>
      </c>
      <c r="C29" s="37">
        <v>132.33333332999999</v>
      </c>
      <c r="D29" s="35" t="s">
        <v>213</v>
      </c>
      <c r="E29" s="37">
        <v>111.38622063</v>
      </c>
      <c r="F29" s="35" t="s">
        <v>213</v>
      </c>
      <c r="G29" s="37">
        <v>111.6786626</v>
      </c>
      <c r="H29" s="35" t="s">
        <v>213</v>
      </c>
      <c r="I29" s="10">
        <v>-15.8</v>
      </c>
      <c r="J29" s="10">
        <v>0.26250000000000001</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4058978</v>
      </c>
      <c r="D31" s="9" t="str">
        <f t="shared" ref="D31:F50" si="4">IF($B31="N/A","N/A",IF(C31&lt;0,"No","Yes"))</f>
        <v>N/A</v>
      </c>
      <c r="E31" s="73">
        <v>4593009</v>
      </c>
      <c r="F31" s="9" t="str">
        <f t="shared" si="4"/>
        <v>N/A</v>
      </c>
      <c r="G31" s="73">
        <v>4777310</v>
      </c>
      <c r="H31" s="9" t="str">
        <f t="shared" ref="H31:H50" si="5">IF($B31="N/A","N/A",IF(G31&lt;0,"No","Yes"))</f>
        <v>N/A</v>
      </c>
      <c r="I31" s="10">
        <v>13.16</v>
      </c>
      <c r="J31" s="10">
        <v>4.0129999999999999</v>
      </c>
      <c r="K31" s="9" t="str">
        <f t="shared" si="0"/>
        <v>Yes</v>
      </c>
    </row>
    <row r="32" spans="1:11" x14ac:dyDescent="0.25">
      <c r="A32" s="2" t="s">
        <v>659</v>
      </c>
      <c r="B32" s="90" t="s">
        <v>213</v>
      </c>
      <c r="C32" s="74">
        <v>99.949026578000002</v>
      </c>
      <c r="D32" s="9" t="str">
        <f t="shared" si="4"/>
        <v>N/A</v>
      </c>
      <c r="E32" s="74">
        <v>99.932288396999994</v>
      </c>
      <c r="F32" s="9" t="str">
        <f t="shared" si="4"/>
        <v>N/A</v>
      </c>
      <c r="G32" s="74">
        <v>99.744961075999996</v>
      </c>
      <c r="H32" s="9" t="str">
        <f t="shared" si="5"/>
        <v>N/A</v>
      </c>
      <c r="I32" s="10">
        <v>-1.7000000000000001E-2</v>
      </c>
      <c r="J32" s="10">
        <v>-0.187</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5.0973422400000003E-2</v>
      </c>
      <c r="D35" s="9" t="str">
        <f t="shared" si="4"/>
        <v>N/A</v>
      </c>
      <c r="E35" s="74">
        <v>6.7711602600000004E-2</v>
      </c>
      <c r="F35" s="9" t="str">
        <f t="shared" si="4"/>
        <v>N/A</v>
      </c>
      <c r="G35" s="74">
        <v>0.25503892360000002</v>
      </c>
      <c r="H35" s="9" t="str">
        <f t="shared" si="5"/>
        <v>N/A</v>
      </c>
      <c r="I35" s="10">
        <v>32.840000000000003</v>
      </c>
      <c r="J35" s="10">
        <v>276.7</v>
      </c>
      <c r="K35" s="9" t="str">
        <f t="shared" si="0"/>
        <v>No</v>
      </c>
    </row>
    <row r="36" spans="1:11" x14ac:dyDescent="0.25">
      <c r="A36" s="2" t="s">
        <v>349</v>
      </c>
      <c r="B36" s="90" t="s">
        <v>213</v>
      </c>
      <c r="C36" s="73">
        <v>0</v>
      </c>
      <c r="D36" s="9" t="str">
        <f t="shared" si="4"/>
        <v>N/A</v>
      </c>
      <c r="E36" s="73">
        <v>0</v>
      </c>
      <c r="F36" s="9" t="str">
        <f t="shared" si="4"/>
        <v>N/A</v>
      </c>
      <c r="G36" s="73">
        <v>0</v>
      </c>
      <c r="H36" s="9" t="str">
        <f t="shared" si="5"/>
        <v>N/A</v>
      </c>
      <c r="I36" s="10" t="s">
        <v>1746</v>
      </c>
      <c r="J36" s="10" t="s">
        <v>1746</v>
      </c>
      <c r="K36" s="9" t="str">
        <f t="shared" si="0"/>
        <v>N/A</v>
      </c>
    </row>
    <row r="37" spans="1:11" x14ac:dyDescent="0.25">
      <c r="A37" s="2" t="s">
        <v>663</v>
      </c>
      <c r="B37" s="90" t="s">
        <v>213</v>
      </c>
      <c r="C37" s="74" t="s">
        <v>1746</v>
      </c>
      <c r="D37" s="9" t="str">
        <f t="shared" si="4"/>
        <v>N/A</v>
      </c>
      <c r="E37" s="74" t="s">
        <v>1746</v>
      </c>
      <c r="F37" s="9" t="str">
        <f t="shared" si="4"/>
        <v>N/A</v>
      </c>
      <c r="G37" s="74" t="s">
        <v>1746</v>
      </c>
      <c r="H37" s="9" t="str">
        <f t="shared" si="5"/>
        <v>N/A</v>
      </c>
      <c r="I37" s="10" t="s">
        <v>1746</v>
      </c>
      <c r="J37" s="10" t="s">
        <v>1746</v>
      </c>
      <c r="K37" s="9" t="str">
        <f t="shared" si="0"/>
        <v>N/A</v>
      </c>
    </row>
    <row r="38" spans="1:11" x14ac:dyDescent="0.25">
      <c r="A38" s="2" t="s">
        <v>664</v>
      </c>
      <c r="B38" s="90" t="s">
        <v>213</v>
      </c>
      <c r="C38" s="74" t="s">
        <v>1746</v>
      </c>
      <c r="D38" s="9" t="str">
        <f t="shared" si="4"/>
        <v>N/A</v>
      </c>
      <c r="E38" s="74" t="s">
        <v>1746</v>
      </c>
      <c r="F38" s="9" t="str">
        <f t="shared" si="4"/>
        <v>N/A</v>
      </c>
      <c r="G38" s="74" t="s">
        <v>1746</v>
      </c>
      <c r="H38" s="9" t="str">
        <f t="shared" si="5"/>
        <v>N/A</v>
      </c>
      <c r="I38" s="10" t="s">
        <v>1746</v>
      </c>
      <c r="J38" s="10" t="s">
        <v>1746</v>
      </c>
      <c r="K38" s="9" t="str">
        <f t="shared" si="0"/>
        <v>N/A</v>
      </c>
    </row>
    <row r="39" spans="1:11" x14ac:dyDescent="0.25">
      <c r="A39" s="2" t="s">
        <v>665</v>
      </c>
      <c r="B39" s="90" t="s">
        <v>213</v>
      </c>
      <c r="C39" s="74" t="s">
        <v>1746</v>
      </c>
      <c r="D39" s="9" t="str">
        <f t="shared" si="4"/>
        <v>N/A</v>
      </c>
      <c r="E39" s="74" t="s">
        <v>1746</v>
      </c>
      <c r="F39" s="9" t="str">
        <f t="shared" si="4"/>
        <v>N/A</v>
      </c>
      <c r="G39" s="74" t="s">
        <v>1746</v>
      </c>
      <c r="H39" s="9" t="str">
        <f t="shared" si="5"/>
        <v>N/A</v>
      </c>
      <c r="I39" s="10" t="s">
        <v>1746</v>
      </c>
      <c r="J39" s="10" t="s">
        <v>1746</v>
      </c>
      <c r="K39" s="9" t="str">
        <f t="shared" si="0"/>
        <v>N/A</v>
      </c>
    </row>
    <row r="40" spans="1:11" x14ac:dyDescent="0.25">
      <c r="A40" s="2" t="s">
        <v>666</v>
      </c>
      <c r="B40" s="90" t="s">
        <v>213</v>
      </c>
      <c r="C40" s="74" t="s">
        <v>1746</v>
      </c>
      <c r="D40" s="9" t="str">
        <f t="shared" si="4"/>
        <v>N/A</v>
      </c>
      <c r="E40" s="74" t="s">
        <v>1746</v>
      </c>
      <c r="F40" s="9" t="str">
        <f t="shared" si="4"/>
        <v>N/A</v>
      </c>
      <c r="G40" s="74" t="s">
        <v>1746</v>
      </c>
      <c r="H40" s="9" t="str">
        <f t="shared" si="5"/>
        <v>N/A</v>
      </c>
      <c r="I40" s="10" t="s">
        <v>1746</v>
      </c>
      <c r="J40" s="10" t="s">
        <v>1746</v>
      </c>
      <c r="K40" s="9" t="str">
        <f t="shared" si="0"/>
        <v>N/A</v>
      </c>
    </row>
    <row r="41" spans="1:11" x14ac:dyDescent="0.25">
      <c r="A41" s="2" t="s">
        <v>667</v>
      </c>
      <c r="B41" s="90" t="s">
        <v>213</v>
      </c>
      <c r="C41" s="74" t="s">
        <v>1746</v>
      </c>
      <c r="D41" s="9" t="str">
        <f t="shared" si="4"/>
        <v>N/A</v>
      </c>
      <c r="E41" s="74" t="s">
        <v>1746</v>
      </c>
      <c r="F41" s="9" t="str">
        <f t="shared" si="4"/>
        <v>N/A</v>
      </c>
      <c r="G41" s="74" t="s">
        <v>1746</v>
      </c>
      <c r="H41" s="9" t="str">
        <f t="shared" si="5"/>
        <v>N/A</v>
      </c>
      <c r="I41" s="10" t="s">
        <v>1746</v>
      </c>
      <c r="J41" s="10" t="s">
        <v>1746</v>
      </c>
      <c r="K41" s="9" t="str">
        <f t="shared" si="0"/>
        <v>N/A</v>
      </c>
    </row>
    <row r="42" spans="1:11" x14ac:dyDescent="0.25">
      <c r="A42" s="2" t="s">
        <v>668</v>
      </c>
      <c r="B42" s="90" t="s">
        <v>213</v>
      </c>
      <c r="C42" s="74" t="s">
        <v>1746</v>
      </c>
      <c r="D42" s="9" t="str">
        <f t="shared" si="4"/>
        <v>N/A</v>
      </c>
      <c r="E42" s="74" t="s">
        <v>1746</v>
      </c>
      <c r="F42" s="9" t="str">
        <f t="shared" si="4"/>
        <v>N/A</v>
      </c>
      <c r="G42" s="74" t="s">
        <v>1746</v>
      </c>
      <c r="H42" s="9" t="str">
        <f t="shared" si="5"/>
        <v>N/A</v>
      </c>
      <c r="I42" s="10" t="s">
        <v>1746</v>
      </c>
      <c r="J42" s="10" t="s">
        <v>1746</v>
      </c>
      <c r="K42" s="9" t="str">
        <f t="shared" si="0"/>
        <v>N/A</v>
      </c>
    </row>
    <row r="43" spans="1:11" x14ac:dyDescent="0.25">
      <c r="A43" s="2" t="s">
        <v>669</v>
      </c>
      <c r="B43" s="90" t="s">
        <v>213</v>
      </c>
      <c r="C43" s="74" t="s">
        <v>1746</v>
      </c>
      <c r="D43" s="9" t="str">
        <f t="shared" si="4"/>
        <v>N/A</v>
      </c>
      <c r="E43" s="74" t="s">
        <v>1746</v>
      </c>
      <c r="F43" s="9" t="str">
        <f t="shared" si="4"/>
        <v>N/A</v>
      </c>
      <c r="G43" s="74" t="s">
        <v>1746</v>
      </c>
      <c r="H43" s="9" t="str">
        <f t="shared" si="5"/>
        <v>N/A</v>
      </c>
      <c r="I43" s="10" t="s">
        <v>1746</v>
      </c>
      <c r="J43" s="10" t="s">
        <v>1746</v>
      </c>
      <c r="K43" s="9" t="str">
        <f t="shared" si="0"/>
        <v>N/A</v>
      </c>
    </row>
    <row r="44" spans="1:11" x14ac:dyDescent="0.25">
      <c r="A44" s="2" t="s">
        <v>670</v>
      </c>
      <c r="B44" s="90" t="s">
        <v>213</v>
      </c>
      <c r="C44" s="74" t="s">
        <v>1746</v>
      </c>
      <c r="D44" s="9" t="str">
        <f t="shared" si="4"/>
        <v>N/A</v>
      </c>
      <c r="E44" s="74" t="s">
        <v>1746</v>
      </c>
      <c r="F44" s="9" t="str">
        <f t="shared" si="4"/>
        <v>N/A</v>
      </c>
      <c r="G44" s="74" t="s">
        <v>1746</v>
      </c>
      <c r="H44" s="9" t="str">
        <f t="shared" si="5"/>
        <v>N/A</v>
      </c>
      <c r="I44" s="10" t="s">
        <v>1746</v>
      </c>
      <c r="J44" s="10" t="s">
        <v>1746</v>
      </c>
      <c r="K44" s="9" t="str">
        <f t="shared" si="0"/>
        <v>N/A</v>
      </c>
    </row>
    <row r="45" spans="1:11" x14ac:dyDescent="0.25">
      <c r="A45" s="2" t="s">
        <v>671</v>
      </c>
      <c r="B45" s="90" t="s">
        <v>213</v>
      </c>
      <c r="C45" s="74" t="s">
        <v>1746</v>
      </c>
      <c r="D45" s="9" t="str">
        <f t="shared" si="4"/>
        <v>N/A</v>
      </c>
      <c r="E45" s="74" t="s">
        <v>1746</v>
      </c>
      <c r="F45" s="9" t="str">
        <f t="shared" si="4"/>
        <v>N/A</v>
      </c>
      <c r="G45" s="74" t="s">
        <v>1746</v>
      </c>
      <c r="H45" s="9" t="str">
        <f t="shared" si="5"/>
        <v>N/A</v>
      </c>
      <c r="I45" s="10" t="s">
        <v>1746</v>
      </c>
      <c r="J45" s="10" t="s">
        <v>1746</v>
      </c>
      <c r="K45" s="9" t="str">
        <f t="shared" si="0"/>
        <v>N/A</v>
      </c>
    </row>
    <row r="46" spans="1:11" x14ac:dyDescent="0.25">
      <c r="A46" s="2" t="s">
        <v>350</v>
      </c>
      <c r="B46" s="90" t="s">
        <v>213</v>
      </c>
      <c r="C46" s="73">
        <v>0</v>
      </c>
      <c r="D46" s="9" t="str">
        <f t="shared" si="4"/>
        <v>N/A</v>
      </c>
      <c r="E46" s="73">
        <v>0</v>
      </c>
      <c r="F46" s="9" t="str">
        <f t="shared" si="4"/>
        <v>N/A</v>
      </c>
      <c r="G46" s="73">
        <v>0</v>
      </c>
      <c r="H46" s="9" t="str">
        <f t="shared" si="5"/>
        <v>N/A</v>
      </c>
      <c r="I46" s="10" t="s">
        <v>1746</v>
      </c>
      <c r="J46" s="10" t="s">
        <v>1746</v>
      </c>
      <c r="K46" s="9" t="str">
        <f t="shared" si="0"/>
        <v>N/A</v>
      </c>
    </row>
    <row r="47" spans="1:11" x14ac:dyDescent="0.25">
      <c r="A47" s="2" t="s">
        <v>672</v>
      </c>
      <c r="B47" s="90" t="s">
        <v>213</v>
      </c>
      <c r="C47" s="74" t="s">
        <v>1746</v>
      </c>
      <c r="D47" s="9" t="str">
        <f t="shared" si="4"/>
        <v>N/A</v>
      </c>
      <c r="E47" s="74" t="s">
        <v>1746</v>
      </c>
      <c r="F47" s="9" t="str">
        <f t="shared" si="4"/>
        <v>N/A</v>
      </c>
      <c r="G47" s="74" t="s">
        <v>1746</v>
      </c>
      <c r="H47" s="9" t="str">
        <f t="shared" si="5"/>
        <v>N/A</v>
      </c>
      <c r="I47" s="10" t="s">
        <v>1746</v>
      </c>
      <c r="J47" s="10" t="s">
        <v>1746</v>
      </c>
      <c r="K47" s="9" t="str">
        <f t="shared" si="0"/>
        <v>N/A</v>
      </c>
    </row>
    <row r="48" spans="1:11" x14ac:dyDescent="0.25">
      <c r="A48" s="2" t="s">
        <v>673</v>
      </c>
      <c r="B48" s="90" t="s">
        <v>213</v>
      </c>
      <c r="C48" s="74" t="s">
        <v>1746</v>
      </c>
      <c r="D48" s="9" t="str">
        <f t="shared" si="4"/>
        <v>N/A</v>
      </c>
      <c r="E48" s="74" t="s">
        <v>1746</v>
      </c>
      <c r="F48" s="9" t="str">
        <f t="shared" si="4"/>
        <v>N/A</v>
      </c>
      <c r="G48" s="74" t="s">
        <v>1746</v>
      </c>
      <c r="H48" s="9" t="str">
        <f t="shared" si="5"/>
        <v>N/A</v>
      </c>
      <c r="I48" s="10" t="s">
        <v>1746</v>
      </c>
      <c r="J48" s="10" t="s">
        <v>1746</v>
      </c>
      <c r="K48" s="9" t="str">
        <f t="shared" si="0"/>
        <v>N/A</v>
      </c>
    </row>
    <row r="49" spans="1:11" x14ac:dyDescent="0.25">
      <c r="A49" s="2" t="s">
        <v>674</v>
      </c>
      <c r="B49" s="90" t="s">
        <v>213</v>
      </c>
      <c r="C49" s="74" t="s">
        <v>1746</v>
      </c>
      <c r="D49" s="9" t="str">
        <f t="shared" si="4"/>
        <v>N/A</v>
      </c>
      <c r="E49" s="74" t="s">
        <v>1746</v>
      </c>
      <c r="F49" s="9" t="str">
        <f t="shared" si="4"/>
        <v>N/A</v>
      </c>
      <c r="G49" s="74" t="s">
        <v>1746</v>
      </c>
      <c r="H49" s="9" t="str">
        <f t="shared" si="5"/>
        <v>N/A</v>
      </c>
      <c r="I49" s="10" t="s">
        <v>1746</v>
      </c>
      <c r="J49" s="10" t="s">
        <v>1746</v>
      </c>
      <c r="K49" s="9" t="str">
        <f t="shared" si="0"/>
        <v>N/A</v>
      </c>
    </row>
    <row r="50" spans="1:11" x14ac:dyDescent="0.25">
      <c r="A50" s="2" t="s">
        <v>675</v>
      </c>
      <c r="B50" s="90" t="s">
        <v>213</v>
      </c>
      <c r="C50" s="74" t="s">
        <v>1746</v>
      </c>
      <c r="D50" s="9" t="str">
        <f t="shared" si="4"/>
        <v>N/A</v>
      </c>
      <c r="E50" s="74" t="s">
        <v>1746</v>
      </c>
      <c r="F50" s="9" t="str">
        <f t="shared" si="4"/>
        <v>N/A</v>
      </c>
      <c r="G50" s="74" t="s">
        <v>1746</v>
      </c>
      <c r="H50" s="9" t="str">
        <f t="shared" si="5"/>
        <v>N/A</v>
      </c>
      <c r="I50" s="10" t="s">
        <v>1746</v>
      </c>
      <c r="J50" s="10" t="s">
        <v>1746</v>
      </c>
      <c r="K50" s="9" t="str">
        <f t="shared" si="0"/>
        <v>N/A</v>
      </c>
    </row>
    <row r="51" spans="1:11" x14ac:dyDescent="0.25">
      <c r="A51" s="2" t="s">
        <v>351</v>
      </c>
      <c r="B51" s="35" t="s">
        <v>213</v>
      </c>
      <c r="C51" s="73">
        <v>5443207</v>
      </c>
      <c r="D51" s="35" t="s">
        <v>213</v>
      </c>
      <c r="E51" s="36">
        <v>7699255</v>
      </c>
      <c r="F51" s="35" t="s">
        <v>213</v>
      </c>
      <c r="G51" s="36">
        <v>9661736</v>
      </c>
      <c r="H51" s="35" t="s">
        <v>213</v>
      </c>
      <c r="I51" s="10">
        <v>41.45</v>
      </c>
      <c r="J51" s="10">
        <v>25.49</v>
      </c>
      <c r="K51" s="9" t="str">
        <f t="shared" si="0"/>
        <v>Yes</v>
      </c>
    </row>
    <row r="52" spans="1:11" x14ac:dyDescent="0.25">
      <c r="A52" s="2" t="s">
        <v>352</v>
      </c>
      <c r="B52" s="35" t="s">
        <v>213</v>
      </c>
      <c r="C52" s="74">
        <v>98.649472635999999</v>
      </c>
      <c r="D52" s="9" t="str">
        <f t="shared" ref="D52:D54" si="6">IF($B52="N/A","N/A",IF(C52&gt;15,"No",IF(C52&lt;-15,"No","Yes")))</f>
        <v>N/A</v>
      </c>
      <c r="E52" s="8">
        <v>96.163654794999999</v>
      </c>
      <c r="F52" s="9" t="str">
        <f t="shared" ref="F52:F54" si="7">IF($B52="N/A","N/A",IF(E52&gt;15,"No",IF(E52&lt;-15,"No","Yes")))</f>
        <v>N/A</v>
      </c>
      <c r="G52" s="8">
        <v>96.499169507000005</v>
      </c>
      <c r="H52" s="9" t="str">
        <f t="shared" ref="H52:H54" si="8">IF($B52="N/A","N/A",IF(G52&gt;15,"No",IF(G52&lt;-15,"No","Yes")))</f>
        <v>N/A</v>
      </c>
      <c r="I52" s="10">
        <v>-2.52</v>
      </c>
      <c r="J52" s="10">
        <v>0.34889999999999999</v>
      </c>
      <c r="K52" s="9" t="str">
        <f t="shared" si="0"/>
        <v>Yes</v>
      </c>
    </row>
    <row r="53" spans="1:11" x14ac:dyDescent="0.25">
      <c r="A53" s="2" t="s">
        <v>353</v>
      </c>
      <c r="B53" s="35" t="s">
        <v>213</v>
      </c>
      <c r="C53" s="74">
        <v>0</v>
      </c>
      <c r="D53" s="9" t="str">
        <f t="shared" si="6"/>
        <v>N/A</v>
      </c>
      <c r="E53" s="8">
        <v>0</v>
      </c>
      <c r="F53" s="9" t="str">
        <f t="shared" si="7"/>
        <v>N/A</v>
      </c>
      <c r="G53" s="8">
        <v>0</v>
      </c>
      <c r="H53" s="9" t="str">
        <f t="shared" si="8"/>
        <v>N/A</v>
      </c>
      <c r="I53" s="10" t="s">
        <v>1746</v>
      </c>
      <c r="J53" s="10" t="s">
        <v>1746</v>
      </c>
      <c r="K53" s="9" t="str">
        <f t="shared" si="0"/>
        <v>N/A</v>
      </c>
    </row>
    <row r="54" spans="1:11" x14ac:dyDescent="0.25">
      <c r="A54" s="2" t="s">
        <v>354</v>
      </c>
      <c r="B54" s="35" t="s">
        <v>213</v>
      </c>
      <c r="C54" s="74" t="s">
        <v>213</v>
      </c>
      <c r="D54" s="9" t="str">
        <f t="shared" si="6"/>
        <v>N/A</v>
      </c>
      <c r="E54" s="8">
        <v>0.94279251689999999</v>
      </c>
      <c r="F54" s="9" t="str">
        <f t="shared" si="7"/>
        <v>N/A</v>
      </c>
      <c r="G54" s="8">
        <v>1.1680302587</v>
      </c>
      <c r="H54" s="9" t="str">
        <f t="shared" si="8"/>
        <v>N/A</v>
      </c>
      <c r="I54" s="10" t="s">
        <v>213</v>
      </c>
      <c r="J54" s="10">
        <v>23.89</v>
      </c>
      <c r="K54" s="9" t="str">
        <f t="shared" si="0"/>
        <v>Yes</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18169972</v>
      </c>
      <c r="D6" s="9" t="str">
        <f>IF($B6="N/A","N/A",IF(C6&gt;15,"No",IF(C6&lt;-15,"No","Yes")))</f>
        <v>N/A</v>
      </c>
      <c r="E6" s="36">
        <v>22030160</v>
      </c>
      <c r="F6" s="9" t="str">
        <f>IF($B6="N/A","N/A",IF(E6&gt;15,"No",IF(E6&lt;-15,"No","Yes")))</f>
        <v>N/A</v>
      </c>
      <c r="G6" s="36">
        <v>21750142</v>
      </c>
      <c r="H6" s="9" t="str">
        <f>IF($B6="N/A","N/A",IF(G6&gt;15,"No",IF(G6&lt;-15,"No","Yes")))</f>
        <v>N/A</v>
      </c>
      <c r="I6" s="10">
        <v>21.24</v>
      </c>
      <c r="J6" s="10">
        <v>-1.27</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2.7142199227999999</v>
      </c>
      <c r="D9" s="9" t="str">
        <f t="shared" ref="D9:D15" si="1">IF($B9="N/A","N/A",IF(C9&gt;15,"No",IF(C9&lt;-15,"No","Yes")))</f>
        <v>N/A</v>
      </c>
      <c r="E9" s="8">
        <v>2.3556978252</v>
      </c>
      <c r="F9" s="9" t="str">
        <f t="shared" ref="F9:F15" si="2">IF($B9="N/A","N/A",IF(E9&gt;15,"No",IF(E9&lt;-15,"No","Yes")))</f>
        <v>N/A</v>
      </c>
      <c r="G9" s="8">
        <v>2.2068315691999998</v>
      </c>
      <c r="H9" s="9" t="str">
        <f t="shared" ref="H9:H15" si="3">IF($B9="N/A","N/A",IF(G9&gt;15,"No",IF(G9&lt;-15,"No","Yes")))</f>
        <v>N/A</v>
      </c>
      <c r="I9" s="10">
        <v>-13.2</v>
      </c>
      <c r="J9" s="10">
        <v>-6.32</v>
      </c>
      <c r="K9" s="9" t="str">
        <f t="shared" si="0"/>
        <v>Yes</v>
      </c>
    </row>
    <row r="10" spans="1:11" x14ac:dyDescent="0.25">
      <c r="A10" s="75" t="s">
        <v>36</v>
      </c>
      <c r="B10" s="35" t="s">
        <v>213</v>
      </c>
      <c r="C10" s="74">
        <v>0</v>
      </c>
      <c r="D10" s="9" t="str">
        <f t="shared" si="1"/>
        <v>N/A</v>
      </c>
      <c r="E10" s="8">
        <v>0</v>
      </c>
      <c r="F10" s="9" t="str">
        <f t="shared" si="2"/>
        <v>N/A</v>
      </c>
      <c r="G10" s="8">
        <v>0</v>
      </c>
      <c r="H10" s="9" t="str">
        <f t="shared" si="3"/>
        <v>N/A</v>
      </c>
      <c r="I10" s="10" t="s">
        <v>1746</v>
      </c>
      <c r="J10" s="10" t="s">
        <v>1746</v>
      </c>
      <c r="K10" s="9" t="str">
        <f t="shared" si="0"/>
        <v>N/A</v>
      </c>
    </row>
    <row r="11" spans="1:11" x14ac:dyDescent="0.25">
      <c r="A11" s="75" t="s">
        <v>37</v>
      </c>
      <c r="B11" s="35" t="s">
        <v>213</v>
      </c>
      <c r="C11" s="74">
        <v>6.3110843000000003E-3</v>
      </c>
      <c r="D11" s="9" t="str">
        <f t="shared" si="1"/>
        <v>N/A</v>
      </c>
      <c r="E11" s="8">
        <v>8.0475062000000003E-3</v>
      </c>
      <c r="F11" s="9" t="str">
        <f t="shared" si="2"/>
        <v>N/A</v>
      </c>
      <c r="G11" s="8">
        <v>1.5728542999999999E-3</v>
      </c>
      <c r="H11" s="9" t="str">
        <f t="shared" si="3"/>
        <v>N/A</v>
      </c>
      <c r="I11" s="10">
        <v>27.51</v>
      </c>
      <c r="J11" s="10">
        <v>-80.5</v>
      </c>
      <c r="K11" s="9" t="str">
        <f t="shared" si="0"/>
        <v>No</v>
      </c>
    </row>
    <row r="12" spans="1:11" x14ac:dyDescent="0.25">
      <c r="A12" s="75" t="s">
        <v>38</v>
      </c>
      <c r="B12" s="35" t="s">
        <v>213</v>
      </c>
      <c r="C12" s="74">
        <v>3.1062513162999998</v>
      </c>
      <c r="D12" s="9" t="str">
        <f t="shared" si="1"/>
        <v>N/A</v>
      </c>
      <c r="E12" s="8">
        <v>2.6967520112000001</v>
      </c>
      <c r="F12" s="9" t="str">
        <f t="shared" si="2"/>
        <v>N/A</v>
      </c>
      <c r="G12" s="8">
        <v>2.5660423316999998</v>
      </c>
      <c r="H12" s="9" t="str">
        <f t="shared" si="3"/>
        <v>N/A</v>
      </c>
      <c r="I12" s="10">
        <v>-13.2</v>
      </c>
      <c r="J12" s="10">
        <v>-4.8499999999999996</v>
      </c>
      <c r="K12" s="9" t="str">
        <f t="shared" si="0"/>
        <v>Yes</v>
      </c>
    </row>
    <row r="13" spans="1:11" x14ac:dyDescent="0.25">
      <c r="A13" s="75" t="s">
        <v>866</v>
      </c>
      <c r="B13" s="35" t="s">
        <v>213</v>
      </c>
      <c r="C13" s="74">
        <v>7.9914815202999998</v>
      </c>
      <c r="D13" s="9" t="str">
        <f t="shared" si="1"/>
        <v>N/A</v>
      </c>
      <c r="E13" s="8">
        <v>7.5366835140999999</v>
      </c>
      <c r="F13" s="9" t="str">
        <f t="shared" si="2"/>
        <v>N/A</v>
      </c>
      <c r="G13" s="8">
        <v>6.9556384375000002</v>
      </c>
      <c r="H13" s="9" t="str">
        <f t="shared" si="3"/>
        <v>N/A</v>
      </c>
      <c r="I13" s="10">
        <v>-5.69</v>
      </c>
      <c r="J13" s="10">
        <v>-7.71</v>
      </c>
      <c r="K13" s="9" t="str">
        <f t="shared" si="0"/>
        <v>Yes</v>
      </c>
    </row>
    <row r="14" spans="1:11" x14ac:dyDescent="0.25">
      <c r="A14" s="75" t="s">
        <v>867</v>
      </c>
      <c r="B14" s="35" t="s">
        <v>213</v>
      </c>
      <c r="C14" s="74">
        <v>6.2207745002000001</v>
      </c>
      <c r="D14" s="9" t="str">
        <f t="shared" si="1"/>
        <v>N/A</v>
      </c>
      <c r="E14" s="8">
        <v>5.9143236655999996</v>
      </c>
      <c r="F14" s="9" t="str">
        <f t="shared" si="2"/>
        <v>N/A</v>
      </c>
      <c r="G14" s="8">
        <v>5.4208001785000004</v>
      </c>
      <c r="H14" s="9" t="str">
        <f t="shared" si="3"/>
        <v>N/A</v>
      </c>
      <c r="I14" s="10">
        <v>-4.93</v>
      </c>
      <c r="J14" s="10">
        <v>-8.34</v>
      </c>
      <c r="K14" s="9" t="str">
        <f t="shared" si="0"/>
        <v>Yes</v>
      </c>
    </row>
    <row r="15" spans="1:11" x14ac:dyDescent="0.25">
      <c r="A15" s="75" t="s">
        <v>161</v>
      </c>
      <c r="B15" s="35" t="s">
        <v>213</v>
      </c>
      <c r="C15" s="74">
        <v>29.814696467000001</v>
      </c>
      <c r="D15" s="9" t="str">
        <f t="shared" si="1"/>
        <v>N/A</v>
      </c>
      <c r="E15" s="8">
        <v>31.287262553000001</v>
      </c>
      <c r="F15" s="9" t="str">
        <f t="shared" si="2"/>
        <v>N/A</v>
      </c>
      <c r="G15" s="8">
        <v>37.875132034000004</v>
      </c>
      <c r="H15" s="9" t="str">
        <f t="shared" si="3"/>
        <v>N/A</v>
      </c>
      <c r="I15" s="10">
        <v>4.9390000000000001</v>
      </c>
      <c r="J15" s="10">
        <v>21.06</v>
      </c>
      <c r="K15" s="9" t="str">
        <f t="shared" si="0"/>
        <v>Yes</v>
      </c>
    </row>
    <row r="16" spans="1:11" x14ac:dyDescent="0.25">
      <c r="A16" s="75" t="s">
        <v>162</v>
      </c>
      <c r="B16" s="35" t="s">
        <v>246</v>
      </c>
      <c r="C16" s="74">
        <v>97.577035342000002</v>
      </c>
      <c r="D16" s="9" t="str">
        <f>IF($B16="N/A","N/A",IF(C16&gt;95,"Yes","No"))</f>
        <v>Yes</v>
      </c>
      <c r="E16" s="8">
        <v>96.221021544999999</v>
      </c>
      <c r="F16" s="9" t="str">
        <f>IF($B16="N/A","N/A",IF(E16&gt;95,"Yes","No"))</f>
        <v>Yes</v>
      </c>
      <c r="G16" s="8">
        <v>94.429875445999997</v>
      </c>
      <c r="H16" s="9" t="str">
        <f>IF($B16="N/A","N/A",IF(G16&gt;95,"Yes","No"))</f>
        <v>No</v>
      </c>
      <c r="I16" s="10">
        <v>-1.39</v>
      </c>
      <c r="J16" s="10">
        <v>-1.86</v>
      </c>
      <c r="K16" s="9" t="str">
        <f t="shared" ref="K16:K26" si="4">IF(J16="Div by 0", "N/A", IF(J16="N/A","N/A", IF(J16&gt;30, "No", IF(J16&lt;-30, "No", "Yes"))))</f>
        <v>Yes</v>
      </c>
    </row>
    <row r="17" spans="1:11" x14ac:dyDescent="0.25">
      <c r="A17" s="75" t="s">
        <v>868</v>
      </c>
      <c r="B17" s="51" t="s">
        <v>247</v>
      </c>
      <c r="C17" s="74">
        <v>14.251029116</v>
      </c>
      <c r="D17" s="9" t="str">
        <f>IF($B17="N/A","N/A",IF(C17&gt;90,"No",IF(C17&lt;50,"No","Yes")))</f>
        <v>No</v>
      </c>
      <c r="E17" s="8">
        <v>16.30057158</v>
      </c>
      <c r="F17" s="9" t="str">
        <f>IF($B17="N/A","N/A",IF(E17&gt;90,"No",IF(E17&lt;50,"No","Yes")))</f>
        <v>No</v>
      </c>
      <c r="G17" s="8">
        <v>19.056211219000001</v>
      </c>
      <c r="H17" s="9" t="str">
        <f>IF($B17="N/A","N/A",IF(G17&gt;90,"No",IF(G17&lt;50,"No","Yes")))</f>
        <v>No</v>
      </c>
      <c r="I17" s="10">
        <v>14.38</v>
      </c>
      <c r="J17" s="10">
        <v>16.91</v>
      </c>
      <c r="K17" s="9" t="str">
        <f t="shared" si="4"/>
        <v>Yes</v>
      </c>
    </row>
    <row r="18" spans="1:11" x14ac:dyDescent="0.25">
      <c r="A18" s="75" t="s">
        <v>869</v>
      </c>
      <c r="B18" s="51" t="s">
        <v>224</v>
      </c>
      <c r="C18" s="74">
        <v>50.409433761999999</v>
      </c>
      <c r="D18" s="9" t="str">
        <f t="shared" ref="D18:D23" si="5">IF($B18="N/A","N/A",IF(C18&gt;5,"No",IF(C18&lt;=0,"No","Yes")))</f>
        <v>No</v>
      </c>
      <c r="E18" s="8">
        <v>42.413582107000003</v>
      </c>
      <c r="F18" s="9" t="str">
        <f t="shared" ref="F18:F23" si="6">IF($B18="N/A","N/A",IF(E18&gt;5,"No",IF(E18&lt;=0,"No","Yes")))</f>
        <v>No</v>
      </c>
      <c r="G18" s="8">
        <v>31.424613227999998</v>
      </c>
      <c r="H18" s="9" t="str">
        <f t="shared" ref="H18:H23" si="7">IF($B18="N/A","N/A",IF(G18&gt;5,"No",IF(G18&lt;=0,"No","Yes")))</f>
        <v>No</v>
      </c>
      <c r="I18" s="10">
        <v>-15.9</v>
      </c>
      <c r="J18" s="10">
        <v>-25.9</v>
      </c>
      <c r="K18" s="9" t="str">
        <f t="shared" si="4"/>
        <v>Yes</v>
      </c>
    </row>
    <row r="19" spans="1:11" x14ac:dyDescent="0.25">
      <c r="A19" s="75" t="s">
        <v>870</v>
      </c>
      <c r="B19" s="51" t="s">
        <v>224</v>
      </c>
      <c r="C19" s="74">
        <v>1.2615429457</v>
      </c>
      <c r="D19" s="9" t="str">
        <f t="shared" si="5"/>
        <v>Yes</v>
      </c>
      <c r="E19" s="8">
        <v>1.4782552646</v>
      </c>
      <c r="F19" s="9" t="str">
        <f t="shared" si="6"/>
        <v>Yes</v>
      </c>
      <c r="G19" s="8">
        <v>1.845610939</v>
      </c>
      <c r="H19" s="9" t="str">
        <f t="shared" si="7"/>
        <v>Yes</v>
      </c>
      <c r="I19" s="10">
        <v>17.18</v>
      </c>
      <c r="J19" s="10">
        <v>24.85</v>
      </c>
      <c r="K19" s="9" t="str">
        <f t="shared" si="4"/>
        <v>Yes</v>
      </c>
    </row>
    <row r="20" spans="1:11" x14ac:dyDescent="0.25">
      <c r="A20" s="75" t="s">
        <v>871</v>
      </c>
      <c r="B20" s="51" t="s">
        <v>224</v>
      </c>
      <c r="C20" s="74">
        <v>0.41014372500000001</v>
      </c>
      <c r="D20" s="9" t="str">
        <f t="shared" si="5"/>
        <v>Yes</v>
      </c>
      <c r="E20" s="8">
        <v>0.32844064680000001</v>
      </c>
      <c r="F20" s="9" t="str">
        <f t="shared" si="6"/>
        <v>Yes</v>
      </c>
      <c r="G20" s="8">
        <v>0.37743201859999997</v>
      </c>
      <c r="H20" s="9" t="str">
        <f t="shared" si="7"/>
        <v>Yes</v>
      </c>
      <c r="I20" s="10">
        <v>-19.899999999999999</v>
      </c>
      <c r="J20" s="10">
        <v>14.92</v>
      </c>
      <c r="K20" s="9" t="str">
        <f t="shared" si="4"/>
        <v>Yes</v>
      </c>
    </row>
    <row r="21" spans="1:11" x14ac:dyDescent="0.25">
      <c r="A21" s="75" t="s">
        <v>872</v>
      </c>
      <c r="B21" s="35" t="s">
        <v>213</v>
      </c>
      <c r="C21" s="74">
        <v>4.6009976999999997E-3</v>
      </c>
      <c r="D21" s="9" t="str">
        <f t="shared" si="5"/>
        <v>N/A</v>
      </c>
      <c r="E21" s="8">
        <v>8.3839608999999992E-3</v>
      </c>
      <c r="F21" s="9" t="str">
        <f t="shared" si="6"/>
        <v>N/A</v>
      </c>
      <c r="G21" s="8">
        <v>1.17930265E-2</v>
      </c>
      <c r="H21" s="9" t="str">
        <f t="shared" si="7"/>
        <v>N/A</v>
      </c>
      <c r="I21" s="10">
        <v>82.22</v>
      </c>
      <c r="J21" s="10">
        <v>40.659999999999997</v>
      </c>
      <c r="K21" s="9" t="str">
        <f t="shared" si="4"/>
        <v>No</v>
      </c>
    </row>
    <row r="22" spans="1:11" x14ac:dyDescent="0.25">
      <c r="A22" s="75" t="s">
        <v>1741</v>
      </c>
      <c r="B22" s="35" t="s">
        <v>213</v>
      </c>
      <c r="C22" s="74">
        <v>3.8910351999999998E-3</v>
      </c>
      <c r="D22" s="9" t="str">
        <f t="shared" si="5"/>
        <v>N/A</v>
      </c>
      <c r="E22" s="8">
        <v>5.3653718000000001E-3</v>
      </c>
      <c r="F22" s="9" t="str">
        <f t="shared" si="6"/>
        <v>N/A</v>
      </c>
      <c r="G22" s="8">
        <v>3.0666465999999999E-3</v>
      </c>
      <c r="H22" s="9" t="str">
        <f t="shared" si="7"/>
        <v>N/A</v>
      </c>
      <c r="I22" s="10">
        <v>37.89</v>
      </c>
      <c r="J22" s="10">
        <v>-42.8</v>
      </c>
      <c r="K22" s="9" t="str">
        <f t="shared" si="4"/>
        <v>No</v>
      </c>
    </row>
    <row r="23" spans="1:11" x14ac:dyDescent="0.25">
      <c r="A23" s="75" t="s">
        <v>873</v>
      </c>
      <c r="B23" s="35" t="s">
        <v>213</v>
      </c>
      <c r="C23" s="74">
        <v>1.10072E-5</v>
      </c>
      <c r="D23" s="9" t="str">
        <f t="shared" si="5"/>
        <v>N/A</v>
      </c>
      <c r="E23" s="8">
        <v>1.36177E-5</v>
      </c>
      <c r="F23" s="9" t="str">
        <f t="shared" si="6"/>
        <v>N/A</v>
      </c>
      <c r="G23" s="8">
        <v>6.4367400000000003E-5</v>
      </c>
      <c r="H23" s="9" t="str">
        <f t="shared" si="7"/>
        <v>N/A</v>
      </c>
      <c r="I23" s="10">
        <v>23.72</v>
      </c>
      <c r="J23" s="10">
        <v>372.7</v>
      </c>
      <c r="K23" s="9" t="str">
        <f t="shared" si="4"/>
        <v>No</v>
      </c>
    </row>
    <row r="24" spans="1:11" x14ac:dyDescent="0.25">
      <c r="A24" s="75" t="s">
        <v>874</v>
      </c>
      <c r="B24" s="35" t="s">
        <v>232</v>
      </c>
      <c r="C24" s="74">
        <v>0.44170678959999998</v>
      </c>
      <c r="D24" s="9" t="str">
        <f>IF($B24="N/A","N/A",IF(C24&gt;10,"No",IF(C24&lt;1,"No","Yes")))</f>
        <v>No</v>
      </c>
      <c r="E24" s="8">
        <v>0.68428463520000005</v>
      </c>
      <c r="F24" s="9" t="str">
        <f>IF($B24="N/A","N/A",IF(E24&gt;10,"No",IF(E24&lt;1,"No","Yes")))</f>
        <v>No</v>
      </c>
      <c r="G24" s="8">
        <v>0.86872076509999996</v>
      </c>
      <c r="H24" s="9" t="str">
        <f>IF($B24="N/A","N/A",IF(G24&gt;10,"No",IF(G24&lt;1,"No","Yes")))</f>
        <v>No</v>
      </c>
      <c r="I24" s="10">
        <v>54.92</v>
      </c>
      <c r="J24" s="10">
        <v>26.95</v>
      </c>
      <c r="K24" s="9" t="str">
        <f t="shared" si="4"/>
        <v>Yes</v>
      </c>
    </row>
    <row r="25" spans="1:11" x14ac:dyDescent="0.25">
      <c r="A25" s="75" t="s">
        <v>875</v>
      </c>
      <c r="B25" s="78" t="s">
        <v>239</v>
      </c>
      <c r="C25" s="74">
        <v>24.125810431000001</v>
      </c>
      <c r="D25" s="9" t="str">
        <f>IF($B25="N/A","N/A",IF(C25&gt;10,"No",IF(C25&lt;=0,"No","Yes")))</f>
        <v>No</v>
      </c>
      <c r="E25" s="8">
        <v>25.812767588</v>
      </c>
      <c r="F25" s="9" t="str">
        <f>IF($B25="N/A","N/A",IF(E25&gt;10,"No",IF(E25&lt;=0,"No","Yes")))</f>
        <v>No</v>
      </c>
      <c r="G25" s="8">
        <v>29.466221416</v>
      </c>
      <c r="H25" s="9" t="str">
        <f>IF($B25="N/A","N/A",IF(G25&gt;10,"No",IF(G25&lt;=0,"No","Yes")))</f>
        <v>No</v>
      </c>
      <c r="I25" s="10">
        <v>6.992</v>
      </c>
      <c r="J25" s="10">
        <v>14.15</v>
      </c>
      <c r="K25" s="9" t="str">
        <f t="shared" si="4"/>
        <v>Yes</v>
      </c>
    </row>
    <row r="26" spans="1:11" x14ac:dyDescent="0.25">
      <c r="A26" s="75" t="s">
        <v>876</v>
      </c>
      <c r="B26" s="51" t="s">
        <v>248</v>
      </c>
      <c r="C26" s="74">
        <v>2.4229646584000002</v>
      </c>
      <c r="D26" s="9" t="str">
        <f>IF($B26="N/A","N/A",IF(C26&gt;=5,"No",IF(C26&lt;0,"No","Yes")))</f>
        <v>Yes</v>
      </c>
      <c r="E26" s="8">
        <v>3.7789784549999998</v>
      </c>
      <c r="F26" s="9" t="str">
        <f>IF($B26="N/A","N/A",IF(E26&gt;=5,"No",IF(E26&lt;0,"No","Yes")))</f>
        <v>Yes</v>
      </c>
      <c r="G26" s="8">
        <v>5.5701245537000004</v>
      </c>
      <c r="H26" s="9" t="str">
        <f>IF($B26="N/A","N/A",IF(G26&gt;=5,"No",IF(G26&lt;0,"No","Yes")))</f>
        <v>No</v>
      </c>
      <c r="I26" s="10">
        <v>55.97</v>
      </c>
      <c r="J26" s="10">
        <v>47.4</v>
      </c>
      <c r="K26" s="9" t="str">
        <f t="shared" si="4"/>
        <v>No</v>
      </c>
    </row>
    <row r="27" spans="1:11" x14ac:dyDescent="0.25">
      <c r="A27" s="75" t="s">
        <v>14</v>
      </c>
      <c r="B27" s="51" t="s">
        <v>249</v>
      </c>
      <c r="C27" s="74">
        <v>4.4028700000000001E-5</v>
      </c>
      <c r="D27" s="9" t="str">
        <f>IF($B27="N/A","N/A",IF(C27&gt;15,"No",IF(C27&lt;=0,"No","Yes")))</f>
        <v>Yes</v>
      </c>
      <c r="E27" s="8">
        <v>3.0553568400000002E-2</v>
      </c>
      <c r="F27" s="9" t="str">
        <f>IF($B27="N/A","N/A",IF(E27&gt;15,"No",IF(E27&lt;=0,"No","Yes")))</f>
        <v>Yes</v>
      </c>
      <c r="G27" s="8">
        <v>0.1028774893</v>
      </c>
      <c r="H27" s="9" t="str">
        <f>IF($B27="N/A","N/A",IF(G27&gt;15,"No",IF(G27&lt;=0,"No","Yes")))</f>
        <v>Yes</v>
      </c>
      <c r="I27" s="10">
        <v>69295</v>
      </c>
      <c r="J27" s="10">
        <v>236.7</v>
      </c>
      <c r="K27" s="9" t="str">
        <f>IF(J27="Div by 0", "N/A", IF(J27="N/A","N/A", IF(J27&gt;30, "No", IF(J27&lt;-30, "No", "Yes"))))</f>
        <v>No</v>
      </c>
    </row>
    <row r="28" spans="1:11" x14ac:dyDescent="0.25">
      <c r="A28" s="75" t="s">
        <v>877</v>
      </c>
      <c r="B28" s="35" t="s">
        <v>213</v>
      </c>
      <c r="C28" s="77">
        <v>80.5</v>
      </c>
      <c r="D28" s="9" t="str">
        <f>IF($B28="N/A","N/A",IF(C28&gt;15,"No",IF(C28&lt;-15,"No","Yes")))</f>
        <v>N/A</v>
      </c>
      <c r="E28" s="37">
        <v>76.124944287999995</v>
      </c>
      <c r="F28" s="9" t="str">
        <f>IF($B28="N/A","N/A",IF(E28&gt;15,"No",IF(E28&lt;-15,"No","Yes")))</f>
        <v>N/A</v>
      </c>
      <c r="G28" s="37">
        <v>89.537227385999998</v>
      </c>
      <c r="H28" s="9" t="str">
        <f>IF($B28="N/A","N/A",IF(G28&gt;15,"No",IF(G28&lt;-15,"No","Yes")))</f>
        <v>N/A</v>
      </c>
      <c r="I28" s="10">
        <v>-5.43</v>
      </c>
      <c r="J28" s="10">
        <v>17.62</v>
      </c>
      <c r="K28" s="9" t="str">
        <f>IF(J28="Div by 0", "N/A", IF(J28="N/A","N/A", IF(J28&gt;30, "No", IF(J28&lt;-30, "No", "Yes"))))</f>
        <v>Yes</v>
      </c>
    </row>
    <row r="29" spans="1:11" x14ac:dyDescent="0.25">
      <c r="A29" s="75" t="s">
        <v>378</v>
      </c>
      <c r="B29" s="35" t="s">
        <v>250</v>
      </c>
      <c r="C29" s="74">
        <v>2.6461790915000001</v>
      </c>
      <c r="D29" s="9" t="str">
        <f>IF($B29="N/A","N/A",IF(C29&gt;35,"No",IF(C29&lt;10,"No","Yes")))</f>
        <v>No</v>
      </c>
      <c r="E29" s="8">
        <v>3.1749746711000002</v>
      </c>
      <c r="F29" s="9" t="str">
        <f>IF($B29="N/A","N/A",IF(E29&gt;35,"No",IF(E29&lt;10,"No","Yes")))</f>
        <v>No</v>
      </c>
      <c r="G29" s="8">
        <v>4.1384879233999996</v>
      </c>
      <c r="H29" s="9" t="str">
        <f>IF($B29="N/A","N/A",IF(G29&gt;35,"No",IF(G29&lt;10,"No","Yes")))</f>
        <v>No</v>
      </c>
      <c r="I29" s="10">
        <v>19.98</v>
      </c>
      <c r="J29" s="10">
        <v>30.35</v>
      </c>
      <c r="K29" s="9" t="str">
        <f t="shared" ref="K29:K54" si="8">IF(J29="Div by 0", "N/A", IF(J29="N/A","N/A", IF(J29&gt;30, "No", IF(J29&lt;-30, "No", "Yes"))))</f>
        <v>No</v>
      </c>
    </row>
    <row r="30" spans="1:11" x14ac:dyDescent="0.25">
      <c r="A30" s="75" t="s">
        <v>379</v>
      </c>
      <c r="B30" s="35" t="s">
        <v>251</v>
      </c>
      <c r="C30" s="74">
        <v>9.1118687470000008</v>
      </c>
      <c r="D30" s="9" t="str">
        <f>IF($B30="N/A","N/A",IF(C30&gt;20,"No",IF(C30&lt;2,"No","Yes")))</f>
        <v>Yes</v>
      </c>
      <c r="E30" s="8">
        <v>10.820593222999999</v>
      </c>
      <c r="F30" s="9" t="str">
        <f>IF($B30="N/A","N/A",IF(E30&gt;20,"No",IF(E30&lt;2,"No","Yes")))</f>
        <v>Yes</v>
      </c>
      <c r="G30" s="8">
        <v>11.731711913</v>
      </c>
      <c r="H30" s="9" t="str">
        <f>IF($B30="N/A","N/A",IF(G30&gt;20,"No",IF(G30&lt;2,"No","Yes")))</f>
        <v>Yes</v>
      </c>
      <c r="I30" s="10">
        <v>18.75</v>
      </c>
      <c r="J30" s="10">
        <v>8.42</v>
      </c>
      <c r="K30" s="9" t="str">
        <f t="shared" si="8"/>
        <v>Yes</v>
      </c>
    </row>
    <row r="31" spans="1:11" x14ac:dyDescent="0.25">
      <c r="A31" s="75" t="s">
        <v>380</v>
      </c>
      <c r="B31" s="35" t="s">
        <v>252</v>
      </c>
      <c r="C31" s="74">
        <v>0.4389329824</v>
      </c>
      <c r="D31" s="9" t="str">
        <f>IF($B31="N/A","N/A",IF(C31&gt;8,"No",IF(C31&lt;0.5,"No","Yes")))</f>
        <v>No</v>
      </c>
      <c r="E31" s="8">
        <v>0.50844387879999997</v>
      </c>
      <c r="F31" s="9" t="str">
        <f>IF($B31="N/A","N/A",IF(E31&gt;8,"No",IF(E31&lt;0.5,"No","Yes")))</f>
        <v>Yes</v>
      </c>
      <c r="G31" s="8">
        <v>0.61254772499999999</v>
      </c>
      <c r="H31" s="9" t="str">
        <f>IF($B31="N/A","N/A",IF(G31&gt;8,"No",IF(G31&lt;0.5,"No","Yes")))</f>
        <v>Yes</v>
      </c>
      <c r="I31" s="10">
        <v>15.84</v>
      </c>
      <c r="J31" s="10">
        <v>20.47</v>
      </c>
      <c r="K31" s="9" t="str">
        <f t="shared" si="8"/>
        <v>Yes</v>
      </c>
    </row>
    <row r="32" spans="1:11" x14ac:dyDescent="0.25">
      <c r="A32" s="75" t="s">
        <v>381</v>
      </c>
      <c r="B32" s="35" t="s">
        <v>253</v>
      </c>
      <c r="C32" s="74">
        <v>3.1346828712999999</v>
      </c>
      <c r="D32" s="9" t="str">
        <f>IF($B32="N/A","N/A",IF(C32&gt;25,"No",IF(C32&lt;3,"No","Yes")))</f>
        <v>Yes</v>
      </c>
      <c r="E32" s="8">
        <v>4.6049415892000001</v>
      </c>
      <c r="F32" s="9" t="str">
        <f>IF($B32="N/A","N/A",IF(E32&gt;25,"No",IF(E32&lt;3,"No","Yes")))</f>
        <v>Yes</v>
      </c>
      <c r="G32" s="8">
        <v>5.8188585618999999</v>
      </c>
      <c r="H32" s="9" t="str">
        <f>IF($B32="N/A","N/A",IF(G32&gt;25,"No",IF(G32&lt;3,"No","Yes")))</f>
        <v>Yes</v>
      </c>
      <c r="I32" s="10">
        <v>46.9</v>
      </c>
      <c r="J32" s="10">
        <v>26.36</v>
      </c>
      <c r="K32" s="9" t="str">
        <f t="shared" si="8"/>
        <v>Yes</v>
      </c>
    </row>
    <row r="33" spans="1:11" x14ac:dyDescent="0.25">
      <c r="A33" s="75" t="s">
        <v>382</v>
      </c>
      <c r="B33" s="35" t="s">
        <v>254</v>
      </c>
      <c r="C33" s="74">
        <v>2.0358369291999998</v>
      </c>
      <c r="D33" s="9" t="str">
        <f>IF($B33="N/A","N/A",IF(C33&gt;25,"No",IF(C33&lt;2,"No","Yes")))</f>
        <v>Yes</v>
      </c>
      <c r="E33" s="8">
        <v>2.4753655897</v>
      </c>
      <c r="F33" s="9" t="str">
        <f>IF($B33="N/A","N/A",IF(E33&gt;25,"No",IF(E33&lt;2,"No","Yes")))</f>
        <v>Yes</v>
      </c>
      <c r="G33" s="8">
        <v>2.905654593</v>
      </c>
      <c r="H33" s="9" t="str">
        <f>IF($B33="N/A","N/A",IF(G33&gt;25,"No",IF(G33&lt;2,"No","Yes")))</f>
        <v>Yes</v>
      </c>
      <c r="I33" s="10">
        <v>21.59</v>
      </c>
      <c r="J33" s="10">
        <v>17.38</v>
      </c>
      <c r="K33" s="9" t="str">
        <f t="shared" si="8"/>
        <v>Yes</v>
      </c>
    </row>
    <row r="34" spans="1:11" x14ac:dyDescent="0.25">
      <c r="A34" s="75" t="s">
        <v>383</v>
      </c>
      <c r="B34" s="35" t="s">
        <v>255</v>
      </c>
      <c r="C34" s="74">
        <v>9.5053531178000004</v>
      </c>
      <c r="D34" s="9" t="str">
        <f>IF($B34="N/A","N/A",IF(C34&gt;25,"No",IF(C34&lt;=0,"No","Yes")))</f>
        <v>Yes</v>
      </c>
      <c r="E34" s="8">
        <v>8.0659786402000009</v>
      </c>
      <c r="F34" s="9" t="str">
        <f>IF($B34="N/A","N/A",IF(E34&gt;25,"No",IF(E34&lt;=0,"No","Yes")))</f>
        <v>Yes</v>
      </c>
      <c r="G34" s="8">
        <v>8.1847879429999999</v>
      </c>
      <c r="H34" s="9" t="str">
        <f>IF($B34="N/A","N/A",IF(G34&gt;25,"No",IF(G34&lt;=0,"No","Yes")))</f>
        <v>Yes</v>
      </c>
      <c r="I34" s="10">
        <v>-15.1</v>
      </c>
      <c r="J34" s="10">
        <v>1.4730000000000001</v>
      </c>
      <c r="K34" s="9" t="str">
        <f t="shared" si="8"/>
        <v>Yes</v>
      </c>
    </row>
    <row r="35" spans="1:11" x14ac:dyDescent="0.25">
      <c r="A35" s="75" t="s">
        <v>384</v>
      </c>
      <c r="B35" s="35" t="s">
        <v>256</v>
      </c>
      <c r="C35" s="74">
        <v>8.1315040000999996</v>
      </c>
      <c r="D35" s="9" t="str">
        <f>IF($B35="N/A","N/A",IF(C35&gt;20,"No",IF(C35&lt;4,"No","Yes")))</f>
        <v>Yes</v>
      </c>
      <c r="E35" s="8">
        <v>11.596978869000001</v>
      </c>
      <c r="F35" s="9" t="str">
        <f>IF($B35="N/A","N/A",IF(E35&gt;20,"No",IF(E35&lt;4,"No","Yes")))</f>
        <v>Yes</v>
      </c>
      <c r="G35" s="8">
        <v>15.308474768</v>
      </c>
      <c r="H35" s="9" t="str">
        <f>IF($B35="N/A","N/A",IF(G35&gt;20,"No",IF(G35&lt;4,"No","Yes")))</f>
        <v>Yes</v>
      </c>
      <c r="I35" s="10">
        <v>42.62</v>
      </c>
      <c r="J35" s="10">
        <v>32</v>
      </c>
      <c r="K35" s="9" t="str">
        <f t="shared" si="8"/>
        <v>No</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1.9061724475999999</v>
      </c>
      <c r="D37" s="9" t="str">
        <f>IF($B37="N/A","N/A",IF(C37&gt;=25,"No",IF(C37&lt;0,"No","Yes")))</f>
        <v>Yes</v>
      </c>
      <c r="E37" s="8">
        <v>2.4861553434000001</v>
      </c>
      <c r="F37" s="9" t="str">
        <f>IF($B37="N/A","N/A",IF(E37&gt;=25,"No",IF(E37&lt;0,"No","Yes")))</f>
        <v>Yes</v>
      </c>
      <c r="G37" s="8">
        <v>3.4230719045</v>
      </c>
      <c r="H37" s="9" t="str">
        <f>IF($B37="N/A","N/A",IF(G37&gt;=25,"No",IF(G37&lt;0,"No","Yes")))</f>
        <v>Yes</v>
      </c>
      <c r="I37" s="10">
        <v>30.43</v>
      </c>
      <c r="J37" s="10">
        <v>37.69</v>
      </c>
      <c r="K37" s="9" t="str">
        <f t="shared" si="8"/>
        <v>No</v>
      </c>
    </row>
    <row r="38" spans="1:11" x14ac:dyDescent="0.25">
      <c r="A38" s="75" t="s">
        <v>387</v>
      </c>
      <c r="B38" s="35" t="s">
        <v>221</v>
      </c>
      <c r="C38" s="74">
        <v>8.7081366994000007</v>
      </c>
      <c r="D38" s="9" t="str">
        <f>IF($B38="N/A","N/A",IF(C38&gt;3,"Yes","No"))</f>
        <v>Yes</v>
      </c>
      <c r="E38" s="8">
        <v>8.1085747902000005</v>
      </c>
      <c r="F38" s="9" t="str">
        <f>IF($B38="N/A","N/A",IF(E38&gt;3,"Yes","No"))</f>
        <v>Yes</v>
      </c>
      <c r="G38" s="8">
        <v>8.9123693996999993</v>
      </c>
      <c r="H38" s="9" t="str">
        <f>IF($B38="N/A","N/A",IF(G38&gt;3,"Yes","No"))</f>
        <v>Yes</v>
      </c>
      <c r="I38" s="10">
        <v>-6.89</v>
      </c>
      <c r="J38" s="10">
        <v>9.9130000000000003</v>
      </c>
      <c r="K38" s="9" t="str">
        <f t="shared" si="8"/>
        <v>Yes</v>
      </c>
    </row>
    <row r="39" spans="1:11" x14ac:dyDescent="0.25">
      <c r="A39" s="75" t="s">
        <v>388</v>
      </c>
      <c r="B39" s="35" t="s">
        <v>220</v>
      </c>
      <c r="C39" s="74">
        <v>0.34049034309999998</v>
      </c>
      <c r="D39" s="9" t="str">
        <f>IF($B39="N/A","N/A",IF(C39&gt;1,"Yes","No"))</f>
        <v>No</v>
      </c>
      <c r="E39" s="8">
        <v>0.4312179303</v>
      </c>
      <c r="F39" s="9" t="str">
        <f>IF($B39="N/A","N/A",IF(E39&gt;1,"Yes","No"))</f>
        <v>No</v>
      </c>
      <c r="G39" s="8">
        <v>0.51688857939999999</v>
      </c>
      <c r="H39" s="9" t="str">
        <f>IF($B39="N/A","N/A",IF(G39&gt;1,"Yes","No"))</f>
        <v>No</v>
      </c>
      <c r="I39" s="10">
        <v>26.65</v>
      </c>
      <c r="J39" s="10">
        <v>19.87</v>
      </c>
      <c r="K39" s="9" t="str">
        <f t="shared" si="8"/>
        <v>Yes</v>
      </c>
    </row>
    <row r="40" spans="1:11" x14ac:dyDescent="0.25">
      <c r="A40" s="75" t="s">
        <v>389</v>
      </c>
      <c r="B40" s="35" t="s">
        <v>213</v>
      </c>
      <c r="C40" s="74">
        <v>0</v>
      </c>
      <c r="D40" s="9" t="str">
        <f>IF($B40="N/A","N/A",IF(C40&gt;15,"No",IF(C40&lt;-15,"No","Yes")))</f>
        <v>N/A</v>
      </c>
      <c r="E40" s="8">
        <v>0</v>
      </c>
      <c r="F40" s="9" t="str">
        <f>IF($B40="N/A","N/A",IF(E40&gt;15,"No",IF(E40&lt;-15,"No","Yes")))</f>
        <v>N/A</v>
      </c>
      <c r="G40" s="8">
        <v>0</v>
      </c>
      <c r="H40" s="9" t="str">
        <f>IF($B40="N/A","N/A",IF(G40&gt;15,"No",IF(G40&lt;-15,"No","Yes")))</f>
        <v>N/A</v>
      </c>
      <c r="I40" s="10" t="s">
        <v>1746</v>
      </c>
      <c r="J40" s="10" t="s">
        <v>1746</v>
      </c>
      <c r="K40" s="9" t="str">
        <f t="shared" si="8"/>
        <v>N/A</v>
      </c>
    </row>
    <row r="41" spans="1:11" x14ac:dyDescent="0.25">
      <c r="A41" s="75" t="s">
        <v>390</v>
      </c>
      <c r="B41" s="35" t="s">
        <v>213</v>
      </c>
      <c r="C41" s="74">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5" t="s">
        <v>391</v>
      </c>
      <c r="B42" s="35" t="s">
        <v>259</v>
      </c>
      <c r="C42" s="74">
        <v>14.629257546</v>
      </c>
      <c r="D42" s="9" t="str">
        <f>IF($B42="N/A","N/A",IF(C42&gt;0,"Yes","No"))</f>
        <v>Yes</v>
      </c>
      <c r="E42" s="8">
        <v>13.410510863000001</v>
      </c>
      <c r="F42" s="9" t="str">
        <f>IF($B42="N/A","N/A",IF(E42&gt;0,"Yes","No"))</f>
        <v>Yes</v>
      </c>
      <c r="G42" s="8">
        <v>14.541008514</v>
      </c>
      <c r="H42" s="9" t="str">
        <f>IF($B42="N/A","N/A",IF(G42&gt;0,"Yes","No"))</f>
        <v>Yes</v>
      </c>
      <c r="I42" s="10">
        <v>-8.33</v>
      </c>
      <c r="J42" s="10">
        <v>8.43</v>
      </c>
      <c r="K42" s="9" t="str">
        <f t="shared" si="8"/>
        <v>Yes</v>
      </c>
    </row>
    <row r="43" spans="1:11" x14ac:dyDescent="0.25">
      <c r="A43" s="75" t="s">
        <v>392</v>
      </c>
      <c r="B43" s="35" t="s">
        <v>259</v>
      </c>
      <c r="C43" s="74">
        <v>17.851480454000001</v>
      </c>
      <c r="D43" s="9" t="str">
        <f>IF($B43="N/A","N/A",IF(C43&gt;0,"Yes","No"))</f>
        <v>Yes</v>
      </c>
      <c r="E43" s="8">
        <v>12.56428006</v>
      </c>
      <c r="F43" s="9" t="str">
        <f>IF($B43="N/A","N/A",IF(E43&gt;0,"Yes","No"))</f>
        <v>Yes</v>
      </c>
      <c r="G43" s="8">
        <v>0.52788620870000003</v>
      </c>
      <c r="H43" s="9" t="str">
        <f>IF($B43="N/A","N/A",IF(G43&gt;0,"Yes","No"))</f>
        <v>Yes</v>
      </c>
      <c r="I43" s="10">
        <v>-29.6</v>
      </c>
      <c r="J43" s="10">
        <v>-95.8</v>
      </c>
      <c r="K43" s="9" t="str">
        <f t="shared" si="8"/>
        <v>No</v>
      </c>
    </row>
    <row r="44" spans="1:11" x14ac:dyDescent="0.25">
      <c r="A44" s="75" t="s">
        <v>393</v>
      </c>
      <c r="B44" s="35" t="s">
        <v>259</v>
      </c>
      <c r="C44" s="74">
        <v>7.0166261126</v>
      </c>
      <c r="D44" s="9" t="str">
        <f>IF($B44="N/A","N/A",IF(C44&gt;0,"Yes","No"))</f>
        <v>Yes</v>
      </c>
      <c r="E44" s="8">
        <v>6.5350410527999996</v>
      </c>
      <c r="F44" s="9" t="str">
        <f>IF($B44="N/A","N/A",IF(E44&gt;0,"Yes","No"))</f>
        <v>Yes</v>
      </c>
      <c r="G44" s="8">
        <v>6.1666769808000002</v>
      </c>
      <c r="H44" s="9" t="str">
        <f>IF($B44="N/A","N/A",IF(G44&gt;0,"Yes","No"))</f>
        <v>Yes</v>
      </c>
      <c r="I44" s="10">
        <v>-6.86</v>
      </c>
      <c r="J44" s="10">
        <v>-5.64</v>
      </c>
      <c r="K44" s="9" t="str">
        <f t="shared" si="8"/>
        <v>Yes</v>
      </c>
    </row>
    <row r="45" spans="1:11" x14ac:dyDescent="0.25">
      <c r="A45" s="75" t="s">
        <v>394</v>
      </c>
      <c r="B45" s="35" t="s">
        <v>220</v>
      </c>
      <c r="C45" s="74">
        <v>1.1364904699999999E-2</v>
      </c>
      <c r="D45" s="9" t="str">
        <f>IF($B45="N/A","N/A",IF(C45&gt;1,"Yes","No"))</f>
        <v>No</v>
      </c>
      <c r="E45" s="8">
        <v>1.18837085E-2</v>
      </c>
      <c r="F45" s="9" t="str">
        <f>IF($B45="N/A","N/A",IF(E45&gt;1,"Yes","No"))</f>
        <v>No</v>
      </c>
      <c r="G45" s="8">
        <v>1.2684974700000001E-2</v>
      </c>
      <c r="H45" s="9" t="str">
        <f>IF($B45="N/A","N/A",IF(G45&gt;1,"Yes","No"))</f>
        <v>No</v>
      </c>
      <c r="I45" s="10">
        <v>4.5650000000000004</v>
      </c>
      <c r="J45" s="10">
        <v>6.7430000000000003</v>
      </c>
      <c r="K45" s="9" t="str">
        <f t="shared" si="8"/>
        <v>Yes</v>
      </c>
    </row>
    <row r="46" spans="1:11" x14ac:dyDescent="0.25">
      <c r="A46" s="75" t="s">
        <v>395</v>
      </c>
      <c r="B46" s="35" t="s">
        <v>259</v>
      </c>
      <c r="C46" s="74">
        <v>3.9075459999999998E-4</v>
      </c>
      <c r="D46" s="9" t="str">
        <f>IF($B46="N/A","N/A",IF(C46&gt;0,"Yes","No"))</f>
        <v>Yes</v>
      </c>
      <c r="E46" s="8">
        <v>0.51901574930000005</v>
      </c>
      <c r="F46" s="9" t="str">
        <f>IF($B46="N/A","N/A",IF(E46&gt;0,"Yes","No"))</f>
        <v>Yes</v>
      </c>
      <c r="G46" s="8">
        <v>0.68565069599999995</v>
      </c>
      <c r="H46" s="9" t="str">
        <f>IF($B46="N/A","N/A",IF(G46&gt;0,"Yes","No"))</f>
        <v>Yes</v>
      </c>
      <c r="I46" s="10">
        <v>133000</v>
      </c>
      <c r="J46" s="10">
        <v>32.11</v>
      </c>
      <c r="K46" s="9" t="str">
        <f t="shared" si="8"/>
        <v>No</v>
      </c>
    </row>
    <row r="47" spans="1:11" x14ac:dyDescent="0.25">
      <c r="A47" s="75" t="s">
        <v>396</v>
      </c>
      <c r="B47" s="35" t="s">
        <v>213</v>
      </c>
      <c r="C47" s="74">
        <v>1.11447613E-2</v>
      </c>
      <c r="D47" s="9" t="str">
        <f>IF($B47="N/A","N/A",IF(C47&gt;15,"No",IF(C47&lt;-15,"No","Yes")))</f>
        <v>N/A</v>
      </c>
      <c r="E47" s="8">
        <v>1.1697600000000001E-2</v>
      </c>
      <c r="F47" s="9" t="str">
        <f>IF($B47="N/A","N/A",IF(E47&gt;15,"No",IF(E47&lt;-15,"No","Yes")))</f>
        <v>N/A</v>
      </c>
      <c r="G47" s="8">
        <v>1.83585008E-2</v>
      </c>
      <c r="H47" s="9" t="str">
        <f>IF($B47="N/A","N/A",IF(G47&gt;15,"No",IF(G47&lt;-15,"No","Yes")))</f>
        <v>N/A</v>
      </c>
      <c r="I47" s="10">
        <v>4.9610000000000003</v>
      </c>
      <c r="J47" s="10">
        <v>56.94</v>
      </c>
      <c r="K47" s="9" t="str">
        <f t="shared" si="8"/>
        <v>No</v>
      </c>
    </row>
    <row r="48" spans="1:11" x14ac:dyDescent="0.25">
      <c r="A48" s="75" t="s">
        <v>397</v>
      </c>
      <c r="B48" s="35" t="s">
        <v>213</v>
      </c>
      <c r="C48" s="74">
        <v>0.15565791740000001</v>
      </c>
      <c r="D48" s="9" t="str">
        <f>IF($B48="N/A","N/A",IF(C48&gt;15,"No",IF(C48&lt;-15,"No","Yes")))</f>
        <v>N/A</v>
      </c>
      <c r="E48" s="8">
        <v>0.16321261400000001</v>
      </c>
      <c r="F48" s="9" t="str">
        <f>IF($B48="N/A","N/A",IF(E48&gt;15,"No",IF(E48&lt;-15,"No","Yes")))</f>
        <v>N/A</v>
      </c>
      <c r="G48" s="8">
        <v>0.22436635129999999</v>
      </c>
      <c r="H48" s="9" t="str">
        <f>IF($B48="N/A","N/A",IF(G48&gt;15,"No",IF(G48&lt;-15,"No","Yes")))</f>
        <v>N/A</v>
      </c>
      <c r="I48" s="10">
        <v>4.8529999999999998</v>
      </c>
      <c r="J48" s="10">
        <v>37.47</v>
      </c>
      <c r="K48" s="9" t="str">
        <f t="shared" si="8"/>
        <v>No</v>
      </c>
    </row>
    <row r="49" spans="1:11" x14ac:dyDescent="0.25">
      <c r="A49" s="75" t="s">
        <v>398</v>
      </c>
      <c r="B49" s="35" t="s">
        <v>213</v>
      </c>
      <c r="C49" s="74">
        <v>0</v>
      </c>
      <c r="D49" s="9" t="str">
        <f>IF($B49="N/A","N/A",IF(C49&gt;15,"No",IF(C49&lt;-15,"No","Yes")))</f>
        <v>N/A</v>
      </c>
      <c r="E49" s="8">
        <v>0</v>
      </c>
      <c r="F49" s="9" t="str">
        <f>IF($B49="N/A","N/A",IF(E49&gt;15,"No",IF(E49&lt;-15,"No","Yes")))</f>
        <v>N/A</v>
      </c>
      <c r="G49" s="8">
        <v>0</v>
      </c>
      <c r="H49" s="9" t="str">
        <f>IF($B49="N/A","N/A",IF(G49&gt;15,"No",IF(G49&lt;-15,"No","Yes")))</f>
        <v>N/A</v>
      </c>
      <c r="I49" s="10" t="s">
        <v>1746</v>
      </c>
      <c r="J49" s="10" t="s">
        <v>1746</v>
      </c>
      <c r="K49" s="9" t="str">
        <f t="shared" si="8"/>
        <v>N/A</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6.6469172324999999</v>
      </c>
      <c r="D51" s="9" t="str">
        <f>IF($B51="N/A","N/A",IF(C51&gt;15,"No",IF(C51&lt;-15,"No","Yes")))</f>
        <v>N/A</v>
      </c>
      <c r="E51" s="8">
        <v>5.7806207489999997</v>
      </c>
      <c r="F51" s="9" t="str">
        <f>IF($B51="N/A","N/A",IF(E51&gt;15,"No",IF(E51&lt;-15,"No","Yes")))</f>
        <v>N/A</v>
      </c>
      <c r="G51" s="8">
        <v>5.9388072040999997</v>
      </c>
      <c r="H51" s="9" t="str">
        <f>IF($B51="N/A","N/A",IF(G51&gt;15,"No",IF(G51&lt;-15,"No","Yes")))</f>
        <v>N/A</v>
      </c>
      <c r="I51" s="10">
        <v>-13</v>
      </c>
      <c r="J51" s="10">
        <v>2.7360000000000002</v>
      </c>
      <c r="K51" s="9" t="str">
        <f t="shared" si="8"/>
        <v>Yes</v>
      </c>
    </row>
    <row r="52" spans="1:11" x14ac:dyDescent="0.25">
      <c r="A52" s="75" t="s">
        <v>401</v>
      </c>
      <c r="B52" s="35" t="s">
        <v>220</v>
      </c>
      <c r="C52" s="74">
        <v>4.3573154653000001</v>
      </c>
      <c r="D52" s="9" t="str">
        <f>IF($B52="N/A","N/A",IF(C52&gt;1,"Yes","No"))</f>
        <v>Yes</v>
      </c>
      <c r="E52" s="8">
        <v>5.8074430689999996</v>
      </c>
      <c r="F52" s="9" t="str">
        <f>IF($B52="N/A","N/A",IF(E52&gt;1,"Yes","No"))</f>
        <v>Yes</v>
      </c>
      <c r="G52" s="8">
        <v>7.2285688984999998</v>
      </c>
      <c r="H52" s="9" t="str">
        <f>IF($B52="N/A","N/A",IF(G52&gt;1,"Yes","No"))</f>
        <v>Yes</v>
      </c>
      <c r="I52" s="10">
        <v>33.28</v>
      </c>
      <c r="J52" s="10">
        <v>24.47</v>
      </c>
      <c r="K52" s="9" t="str">
        <f t="shared" si="8"/>
        <v>Yes</v>
      </c>
    </row>
    <row r="53" spans="1:11" x14ac:dyDescent="0.25">
      <c r="A53" s="75" t="s">
        <v>402</v>
      </c>
      <c r="B53" s="35" t="s">
        <v>259</v>
      </c>
      <c r="C53" s="74">
        <v>3.3606876224</v>
      </c>
      <c r="D53" s="9" t="str">
        <f>IF($B53="N/A","N/A",IF(C53&gt;0,"Yes","No"))</f>
        <v>Yes</v>
      </c>
      <c r="E53" s="8">
        <v>2.9230700095</v>
      </c>
      <c r="F53" s="9" t="str">
        <f>IF($B53="N/A","N/A",IF(E53&gt;0,"Yes","No"))</f>
        <v>Yes</v>
      </c>
      <c r="G53" s="8">
        <v>3.1030923844</v>
      </c>
      <c r="H53" s="9" t="str">
        <f>IF($B53="N/A","N/A",IF(G53&gt;0,"Yes","No"))</f>
        <v>Yes</v>
      </c>
      <c r="I53" s="10">
        <v>-13</v>
      </c>
      <c r="J53" s="10">
        <v>6.1589999999999998</v>
      </c>
      <c r="K53" s="9" t="str">
        <f t="shared" si="8"/>
        <v>Yes</v>
      </c>
    </row>
    <row r="54" spans="1:11" x14ac:dyDescent="0.25">
      <c r="A54" s="75" t="s">
        <v>403</v>
      </c>
      <c r="B54" s="35" t="s">
        <v>260</v>
      </c>
      <c r="C54" s="74">
        <v>0</v>
      </c>
      <c r="D54" s="9" t="str">
        <f>IF($B54="N/A","N/A",IF(C54&gt;=1,"No",IF(C54&lt;0,"No","Yes")))</f>
        <v>Yes</v>
      </c>
      <c r="E54" s="8">
        <v>0</v>
      </c>
      <c r="F54" s="9" t="str">
        <f>IF($B54="N/A","N/A",IF(E54&gt;=1,"No",IF(E54&lt;0,"No","Yes")))</f>
        <v>Yes</v>
      </c>
      <c r="G54" s="8">
        <v>4.5976700000000003E-5</v>
      </c>
      <c r="H54" s="9" t="str">
        <f>IF($B54="N/A","N/A",IF(G54&gt;=1,"No",IF(G54&lt;0,"No","Yes")))</f>
        <v>Yes</v>
      </c>
      <c r="I54" s="10" t="s">
        <v>1746</v>
      </c>
      <c r="J54" s="10" t="s">
        <v>1746</v>
      </c>
      <c r="K54" s="9" t="str">
        <f t="shared" si="8"/>
        <v>N/A</v>
      </c>
    </row>
    <row r="55" spans="1:11" x14ac:dyDescent="0.25">
      <c r="A55" s="75" t="s">
        <v>878</v>
      </c>
      <c r="B55" s="35" t="s">
        <v>213</v>
      </c>
      <c r="C55" s="77">
        <v>88.173346002000002</v>
      </c>
      <c r="D55" s="9" t="str">
        <f>IF($B55="N/A","N/A",IF(C55&gt;15,"No",IF(C55&lt;-15,"No","Yes")))</f>
        <v>N/A</v>
      </c>
      <c r="E55" s="37">
        <v>87.597310504999996</v>
      </c>
      <c r="F55" s="9" t="str">
        <f>IF($B55="N/A","N/A",IF(E55&gt;15,"No",IF(E55&lt;-15,"No","Yes")))</f>
        <v>N/A</v>
      </c>
      <c r="G55" s="37">
        <v>93.989515792999995</v>
      </c>
      <c r="H55" s="9" t="str">
        <f>IF($B55="N/A","N/A",IF(G55&gt;15,"No",IF(G55&lt;-15,"No","Yes")))</f>
        <v>N/A</v>
      </c>
      <c r="I55" s="10">
        <v>-0.65300000000000002</v>
      </c>
      <c r="J55" s="10">
        <v>7.2969999999999997</v>
      </c>
      <c r="K55" s="9" t="str">
        <f t="shared" ref="K55:K74" si="9">IF(J55="Div by 0", "N/A", IF(J55="N/A","N/A", IF(J55&gt;30, "No", IF(J55&lt;-30, "No", "Yes"))))</f>
        <v>Yes</v>
      </c>
    </row>
    <row r="56" spans="1:11" x14ac:dyDescent="0.25">
      <c r="A56" s="75" t="s">
        <v>879</v>
      </c>
      <c r="B56" s="35" t="s">
        <v>261</v>
      </c>
      <c r="C56" s="77">
        <v>86.460718370999999</v>
      </c>
      <c r="D56" s="9" t="str">
        <f>IF($B56="N/A","N/A",IF(C56&gt;90,"No",IF(C56&lt;20,"No","Yes")))</f>
        <v>Yes</v>
      </c>
      <c r="E56" s="37">
        <v>82.649422690999998</v>
      </c>
      <c r="F56" s="9" t="str">
        <f>IF($B56="N/A","N/A",IF(E56&gt;90,"No",IF(E56&lt;20,"No","Yes")))</f>
        <v>Yes</v>
      </c>
      <c r="G56" s="37">
        <v>80.510822361999999</v>
      </c>
      <c r="H56" s="9" t="str">
        <f>IF($B56="N/A","N/A",IF(G56&gt;90,"No",IF(G56&lt;20,"No","Yes")))</f>
        <v>Yes</v>
      </c>
      <c r="I56" s="10">
        <v>-4.41</v>
      </c>
      <c r="J56" s="10">
        <v>-2.59</v>
      </c>
      <c r="K56" s="9" t="str">
        <f t="shared" si="9"/>
        <v>Yes</v>
      </c>
    </row>
    <row r="57" spans="1:11" x14ac:dyDescent="0.25">
      <c r="A57" s="75" t="s">
        <v>880</v>
      </c>
      <c r="B57" s="35" t="s">
        <v>262</v>
      </c>
      <c r="C57" s="77">
        <v>78.207237875000004</v>
      </c>
      <c r="D57" s="9" t="str">
        <f>IF($B57="N/A","N/A",IF(C57&gt;60,"No",IF(C57&lt;10,"No","Yes")))</f>
        <v>No</v>
      </c>
      <c r="E57" s="37">
        <v>71.181449822999994</v>
      </c>
      <c r="F57" s="9" t="str">
        <f>IF($B57="N/A","N/A",IF(E57&gt;60,"No",IF(E57&lt;10,"No","Yes")))</f>
        <v>No</v>
      </c>
      <c r="G57" s="37">
        <v>70.396265731</v>
      </c>
      <c r="H57" s="9" t="str">
        <f>IF($B57="N/A","N/A",IF(G57&gt;60,"No",IF(G57&lt;10,"No","Yes")))</f>
        <v>No</v>
      </c>
      <c r="I57" s="10">
        <v>-8.98</v>
      </c>
      <c r="J57" s="10">
        <v>-1.1000000000000001</v>
      </c>
      <c r="K57" s="9" t="str">
        <f t="shared" si="9"/>
        <v>Yes</v>
      </c>
    </row>
    <row r="58" spans="1:11" ht="25" x14ac:dyDescent="0.25">
      <c r="A58" s="75" t="s">
        <v>881</v>
      </c>
      <c r="B58" s="35" t="s">
        <v>263</v>
      </c>
      <c r="C58" s="77">
        <v>248.70987034999999</v>
      </c>
      <c r="D58" s="9" t="str">
        <f>IF($B58="N/A","N/A",IF(C58&gt;100,"No",IF(C58&lt;10,"No","Yes")))</f>
        <v>No</v>
      </c>
      <c r="E58" s="37">
        <v>190.85458571000001</v>
      </c>
      <c r="F58" s="9" t="str">
        <f>IF($B58="N/A","N/A",IF(E58&gt;100,"No",IF(E58&lt;10,"No","Yes")))</f>
        <v>No</v>
      </c>
      <c r="G58" s="37">
        <v>151.92274262999999</v>
      </c>
      <c r="H58" s="9" t="str">
        <f>IF($B58="N/A","N/A",IF(G58&gt;100,"No",IF(G58&lt;10,"No","Yes")))</f>
        <v>No</v>
      </c>
      <c r="I58" s="10">
        <v>-23.3</v>
      </c>
      <c r="J58" s="10">
        <v>-20.399999999999999</v>
      </c>
      <c r="K58" s="9" t="str">
        <f t="shared" si="9"/>
        <v>Yes</v>
      </c>
    </row>
    <row r="59" spans="1:11" x14ac:dyDescent="0.25">
      <c r="A59" s="75" t="s">
        <v>882</v>
      </c>
      <c r="B59" s="35" t="s">
        <v>264</v>
      </c>
      <c r="C59" s="77">
        <v>116.62218406</v>
      </c>
      <c r="D59" s="9" t="str">
        <f>IF($B59="N/A","N/A",IF(C59&gt;100,"No",IF(C59&lt;20,"No","Yes")))</f>
        <v>No</v>
      </c>
      <c r="E59" s="37">
        <v>118.55977864</v>
      </c>
      <c r="F59" s="9" t="str">
        <f>IF($B59="N/A","N/A",IF(E59&gt;100,"No",IF(E59&lt;20,"No","Yes")))</f>
        <v>No</v>
      </c>
      <c r="G59" s="37">
        <v>124.83273045999999</v>
      </c>
      <c r="H59" s="9" t="str">
        <f>IF($B59="N/A","N/A",IF(G59&gt;100,"No",IF(G59&lt;20,"No","Yes")))</f>
        <v>No</v>
      </c>
      <c r="I59" s="10">
        <v>1.661</v>
      </c>
      <c r="J59" s="10">
        <v>5.2910000000000004</v>
      </c>
      <c r="K59" s="9" t="str">
        <f t="shared" si="9"/>
        <v>Yes</v>
      </c>
    </row>
    <row r="60" spans="1:11" x14ac:dyDescent="0.25">
      <c r="A60" s="75" t="s">
        <v>883</v>
      </c>
      <c r="B60" s="35" t="s">
        <v>264</v>
      </c>
      <c r="C60" s="77">
        <v>127.57799308</v>
      </c>
      <c r="D60" s="9" t="str">
        <f>IF($B60="N/A","N/A",IF(C60&gt;100,"No",IF(C60&lt;20,"No","Yes")))</f>
        <v>No</v>
      </c>
      <c r="E60" s="37">
        <v>132.47115767</v>
      </c>
      <c r="F60" s="9" t="str">
        <f>IF($B60="N/A","N/A",IF(E60&gt;100,"No",IF(E60&lt;20,"No","Yes")))</f>
        <v>No</v>
      </c>
      <c r="G60" s="37">
        <v>131.07019482000001</v>
      </c>
      <c r="H60" s="9" t="str">
        <f>IF($B60="N/A","N/A",IF(G60&gt;100,"No",IF(G60&lt;20,"No","Yes")))</f>
        <v>No</v>
      </c>
      <c r="I60" s="10">
        <v>3.835</v>
      </c>
      <c r="J60" s="10">
        <v>-1.06</v>
      </c>
      <c r="K60" s="9" t="str">
        <f t="shared" si="9"/>
        <v>Yes</v>
      </c>
    </row>
    <row r="61" spans="1:11" x14ac:dyDescent="0.25">
      <c r="A61" s="75" t="s">
        <v>884</v>
      </c>
      <c r="B61" s="35" t="s">
        <v>213</v>
      </c>
      <c r="C61" s="77">
        <v>71.906085274999995</v>
      </c>
      <c r="D61" s="9" t="str">
        <f>IF($B61="N/A","N/A",IF(C61&gt;15,"No",IF(C61&lt;-15,"No","Yes")))</f>
        <v>N/A</v>
      </c>
      <c r="E61" s="37">
        <v>69.752785111999998</v>
      </c>
      <c r="F61" s="9" t="str">
        <f>IF($B61="N/A","N/A",IF(E61&gt;15,"No",IF(E61&lt;-15,"No","Yes")))</f>
        <v>N/A</v>
      </c>
      <c r="G61" s="37">
        <v>69.329758459999994</v>
      </c>
      <c r="H61" s="9" t="str">
        <f>IF($B61="N/A","N/A",IF(G61&gt;15,"No",IF(G61&lt;-15,"No","Yes")))</f>
        <v>N/A</v>
      </c>
      <c r="I61" s="10">
        <v>-2.99</v>
      </c>
      <c r="J61" s="10">
        <v>-0.60599999999999998</v>
      </c>
      <c r="K61" s="9" t="str">
        <f t="shared" si="9"/>
        <v>Yes</v>
      </c>
    </row>
    <row r="62" spans="1:11" x14ac:dyDescent="0.25">
      <c r="A62" s="75" t="s">
        <v>885</v>
      </c>
      <c r="B62" s="35" t="s">
        <v>265</v>
      </c>
      <c r="C62" s="77">
        <v>31.799248997999999</v>
      </c>
      <c r="D62" s="9" t="str">
        <f>IF($B62="N/A","N/A",IF(C62&gt;60,"No",IF(C62&lt;10,"No","Yes")))</f>
        <v>Yes</v>
      </c>
      <c r="E62" s="37">
        <v>30.526183511999999</v>
      </c>
      <c r="F62" s="9" t="str">
        <f>IF($B62="N/A","N/A",IF(E62&gt;60,"No",IF(E62&lt;10,"No","Yes")))</f>
        <v>Yes</v>
      </c>
      <c r="G62" s="37">
        <v>29.377601915</v>
      </c>
      <c r="H62" s="9" t="str">
        <f>IF($B62="N/A","N/A",IF(G62&gt;60,"No",IF(G62&lt;10,"No","Yes")))</f>
        <v>Yes</v>
      </c>
      <c r="I62" s="10">
        <v>-4</v>
      </c>
      <c r="J62" s="10">
        <v>-3.76</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135.20351897</v>
      </c>
      <c r="D64" s="9" t="str">
        <f t="shared" ref="D64:D74" si="10">IF($B64="N/A","N/A",IF(C64&gt;15,"No",IF(C64&lt;-15,"No","Yes")))</f>
        <v>N/A</v>
      </c>
      <c r="E64" s="37">
        <v>102.24557059999999</v>
      </c>
      <c r="F64" s="9" t="str">
        <f>IF($B64="N/A","N/A",IF(E64&gt;15,"No",IF(E64&lt;-15,"No","Yes")))</f>
        <v>N/A</v>
      </c>
      <c r="G64" s="37">
        <v>54.629548045999996</v>
      </c>
      <c r="H64" s="9" t="str">
        <f>IF($B64="N/A","N/A",IF(G64&gt;15,"No",IF(G64&lt;-15,"No","Yes")))</f>
        <v>N/A</v>
      </c>
      <c r="I64" s="10">
        <v>-24.4</v>
      </c>
      <c r="J64" s="10">
        <v>-46.6</v>
      </c>
      <c r="K64" s="9" t="str">
        <f t="shared" si="9"/>
        <v>No</v>
      </c>
    </row>
    <row r="65" spans="1:11" ht="15.75" customHeight="1" x14ac:dyDescent="0.25">
      <c r="A65" s="75" t="s">
        <v>888</v>
      </c>
      <c r="B65" s="35" t="s">
        <v>213</v>
      </c>
      <c r="C65" s="77">
        <v>88.482997802</v>
      </c>
      <c r="D65" s="9" t="str">
        <f t="shared" si="10"/>
        <v>N/A</v>
      </c>
      <c r="E65" s="37">
        <v>88.637393833000004</v>
      </c>
      <c r="F65" s="9" t="str">
        <f t="shared" ref="F65:F73" si="11">IF($B65="N/A","N/A",IF(E65&gt;15,"No",IF(E65&lt;-15,"No","Yes")))</f>
        <v>N/A</v>
      </c>
      <c r="G65" s="37">
        <v>88.282892595000007</v>
      </c>
      <c r="H65" s="9" t="str">
        <f t="shared" ref="H65:H86" si="12">IF($B65="N/A","N/A",IF(G65&gt;15,"No",IF(G65&lt;-15,"No","Yes")))</f>
        <v>N/A</v>
      </c>
      <c r="I65" s="10">
        <v>0.17449999999999999</v>
      </c>
      <c r="J65" s="10">
        <v>-0.4</v>
      </c>
      <c r="K65" s="9" t="str">
        <f t="shared" si="9"/>
        <v>Yes</v>
      </c>
    </row>
    <row r="66" spans="1:11" x14ac:dyDescent="0.25">
      <c r="A66" s="75" t="s">
        <v>889</v>
      </c>
      <c r="B66" s="35" t="s">
        <v>213</v>
      </c>
      <c r="C66" s="77">
        <v>162.72672022</v>
      </c>
      <c r="D66" s="9" t="str">
        <f t="shared" si="10"/>
        <v>N/A</v>
      </c>
      <c r="E66" s="37">
        <v>160.46795721999999</v>
      </c>
      <c r="F66" s="9" t="str">
        <f t="shared" si="11"/>
        <v>N/A</v>
      </c>
      <c r="G66" s="37">
        <v>153.56033409</v>
      </c>
      <c r="H66" s="9" t="str">
        <f t="shared" si="12"/>
        <v>N/A</v>
      </c>
      <c r="I66" s="10">
        <v>-1.39</v>
      </c>
      <c r="J66" s="10">
        <v>-4.3</v>
      </c>
      <c r="K66" s="9" t="str">
        <f t="shared" si="9"/>
        <v>Yes</v>
      </c>
    </row>
    <row r="67" spans="1:11" x14ac:dyDescent="0.25">
      <c r="A67" s="75" t="s">
        <v>890</v>
      </c>
      <c r="B67" s="35" t="s">
        <v>213</v>
      </c>
      <c r="C67" s="77">
        <v>59.890324106999998</v>
      </c>
      <c r="D67" s="9" t="str">
        <f t="shared" si="10"/>
        <v>N/A</v>
      </c>
      <c r="E67" s="37">
        <v>58.513712120999998</v>
      </c>
      <c r="F67" s="9" t="str">
        <f t="shared" si="11"/>
        <v>N/A</v>
      </c>
      <c r="G67" s="37">
        <v>59.321232557999998</v>
      </c>
      <c r="H67" s="9" t="str">
        <f t="shared" si="12"/>
        <v>N/A</v>
      </c>
      <c r="I67" s="10">
        <v>-2.2999999999999998</v>
      </c>
      <c r="J67" s="10">
        <v>1.38</v>
      </c>
      <c r="K67" s="9" t="str">
        <f t="shared" si="9"/>
        <v>Yes</v>
      </c>
    </row>
    <row r="68" spans="1:11" ht="25" x14ac:dyDescent="0.25">
      <c r="A68" s="75" t="s">
        <v>891</v>
      </c>
      <c r="B68" s="35" t="s">
        <v>213</v>
      </c>
      <c r="C68" s="77">
        <v>8.7702700911000004</v>
      </c>
      <c r="D68" s="9" t="str">
        <f t="shared" si="10"/>
        <v>N/A</v>
      </c>
      <c r="E68" s="37">
        <v>9.8322078838000007</v>
      </c>
      <c r="F68" s="9" t="str">
        <f t="shared" si="11"/>
        <v>N/A</v>
      </c>
      <c r="G68" s="37">
        <v>193.48254599000001</v>
      </c>
      <c r="H68" s="9" t="str">
        <f t="shared" si="12"/>
        <v>N/A</v>
      </c>
      <c r="I68" s="10">
        <v>12.11</v>
      </c>
      <c r="J68" s="10">
        <v>1868</v>
      </c>
      <c r="K68" s="9" t="str">
        <f t="shared" si="9"/>
        <v>No</v>
      </c>
    </row>
    <row r="69" spans="1:11" x14ac:dyDescent="0.25">
      <c r="A69" s="75" t="s">
        <v>892</v>
      </c>
      <c r="B69" s="35" t="s">
        <v>213</v>
      </c>
      <c r="C69" s="77">
        <v>134.98798277</v>
      </c>
      <c r="D69" s="9" t="str">
        <f t="shared" si="10"/>
        <v>N/A</v>
      </c>
      <c r="E69" s="37">
        <v>136.56264517</v>
      </c>
      <c r="F69" s="9" t="str">
        <f t="shared" si="11"/>
        <v>N/A</v>
      </c>
      <c r="G69" s="37">
        <v>132.68902324000001</v>
      </c>
      <c r="H69" s="9" t="str">
        <f t="shared" si="12"/>
        <v>N/A</v>
      </c>
      <c r="I69" s="10">
        <v>1.167</v>
      </c>
      <c r="J69" s="10">
        <v>-2.84</v>
      </c>
      <c r="K69" s="9" t="str">
        <f t="shared" si="9"/>
        <v>Yes</v>
      </c>
    </row>
    <row r="70" spans="1:11" ht="25" x14ac:dyDescent="0.25">
      <c r="A70" s="75" t="s">
        <v>893</v>
      </c>
      <c r="B70" s="35" t="s">
        <v>213</v>
      </c>
      <c r="C70" s="77">
        <v>28.214043583999999</v>
      </c>
      <c r="D70" s="9" t="str">
        <f t="shared" si="10"/>
        <v>N/A</v>
      </c>
      <c r="E70" s="37">
        <v>26.762032086000001</v>
      </c>
      <c r="F70" s="9" t="str">
        <f t="shared" si="11"/>
        <v>N/A</v>
      </c>
      <c r="G70" s="37">
        <v>26.321855745000001</v>
      </c>
      <c r="H70" s="9" t="str">
        <f t="shared" si="12"/>
        <v>N/A</v>
      </c>
      <c r="I70" s="10">
        <v>-5.15</v>
      </c>
      <c r="J70" s="10">
        <v>-1.64</v>
      </c>
      <c r="K70" s="9" t="str">
        <f t="shared" si="9"/>
        <v>Yes</v>
      </c>
    </row>
    <row r="71" spans="1:11" x14ac:dyDescent="0.25">
      <c r="A71" s="75" t="s">
        <v>894</v>
      </c>
      <c r="B71" s="35" t="s">
        <v>213</v>
      </c>
      <c r="C71" s="77">
        <v>8834.5070422999997</v>
      </c>
      <c r="D71" s="9" t="str">
        <f t="shared" si="10"/>
        <v>N/A</v>
      </c>
      <c r="E71" s="37">
        <v>222.18513206</v>
      </c>
      <c r="F71" s="9" t="str">
        <f t="shared" si="11"/>
        <v>N/A</v>
      </c>
      <c r="G71" s="37">
        <v>223.27400255000001</v>
      </c>
      <c r="H71" s="9" t="str">
        <f t="shared" si="12"/>
        <v>N/A</v>
      </c>
      <c r="I71" s="10">
        <v>-97.5</v>
      </c>
      <c r="J71" s="10">
        <v>0.49009999999999998</v>
      </c>
      <c r="K71" s="9" t="str">
        <f t="shared" si="9"/>
        <v>Yes</v>
      </c>
    </row>
    <row r="72" spans="1:11" ht="25" x14ac:dyDescent="0.25">
      <c r="A72" s="75" t="s">
        <v>895</v>
      </c>
      <c r="B72" s="35" t="s">
        <v>213</v>
      </c>
      <c r="C72" s="77">
        <v>341.37475190999999</v>
      </c>
      <c r="D72" s="9" t="str">
        <f t="shared" si="10"/>
        <v>N/A</v>
      </c>
      <c r="E72" s="37">
        <v>337.68490907</v>
      </c>
      <c r="F72" s="9" t="str">
        <f t="shared" si="11"/>
        <v>N/A</v>
      </c>
      <c r="G72" s="37">
        <v>332.61193280999998</v>
      </c>
      <c r="H72" s="9" t="str">
        <f t="shared" si="12"/>
        <v>N/A</v>
      </c>
      <c r="I72" s="10">
        <v>-1.08</v>
      </c>
      <c r="J72" s="10">
        <v>-1.5</v>
      </c>
      <c r="K72" s="9" t="str">
        <f t="shared" si="9"/>
        <v>Yes</v>
      </c>
    </row>
    <row r="73" spans="1:11" x14ac:dyDescent="0.25">
      <c r="A73" s="75" t="s">
        <v>896</v>
      </c>
      <c r="B73" s="35" t="s">
        <v>213</v>
      </c>
      <c r="C73" s="77">
        <v>111.94157930999999</v>
      </c>
      <c r="D73" s="9" t="str">
        <f t="shared" si="10"/>
        <v>N/A</v>
      </c>
      <c r="E73" s="37">
        <v>100.22061936999999</v>
      </c>
      <c r="F73" s="9" t="str">
        <f t="shared" si="11"/>
        <v>N/A</v>
      </c>
      <c r="G73" s="37">
        <v>95.215407600999995</v>
      </c>
      <c r="H73" s="9" t="str">
        <f t="shared" si="12"/>
        <v>N/A</v>
      </c>
      <c r="I73" s="10">
        <v>-10.5</v>
      </c>
      <c r="J73" s="10">
        <v>-4.99</v>
      </c>
      <c r="K73" s="9" t="str">
        <f t="shared" si="9"/>
        <v>Yes</v>
      </c>
    </row>
    <row r="74" spans="1:11" x14ac:dyDescent="0.25">
      <c r="A74" s="75" t="s">
        <v>897</v>
      </c>
      <c r="B74" s="35" t="s">
        <v>213</v>
      </c>
      <c r="C74" s="77">
        <v>108.86508984</v>
      </c>
      <c r="D74" s="9" t="str">
        <f t="shared" si="10"/>
        <v>N/A</v>
      </c>
      <c r="E74" s="37">
        <v>115.50933836</v>
      </c>
      <c r="F74" s="9" t="str">
        <f>IF($B74="N/A","N/A",IF(E74&gt;15,"No",IF(E74&lt;-15,"No","Yes")))</f>
        <v>N/A</v>
      </c>
      <c r="G74" s="37">
        <v>114.55167596</v>
      </c>
      <c r="H74" s="9" t="str">
        <f t="shared" si="12"/>
        <v>N/A</v>
      </c>
      <c r="I74" s="10">
        <v>6.1029999999999998</v>
      </c>
      <c r="J74" s="10">
        <v>-0.82899999999999996</v>
      </c>
      <c r="K74" s="9" t="str">
        <f t="shared" si="9"/>
        <v>Yes</v>
      </c>
    </row>
    <row r="75" spans="1:11" x14ac:dyDescent="0.25">
      <c r="A75" s="75" t="s">
        <v>898</v>
      </c>
      <c r="B75" s="35" t="s">
        <v>213</v>
      </c>
      <c r="C75" s="74">
        <v>3.9350638999999998E-3</v>
      </c>
      <c r="D75" s="9" t="str">
        <f t="shared" ref="D75:D80" si="13">IF($B75="N/A","N/A",IF(C75&gt;15,"No",IF(C75&lt;-15,"No","Yes")))</f>
        <v>N/A</v>
      </c>
      <c r="E75" s="8">
        <v>7.5623599999999997E-3</v>
      </c>
      <c r="F75" s="9" t="str">
        <f>IF($B75="N/A","N/A",IF(E75&gt;15,"No",IF(E75&lt;-15,"No","Yes")))</f>
        <v>N/A</v>
      </c>
      <c r="G75" s="8">
        <v>6.3309930999999996E-3</v>
      </c>
      <c r="H75" s="9" t="str">
        <f t="shared" si="12"/>
        <v>N/A</v>
      </c>
      <c r="I75" s="10">
        <v>92.18</v>
      </c>
      <c r="J75" s="10">
        <v>-16.3</v>
      </c>
      <c r="K75" s="9" t="str">
        <f t="shared" ref="K75:K80" si="14">IF(J75="Div by 0", "N/A", IF(J75="N/A","N/A", IF(J75&gt;30, "No", IF(J75&lt;-30, "No", "Yes"))))</f>
        <v>Yes</v>
      </c>
    </row>
    <row r="76" spans="1:11" x14ac:dyDescent="0.25">
      <c r="A76" s="75" t="s">
        <v>899</v>
      </c>
      <c r="B76" s="35" t="s">
        <v>213</v>
      </c>
      <c r="C76" s="74">
        <v>0</v>
      </c>
      <c r="D76" s="9" t="str">
        <f t="shared" si="13"/>
        <v>N/A</v>
      </c>
      <c r="E76" s="8">
        <v>0</v>
      </c>
      <c r="F76" s="9" t="str">
        <f t="shared" ref="F76:F86" si="15">IF($B76="N/A","N/A",IF(E76&gt;15,"No",IF(E76&lt;-15,"No","Yes")))</f>
        <v>N/A</v>
      </c>
      <c r="G76" s="8">
        <v>0</v>
      </c>
      <c r="H76" s="9" t="str">
        <f t="shared" si="12"/>
        <v>N/A</v>
      </c>
      <c r="I76" s="10" t="s">
        <v>1746</v>
      </c>
      <c r="J76" s="10" t="s">
        <v>1746</v>
      </c>
      <c r="K76" s="9" t="str">
        <f t="shared" si="14"/>
        <v>N/A</v>
      </c>
    </row>
    <row r="77" spans="1:11" x14ac:dyDescent="0.25">
      <c r="A77" s="75" t="s">
        <v>900</v>
      </c>
      <c r="B77" s="35" t="s">
        <v>213</v>
      </c>
      <c r="C77" s="74">
        <v>1.9592710435</v>
      </c>
      <c r="D77" s="9" t="str">
        <f t="shared" si="13"/>
        <v>N/A</v>
      </c>
      <c r="E77" s="8">
        <v>2.3709587220000001</v>
      </c>
      <c r="F77" s="9" t="str">
        <f t="shared" si="15"/>
        <v>N/A</v>
      </c>
      <c r="G77" s="8">
        <v>2.6761066662999999</v>
      </c>
      <c r="H77" s="9" t="str">
        <f t="shared" si="12"/>
        <v>N/A</v>
      </c>
      <c r="I77" s="10">
        <v>21.01</v>
      </c>
      <c r="J77" s="10">
        <v>12.87</v>
      </c>
      <c r="K77" s="9" t="str">
        <f t="shared" si="14"/>
        <v>Yes</v>
      </c>
    </row>
    <row r="78" spans="1:11" x14ac:dyDescent="0.25">
      <c r="A78" s="75" t="s">
        <v>901</v>
      </c>
      <c r="B78" s="35" t="s">
        <v>213</v>
      </c>
      <c r="C78" s="74">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5" t="s">
        <v>902</v>
      </c>
      <c r="B79" s="35" t="s">
        <v>213</v>
      </c>
      <c r="C79" s="74">
        <v>33.438312398000001</v>
      </c>
      <c r="D79" s="9" t="str">
        <f t="shared" si="13"/>
        <v>N/A</v>
      </c>
      <c r="E79" s="8">
        <v>30.245549737000001</v>
      </c>
      <c r="F79" s="9" t="str">
        <f t="shared" si="15"/>
        <v>N/A</v>
      </c>
      <c r="G79" s="8">
        <v>30.949963452999999</v>
      </c>
      <c r="H79" s="9" t="str">
        <f t="shared" si="12"/>
        <v>N/A</v>
      </c>
      <c r="I79" s="10">
        <v>-9.5500000000000007</v>
      </c>
      <c r="J79" s="10">
        <v>2.3290000000000002</v>
      </c>
      <c r="K79" s="9" t="str">
        <f t="shared" si="14"/>
        <v>Yes</v>
      </c>
    </row>
    <row r="80" spans="1:11" ht="25" x14ac:dyDescent="0.25">
      <c r="A80" s="75" t="s">
        <v>903</v>
      </c>
      <c r="B80" s="35" t="s">
        <v>213</v>
      </c>
      <c r="C80" s="79" t="s">
        <v>213</v>
      </c>
      <c r="D80" s="9" t="str">
        <f t="shared" si="13"/>
        <v>N/A</v>
      </c>
      <c r="E80" s="79">
        <v>30.215354768000001</v>
      </c>
      <c r="F80" s="9" t="str">
        <f t="shared" si="15"/>
        <v>N/A</v>
      </c>
      <c r="G80" s="79">
        <v>30.482352713000001</v>
      </c>
      <c r="H80" s="9" t="str">
        <f t="shared" si="12"/>
        <v>N/A</v>
      </c>
      <c r="I80" s="10" t="s">
        <v>213</v>
      </c>
      <c r="J80" s="80">
        <v>0.88360000000000005</v>
      </c>
      <c r="K80" s="9" t="str">
        <f t="shared" si="14"/>
        <v>Yes</v>
      </c>
    </row>
    <row r="81" spans="1:11" x14ac:dyDescent="0.25">
      <c r="A81" s="75" t="s">
        <v>904</v>
      </c>
      <c r="B81" s="35" t="s">
        <v>213</v>
      </c>
      <c r="C81" s="81">
        <v>207.75804196000001</v>
      </c>
      <c r="D81" s="9" t="str">
        <f t="shared" ref="D81:D86" si="16">IF($B81="N/A","N/A",IF(C81&gt;15,"No",IF(C81&lt;-15,"No","Yes")))</f>
        <v>N/A</v>
      </c>
      <c r="E81" s="82">
        <v>113.49939976</v>
      </c>
      <c r="F81" s="9" t="str">
        <f t="shared" si="15"/>
        <v>N/A</v>
      </c>
      <c r="G81" s="82">
        <v>136.68772694</v>
      </c>
      <c r="H81" s="9" t="str">
        <f>IF($B81="N/A","N/A",IF(G81&gt;15,"No",IF(G81&lt;-15,"No","Yes")))</f>
        <v>N/A</v>
      </c>
      <c r="I81" s="10">
        <v>-45.4</v>
      </c>
      <c r="J81" s="10">
        <v>20.43</v>
      </c>
      <c r="K81" s="9" t="str">
        <f t="shared" ref="K81:K86" si="17">IF(J81="Div by 0", "N/A", IF(J81="N/A","N/A", IF(J81&gt;30, "No", IF(J81&lt;-30, "No", "Yes"))))</f>
        <v>Yes</v>
      </c>
    </row>
    <row r="82" spans="1:11" x14ac:dyDescent="0.25">
      <c r="A82" s="75" t="s">
        <v>905</v>
      </c>
      <c r="B82" s="35" t="s">
        <v>213</v>
      </c>
      <c r="C82" s="81" t="s">
        <v>1746</v>
      </c>
      <c r="D82" s="9" t="str">
        <f t="shared" si="16"/>
        <v>N/A</v>
      </c>
      <c r="E82" s="82" t="s">
        <v>1746</v>
      </c>
      <c r="F82" s="9" t="str">
        <f t="shared" si="15"/>
        <v>N/A</v>
      </c>
      <c r="G82" s="82" t="s">
        <v>1746</v>
      </c>
      <c r="H82" s="9" t="str">
        <f t="shared" si="12"/>
        <v>N/A</v>
      </c>
      <c r="I82" s="10" t="s">
        <v>1746</v>
      </c>
      <c r="J82" s="10" t="s">
        <v>1746</v>
      </c>
      <c r="K82" s="9" t="str">
        <f t="shared" si="17"/>
        <v>N/A</v>
      </c>
    </row>
    <row r="83" spans="1:11" x14ac:dyDescent="0.25">
      <c r="A83" s="75" t="s">
        <v>906</v>
      </c>
      <c r="B83" s="35" t="s">
        <v>213</v>
      </c>
      <c r="C83" s="81">
        <v>145.3291189</v>
      </c>
      <c r="D83" s="9" t="str">
        <f t="shared" si="16"/>
        <v>N/A</v>
      </c>
      <c r="E83" s="82">
        <v>148.33092360000001</v>
      </c>
      <c r="F83" s="9" t="str">
        <f t="shared" si="15"/>
        <v>N/A</v>
      </c>
      <c r="G83" s="82">
        <v>150.02521231</v>
      </c>
      <c r="H83" s="9" t="str">
        <f t="shared" si="12"/>
        <v>N/A</v>
      </c>
      <c r="I83" s="10">
        <v>2.0659999999999998</v>
      </c>
      <c r="J83" s="10">
        <v>1.1419999999999999</v>
      </c>
      <c r="K83" s="9" t="str">
        <f t="shared" si="17"/>
        <v>Yes</v>
      </c>
    </row>
    <row r="84" spans="1:11" x14ac:dyDescent="0.25">
      <c r="A84" s="75" t="s">
        <v>907</v>
      </c>
      <c r="B84" s="35" t="s">
        <v>213</v>
      </c>
      <c r="C84" s="81" t="s">
        <v>1746</v>
      </c>
      <c r="D84" s="9" t="str">
        <f t="shared" si="16"/>
        <v>N/A</v>
      </c>
      <c r="E84" s="82" t="s">
        <v>1746</v>
      </c>
      <c r="F84" s="9" t="str">
        <f t="shared" si="15"/>
        <v>N/A</v>
      </c>
      <c r="G84" s="82" t="s">
        <v>1746</v>
      </c>
      <c r="H84" s="9" t="str">
        <f t="shared" si="12"/>
        <v>N/A</v>
      </c>
      <c r="I84" s="10" t="s">
        <v>1746</v>
      </c>
      <c r="J84" s="10" t="s">
        <v>1746</v>
      </c>
      <c r="K84" s="9" t="str">
        <f t="shared" si="17"/>
        <v>N/A</v>
      </c>
    </row>
    <row r="85" spans="1:11" x14ac:dyDescent="0.25">
      <c r="A85" s="75" t="s">
        <v>908</v>
      </c>
      <c r="B85" s="35" t="s">
        <v>213</v>
      </c>
      <c r="C85" s="81">
        <v>133.26256573000001</v>
      </c>
      <c r="D85" s="9" t="str">
        <f t="shared" si="16"/>
        <v>N/A</v>
      </c>
      <c r="E85" s="82">
        <v>130.92142222000001</v>
      </c>
      <c r="F85" s="9" t="str">
        <f t="shared" si="15"/>
        <v>N/A</v>
      </c>
      <c r="G85" s="82">
        <v>130.43607840999999</v>
      </c>
      <c r="H85" s="9" t="str">
        <f t="shared" si="12"/>
        <v>N/A</v>
      </c>
      <c r="I85" s="10">
        <v>-1.76</v>
      </c>
      <c r="J85" s="10">
        <v>-0.371</v>
      </c>
      <c r="K85" s="9" t="str">
        <f t="shared" si="17"/>
        <v>Yes</v>
      </c>
    </row>
    <row r="86" spans="1:11" ht="25" x14ac:dyDescent="0.25">
      <c r="A86" s="75" t="s">
        <v>909</v>
      </c>
      <c r="B86" s="35" t="s">
        <v>213</v>
      </c>
      <c r="C86" s="83" t="s">
        <v>213</v>
      </c>
      <c r="D86" s="9" t="str">
        <f t="shared" si="16"/>
        <v>N/A</v>
      </c>
      <c r="E86" s="83">
        <v>130.97459036999999</v>
      </c>
      <c r="F86" s="9" t="str">
        <f t="shared" si="15"/>
        <v>N/A</v>
      </c>
      <c r="G86" s="83">
        <v>129.81761248999999</v>
      </c>
      <c r="H86" s="9" t="str">
        <f t="shared" si="12"/>
        <v>N/A</v>
      </c>
      <c r="I86" s="10" t="s">
        <v>213</v>
      </c>
      <c r="J86" s="10">
        <v>-0.88300000000000001</v>
      </c>
      <c r="K86" s="9" t="str">
        <f t="shared" si="17"/>
        <v>Yes</v>
      </c>
    </row>
    <row r="87" spans="1:11" x14ac:dyDescent="0.25">
      <c r="A87" s="75" t="s">
        <v>32</v>
      </c>
      <c r="B87" s="35" t="s">
        <v>266</v>
      </c>
      <c r="C87" s="74">
        <v>89.810501634000005</v>
      </c>
      <c r="D87" s="9" t="str">
        <f>IF($B87="N/A","N/A",IF(C87&gt;60,"Yes","No"))</f>
        <v>Yes</v>
      </c>
      <c r="E87" s="8">
        <v>87.893492375999998</v>
      </c>
      <c r="F87" s="9" t="str">
        <f>IF($B87="N/A","N/A",IF(E87&gt;60,"Yes","No"))</f>
        <v>Yes</v>
      </c>
      <c r="G87" s="8">
        <v>86.803470064999999</v>
      </c>
      <c r="H87" s="9" t="str">
        <f>IF($B87="N/A","N/A",IF(G87&gt;60,"Yes","No"))</f>
        <v>Yes</v>
      </c>
      <c r="I87" s="10">
        <v>-2.13</v>
      </c>
      <c r="J87" s="10">
        <v>-1.24</v>
      </c>
      <c r="K87" s="9" t="str">
        <f t="shared" ref="K87:K105" si="18">IF(J87="Div by 0", "N/A", IF(J87="N/A","N/A", IF(J87&gt;30, "No", IF(J87&lt;-30, "No", "Yes"))))</f>
        <v>Yes</v>
      </c>
    </row>
    <row r="88" spans="1:11" x14ac:dyDescent="0.25">
      <c r="A88" s="75" t="s">
        <v>39</v>
      </c>
      <c r="B88" s="35" t="s">
        <v>267</v>
      </c>
      <c r="C88" s="74">
        <v>99.945715387999996</v>
      </c>
      <c r="D88" s="9" t="str">
        <f>IF($B88="N/A","N/A",IF(C88&gt;100,"No",IF(C88&lt;85,"No","Yes")))</f>
        <v>Yes</v>
      </c>
      <c r="E88" s="8">
        <v>99.909660485000003</v>
      </c>
      <c r="F88" s="9" t="str">
        <f>IF($B88="N/A","N/A",IF(E88&gt;100,"No",IF(E88&lt;85,"No","Yes")))</f>
        <v>Yes</v>
      </c>
      <c r="G88" s="8">
        <v>99.999606822999993</v>
      </c>
      <c r="H88" s="9" t="str">
        <f>IF($B88="N/A","N/A",IF(G88&gt;100,"No",IF(G88&lt;85,"No","Yes")))</f>
        <v>Yes</v>
      </c>
      <c r="I88" s="10">
        <v>-3.5999999999999997E-2</v>
      </c>
      <c r="J88" s="10">
        <v>0.09</v>
      </c>
      <c r="K88" s="9" t="str">
        <f t="shared" si="18"/>
        <v>Yes</v>
      </c>
    </row>
    <row r="89" spans="1:11" x14ac:dyDescent="0.25">
      <c r="A89" s="75" t="s">
        <v>910</v>
      </c>
      <c r="B89" s="35" t="s">
        <v>213</v>
      </c>
      <c r="C89" s="74">
        <v>33.659120180000002</v>
      </c>
      <c r="D89" s="9" t="str">
        <f>IF($B89="N/A","N/A",IF(C89&gt;15,"No",IF(C89&lt;-15,"No","Yes")))</f>
        <v>N/A</v>
      </c>
      <c r="E89" s="8">
        <v>37.643521223</v>
      </c>
      <c r="F89" s="9" t="str">
        <f>IF($B89="N/A","N/A",IF(E89&gt;15,"No",IF(E89&lt;-15,"No","Yes")))</f>
        <v>N/A</v>
      </c>
      <c r="G89" s="8">
        <v>43.902052757</v>
      </c>
      <c r="H89" s="9" t="str">
        <f>IF($B89="N/A","N/A",IF(G89&gt;15,"No",IF(G89&lt;-15,"No","Yes")))</f>
        <v>N/A</v>
      </c>
      <c r="I89" s="10">
        <v>11.84</v>
      </c>
      <c r="J89" s="10">
        <v>16.63</v>
      </c>
      <c r="K89" s="9" t="str">
        <f t="shared" si="18"/>
        <v>Yes</v>
      </c>
    </row>
    <row r="90" spans="1:11" x14ac:dyDescent="0.25">
      <c r="A90" s="75" t="s">
        <v>851</v>
      </c>
      <c r="B90" s="35" t="s">
        <v>268</v>
      </c>
      <c r="C90" s="74">
        <v>26.022899226</v>
      </c>
      <c r="D90" s="9" t="str">
        <f>IF($B90="N/A","N/A",IF(C90&gt;25,"No",IF(C90&lt;5,"No","Yes")))</f>
        <v>No</v>
      </c>
      <c r="E90" s="8">
        <v>22.642217453000001</v>
      </c>
      <c r="F90" s="9" t="str">
        <f>IF($B90="N/A","N/A",IF(E90&gt;25,"No",IF(E90&lt;5,"No","Yes")))</f>
        <v>Yes</v>
      </c>
      <c r="G90" s="8">
        <v>17.043039154999999</v>
      </c>
      <c r="H90" s="9" t="str">
        <f>IF($B90="N/A","N/A",IF(G90&gt;25,"No",IF(G90&lt;5,"No","Yes")))</f>
        <v>Yes</v>
      </c>
      <c r="I90" s="10">
        <v>-13</v>
      </c>
      <c r="J90" s="10">
        <v>-24.7</v>
      </c>
      <c r="K90" s="9" t="str">
        <f t="shared" si="18"/>
        <v>Yes</v>
      </c>
    </row>
    <row r="91" spans="1:11" x14ac:dyDescent="0.25">
      <c r="A91" s="75" t="s">
        <v>852</v>
      </c>
      <c r="B91" s="35" t="s">
        <v>269</v>
      </c>
      <c r="C91" s="74">
        <v>45.905550513999998</v>
      </c>
      <c r="D91" s="9" t="str">
        <f>IF($B91="N/A","N/A",IF(C91&gt;70,"No",IF(C91&lt;40,"No","Yes")))</f>
        <v>Yes</v>
      </c>
      <c r="E91" s="8">
        <v>44.084847672000002</v>
      </c>
      <c r="F91" s="9" t="str">
        <f>IF($B91="N/A","N/A",IF(E91&gt;70,"No",IF(E91&lt;40,"No","Yes")))</f>
        <v>Yes</v>
      </c>
      <c r="G91" s="8">
        <v>41.482651529999998</v>
      </c>
      <c r="H91" s="9" t="str">
        <f>IF($B91="N/A","N/A",IF(G91&gt;70,"No",IF(G91&lt;40,"No","Yes")))</f>
        <v>Yes</v>
      </c>
      <c r="I91" s="10">
        <v>-3.97</v>
      </c>
      <c r="J91" s="10">
        <v>-5.9</v>
      </c>
      <c r="K91" s="9" t="str">
        <f t="shared" si="18"/>
        <v>Yes</v>
      </c>
    </row>
    <row r="92" spans="1:11" x14ac:dyDescent="0.25">
      <c r="A92" s="75" t="s">
        <v>853</v>
      </c>
      <c r="B92" s="35" t="s">
        <v>270</v>
      </c>
      <c r="C92" s="74">
        <v>28.071060020000001</v>
      </c>
      <c r="D92" s="9" t="str">
        <f>IF($B92="N/A","N/A",IF(C92&gt;55,"No",IF(C92&lt;20,"No","Yes")))</f>
        <v>Yes</v>
      </c>
      <c r="E92" s="8">
        <v>33.272526882000001</v>
      </c>
      <c r="F92" s="9" t="str">
        <f>IF($B92="N/A","N/A",IF(E92&gt;55,"No",IF(E92&lt;20,"No","Yes")))</f>
        <v>Yes</v>
      </c>
      <c r="G92" s="8">
        <v>41.473673718000001</v>
      </c>
      <c r="H92" s="9" t="str">
        <f>IF($B92="N/A","N/A",IF(G92&gt;55,"No",IF(G92&lt;20,"No","Yes")))</f>
        <v>Yes</v>
      </c>
      <c r="I92" s="10">
        <v>18.53</v>
      </c>
      <c r="J92" s="10">
        <v>24.65</v>
      </c>
      <c r="K92" s="9" t="str">
        <f t="shared" si="18"/>
        <v>Yes</v>
      </c>
    </row>
    <row r="93" spans="1:11" x14ac:dyDescent="0.25">
      <c r="A93" s="75" t="s">
        <v>163</v>
      </c>
      <c r="B93" s="35" t="s">
        <v>246</v>
      </c>
      <c r="C93" s="74">
        <v>95.788760709000002</v>
      </c>
      <c r="D93" s="9" t="str">
        <f>IF($B93="N/A","N/A",IF(C93&gt;95,"Yes","No"))</f>
        <v>Yes</v>
      </c>
      <c r="E93" s="8">
        <v>93.869772166999994</v>
      </c>
      <c r="F93" s="9" t="str">
        <f>IF($B93="N/A","N/A",IF(E93&gt;95,"Yes","No"))</f>
        <v>No</v>
      </c>
      <c r="G93" s="8">
        <v>92.346882148999995</v>
      </c>
      <c r="H93" s="9" t="str">
        <f>IF($B93="N/A","N/A",IF(G93&gt;95,"Yes","No"))</f>
        <v>No</v>
      </c>
      <c r="I93" s="10">
        <v>-2</v>
      </c>
      <c r="J93" s="10">
        <v>-1.62</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99.667000604999998</v>
      </c>
      <c r="D97" s="9" t="str">
        <f>IF($B97="N/A","N/A",IF(C97&gt;15,"No",IF(C97&lt;-15,"No","Yes")))</f>
        <v>N/A</v>
      </c>
      <c r="E97" s="8">
        <v>99.681251094999993</v>
      </c>
      <c r="F97" s="9" t="str">
        <f>IF($B97="N/A","N/A",IF(E97&gt;15,"No",IF(E97&lt;-15,"No","Yes")))</f>
        <v>N/A</v>
      </c>
      <c r="G97" s="8">
        <v>99.664662225000001</v>
      </c>
      <c r="H97" s="9" t="str">
        <f>IF($B97="N/A","N/A",IF(G97&gt;15,"No",IF(G97&lt;-15,"No","Yes")))</f>
        <v>N/A</v>
      </c>
      <c r="I97" s="10">
        <v>1.43E-2</v>
      </c>
      <c r="J97" s="10">
        <v>-1.7000000000000001E-2</v>
      </c>
      <c r="K97" s="9" t="str">
        <f t="shared" si="18"/>
        <v>Yes</v>
      </c>
    </row>
    <row r="98" spans="1:11" x14ac:dyDescent="0.25">
      <c r="A98" s="75" t="s">
        <v>43</v>
      </c>
      <c r="B98" s="35" t="s">
        <v>223</v>
      </c>
      <c r="C98" s="74">
        <v>97.596848440000002</v>
      </c>
      <c r="D98" s="9" t="str">
        <f>IF($B98="N/A","N/A",IF(C98&gt;100,"No",IF(C98&lt;98,"No","Yes")))</f>
        <v>No</v>
      </c>
      <c r="E98" s="8">
        <v>96.462480694999996</v>
      </c>
      <c r="F98" s="9" t="str">
        <f>IF($B98="N/A","N/A",IF(E98&gt;100,"No",IF(E98&lt;98,"No","Yes")))</f>
        <v>No</v>
      </c>
      <c r="G98" s="8">
        <v>95.455736477000002</v>
      </c>
      <c r="H98" s="9" t="str">
        <f>IF($B98="N/A","N/A",IF(G98&gt;100,"No",IF(G98&lt;98,"No","Yes")))</f>
        <v>No</v>
      </c>
      <c r="I98" s="10">
        <v>-1.1599999999999999</v>
      </c>
      <c r="J98" s="10">
        <v>-1.04</v>
      </c>
      <c r="K98" s="9" t="str">
        <f t="shared" si="18"/>
        <v>Yes</v>
      </c>
    </row>
    <row r="99" spans="1:11" x14ac:dyDescent="0.25">
      <c r="A99" s="75" t="s">
        <v>44</v>
      </c>
      <c r="B99" s="35" t="s">
        <v>213</v>
      </c>
      <c r="C99" s="74">
        <v>16.879622397999999</v>
      </c>
      <c r="D99" s="9" t="str">
        <f>IF($B99="N/A","N/A",IF(C99&gt;15,"No",IF(C99&lt;-15,"No","Yes")))</f>
        <v>N/A</v>
      </c>
      <c r="E99" s="8">
        <v>22.945366463999999</v>
      </c>
      <c r="F99" s="9" t="str">
        <f>IF($B99="N/A","N/A",IF(E99&gt;15,"No",IF(E99&lt;-15,"No","Yes")))</f>
        <v>N/A</v>
      </c>
      <c r="G99" s="8">
        <v>31.181099195000002</v>
      </c>
      <c r="H99" s="9" t="str">
        <f>IF($B99="N/A","N/A",IF(G99&gt;15,"No",IF(G99&lt;-15,"No","Yes")))</f>
        <v>N/A</v>
      </c>
      <c r="I99" s="10">
        <v>35.94</v>
      </c>
      <c r="J99" s="10">
        <v>35.89</v>
      </c>
      <c r="K99" s="9" t="str">
        <f t="shared" si="18"/>
        <v>No</v>
      </c>
    </row>
    <row r="100" spans="1:11" x14ac:dyDescent="0.25">
      <c r="A100" s="75" t="s">
        <v>45</v>
      </c>
      <c r="B100" s="35" t="s">
        <v>213</v>
      </c>
      <c r="C100" s="74">
        <v>41.056769942999999</v>
      </c>
      <c r="D100" s="9" t="str">
        <f>IF($B100="N/A","N/A",IF(C100&gt;15,"No",IF(C100&lt;-15,"No","Yes")))</f>
        <v>N/A</v>
      </c>
      <c r="E100" s="8">
        <v>42.393659161000002</v>
      </c>
      <c r="F100" s="9" t="str">
        <f>IF($B100="N/A","N/A",IF(E100&gt;15,"No",IF(E100&lt;-15,"No","Yes")))</f>
        <v>N/A</v>
      </c>
      <c r="G100" s="8">
        <v>45.332372311999997</v>
      </c>
      <c r="H100" s="9" t="str">
        <f>IF($B100="N/A","N/A",IF(G100&gt;15,"No",IF(G100&lt;-15,"No","Yes")))</f>
        <v>N/A</v>
      </c>
      <c r="I100" s="10">
        <v>3.2559999999999998</v>
      </c>
      <c r="J100" s="10">
        <v>6.9320000000000004</v>
      </c>
      <c r="K100" s="9" t="str">
        <f t="shared" si="18"/>
        <v>Yes</v>
      </c>
    </row>
    <row r="101" spans="1:11" x14ac:dyDescent="0.25">
      <c r="A101" s="75" t="s">
        <v>355</v>
      </c>
      <c r="B101" s="35" t="s">
        <v>213</v>
      </c>
      <c r="C101" s="74" t="s">
        <v>213</v>
      </c>
      <c r="D101" s="9" t="str">
        <f>IF($B101="N/A","N/A",IF(C101&gt;15,"No",IF(C101&lt;-15,"No","Yes")))</f>
        <v>N/A</v>
      </c>
      <c r="E101" s="8">
        <v>65.339025625000005</v>
      </c>
      <c r="F101" s="9" t="str">
        <f>IF($B101="N/A","N/A",IF(E101&gt;15,"No",IF(E101&lt;-15,"No","Yes")))</f>
        <v>N/A</v>
      </c>
      <c r="G101" s="8">
        <v>76.513471507000006</v>
      </c>
      <c r="H101" s="9" t="str">
        <f>IF($B101="N/A","N/A",IF(G101&gt;15,"No",IF(G101&lt;-15,"No","Yes")))</f>
        <v>N/A</v>
      </c>
      <c r="I101" s="10" t="s">
        <v>213</v>
      </c>
      <c r="J101" s="10">
        <v>17.100000000000001</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42.063607658000002</v>
      </c>
      <c r="D103" s="9" t="str">
        <f>IF($B103="N/A","N/A",IF(C103&gt;15,"No",IF(C103&lt;-15,"No","Yes")))</f>
        <v>N/A</v>
      </c>
      <c r="E103" s="8">
        <v>34.660974375000002</v>
      </c>
      <c r="F103" s="9" t="str">
        <f>IF($B103="N/A","N/A",IF(E103&gt;15,"No",IF(E103&lt;-15,"No","Yes")))</f>
        <v>N/A</v>
      </c>
      <c r="G103" s="8">
        <v>23.486528493000002</v>
      </c>
      <c r="H103" s="9" t="str">
        <f>IF($B103="N/A","N/A",IF(G103&gt;15,"No",IF(G103&lt;-15,"No","Yes")))</f>
        <v>N/A</v>
      </c>
      <c r="I103" s="10">
        <v>-17.600000000000001</v>
      </c>
      <c r="J103" s="10">
        <v>-32.200000000000003</v>
      </c>
      <c r="K103" s="9" t="str">
        <f t="shared" si="18"/>
        <v>No</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32.893688554000001</v>
      </c>
      <c r="D107" s="9" t="str">
        <f t="shared" ref="D107:D130" si="19">IF($B107="N/A","N/A",IF(C107&gt;15,"No",IF(C107&lt;-15,"No","Yes")))</f>
        <v>N/A</v>
      </c>
      <c r="E107" s="9">
        <v>42.245485279999997</v>
      </c>
      <c r="F107" s="9" t="str">
        <f t="shared" ref="F107:F130" si="20">IF($B107="N/A","N/A",IF(E107&gt;15,"No",IF(E107&lt;-15,"No","Yes")))</f>
        <v>N/A</v>
      </c>
      <c r="G107" s="8">
        <v>51.739381747000003</v>
      </c>
      <c r="H107" s="9" t="str">
        <f t="shared" ref="H107:H130" si="21">IF($B107="N/A","N/A",IF(G107&gt;15,"No",IF(G107&lt;-15,"No","Yes")))</f>
        <v>N/A</v>
      </c>
      <c r="I107" s="10">
        <v>28.43</v>
      </c>
      <c r="J107" s="10">
        <v>22.47</v>
      </c>
      <c r="K107" s="9" t="str">
        <f t="shared" ref="K107:K130" si="22">IF(J107="Div by 0", "N/A", IF(J107="N/A","N/A", IF(J107&gt;30, "No", IF(J107&lt;-30, "No", "Yes"))))</f>
        <v>Yes</v>
      </c>
    </row>
    <row r="108" spans="1:11" x14ac:dyDescent="0.25">
      <c r="A108" s="75" t="s">
        <v>914</v>
      </c>
      <c r="B108" s="35" t="s">
        <v>213</v>
      </c>
      <c r="C108" s="84">
        <v>33.667999047999999</v>
      </c>
      <c r="D108" s="35" t="s">
        <v>213</v>
      </c>
      <c r="E108" s="9">
        <v>27.508964982999998</v>
      </c>
      <c r="F108" s="35" t="s">
        <v>213</v>
      </c>
      <c r="G108" s="8">
        <v>17.310654799000002</v>
      </c>
      <c r="H108" s="35" t="s">
        <v>213</v>
      </c>
      <c r="I108" s="10">
        <v>-18.3</v>
      </c>
      <c r="J108" s="10">
        <v>-37.1</v>
      </c>
      <c r="K108" s="9" t="str">
        <f t="shared" si="22"/>
        <v>No</v>
      </c>
    </row>
    <row r="109" spans="1:11" x14ac:dyDescent="0.25">
      <c r="A109" s="75" t="s">
        <v>915</v>
      </c>
      <c r="B109" s="35" t="s">
        <v>213</v>
      </c>
      <c r="C109" s="84">
        <v>1.926255E-3</v>
      </c>
      <c r="D109" s="9" t="str">
        <f t="shared" si="19"/>
        <v>N/A</v>
      </c>
      <c r="E109" s="9">
        <v>0.2290450909</v>
      </c>
      <c r="F109" s="9" t="str">
        <f t="shared" si="20"/>
        <v>N/A</v>
      </c>
      <c r="G109" s="8">
        <v>0.55807451740000003</v>
      </c>
      <c r="H109" s="9" t="str">
        <f t="shared" si="21"/>
        <v>N/A</v>
      </c>
      <c r="I109" s="10">
        <v>11791</v>
      </c>
      <c r="J109" s="10">
        <v>143.69999999999999</v>
      </c>
      <c r="K109" s="9" t="str">
        <f t="shared" si="22"/>
        <v>No</v>
      </c>
    </row>
    <row r="110" spans="1:11" x14ac:dyDescent="0.25">
      <c r="A110" s="75" t="s">
        <v>916</v>
      </c>
      <c r="B110" s="35" t="s">
        <v>213</v>
      </c>
      <c r="C110" s="84">
        <v>0</v>
      </c>
      <c r="D110" s="9" t="str">
        <f t="shared" si="19"/>
        <v>N/A</v>
      </c>
      <c r="E110" s="9">
        <v>0</v>
      </c>
      <c r="F110" s="9" t="str">
        <f t="shared" si="20"/>
        <v>N/A</v>
      </c>
      <c r="G110" s="8">
        <v>0</v>
      </c>
      <c r="H110" s="9" t="str">
        <f t="shared" si="21"/>
        <v>N/A</v>
      </c>
      <c r="I110" s="10" t="s">
        <v>1746</v>
      </c>
      <c r="J110" s="10" t="s">
        <v>1746</v>
      </c>
      <c r="K110" s="9" t="str">
        <f t="shared" si="22"/>
        <v>N/A</v>
      </c>
    </row>
    <row r="111" spans="1:11" x14ac:dyDescent="0.25">
      <c r="A111" s="75" t="s">
        <v>917</v>
      </c>
      <c r="B111" s="35" t="s">
        <v>213</v>
      </c>
      <c r="C111" s="84">
        <v>8.0352349999999995E-4</v>
      </c>
      <c r="D111" s="9" t="str">
        <f t="shared" si="19"/>
        <v>N/A</v>
      </c>
      <c r="E111" s="9">
        <v>1.36177E-5</v>
      </c>
      <c r="F111" s="9" t="str">
        <f t="shared" si="20"/>
        <v>N/A</v>
      </c>
      <c r="G111" s="8">
        <v>7.9079943000000003E-3</v>
      </c>
      <c r="H111" s="9" t="str">
        <f t="shared" si="21"/>
        <v>N/A</v>
      </c>
      <c r="I111" s="10">
        <v>-98.3</v>
      </c>
      <c r="J111" s="10">
        <v>57971</v>
      </c>
      <c r="K111" s="9" t="str">
        <f t="shared" si="22"/>
        <v>No</v>
      </c>
    </row>
    <row r="112" spans="1:11" x14ac:dyDescent="0.25">
      <c r="A112" s="75" t="s">
        <v>918</v>
      </c>
      <c r="B112" s="35" t="s">
        <v>213</v>
      </c>
      <c r="C112" s="84">
        <v>9.5037956030000004</v>
      </c>
      <c r="D112" s="9" t="str">
        <f t="shared" si="19"/>
        <v>N/A</v>
      </c>
      <c r="E112" s="9">
        <v>8.0649346169000005</v>
      </c>
      <c r="F112" s="9" t="str">
        <f t="shared" si="20"/>
        <v>N/A</v>
      </c>
      <c r="G112" s="8">
        <v>8.1836247322000002</v>
      </c>
      <c r="H112" s="9" t="str">
        <f t="shared" si="21"/>
        <v>N/A</v>
      </c>
      <c r="I112" s="10">
        <v>-15.1</v>
      </c>
      <c r="J112" s="10">
        <v>1.472</v>
      </c>
      <c r="K112" s="9" t="str">
        <f t="shared" si="22"/>
        <v>Yes</v>
      </c>
    </row>
    <row r="113" spans="1:11" x14ac:dyDescent="0.25">
      <c r="A113" s="75" t="s">
        <v>919</v>
      </c>
      <c r="B113" s="35" t="s">
        <v>213</v>
      </c>
      <c r="C113" s="84">
        <v>2.6180557699999999E-2</v>
      </c>
      <c r="D113" s="9" t="str">
        <f t="shared" si="19"/>
        <v>N/A</v>
      </c>
      <c r="E113" s="9">
        <v>2.1629438899999999E-2</v>
      </c>
      <c r="F113" s="9" t="str">
        <f t="shared" si="20"/>
        <v>N/A</v>
      </c>
      <c r="G113" s="8">
        <v>2.2684909400000002E-2</v>
      </c>
      <c r="H113" s="9" t="str">
        <f t="shared" si="21"/>
        <v>N/A</v>
      </c>
      <c r="I113" s="10">
        <v>-17.399999999999999</v>
      </c>
      <c r="J113" s="10">
        <v>4.88</v>
      </c>
      <c r="K113" s="9" t="str">
        <f t="shared" si="22"/>
        <v>Yes</v>
      </c>
    </row>
    <row r="114" spans="1:11" x14ac:dyDescent="0.25">
      <c r="A114" s="75" t="s">
        <v>920</v>
      </c>
      <c r="B114" s="35" t="s">
        <v>213</v>
      </c>
      <c r="C114" s="84">
        <v>0</v>
      </c>
      <c r="D114" s="9" t="str">
        <f t="shared" si="19"/>
        <v>N/A</v>
      </c>
      <c r="E114" s="9">
        <v>0</v>
      </c>
      <c r="F114" s="9" t="str">
        <f t="shared" si="20"/>
        <v>N/A</v>
      </c>
      <c r="G114" s="8">
        <v>0</v>
      </c>
      <c r="H114" s="9" t="str">
        <f t="shared" si="21"/>
        <v>N/A</v>
      </c>
      <c r="I114" s="10" t="s">
        <v>1746</v>
      </c>
      <c r="J114" s="10" t="s">
        <v>1746</v>
      </c>
      <c r="K114" s="9" t="str">
        <f t="shared" si="22"/>
        <v>N/A</v>
      </c>
    </row>
    <row r="115" spans="1:11" x14ac:dyDescent="0.25">
      <c r="A115" s="75" t="s">
        <v>921</v>
      </c>
      <c r="B115" s="35" t="s">
        <v>213</v>
      </c>
      <c r="C115" s="84">
        <v>16.129281872</v>
      </c>
      <c r="D115" s="9" t="str">
        <f t="shared" si="19"/>
        <v>N/A</v>
      </c>
      <c r="E115" s="9">
        <v>11.647895431</v>
      </c>
      <c r="F115" s="9" t="str">
        <f t="shared" si="20"/>
        <v>N/A</v>
      </c>
      <c r="G115" s="8">
        <v>0.4811784677</v>
      </c>
      <c r="H115" s="9" t="str">
        <f t="shared" si="21"/>
        <v>N/A</v>
      </c>
      <c r="I115" s="10">
        <v>-27.8</v>
      </c>
      <c r="J115" s="10">
        <v>-95.9</v>
      </c>
      <c r="K115" s="9" t="str">
        <f t="shared" si="22"/>
        <v>No</v>
      </c>
    </row>
    <row r="116" spans="1:11" x14ac:dyDescent="0.25">
      <c r="A116" s="75" t="s">
        <v>922</v>
      </c>
      <c r="B116" s="35" t="s">
        <v>213</v>
      </c>
      <c r="C116" s="84">
        <v>0.30324757790000001</v>
      </c>
      <c r="D116" s="9" t="str">
        <f t="shared" si="19"/>
        <v>N/A</v>
      </c>
      <c r="E116" s="9">
        <v>0.266607233</v>
      </c>
      <c r="F116" s="9" t="str">
        <f t="shared" si="20"/>
        <v>N/A</v>
      </c>
      <c r="G116" s="8">
        <v>0.27488096400000001</v>
      </c>
      <c r="H116" s="9" t="str">
        <f t="shared" si="21"/>
        <v>N/A</v>
      </c>
      <c r="I116" s="10">
        <v>-12.1</v>
      </c>
      <c r="J116" s="10">
        <v>3.1030000000000002</v>
      </c>
      <c r="K116" s="9" t="str">
        <f t="shared" si="22"/>
        <v>Yes</v>
      </c>
    </row>
    <row r="117" spans="1:11" x14ac:dyDescent="0.25">
      <c r="A117" s="75" t="s">
        <v>923</v>
      </c>
      <c r="B117" s="35" t="s">
        <v>213</v>
      </c>
      <c r="C117" s="84">
        <v>3.6323669999999998E-4</v>
      </c>
      <c r="D117" s="9" t="str">
        <f t="shared" si="19"/>
        <v>N/A</v>
      </c>
      <c r="E117" s="9">
        <v>0.51681876120000003</v>
      </c>
      <c r="F117" s="9" t="str">
        <f t="shared" si="20"/>
        <v>N/A</v>
      </c>
      <c r="G117" s="8">
        <v>0.67470823869999996</v>
      </c>
      <c r="H117" s="9" t="str">
        <f t="shared" si="21"/>
        <v>N/A</v>
      </c>
      <c r="I117" s="10">
        <v>142000</v>
      </c>
      <c r="J117" s="10">
        <v>30.55</v>
      </c>
      <c r="K117" s="9" t="str">
        <f t="shared" si="22"/>
        <v>No</v>
      </c>
    </row>
    <row r="118" spans="1:11" x14ac:dyDescent="0.25">
      <c r="A118" s="75" t="s">
        <v>924</v>
      </c>
      <c r="B118" s="35" t="s">
        <v>213</v>
      </c>
      <c r="C118" s="84">
        <v>7.7024004220000002</v>
      </c>
      <c r="D118" s="9" t="str">
        <f t="shared" si="19"/>
        <v>N/A</v>
      </c>
      <c r="E118" s="9">
        <v>6.7620207932999996</v>
      </c>
      <c r="F118" s="9" t="str">
        <f t="shared" si="20"/>
        <v>N/A</v>
      </c>
      <c r="G118" s="8">
        <v>7.1075949756999997</v>
      </c>
      <c r="H118" s="9" t="str">
        <f t="shared" si="21"/>
        <v>N/A</v>
      </c>
      <c r="I118" s="10">
        <v>-12.2</v>
      </c>
      <c r="J118" s="10">
        <v>5.1109999999999998</v>
      </c>
      <c r="K118" s="9" t="str">
        <f t="shared" si="22"/>
        <v>Yes</v>
      </c>
    </row>
    <row r="119" spans="1:11" x14ac:dyDescent="0.25">
      <c r="A119" s="75" t="s">
        <v>925</v>
      </c>
      <c r="B119" s="35" t="s">
        <v>213</v>
      </c>
      <c r="C119" s="84">
        <v>33.438312398000001</v>
      </c>
      <c r="D119" s="9" t="str">
        <f t="shared" si="19"/>
        <v>N/A</v>
      </c>
      <c r="E119" s="9">
        <v>30.245549737000001</v>
      </c>
      <c r="F119" s="9" t="str">
        <f t="shared" si="20"/>
        <v>N/A</v>
      </c>
      <c r="G119" s="8">
        <v>30.949963452999999</v>
      </c>
      <c r="H119" s="9" t="str">
        <f t="shared" si="21"/>
        <v>N/A</v>
      </c>
      <c r="I119" s="10">
        <v>-9.5500000000000007</v>
      </c>
      <c r="J119" s="10">
        <v>2.3290000000000002</v>
      </c>
      <c r="K119" s="9" t="str">
        <f t="shared" si="22"/>
        <v>Yes</v>
      </c>
    </row>
    <row r="120" spans="1:11" x14ac:dyDescent="0.25">
      <c r="A120" s="75" t="s">
        <v>926</v>
      </c>
      <c r="B120" s="35" t="s">
        <v>213</v>
      </c>
      <c r="C120" s="84">
        <v>1.3359184043000001</v>
      </c>
      <c r="D120" s="9" t="str">
        <f t="shared" si="19"/>
        <v>N/A</v>
      </c>
      <c r="E120" s="9">
        <v>1.4429581991</v>
      </c>
      <c r="F120" s="9" t="str">
        <f t="shared" si="20"/>
        <v>N/A</v>
      </c>
      <c r="G120" s="8">
        <v>1.3728646001</v>
      </c>
      <c r="H120" s="9" t="str">
        <f t="shared" si="21"/>
        <v>N/A</v>
      </c>
      <c r="I120" s="10">
        <v>8.0120000000000005</v>
      </c>
      <c r="J120" s="10">
        <v>-4.8600000000000003</v>
      </c>
      <c r="K120" s="9" t="str">
        <f t="shared" si="22"/>
        <v>Yes</v>
      </c>
    </row>
    <row r="121" spans="1:11" x14ac:dyDescent="0.25">
      <c r="A121" s="75" t="s">
        <v>927</v>
      </c>
      <c r="B121" s="35" t="s">
        <v>213</v>
      </c>
      <c r="C121" s="84">
        <v>14.627331291000001</v>
      </c>
      <c r="D121" s="9" t="str">
        <f t="shared" si="19"/>
        <v>N/A</v>
      </c>
      <c r="E121" s="9">
        <v>13.181465771999999</v>
      </c>
      <c r="F121" s="9" t="str">
        <f t="shared" si="20"/>
        <v>N/A</v>
      </c>
      <c r="G121" s="8">
        <v>13.982933996</v>
      </c>
      <c r="H121" s="9" t="str">
        <f t="shared" si="21"/>
        <v>N/A</v>
      </c>
      <c r="I121" s="10">
        <v>-9.8800000000000008</v>
      </c>
      <c r="J121" s="10">
        <v>6.08</v>
      </c>
      <c r="K121" s="9" t="str">
        <f t="shared" si="22"/>
        <v>Yes</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3.3598840988999998</v>
      </c>
      <c r="D123" s="9" t="str">
        <f t="shared" si="19"/>
        <v>N/A</v>
      </c>
      <c r="E123" s="9">
        <v>2.9230563917999999</v>
      </c>
      <c r="F123" s="9" t="str">
        <f t="shared" si="20"/>
        <v>N/A</v>
      </c>
      <c r="G123" s="8">
        <v>3.0951843901</v>
      </c>
      <c r="H123" s="9" t="str">
        <f t="shared" si="21"/>
        <v>N/A</v>
      </c>
      <c r="I123" s="10">
        <v>-13</v>
      </c>
      <c r="J123" s="10">
        <v>5.8890000000000002</v>
      </c>
      <c r="K123" s="9" t="str">
        <f t="shared" si="22"/>
        <v>Yes</v>
      </c>
    </row>
    <row r="124" spans="1:11" x14ac:dyDescent="0.25">
      <c r="A124" s="75" t="s">
        <v>930</v>
      </c>
      <c r="B124" s="35" t="s">
        <v>213</v>
      </c>
      <c r="C124" s="84">
        <v>1.5299968999999999E-3</v>
      </c>
      <c r="D124" s="9" t="str">
        <f t="shared" si="19"/>
        <v>N/A</v>
      </c>
      <c r="E124" s="9">
        <v>1.0440232999999999E-3</v>
      </c>
      <c r="F124" s="9" t="str">
        <f t="shared" si="20"/>
        <v>N/A</v>
      </c>
      <c r="G124" s="8">
        <v>1.1632108000000001E-3</v>
      </c>
      <c r="H124" s="9" t="str">
        <f t="shared" si="21"/>
        <v>N/A</v>
      </c>
      <c r="I124" s="10">
        <v>-31.8</v>
      </c>
      <c r="J124" s="10">
        <v>11.42</v>
      </c>
      <c r="K124" s="9" t="str">
        <f t="shared" si="22"/>
        <v>Yes</v>
      </c>
    </row>
    <row r="125" spans="1:11" x14ac:dyDescent="0.25">
      <c r="A125" s="75" t="s">
        <v>931</v>
      </c>
      <c r="B125" s="35" t="s">
        <v>213</v>
      </c>
      <c r="C125" s="84">
        <v>6.6207366747999998</v>
      </c>
      <c r="D125" s="9" t="str">
        <f t="shared" si="19"/>
        <v>N/A</v>
      </c>
      <c r="E125" s="9">
        <v>5.7589867709</v>
      </c>
      <c r="F125" s="9" t="str">
        <f t="shared" si="20"/>
        <v>N/A</v>
      </c>
      <c r="G125" s="8">
        <v>5.9161222947000001</v>
      </c>
      <c r="H125" s="9" t="str">
        <f t="shared" si="21"/>
        <v>N/A</v>
      </c>
      <c r="I125" s="10">
        <v>-13</v>
      </c>
      <c r="J125" s="10">
        <v>2.7290000000000001</v>
      </c>
      <c r="K125" s="9" t="str">
        <f t="shared" si="22"/>
        <v>Yes</v>
      </c>
    </row>
    <row r="126" spans="1:11" x14ac:dyDescent="0.25">
      <c r="A126" s="75" t="s">
        <v>932</v>
      </c>
      <c r="B126" s="35" t="s">
        <v>213</v>
      </c>
      <c r="C126" s="84">
        <v>7.0166261126</v>
      </c>
      <c r="D126" s="9" t="str">
        <f t="shared" si="19"/>
        <v>N/A</v>
      </c>
      <c r="E126" s="9">
        <v>6.5350410527999996</v>
      </c>
      <c r="F126" s="9" t="str">
        <f t="shared" si="20"/>
        <v>N/A</v>
      </c>
      <c r="G126" s="8">
        <v>6.1666769808000002</v>
      </c>
      <c r="H126" s="9" t="str">
        <f t="shared" si="21"/>
        <v>N/A</v>
      </c>
      <c r="I126" s="10">
        <v>-6.86</v>
      </c>
      <c r="J126" s="10">
        <v>-5.64</v>
      </c>
      <c r="K126" s="9" t="str">
        <f t="shared" si="22"/>
        <v>Yes</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5.8338009999999996E-3</v>
      </c>
      <c r="D128" s="9" t="str">
        <f t="shared" si="19"/>
        <v>N/A</v>
      </c>
      <c r="E128" s="9">
        <v>4.5846239999999998E-3</v>
      </c>
      <c r="F128" s="9" t="str">
        <f t="shared" si="20"/>
        <v>N/A</v>
      </c>
      <c r="G128" s="8">
        <v>1.13930291E-2</v>
      </c>
      <c r="H128" s="9" t="str">
        <f t="shared" si="21"/>
        <v>N/A</v>
      </c>
      <c r="I128" s="10">
        <v>-21.4</v>
      </c>
      <c r="J128" s="10">
        <v>148.5</v>
      </c>
      <c r="K128" s="9" t="str">
        <f t="shared" si="22"/>
        <v>No</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0.4704520183</v>
      </c>
      <c r="D130" s="9" t="str">
        <f t="shared" si="19"/>
        <v>N/A</v>
      </c>
      <c r="E130" s="9">
        <v>0.39841290299999998</v>
      </c>
      <c r="F130" s="9" t="str">
        <f t="shared" si="20"/>
        <v>N/A</v>
      </c>
      <c r="G130" s="8">
        <v>0.40362495100000001</v>
      </c>
      <c r="H130" s="9" t="str">
        <f t="shared" si="21"/>
        <v>N/A</v>
      </c>
      <c r="I130" s="10">
        <v>-15.3</v>
      </c>
      <c r="J130" s="10">
        <v>1.3080000000000001</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1500531</v>
      </c>
      <c r="D6" s="9" t="str">
        <f>IF($B6="N/A","N/A",IF(C6&gt;15,"No",IF(C6&lt;-15,"No","Yes")))</f>
        <v>N/A</v>
      </c>
      <c r="E6" s="36">
        <v>1674090</v>
      </c>
      <c r="F6" s="9" t="str">
        <f>IF($B6="N/A","N/A",IF(E6&gt;15,"No",IF(E6&lt;-15,"No","Yes")))</f>
        <v>N/A</v>
      </c>
      <c r="G6" s="36">
        <v>1780937</v>
      </c>
      <c r="H6" s="9" t="str">
        <f>IF($B6="N/A","N/A",IF(G6&gt;15,"No",IF(G6&lt;-15,"No","Yes")))</f>
        <v>N/A</v>
      </c>
      <c r="I6" s="10">
        <v>11.57</v>
      </c>
      <c r="J6" s="10">
        <v>6.3819999999999997</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34.835249654999998</v>
      </c>
      <c r="D9" s="9" t="str">
        <f t="shared" ref="D9:D17" si="1">IF($B9="N/A","N/A",IF(C9&gt;15,"No",IF(C9&lt;-15,"No","Yes")))</f>
        <v>N/A</v>
      </c>
      <c r="E9" s="37">
        <v>35.163903972</v>
      </c>
      <c r="F9" s="9" t="str">
        <f>IF($B9="N/A","N/A",IF(E9&gt;15,"No",IF(E9&lt;-15,"No","Yes")))</f>
        <v>N/A</v>
      </c>
      <c r="G9" s="37">
        <v>36.978591045000002</v>
      </c>
      <c r="H9" s="9" t="str">
        <f>IF($B9="N/A","N/A",IF(G9&gt;15,"No",IF(G9&lt;-15,"No","Yes")))</f>
        <v>N/A</v>
      </c>
      <c r="I9" s="10">
        <v>0.94350000000000001</v>
      </c>
      <c r="J9" s="10">
        <v>5.1609999999999996</v>
      </c>
      <c r="K9" s="9" t="str">
        <f t="shared" si="0"/>
        <v>Yes</v>
      </c>
    </row>
    <row r="10" spans="1:11" x14ac:dyDescent="0.25">
      <c r="A10" s="75" t="s">
        <v>16</v>
      </c>
      <c r="B10" s="35" t="s">
        <v>213</v>
      </c>
      <c r="C10" s="74">
        <v>1.720724197</v>
      </c>
      <c r="D10" s="9" t="str">
        <f t="shared" si="1"/>
        <v>N/A</v>
      </c>
      <c r="E10" s="8">
        <v>1.4058383958</v>
      </c>
      <c r="F10" s="9" t="str">
        <f>IF($B10="N/A","N/A",IF(E10&gt;15,"No",IF(E10&lt;-15,"No","Yes")))</f>
        <v>N/A</v>
      </c>
      <c r="G10" s="8">
        <v>1.1251380593</v>
      </c>
      <c r="H10" s="9" t="str">
        <f>IF($B10="N/A","N/A",IF(G10&gt;15,"No",IF(G10&lt;-15,"No","Yes")))</f>
        <v>N/A</v>
      </c>
      <c r="I10" s="10">
        <v>-18.3</v>
      </c>
      <c r="J10" s="10">
        <v>-20</v>
      </c>
      <c r="K10" s="9" t="str">
        <f t="shared" si="0"/>
        <v>Yes</v>
      </c>
    </row>
    <row r="11" spans="1:11" x14ac:dyDescent="0.25">
      <c r="A11" s="75" t="s">
        <v>36</v>
      </c>
      <c r="B11" s="35" t="s">
        <v>213</v>
      </c>
      <c r="C11" s="74">
        <v>1.5525870577000001</v>
      </c>
      <c r="D11" s="9" t="str">
        <f t="shared" si="1"/>
        <v>N/A</v>
      </c>
      <c r="E11" s="8">
        <v>0.84274865720000003</v>
      </c>
      <c r="F11" s="9" t="str">
        <f>IF($B11="N/A","N/A",IF(E11&gt;15,"No",IF(E11&lt;-15,"No","Yes")))</f>
        <v>N/A</v>
      </c>
      <c r="G11" s="8">
        <v>0.63248978469999995</v>
      </c>
      <c r="H11" s="9" t="str">
        <f>IF($B11="N/A","N/A",IF(G11&gt;15,"No",IF(G11&lt;-15,"No","Yes")))</f>
        <v>N/A</v>
      </c>
      <c r="I11" s="10">
        <v>-45.7</v>
      </c>
      <c r="J11" s="10">
        <v>-24.9</v>
      </c>
      <c r="K11" s="9" t="str">
        <f t="shared" si="0"/>
        <v>Yes</v>
      </c>
    </row>
    <row r="12" spans="1:11" x14ac:dyDescent="0.25">
      <c r="A12" s="75" t="s">
        <v>37</v>
      </c>
      <c r="B12" s="35" t="s">
        <v>213</v>
      </c>
      <c r="C12" s="74" t="s">
        <v>1746</v>
      </c>
      <c r="D12" s="9" t="str">
        <f t="shared" si="1"/>
        <v>N/A</v>
      </c>
      <c r="E12" s="8">
        <v>0</v>
      </c>
      <c r="F12" s="9" t="str">
        <f>IF($B12="N/A","N/A",IF(E12&gt;15,"No",IF(E12&lt;-15,"No","Yes")))</f>
        <v>N/A</v>
      </c>
      <c r="G12" s="8">
        <v>0</v>
      </c>
      <c r="H12" s="9" t="str">
        <f>IF($B12="N/A","N/A",IF(G12&gt;15,"No",IF(G12&lt;-15,"No","Yes")))</f>
        <v>N/A</v>
      </c>
      <c r="I12" s="10" t="s">
        <v>1746</v>
      </c>
      <c r="J12" s="10" t="s">
        <v>1746</v>
      </c>
      <c r="K12" s="9" t="str">
        <f t="shared" si="0"/>
        <v>N/A</v>
      </c>
    </row>
    <row r="13" spans="1:11" x14ac:dyDescent="0.25">
      <c r="A13" s="75" t="s">
        <v>38</v>
      </c>
      <c r="B13" s="35" t="s">
        <v>213</v>
      </c>
      <c r="C13" s="74">
        <v>1.7506899976999999</v>
      </c>
      <c r="D13" s="9" t="str">
        <f t="shared" si="1"/>
        <v>N/A</v>
      </c>
      <c r="E13" s="8">
        <v>1.5089739105</v>
      </c>
      <c r="F13" s="9" t="str">
        <f>IF($B13="N/A","N/A",IF(E13&gt;15,"No",IF(E13&lt;-15,"No","Yes")))</f>
        <v>N/A</v>
      </c>
      <c r="G13" s="8">
        <v>1.2214671031</v>
      </c>
      <c r="H13" s="9" t="str">
        <f>IF($B13="N/A","N/A",IF(G13&gt;15,"No",IF(G13&lt;-15,"No","Yes")))</f>
        <v>N/A</v>
      </c>
      <c r="I13" s="10">
        <v>-13.8</v>
      </c>
      <c r="J13" s="10">
        <v>-19.100000000000001</v>
      </c>
      <c r="K13" s="9" t="str">
        <f t="shared" si="0"/>
        <v>Yes</v>
      </c>
    </row>
    <row r="14" spans="1:11" x14ac:dyDescent="0.25">
      <c r="A14" s="75" t="s">
        <v>676</v>
      </c>
      <c r="B14" s="35" t="s">
        <v>213</v>
      </c>
      <c r="C14" s="74">
        <v>11.770833124999999</v>
      </c>
      <c r="D14" s="9" t="str">
        <f t="shared" si="1"/>
        <v>N/A</v>
      </c>
      <c r="E14" s="8">
        <v>12.808391425</v>
      </c>
      <c r="F14" s="9" t="str">
        <f t="shared" ref="F14:F33" si="2">IF($B14="N/A","N/A",IF(E14&gt;15,"No",IF(E14&lt;-15,"No","Yes")))</f>
        <v>N/A</v>
      </c>
      <c r="G14" s="8">
        <v>13.294013208000001</v>
      </c>
      <c r="H14" s="9" t="str">
        <f t="shared" ref="H14:H33" si="3">IF($B14="N/A","N/A",IF(G14&gt;15,"No",IF(G14&lt;-15,"No","Yes")))</f>
        <v>N/A</v>
      </c>
      <c r="I14" s="10">
        <v>8.8149999999999995</v>
      </c>
      <c r="J14" s="10">
        <v>3.7909999999999999</v>
      </c>
      <c r="K14" s="9" t="str">
        <f t="shared" ref="K14:K30" si="4">IF(J14="Div by 0", "N/A", IF(J14="N/A","N/A", IF(J14&gt;30, "No", IF(J14&lt;-30, "No", "Yes"))))</f>
        <v>Yes</v>
      </c>
    </row>
    <row r="15" spans="1:11" x14ac:dyDescent="0.25">
      <c r="A15" s="75" t="s">
        <v>677</v>
      </c>
      <c r="B15" s="35" t="s">
        <v>213</v>
      </c>
      <c r="C15" s="74">
        <v>2.0146868008999999</v>
      </c>
      <c r="D15" s="9" t="str">
        <f t="shared" si="1"/>
        <v>N/A</v>
      </c>
      <c r="E15" s="8">
        <v>1.8048014145</v>
      </c>
      <c r="F15" s="9" t="str">
        <f t="shared" si="2"/>
        <v>N/A</v>
      </c>
      <c r="G15" s="8">
        <v>1.545759339</v>
      </c>
      <c r="H15" s="9" t="str">
        <f t="shared" si="3"/>
        <v>N/A</v>
      </c>
      <c r="I15" s="10">
        <v>-10.4</v>
      </c>
      <c r="J15" s="10">
        <v>-14.4</v>
      </c>
      <c r="K15" s="9" t="str">
        <f t="shared" si="4"/>
        <v>Yes</v>
      </c>
    </row>
    <row r="16" spans="1:11" x14ac:dyDescent="0.25">
      <c r="A16" s="75" t="s">
        <v>381</v>
      </c>
      <c r="B16" s="35" t="s">
        <v>213</v>
      </c>
      <c r="C16" s="74">
        <v>15.126378595</v>
      </c>
      <c r="D16" s="9" t="str">
        <f t="shared" si="1"/>
        <v>N/A</v>
      </c>
      <c r="E16" s="8">
        <v>15.480171317</v>
      </c>
      <c r="F16" s="9" t="str">
        <f t="shared" si="2"/>
        <v>N/A</v>
      </c>
      <c r="G16" s="8">
        <v>16.352627858000002</v>
      </c>
      <c r="H16" s="9" t="str">
        <f t="shared" si="3"/>
        <v>N/A</v>
      </c>
      <c r="I16" s="10">
        <v>2.339</v>
      </c>
      <c r="J16" s="10">
        <v>5.6360000000000001</v>
      </c>
      <c r="K16" s="9" t="str">
        <f t="shared" si="4"/>
        <v>Yes</v>
      </c>
    </row>
    <row r="17" spans="1:11" x14ac:dyDescent="0.25">
      <c r="A17" s="75" t="s">
        <v>382</v>
      </c>
      <c r="B17" s="35" t="s">
        <v>213</v>
      </c>
      <c r="C17" s="74">
        <v>5.9843482074000001</v>
      </c>
      <c r="D17" s="9" t="str">
        <f t="shared" si="1"/>
        <v>N/A</v>
      </c>
      <c r="E17" s="8">
        <v>6.6416978777000004</v>
      </c>
      <c r="F17" s="9" t="str">
        <f t="shared" si="2"/>
        <v>N/A</v>
      </c>
      <c r="G17" s="8">
        <v>5.4302875396000001</v>
      </c>
      <c r="H17" s="9" t="str">
        <f t="shared" si="3"/>
        <v>N/A</v>
      </c>
      <c r="I17" s="10">
        <v>10.98</v>
      </c>
      <c r="J17" s="10">
        <v>-18.2</v>
      </c>
      <c r="K17" s="9" t="str">
        <f t="shared" si="4"/>
        <v>Yes</v>
      </c>
    </row>
    <row r="18" spans="1:11" x14ac:dyDescent="0.25">
      <c r="A18" s="75" t="s">
        <v>383</v>
      </c>
      <c r="B18" s="35" t="s">
        <v>213</v>
      </c>
      <c r="C18" s="74">
        <v>0</v>
      </c>
      <c r="D18" s="9" t="str">
        <f t="shared" ref="D18:D33" si="5">IF($B18="N/A","N/A",IF(C18&gt;15,"No",IF(C18&lt;-15,"No","Yes")))</f>
        <v>N/A</v>
      </c>
      <c r="E18" s="8">
        <v>1.7920180000000001E-4</v>
      </c>
      <c r="F18" s="9" t="str">
        <f t="shared" si="2"/>
        <v>N/A</v>
      </c>
      <c r="G18" s="8">
        <v>1.2914549999999999E-3</v>
      </c>
      <c r="H18" s="9" t="str">
        <f t="shared" si="3"/>
        <v>N/A</v>
      </c>
      <c r="I18" s="10" t="s">
        <v>1746</v>
      </c>
      <c r="J18" s="10">
        <v>620.70000000000005</v>
      </c>
      <c r="K18" s="9" t="str">
        <f t="shared" si="4"/>
        <v>No</v>
      </c>
    </row>
    <row r="19" spans="1:11" x14ac:dyDescent="0.25">
      <c r="A19" s="75" t="s">
        <v>384</v>
      </c>
      <c r="B19" s="35" t="s">
        <v>213</v>
      </c>
      <c r="C19" s="74">
        <v>23.125213674000001</v>
      </c>
      <c r="D19" s="9" t="str">
        <f t="shared" si="5"/>
        <v>N/A</v>
      </c>
      <c r="E19" s="8">
        <v>22.126647909999999</v>
      </c>
      <c r="F19" s="9" t="str">
        <f t="shared" si="2"/>
        <v>N/A</v>
      </c>
      <c r="G19" s="8">
        <v>23.118953674</v>
      </c>
      <c r="H19" s="9" t="str">
        <f t="shared" si="3"/>
        <v>N/A</v>
      </c>
      <c r="I19" s="10">
        <v>-4.32</v>
      </c>
      <c r="J19" s="10">
        <v>4.4850000000000003</v>
      </c>
      <c r="K19" s="9" t="str">
        <f t="shared" si="4"/>
        <v>Yes</v>
      </c>
    </row>
    <row r="20" spans="1:11" x14ac:dyDescent="0.25">
      <c r="A20" s="75" t="s">
        <v>386</v>
      </c>
      <c r="B20" s="35" t="s">
        <v>213</v>
      </c>
      <c r="C20" s="74">
        <v>2.1900913743000001</v>
      </c>
      <c r="D20" s="9" t="str">
        <f t="shared" si="5"/>
        <v>N/A</v>
      </c>
      <c r="E20" s="8">
        <v>2.5323608647000002</v>
      </c>
      <c r="F20" s="9" t="str">
        <f t="shared" si="2"/>
        <v>N/A</v>
      </c>
      <c r="G20" s="8">
        <v>2.5363053269</v>
      </c>
      <c r="H20" s="9" t="str">
        <f t="shared" si="3"/>
        <v>N/A</v>
      </c>
      <c r="I20" s="10">
        <v>15.63</v>
      </c>
      <c r="J20" s="10">
        <v>0.15579999999999999</v>
      </c>
      <c r="K20" s="9" t="str">
        <f t="shared" si="4"/>
        <v>Yes</v>
      </c>
    </row>
    <row r="21" spans="1:11" x14ac:dyDescent="0.25">
      <c r="A21" s="75" t="s">
        <v>387</v>
      </c>
      <c r="B21" s="35" t="s">
        <v>213</v>
      </c>
      <c r="C21" s="74">
        <v>18.125650187000002</v>
      </c>
      <c r="D21" s="9" t="str">
        <f t="shared" si="5"/>
        <v>N/A</v>
      </c>
      <c r="E21" s="8">
        <v>18.172738622000001</v>
      </c>
      <c r="F21" s="9" t="str">
        <f t="shared" si="2"/>
        <v>N/A</v>
      </c>
      <c r="G21" s="8">
        <v>16.977299029000001</v>
      </c>
      <c r="H21" s="9" t="str">
        <f t="shared" si="3"/>
        <v>N/A</v>
      </c>
      <c r="I21" s="10">
        <v>0.25979999999999998</v>
      </c>
      <c r="J21" s="10">
        <v>-6.58</v>
      </c>
      <c r="K21" s="9" t="str">
        <f t="shared" si="4"/>
        <v>Yes</v>
      </c>
    </row>
    <row r="22" spans="1:11" x14ac:dyDescent="0.25">
      <c r="A22" s="75" t="s">
        <v>388</v>
      </c>
      <c r="B22" s="35" t="s">
        <v>213</v>
      </c>
      <c r="C22" s="74">
        <v>12.516569134999999</v>
      </c>
      <c r="D22" s="9" t="str">
        <f t="shared" si="5"/>
        <v>N/A</v>
      </c>
      <c r="E22" s="8">
        <v>12.056579993</v>
      </c>
      <c r="F22" s="9" t="str">
        <f t="shared" si="2"/>
        <v>N/A</v>
      </c>
      <c r="G22" s="8">
        <v>11.964376056000001</v>
      </c>
      <c r="H22" s="9" t="str">
        <f t="shared" si="3"/>
        <v>N/A</v>
      </c>
      <c r="I22" s="10">
        <v>-3.68</v>
      </c>
      <c r="J22" s="10">
        <v>-0.76500000000000001</v>
      </c>
      <c r="K22" s="9" t="str">
        <f t="shared" si="4"/>
        <v>Yes</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v>
      </c>
      <c r="D25" s="9" t="str">
        <f t="shared" si="5"/>
        <v>N/A</v>
      </c>
      <c r="E25" s="8">
        <v>0</v>
      </c>
      <c r="F25" s="9" t="str">
        <f t="shared" si="2"/>
        <v>N/A</v>
      </c>
      <c r="G25" s="8">
        <v>0</v>
      </c>
      <c r="H25" s="9" t="str">
        <f t="shared" si="3"/>
        <v>N/A</v>
      </c>
      <c r="I25" s="10" t="s">
        <v>1746</v>
      </c>
      <c r="J25" s="10" t="s">
        <v>1746</v>
      </c>
      <c r="K25" s="9" t="str">
        <f t="shared" si="4"/>
        <v>N/A</v>
      </c>
    </row>
    <row r="26" spans="1:11" x14ac:dyDescent="0.25">
      <c r="A26" s="75" t="s">
        <v>394</v>
      </c>
      <c r="B26" s="35" t="s">
        <v>213</v>
      </c>
      <c r="C26" s="74">
        <v>0.25850848799999998</v>
      </c>
      <c r="D26" s="9" t="str">
        <f t="shared" si="5"/>
        <v>N/A</v>
      </c>
      <c r="E26" s="8">
        <v>0.32776015629999999</v>
      </c>
      <c r="F26" s="9" t="str">
        <f t="shared" si="2"/>
        <v>N/A</v>
      </c>
      <c r="G26" s="8">
        <v>0.37255669349999998</v>
      </c>
      <c r="H26" s="9" t="str">
        <f t="shared" si="3"/>
        <v>N/A</v>
      </c>
      <c r="I26" s="10">
        <v>26.79</v>
      </c>
      <c r="J26" s="10">
        <v>13.67</v>
      </c>
      <c r="K26" s="9" t="str">
        <f t="shared" si="4"/>
        <v>Yes</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7.9297262103000001</v>
      </c>
      <c r="D29" s="9" t="str">
        <f t="shared" si="5"/>
        <v>N/A</v>
      </c>
      <c r="E29" s="8">
        <v>7.0524882174999997</v>
      </c>
      <c r="F29" s="9" t="str">
        <f t="shared" si="2"/>
        <v>N/A</v>
      </c>
      <c r="G29" s="8">
        <v>7.6220551316999998</v>
      </c>
      <c r="H29" s="9" t="str">
        <f t="shared" si="3"/>
        <v>N/A</v>
      </c>
      <c r="I29" s="10">
        <v>-11.1</v>
      </c>
      <c r="J29" s="10">
        <v>8.0760000000000005</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99.308711383000002</v>
      </c>
      <c r="D31" s="9" t="str">
        <f t="shared" si="5"/>
        <v>N/A</v>
      </c>
      <c r="E31" s="8">
        <v>98.841997742000004</v>
      </c>
      <c r="F31" s="9" t="str">
        <f t="shared" si="2"/>
        <v>N/A</v>
      </c>
      <c r="G31" s="8">
        <v>98.091004904000002</v>
      </c>
      <c r="H31" s="9" t="str">
        <f t="shared" si="3"/>
        <v>N/A</v>
      </c>
      <c r="I31" s="10">
        <v>-0.47</v>
      </c>
      <c r="J31" s="10">
        <v>-0.76</v>
      </c>
      <c r="K31" s="9" t="str">
        <f t="shared" ref="K31:K43" si="6">IF(J31="Div by 0", "N/A", IF(J31="N/A","N/A", IF(J31&gt;30, "No", IF(J31&lt;-30, "No", "Yes"))))</f>
        <v>Yes</v>
      </c>
    </row>
    <row r="32" spans="1:11" x14ac:dyDescent="0.25">
      <c r="A32" s="75" t="s">
        <v>39</v>
      </c>
      <c r="B32" s="35" t="s">
        <v>267</v>
      </c>
      <c r="C32" s="74">
        <v>99.577014904999999</v>
      </c>
      <c r="D32" s="9" t="str">
        <f>IF($B32="N/A","N/A",IF(C32&gt;100,"No",IF(C32&lt;85,"No","Yes")))</f>
        <v>Yes</v>
      </c>
      <c r="E32" s="8">
        <v>99.178985026000007</v>
      </c>
      <c r="F32" s="9" t="str">
        <f>IF($B32="N/A","N/A",IF(E32&gt;100,"No",IF(E32&lt;85,"No","Yes")))</f>
        <v>Yes</v>
      </c>
      <c r="G32" s="8">
        <v>98.741151724999995</v>
      </c>
      <c r="H32" s="9" t="str">
        <f>IF($B32="N/A","N/A",IF(G32&gt;100,"No",IF(G32&lt;85,"No","Yes")))</f>
        <v>Yes</v>
      </c>
      <c r="I32" s="10">
        <v>-0.4</v>
      </c>
      <c r="J32" s="10">
        <v>-0.441</v>
      </c>
      <c r="K32" s="9" t="str">
        <f t="shared" si="6"/>
        <v>Yes</v>
      </c>
    </row>
    <row r="33" spans="1:11" x14ac:dyDescent="0.25">
      <c r="A33" s="75" t="s">
        <v>910</v>
      </c>
      <c r="B33" s="35" t="s">
        <v>213</v>
      </c>
      <c r="C33" s="74">
        <v>53.926831919999998</v>
      </c>
      <c r="D33" s="9" t="str">
        <f t="shared" si="5"/>
        <v>N/A</v>
      </c>
      <c r="E33" s="8">
        <v>54.72193214</v>
      </c>
      <c r="F33" s="9" t="str">
        <f t="shared" si="2"/>
        <v>N/A</v>
      </c>
      <c r="G33" s="8">
        <v>55.510123708000002</v>
      </c>
      <c r="H33" s="9" t="str">
        <f t="shared" si="3"/>
        <v>N/A</v>
      </c>
      <c r="I33" s="10">
        <v>1.474</v>
      </c>
      <c r="J33" s="10">
        <v>1.44</v>
      </c>
      <c r="K33" s="9" t="str">
        <f t="shared" si="6"/>
        <v>Yes</v>
      </c>
    </row>
    <row r="34" spans="1:11" x14ac:dyDescent="0.25">
      <c r="A34" s="75" t="s">
        <v>851</v>
      </c>
      <c r="B34" s="35" t="s">
        <v>268</v>
      </c>
      <c r="C34" s="74">
        <v>6.5950053618000002</v>
      </c>
      <c r="D34" s="9" t="str">
        <f>IF($B34="N/A","N/A",IF(C34&gt;25,"No",IF(C34&lt;5,"No","Yes")))</f>
        <v>Yes</v>
      </c>
      <c r="E34" s="8">
        <v>6.3556986627000001</v>
      </c>
      <c r="F34" s="9" t="str">
        <f>IF($B34="N/A","N/A",IF(E34&gt;25,"No",IF(E34&lt;5,"No","Yes")))</f>
        <v>Yes</v>
      </c>
      <c r="G34" s="8">
        <v>6.3558601646000001</v>
      </c>
      <c r="H34" s="9" t="str">
        <f>IF($B34="N/A","N/A",IF(G34&gt;25,"No",IF(G34&lt;5,"No","Yes")))</f>
        <v>Yes</v>
      </c>
      <c r="I34" s="10">
        <v>-3.63</v>
      </c>
      <c r="J34" s="10">
        <v>2.5000000000000001E-3</v>
      </c>
      <c r="K34" s="9" t="str">
        <f t="shared" si="6"/>
        <v>Yes</v>
      </c>
    </row>
    <row r="35" spans="1:11" x14ac:dyDescent="0.25">
      <c r="A35" s="75" t="s">
        <v>852</v>
      </c>
      <c r="B35" s="35" t="s">
        <v>269</v>
      </c>
      <c r="C35" s="74">
        <v>39.733169234000002</v>
      </c>
      <c r="D35" s="9" t="str">
        <f>IF($B35="N/A","N/A",IF(C35&gt;70,"No",IF(C35&lt;40,"No","Yes")))</f>
        <v>No</v>
      </c>
      <c r="E35" s="8">
        <v>39.702327425</v>
      </c>
      <c r="F35" s="9" t="str">
        <f>IF($B35="N/A","N/A",IF(E35&gt;70,"No",IF(E35&lt;40,"No","Yes")))</f>
        <v>No</v>
      </c>
      <c r="G35" s="8">
        <v>40.068142047000002</v>
      </c>
      <c r="H35" s="9" t="str">
        <f>IF($B35="N/A","N/A",IF(G35&gt;70,"No",IF(G35&lt;40,"No","Yes")))</f>
        <v>Yes</v>
      </c>
      <c r="I35" s="10">
        <v>-7.8E-2</v>
      </c>
      <c r="J35" s="10">
        <v>0.9214</v>
      </c>
      <c r="K35" s="9" t="str">
        <f t="shared" si="6"/>
        <v>Yes</v>
      </c>
    </row>
    <row r="36" spans="1:11" x14ac:dyDescent="0.25">
      <c r="A36" s="75" t="s">
        <v>853</v>
      </c>
      <c r="B36" s="35" t="s">
        <v>270</v>
      </c>
      <c r="C36" s="74">
        <v>53.670617477999997</v>
      </c>
      <c r="D36" s="9" t="str">
        <f>IF($B36="N/A","N/A",IF(C36&gt;55,"No",IF(C36&lt;20,"No","Yes")))</f>
        <v>Yes</v>
      </c>
      <c r="E36" s="8">
        <v>53.941732176999999</v>
      </c>
      <c r="F36" s="9" t="str">
        <f>IF($B36="N/A","N/A",IF(E36&gt;55,"No",IF(E36&lt;20,"No","Yes")))</f>
        <v>Yes</v>
      </c>
      <c r="G36" s="8">
        <v>53.575940545000002</v>
      </c>
      <c r="H36" s="9" t="str">
        <f>IF($B36="N/A","N/A",IF(G36&gt;55,"No",IF(G36&lt;20,"No","Yes")))</f>
        <v>Yes</v>
      </c>
      <c r="I36" s="10">
        <v>0.50509999999999999</v>
      </c>
      <c r="J36" s="10">
        <v>-0.67800000000000005</v>
      </c>
      <c r="K36" s="9" t="str">
        <f t="shared" si="6"/>
        <v>Yes</v>
      </c>
    </row>
    <row r="37" spans="1:11" x14ac:dyDescent="0.25">
      <c r="A37" s="75" t="s">
        <v>163</v>
      </c>
      <c r="B37" s="35" t="s">
        <v>246</v>
      </c>
      <c r="C37" s="74">
        <v>93.241325904000007</v>
      </c>
      <c r="D37" s="9" t="str">
        <f>IF($B37="N/A","N/A",IF(C37&gt;95,"Yes","No"))</f>
        <v>No</v>
      </c>
      <c r="E37" s="8">
        <v>94.393013518000004</v>
      </c>
      <c r="F37" s="9" t="str">
        <f>IF($B37="N/A","N/A",IF(E37&gt;95,"Yes","No"))</f>
        <v>No</v>
      </c>
      <c r="G37" s="8">
        <v>94.374702755000001</v>
      </c>
      <c r="H37" s="9" t="str">
        <f>IF($B37="N/A","N/A",IF(G37&gt;95,"Yes","No"))</f>
        <v>No</v>
      </c>
      <c r="I37" s="10">
        <v>1.2350000000000001</v>
      </c>
      <c r="J37" s="10">
        <v>-1.9E-2</v>
      </c>
      <c r="K37" s="9" t="str">
        <f t="shared" si="6"/>
        <v>Yes</v>
      </c>
    </row>
    <row r="38" spans="1:11" x14ac:dyDescent="0.25">
      <c r="A38" s="75" t="s">
        <v>41</v>
      </c>
      <c r="B38" s="35" t="s">
        <v>213</v>
      </c>
      <c r="C38" s="74">
        <v>99.936997743999996</v>
      </c>
      <c r="D38" s="9" t="str">
        <f t="shared" ref="D38:D47" si="7">IF($B38="N/A","N/A",IF(C38&gt;15,"No",IF(C38&lt;-15,"No","Yes")))</f>
        <v>N/A</v>
      </c>
      <c r="E38" s="8">
        <v>99.997298882999999</v>
      </c>
      <c r="F38" s="9" t="str">
        <f>IF($B38="N/A","N/A",IF(E38&gt;15,"No",IF(E38&lt;-15,"No","Yes")))</f>
        <v>N/A</v>
      </c>
      <c r="G38" s="8">
        <v>99.995879544999994</v>
      </c>
      <c r="H38" s="9" t="str">
        <f>IF($B38="N/A","N/A",IF(G38&gt;15,"No",IF(G38&lt;-15,"No","Yes")))</f>
        <v>N/A</v>
      </c>
      <c r="I38" s="10">
        <v>6.0299999999999999E-2</v>
      </c>
      <c r="J38" s="10">
        <v>-1E-3</v>
      </c>
      <c r="K38" s="9" t="str">
        <f t="shared" si="6"/>
        <v>Yes</v>
      </c>
    </row>
    <row r="39" spans="1:11" x14ac:dyDescent="0.25">
      <c r="A39" s="75" t="s">
        <v>42</v>
      </c>
      <c r="B39" s="35" t="s">
        <v>213</v>
      </c>
      <c r="C39" s="74" t="s">
        <v>1746</v>
      </c>
      <c r="D39" s="9" t="str">
        <f t="shared" si="7"/>
        <v>N/A</v>
      </c>
      <c r="E39" s="8">
        <v>100</v>
      </c>
      <c r="F39" s="9" t="str">
        <f>IF($B39="N/A","N/A",IF(E39&gt;15,"No",IF(E39&lt;-15,"No","Yes")))</f>
        <v>N/A</v>
      </c>
      <c r="G39" s="8">
        <v>100</v>
      </c>
      <c r="H39" s="9" t="str">
        <f>IF($B39="N/A","N/A",IF(G39&gt;15,"No",IF(G39&lt;-15,"No","Yes")))</f>
        <v>N/A</v>
      </c>
      <c r="I39" s="10" t="s">
        <v>1746</v>
      </c>
      <c r="J39" s="10">
        <v>0</v>
      </c>
      <c r="K39" s="9" t="str">
        <f t="shared" si="6"/>
        <v>Yes</v>
      </c>
    </row>
    <row r="40" spans="1:11" x14ac:dyDescent="0.25">
      <c r="A40" s="75" t="s">
        <v>43</v>
      </c>
      <c r="B40" s="35" t="s">
        <v>223</v>
      </c>
      <c r="C40" s="74">
        <v>93.748051713999999</v>
      </c>
      <c r="D40" s="9" t="str">
        <f>IF($B40="N/A","N/A",IF(C40&gt;100,"No",IF(C40&lt;98,"No","Yes")))</f>
        <v>No</v>
      </c>
      <c r="E40" s="8">
        <v>95.058783618999996</v>
      </c>
      <c r="F40" s="9" t="str">
        <f>IF($B40="N/A","N/A",IF(E40&gt;100,"No",IF(E40&lt;98,"No","Yes")))</f>
        <v>No</v>
      </c>
      <c r="G40" s="8">
        <v>95.429299099999994</v>
      </c>
      <c r="H40" s="9" t="str">
        <f>IF($B40="N/A","N/A",IF(G40&gt;100,"No",IF(G40&lt;98,"No","Yes")))</f>
        <v>No</v>
      </c>
      <c r="I40" s="10">
        <v>1.3979999999999999</v>
      </c>
      <c r="J40" s="10">
        <v>0.38979999999999998</v>
      </c>
      <c r="K40" s="9" t="str">
        <f t="shared" si="6"/>
        <v>Yes</v>
      </c>
    </row>
    <row r="41" spans="1:11" x14ac:dyDescent="0.25">
      <c r="A41" s="75" t="s">
        <v>44</v>
      </c>
      <c r="B41" s="35" t="s">
        <v>213</v>
      </c>
      <c r="C41" s="74">
        <v>55.881467927999999</v>
      </c>
      <c r="D41" s="9" t="str">
        <f t="shared" si="7"/>
        <v>N/A</v>
      </c>
      <c r="E41" s="8">
        <v>54.911772001999999</v>
      </c>
      <c r="F41" s="9" t="str">
        <f t="shared" ref="F41:F47" si="8">IF($B41="N/A","N/A",IF(E41&gt;15,"No",IF(E41&lt;-15,"No","Yes")))</f>
        <v>N/A</v>
      </c>
      <c r="G41" s="8">
        <v>58.512072558</v>
      </c>
      <c r="H41" s="9" t="str">
        <f t="shared" ref="H41:H47" si="9">IF($B41="N/A","N/A",IF(G41&gt;15,"No",IF(G41&lt;-15,"No","Yes")))</f>
        <v>N/A</v>
      </c>
      <c r="I41" s="10">
        <v>-1.74</v>
      </c>
      <c r="J41" s="10">
        <v>6.5570000000000004</v>
      </c>
      <c r="K41" s="9" t="str">
        <f t="shared" si="6"/>
        <v>Yes</v>
      </c>
    </row>
    <row r="42" spans="1:11" x14ac:dyDescent="0.25">
      <c r="A42" s="75" t="s">
        <v>45</v>
      </c>
      <c r="B42" s="35" t="s">
        <v>213</v>
      </c>
      <c r="C42" s="74">
        <v>39.907655910999999</v>
      </c>
      <c r="D42" s="9" t="str">
        <f t="shared" si="7"/>
        <v>N/A</v>
      </c>
      <c r="E42" s="8">
        <v>41.178592402</v>
      </c>
      <c r="F42" s="9" t="str">
        <f t="shared" si="8"/>
        <v>N/A</v>
      </c>
      <c r="G42" s="8">
        <v>37.900787385000001</v>
      </c>
      <c r="H42" s="9" t="str">
        <f t="shared" si="9"/>
        <v>N/A</v>
      </c>
      <c r="I42" s="10">
        <v>3.1850000000000001</v>
      </c>
      <c r="J42" s="10">
        <v>-7.96</v>
      </c>
      <c r="K42" s="9" t="str">
        <f t="shared" si="6"/>
        <v>Yes</v>
      </c>
    </row>
    <row r="43" spans="1:11" x14ac:dyDescent="0.25">
      <c r="A43" s="75" t="s">
        <v>50</v>
      </c>
      <c r="B43" s="35" t="s">
        <v>213</v>
      </c>
      <c r="C43" s="74">
        <v>4.2108761609999998</v>
      </c>
      <c r="D43" s="9" t="str">
        <f t="shared" si="7"/>
        <v>N/A</v>
      </c>
      <c r="E43" s="8">
        <v>3.9096355960000002</v>
      </c>
      <c r="F43" s="9" t="str">
        <f t="shared" si="8"/>
        <v>N/A</v>
      </c>
      <c r="G43" s="8">
        <v>3.5871400574000001</v>
      </c>
      <c r="H43" s="9" t="str">
        <f t="shared" si="9"/>
        <v>N/A</v>
      </c>
      <c r="I43" s="10">
        <v>-7.15</v>
      </c>
      <c r="J43" s="10">
        <v>-8.25</v>
      </c>
      <c r="K43" s="9" t="str">
        <f t="shared" si="6"/>
        <v>Yes</v>
      </c>
    </row>
    <row r="44" spans="1:11" x14ac:dyDescent="0.25">
      <c r="A44" s="75" t="s">
        <v>913</v>
      </c>
      <c r="B44" s="35" t="s">
        <v>213</v>
      </c>
      <c r="C44" s="74">
        <v>70.294782314000003</v>
      </c>
      <c r="D44" s="9" t="str">
        <f t="shared" si="7"/>
        <v>N/A</v>
      </c>
      <c r="E44" s="8">
        <v>70.730366946000004</v>
      </c>
      <c r="F44" s="9" t="str">
        <f t="shared" si="8"/>
        <v>N/A</v>
      </c>
      <c r="G44" s="8">
        <v>71.988902471000003</v>
      </c>
      <c r="H44" s="9" t="str">
        <f t="shared" si="9"/>
        <v>N/A</v>
      </c>
      <c r="I44" s="10">
        <v>0.61970000000000003</v>
      </c>
      <c r="J44" s="10">
        <v>1.7789999999999999</v>
      </c>
      <c r="K44" s="9" t="str">
        <f>IF(J44="Div by 0", "N/A", IF(J44="N/A","N/A", IF(J44&gt;30, "No", IF(J44&lt;-30, "No", "Yes"))))</f>
        <v>Yes</v>
      </c>
    </row>
    <row r="45" spans="1:11" x14ac:dyDescent="0.25">
      <c r="A45" s="75" t="s">
        <v>914</v>
      </c>
      <c r="B45" s="35" t="s">
        <v>213</v>
      </c>
      <c r="C45" s="74">
        <v>29.705217686000001</v>
      </c>
      <c r="D45" s="9" t="str">
        <f t="shared" si="7"/>
        <v>N/A</v>
      </c>
      <c r="E45" s="8">
        <v>29.269633054</v>
      </c>
      <c r="F45" s="9" t="str">
        <f t="shared" si="8"/>
        <v>N/A</v>
      </c>
      <c r="G45" s="8">
        <v>28.011097529000001</v>
      </c>
      <c r="H45" s="9" t="str">
        <f t="shared" si="9"/>
        <v>N/A</v>
      </c>
      <c r="I45" s="10">
        <v>-1.47</v>
      </c>
      <c r="J45" s="10">
        <v>-4.3</v>
      </c>
      <c r="K45" s="9" t="str">
        <f>IF(J45="Div by 0", "N/A", IF(J45="N/A","N/A", IF(J45&gt;30, "No", IF(J45&lt;-30, "No", "Yes"))))</f>
        <v>Yes</v>
      </c>
    </row>
    <row r="46" spans="1:11" x14ac:dyDescent="0.25">
      <c r="A46" s="75" t="s">
        <v>937</v>
      </c>
      <c r="B46" s="35" t="s">
        <v>213</v>
      </c>
      <c r="C46" s="74">
        <v>0</v>
      </c>
      <c r="D46" s="9" t="str">
        <f t="shared" si="7"/>
        <v>N/A</v>
      </c>
      <c r="E46" s="8">
        <v>1.7920180000000001E-4</v>
      </c>
      <c r="F46" s="9" t="str">
        <f t="shared" si="8"/>
        <v>N/A</v>
      </c>
      <c r="G46" s="8">
        <v>1.2914549999999999E-3</v>
      </c>
      <c r="H46" s="9" t="str">
        <f t="shared" si="9"/>
        <v>N/A</v>
      </c>
      <c r="I46" s="10" t="s">
        <v>1746</v>
      </c>
      <c r="J46" s="10">
        <v>620.70000000000005</v>
      </c>
      <c r="K46" s="9" t="str">
        <f>IF(J46="Div by 0", "N/A", IF(J46="N/A","N/A", IF(J46&gt;30, "No", IF(J46&lt;-30, "No", "Yes"))))</f>
        <v>No</v>
      </c>
    </row>
    <row r="47" spans="1:11" x14ac:dyDescent="0.25">
      <c r="A47" s="75" t="s">
        <v>925</v>
      </c>
      <c r="B47" s="35" t="s">
        <v>213</v>
      </c>
      <c r="C47" s="74">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5443207</v>
      </c>
      <c r="D6" s="9" t="str">
        <f t="shared" ref="D6:D15" si="0">IF($B6="N/A","N/A",IF(C6&lt;0,"No","Yes"))</f>
        <v>N/A</v>
      </c>
      <c r="E6" s="73">
        <v>7699255</v>
      </c>
      <c r="F6" s="9" t="str">
        <f t="shared" ref="F6:F15" si="1">IF($B6="N/A","N/A",IF(E6&lt;0,"No","Yes"))</f>
        <v>N/A</v>
      </c>
      <c r="G6" s="73">
        <v>9661736</v>
      </c>
      <c r="H6" s="9" t="str">
        <f t="shared" ref="H6:H15" si="2">IF($B6="N/A","N/A",IF(G6&lt;0,"No","Yes"))</f>
        <v>N/A</v>
      </c>
      <c r="I6" s="10">
        <v>41.45</v>
      </c>
      <c r="J6" s="10">
        <v>25.49</v>
      </c>
      <c r="K6" s="9" t="str">
        <f t="shared" ref="K6:K15" si="3">IF(J6="Div by 0", "N/A", IF(J6="N/A","N/A", IF(J6&gt;30, "No", IF(J6&lt;-30, "No", "Yes"))))</f>
        <v>Yes</v>
      </c>
    </row>
    <row r="7" spans="1:11" x14ac:dyDescent="0.25">
      <c r="A7" s="72" t="s">
        <v>445</v>
      </c>
      <c r="B7" s="5" t="s">
        <v>213</v>
      </c>
      <c r="C7" s="74">
        <v>5.5114600000000003E-5</v>
      </c>
      <c r="D7" s="9" t="str">
        <f t="shared" si="0"/>
        <v>N/A</v>
      </c>
      <c r="E7" s="74">
        <v>5.714839E-4</v>
      </c>
      <c r="F7" s="9" t="str">
        <f t="shared" si="1"/>
        <v>N/A</v>
      </c>
      <c r="G7" s="74">
        <v>1.0867612E-3</v>
      </c>
      <c r="H7" s="9" t="str">
        <f t="shared" si="2"/>
        <v>N/A</v>
      </c>
      <c r="I7" s="10">
        <v>936.9</v>
      </c>
      <c r="J7" s="10">
        <v>90.16</v>
      </c>
      <c r="K7" s="9" t="str">
        <f t="shared" si="3"/>
        <v>No</v>
      </c>
    </row>
    <row r="8" spans="1:11" x14ac:dyDescent="0.25">
      <c r="A8" s="72" t="s">
        <v>446</v>
      </c>
      <c r="B8" s="5" t="s">
        <v>213</v>
      </c>
      <c r="C8" s="74">
        <v>2.9247463899999999E-2</v>
      </c>
      <c r="D8" s="9" t="str">
        <f t="shared" si="0"/>
        <v>N/A</v>
      </c>
      <c r="E8" s="74">
        <v>5.0758157800000002E-2</v>
      </c>
      <c r="F8" s="9" t="str">
        <f t="shared" si="1"/>
        <v>N/A</v>
      </c>
      <c r="G8" s="74">
        <v>2.9249402000000001E-2</v>
      </c>
      <c r="H8" s="9" t="str">
        <f t="shared" si="2"/>
        <v>N/A</v>
      </c>
      <c r="I8" s="10">
        <v>73.55</v>
      </c>
      <c r="J8" s="10">
        <v>-42.4</v>
      </c>
      <c r="K8" s="9" t="str">
        <f t="shared" si="3"/>
        <v>No</v>
      </c>
    </row>
    <row r="9" spans="1:11" x14ac:dyDescent="0.25">
      <c r="A9" s="72" t="s">
        <v>447</v>
      </c>
      <c r="B9" s="5" t="s">
        <v>213</v>
      </c>
      <c r="C9" s="74">
        <v>49.616577139</v>
      </c>
      <c r="D9" s="9" t="str">
        <f t="shared" si="0"/>
        <v>N/A</v>
      </c>
      <c r="E9" s="74">
        <v>48.216132600000002</v>
      </c>
      <c r="F9" s="9" t="str">
        <f t="shared" si="1"/>
        <v>N/A</v>
      </c>
      <c r="G9" s="74">
        <v>47.404182851000002</v>
      </c>
      <c r="H9" s="9" t="str">
        <f t="shared" si="2"/>
        <v>N/A</v>
      </c>
      <c r="I9" s="10">
        <v>-2.82</v>
      </c>
      <c r="J9" s="10">
        <v>-1.68</v>
      </c>
      <c r="K9" s="9" t="str">
        <f t="shared" si="3"/>
        <v>Yes</v>
      </c>
    </row>
    <row r="10" spans="1:11" x14ac:dyDescent="0.25">
      <c r="A10" s="72" t="s">
        <v>448</v>
      </c>
      <c r="B10" s="5" t="s">
        <v>213</v>
      </c>
      <c r="C10" s="74">
        <v>50.331082393000003</v>
      </c>
      <c r="D10" s="9" t="str">
        <f t="shared" si="0"/>
        <v>N/A</v>
      </c>
      <c r="E10" s="74">
        <v>51.669297874000002</v>
      </c>
      <c r="F10" s="9" t="str">
        <f t="shared" si="1"/>
        <v>N/A</v>
      </c>
      <c r="G10" s="74">
        <v>50.040013512999998</v>
      </c>
      <c r="H10" s="9" t="str">
        <f t="shared" si="2"/>
        <v>N/A</v>
      </c>
      <c r="I10" s="10">
        <v>2.6589999999999998</v>
      </c>
      <c r="J10" s="10">
        <v>-3.15</v>
      </c>
      <c r="K10" s="9" t="str">
        <f t="shared" si="3"/>
        <v>Yes</v>
      </c>
    </row>
    <row r="11" spans="1:11" ht="13" x14ac:dyDescent="0.3">
      <c r="A11" s="72" t="s">
        <v>1641</v>
      </c>
      <c r="B11" s="5" t="s">
        <v>213</v>
      </c>
      <c r="C11" s="74">
        <v>97.922125687999994</v>
      </c>
      <c r="D11" s="9" t="str">
        <f t="shared" si="0"/>
        <v>N/A</v>
      </c>
      <c r="E11" s="74">
        <v>90.899768874000003</v>
      </c>
      <c r="F11" s="9" t="str">
        <f t="shared" si="1"/>
        <v>N/A</v>
      </c>
      <c r="G11" s="74">
        <v>81.063982705000001</v>
      </c>
      <c r="H11" s="9" t="str">
        <f t="shared" si="2"/>
        <v>N/A</v>
      </c>
      <c r="I11" s="10">
        <v>-7.17</v>
      </c>
      <c r="J11" s="10">
        <v>-10.8</v>
      </c>
      <c r="K11" s="9" t="str">
        <f t="shared" si="3"/>
        <v>Yes</v>
      </c>
    </row>
    <row r="12" spans="1:11" x14ac:dyDescent="0.25">
      <c r="A12" s="72" t="s">
        <v>16</v>
      </c>
      <c r="B12" s="5" t="s">
        <v>213</v>
      </c>
      <c r="C12" s="74">
        <v>4.3467022299999998E-2</v>
      </c>
      <c r="D12" s="9" t="str">
        <f t="shared" si="0"/>
        <v>N/A</v>
      </c>
      <c r="E12" s="74">
        <v>9.8438095599999997E-2</v>
      </c>
      <c r="F12" s="9" t="str">
        <f t="shared" si="1"/>
        <v>N/A</v>
      </c>
      <c r="G12" s="74">
        <v>0.777220574</v>
      </c>
      <c r="H12" s="9" t="str">
        <f t="shared" si="2"/>
        <v>N/A</v>
      </c>
      <c r="I12" s="10">
        <v>126.5</v>
      </c>
      <c r="J12" s="10">
        <v>689.6</v>
      </c>
      <c r="K12" s="9" t="str">
        <f t="shared" si="3"/>
        <v>No</v>
      </c>
    </row>
    <row r="13" spans="1:11" x14ac:dyDescent="0.25">
      <c r="A13" s="72" t="s">
        <v>36</v>
      </c>
      <c r="B13" s="5" t="s">
        <v>213</v>
      </c>
      <c r="C13" s="74">
        <v>0.14737396059999999</v>
      </c>
      <c r="D13" s="9" t="str">
        <f t="shared" si="0"/>
        <v>N/A</v>
      </c>
      <c r="E13" s="74">
        <v>0.32867168810000003</v>
      </c>
      <c r="F13" s="9" t="str">
        <f t="shared" si="1"/>
        <v>N/A</v>
      </c>
      <c r="G13" s="74">
        <v>2.2257436497</v>
      </c>
      <c r="H13" s="9" t="str">
        <f t="shared" si="2"/>
        <v>N/A</v>
      </c>
      <c r="I13" s="10">
        <v>123</v>
      </c>
      <c r="J13" s="10">
        <v>577.20000000000005</v>
      </c>
      <c r="K13" s="9" t="str">
        <f t="shared" si="3"/>
        <v>No</v>
      </c>
    </row>
    <row r="14" spans="1:11" x14ac:dyDescent="0.25">
      <c r="A14" s="72" t="s">
        <v>37</v>
      </c>
      <c r="B14" s="5" t="s">
        <v>213</v>
      </c>
      <c r="C14" s="74">
        <v>0</v>
      </c>
      <c r="D14" s="9" t="str">
        <f t="shared" si="0"/>
        <v>N/A</v>
      </c>
      <c r="E14" s="74">
        <v>0</v>
      </c>
      <c r="F14" s="9" t="str">
        <f t="shared" si="1"/>
        <v>N/A</v>
      </c>
      <c r="G14" s="74">
        <v>0</v>
      </c>
      <c r="H14" s="9" t="str">
        <f t="shared" si="2"/>
        <v>N/A</v>
      </c>
      <c r="I14" s="10" t="s">
        <v>1746</v>
      </c>
      <c r="J14" s="10" t="s">
        <v>1746</v>
      </c>
      <c r="K14" s="9" t="str">
        <f t="shared" si="3"/>
        <v>N/A</v>
      </c>
    </row>
    <row r="15" spans="1:11" x14ac:dyDescent="0.25">
      <c r="A15" s="72" t="s">
        <v>38</v>
      </c>
      <c r="B15" s="5" t="s">
        <v>213</v>
      </c>
      <c r="C15" s="74">
        <v>2.2448684699999999E-2</v>
      </c>
      <c r="D15" s="9" t="str">
        <f t="shared" si="0"/>
        <v>N/A</v>
      </c>
      <c r="E15" s="74">
        <v>5.0358279999999998E-2</v>
      </c>
      <c r="F15" s="9" t="str">
        <f t="shared" si="1"/>
        <v>N/A</v>
      </c>
      <c r="G15" s="74">
        <v>0.40997686690000001</v>
      </c>
      <c r="H15" s="9" t="str">
        <f t="shared" si="2"/>
        <v>N/A</v>
      </c>
      <c r="I15" s="10">
        <v>124.3</v>
      </c>
      <c r="J15" s="10">
        <v>714.1</v>
      </c>
      <c r="K15" s="9" t="str">
        <f t="shared" si="3"/>
        <v>No</v>
      </c>
    </row>
    <row r="16" spans="1:11" x14ac:dyDescent="0.25">
      <c r="A16" s="72" t="s">
        <v>378</v>
      </c>
      <c r="B16" s="5" t="s">
        <v>213</v>
      </c>
      <c r="C16" s="8">
        <v>24.208834974999998</v>
      </c>
      <c r="D16" s="9" t="str">
        <f t="shared" ref="D16:D41" si="4">IF($B16="N/A","N/A",IF(C16&lt;0,"No","Yes"))</f>
        <v>N/A</v>
      </c>
      <c r="E16" s="8">
        <v>22.124504254000001</v>
      </c>
      <c r="F16" s="9" t="str">
        <f t="shared" ref="F16:F41" si="5">IF($B16="N/A","N/A",IF(E16&lt;0,"No","Yes"))</f>
        <v>N/A</v>
      </c>
      <c r="G16" s="8">
        <v>22.548142487</v>
      </c>
      <c r="H16" s="9" t="str">
        <f t="shared" ref="H16:H41" si="6">IF($B16="N/A","N/A",IF(G16&lt;0,"No","Yes"))</f>
        <v>N/A</v>
      </c>
      <c r="I16" s="10">
        <v>-8.61</v>
      </c>
      <c r="J16" s="10">
        <v>1.915</v>
      </c>
      <c r="K16" s="9" t="str">
        <f t="shared" ref="K16:K41" si="7">IF(J16="Div by 0", "N/A", IF(J16="N/A","N/A", IF(J16&gt;30, "No", IF(J16&lt;-30, "No", "Yes"))))</f>
        <v>Yes</v>
      </c>
    </row>
    <row r="17" spans="1:11" x14ac:dyDescent="0.25">
      <c r="A17" s="72" t="s">
        <v>379</v>
      </c>
      <c r="B17" s="5" t="s">
        <v>213</v>
      </c>
      <c r="C17" s="8">
        <v>5.8090754199999997E-2</v>
      </c>
      <c r="D17" s="9" t="str">
        <f t="shared" si="4"/>
        <v>N/A</v>
      </c>
      <c r="E17" s="8">
        <v>7.6500908000000003E-3</v>
      </c>
      <c r="F17" s="9" t="str">
        <f t="shared" si="5"/>
        <v>N/A</v>
      </c>
      <c r="G17" s="8">
        <v>4.1276226100000001E-2</v>
      </c>
      <c r="H17" s="9" t="str">
        <f t="shared" si="6"/>
        <v>N/A</v>
      </c>
      <c r="I17" s="10">
        <v>-86.8</v>
      </c>
      <c r="J17" s="10">
        <v>439.6</v>
      </c>
      <c r="K17" s="9" t="str">
        <f t="shared" si="7"/>
        <v>No</v>
      </c>
    </row>
    <row r="18" spans="1:11" x14ac:dyDescent="0.25">
      <c r="A18" s="72" t="s">
        <v>380</v>
      </c>
      <c r="B18" s="5" t="s">
        <v>213</v>
      </c>
      <c r="C18" s="8">
        <v>1.5088715163999999</v>
      </c>
      <c r="D18" s="9" t="str">
        <f t="shared" si="4"/>
        <v>N/A</v>
      </c>
      <c r="E18" s="8">
        <v>2.0451329382000001</v>
      </c>
      <c r="F18" s="9" t="str">
        <f t="shared" si="5"/>
        <v>N/A</v>
      </c>
      <c r="G18" s="8">
        <v>1.5177396691</v>
      </c>
      <c r="H18" s="9" t="str">
        <f t="shared" si="6"/>
        <v>N/A</v>
      </c>
      <c r="I18" s="10">
        <v>35.54</v>
      </c>
      <c r="J18" s="10">
        <v>-25.8</v>
      </c>
      <c r="K18" s="9" t="str">
        <f t="shared" si="7"/>
        <v>Yes</v>
      </c>
    </row>
    <row r="19" spans="1:11" x14ac:dyDescent="0.25">
      <c r="A19" s="72" t="s">
        <v>381</v>
      </c>
      <c r="B19" s="5" t="s">
        <v>213</v>
      </c>
      <c r="C19" s="8">
        <v>16.966119421999998</v>
      </c>
      <c r="D19" s="9" t="str">
        <f t="shared" si="4"/>
        <v>N/A</v>
      </c>
      <c r="E19" s="8">
        <v>17.435102487000002</v>
      </c>
      <c r="F19" s="9" t="str">
        <f t="shared" si="5"/>
        <v>N/A</v>
      </c>
      <c r="G19" s="8">
        <v>20.430562375000001</v>
      </c>
      <c r="H19" s="9" t="str">
        <f t="shared" si="6"/>
        <v>N/A</v>
      </c>
      <c r="I19" s="10">
        <v>2.7639999999999998</v>
      </c>
      <c r="J19" s="10">
        <v>17.18</v>
      </c>
      <c r="K19" s="9" t="str">
        <f t="shared" si="7"/>
        <v>Yes</v>
      </c>
    </row>
    <row r="20" spans="1:11" x14ac:dyDescent="0.25">
      <c r="A20" s="72" t="s">
        <v>382</v>
      </c>
      <c r="B20" s="5" t="s">
        <v>213</v>
      </c>
      <c r="C20" s="8">
        <v>3.0141054713000002</v>
      </c>
      <c r="D20" s="9" t="str">
        <f t="shared" si="4"/>
        <v>N/A</v>
      </c>
      <c r="E20" s="8">
        <v>5.8098738125000002</v>
      </c>
      <c r="F20" s="9" t="str">
        <f t="shared" si="5"/>
        <v>N/A</v>
      </c>
      <c r="G20" s="8">
        <v>5.2657410635000002</v>
      </c>
      <c r="H20" s="9" t="str">
        <f t="shared" si="6"/>
        <v>N/A</v>
      </c>
      <c r="I20" s="10">
        <v>92.76</v>
      </c>
      <c r="J20" s="10">
        <v>-9.3699999999999992</v>
      </c>
      <c r="K20" s="9" t="str">
        <f t="shared" si="7"/>
        <v>Yes</v>
      </c>
    </row>
    <row r="21" spans="1:11" x14ac:dyDescent="0.25">
      <c r="A21" s="72" t="s">
        <v>383</v>
      </c>
      <c r="B21" s="5" t="s">
        <v>213</v>
      </c>
      <c r="C21" s="8">
        <v>0.78683393820000003</v>
      </c>
      <c r="D21" s="9" t="str">
        <f t="shared" si="4"/>
        <v>N/A</v>
      </c>
      <c r="E21" s="8">
        <v>0.88250096919999999</v>
      </c>
      <c r="F21" s="9" t="str">
        <f t="shared" si="5"/>
        <v>N/A</v>
      </c>
      <c r="G21" s="8">
        <v>0.90923618699999997</v>
      </c>
      <c r="H21" s="9" t="str">
        <f t="shared" si="6"/>
        <v>N/A</v>
      </c>
      <c r="I21" s="10">
        <v>12.16</v>
      </c>
      <c r="J21" s="10">
        <v>3.0289999999999999</v>
      </c>
      <c r="K21" s="9" t="str">
        <f t="shared" si="7"/>
        <v>Yes</v>
      </c>
    </row>
    <row r="22" spans="1:11" x14ac:dyDescent="0.25">
      <c r="A22" s="72" t="s">
        <v>384</v>
      </c>
      <c r="B22" s="5" t="s">
        <v>213</v>
      </c>
      <c r="C22" s="8">
        <v>43.576773766000002</v>
      </c>
      <c r="D22" s="9" t="str">
        <f t="shared" si="4"/>
        <v>N/A</v>
      </c>
      <c r="E22" s="8">
        <v>39.155502708</v>
      </c>
      <c r="F22" s="9" t="str">
        <f t="shared" si="5"/>
        <v>N/A</v>
      </c>
      <c r="G22" s="8">
        <v>38.675637586999997</v>
      </c>
      <c r="H22" s="9" t="str">
        <f t="shared" si="6"/>
        <v>N/A</v>
      </c>
      <c r="I22" s="10">
        <v>-10.1</v>
      </c>
      <c r="J22" s="10">
        <v>-1.23</v>
      </c>
      <c r="K22" s="9" t="str">
        <f t="shared" si="7"/>
        <v>Yes</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0.29216232269999998</v>
      </c>
      <c r="D24" s="9" t="str">
        <f t="shared" si="4"/>
        <v>N/A</v>
      </c>
      <c r="E24" s="8">
        <v>0.28479378849999998</v>
      </c>
      <c r="F24" s="9" t="str">
        <f t="shared" si="5"/>
        <v>N/A</v>
      </c>
      <c r="G24" s="8">
        <v>0.15355418530000001</v>
      </c>
      <c r="H24" s="9" t="str">
        <f t="shared" si="6"/>
        <v>N/A</v>
      </c>
      <c r="I24" s="10">
        <v>-2.52</v>
      </c>
      <c r="J24" s="10">
        <v>-46.1</v>
      </c>
      <c r="K24" s="9" t="str">
        <f t="shared" si="7"/>
        <v>No</v>
      </c>
    </row>
    <row r="25" spans="1:11" x14ac:dyDescent="0.25">
      <c r="A25" s="72" t="s">
        <v>387</v>
      </c>
      <c r="B25" s="5" t="s">
        <v>213</v>
      </c>
      <c r="C25" s="8">
        <v>3.9338573749000001</v>
      </c>
      <c r="D25" s="9" t="str">
        <f t="shared" si="4"/>
        <v>N/A</v>
      </c>
      <c r="E25" s="8">
        <v>4.3313931022999999</v>
      </c>
      <c r="F25" s="9" t="str">
        <f t="shared" si="5"/>
        <v>N/A</v>
      </c>
      <c r="G25" s="8">
        <v>4.5289169564999998</v>
      </c>
      <c r="H25" s="9" t="str">
        <f t="shared" si="6"/>
        <v>N/A</v>
      </c>
      <c r="I25" s="10">
        <v>10.11</v>
      </c>
      <c r="J25" s="10">
        <v>4.5599999999999996</v>
      </c>
      <c r="K25" s="9" t="str">
        <f t="shared" si="7"/>
        <v>Yes</v>
      </c>
    </row>
    <row r="26" spans="1:11" x14ac:dyDescent="0.25">
      <c r="A26" s="72" t="s">
        <v>388</v>
      </c>
      <c r="B26" s="5" t="s">
        <v>213</v>
      </c>
      <c r="C26" s="8">
        <v>3.4111324445000002</v>
      </c>
      <c r="D26" s="9" t="str">
        <f t="shared" si="4"/>
        <v>N/A</v>
      </c>
      <c r="E26" s="8">
        <v>6.0549105075999998</v>
      </c>
      <c r="F26" s="9" t="str">
        <f t="shared" si="5"/>
        <v>N/A</v>
      </c>
      <c r="G26" s="8">
        <v>3.9806407461000002</v>
      </c>
      <c r="H26" s="9" t="str">
        <f t="shared" si="6"/>
        <v>N/A</v>
      </c>
      <c r="I26" s="10">
        <v>77.5</v>
      </c>
      <c r="J26" s="10">
        <v>-34.299999999999997</v>
      </c>
      <c r="K26" s="9" t="str">
        <f t="shared" si="7"/>
        <v>No</v>
      </c>
    </row>
    <row r="27" spans="1:11" x14ac:dyDescent="0.25">
      <c r="A27" s="72" t="s">
        <v>389</v>
      </c>
      <c r="B27" s="5" t="s">
        <v>213</v>
      </c>
      <c r="C27" s="8">
        <v>0</v>
      </c>
      <c r="D27" s="9" t="str">
        <f t="shared" si="4"/>
        <v>N/A</v>
      </c>
      <c r="E27" s="8">
        <v>0</v>
      </c>
      <c r="F27" s="9" t="str">
        <f t="shared" si="5"/>
        <v>N/A</v>
      </c>
      <c r="G27" s="8">
        <v>0</v>
      </c>
      <c r="H27" s="9" t="str">
        <f t="shared" si="6"/>
        <v>N/A</v>
      </c>
      <c r="I27" s="10" t="s">
        <v>1746</v>
      </c>
      <c r="J27" s="10" t="s">
        <v>1746</v>
      </c>
      <c r="K27" s="9" t="str">
        <f t="shared" si="7"/>
        <v>N/A</v>
      </c>
    </row>
    <row r="28" spans="1:11" x14ac:dyDescent="0.25">
      <c r="A28" s="72"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2"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2" t="s">
        <v>392</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5">
      <c r="A31" s="72" t="s">
        <v>393</v>
      </c>
      <c r="B31" s="5" t="s">
        <v>213</v>
      </c>
      <c r="C31" s="8">
        <v>0</v>
      </c>
      <c r="D31" s="9" t="str">
        <f t="shared" si="4"/>
        <v>N/A</v>
      </c>
      <c r="E31" s="8">
        <v>0</v>
      </c>
      <c r="F31" s="9" t="str">
        <f t="shared" si="5"/>
        <v>N/A</v>
      </c>
      <c r="G31" s="8">
        <v>0</v>
      </c>
      <c r="H31" s="9" t="str">
        <f t="shared" si="6"/>
        <v>N/A</v>
      </c>
      <c r="I31" s="10" t="s">
        <v>1746</v>
      </c>
      <c r="J31" s="10" t="s">
        <v>1746</v>
      </c>
      <c r="K31" s="9" t="str">
        <f t="shared" si="7"/>
        <v>N/A</v>
      </c>
    </row>
    <row r="32" spans="1:11" x14ac:dyDescent="0.25">
      <c r="A32" s="72" t="s">
        <v>394</v>
      </c>
      <c r="B32" s="5" t="s">
        <v>213</v>
      </c>
      <c r="C32" s="8">
        <v>0.25126731359999999</v>
      </c>
      <c r="D32" s="9" t="str">
        <f t="shared" si="4"/>
        <v>N/A</v>
      </c>
      <c r="E32" s="8">
        <v>0.25854449550000003</v>
      </c>
      <c r="F32" s="9" t="str">
        <f t="shared" si="5"/>
        <v>N/A</v>
      </c>
      <c r="G32" s="8">
        <v>0.26220960710000002</v>
      </c>
      <c r="H32" s="9" t="str">
        <f t="shared" si="6"/>
        <v>N/A</v>
      </c>
      <c r="I32" s="10">
        <v>2.8959999999999999</v>
      </c>
      <c r="J32" s="10">
        <v>1.4179999999999999</v>
      </c>
      <c r="K32" s="9" t="str">
        <f t="shared" si="7"/>
        <v>Yes</v>
      </c>
    </row>
    <row r="33" spans="1:11" x14ac:dyDescent="0.25">
      <c r="A33" s="72" t="s">
        <v>395</v>
      </c>
      <c r="B33" s="5" t="s">
        <v>213</v>
      </c>
      <c r="C33" s="8">
        <v>5.5114569999999998E-4</v>
      </c>
      <c r="D33" s="9" t="str">
        <f t="shared" si="4"/>
        <v>N/A</v>
      </c>
      <c r="E33" s="8">
        <v>1.0260733000000001E-3</v>
      </c>
      <c r="F33" s="9" t="str">
        <f t="shared" si="5"/>
        <v>N/A</v>
      </c>
      <c r="G33" s="8">
        <v>5.9513114000000001E-3</v>
      </c>
      <c r="H33" s="9" t="str">
        <f t="shared" si="6"/>
        <v>N/A</v>
      </c>
      <c r="I33" s="10">
        <v>86.17</v>
      </c>
      <c r="J33" s="10">
        <v>480</v>
      </c>
      <c r="K33" s="9" t="str">
        <f t="shared" si="7"/>
        <v>No</v>
      </c>
    </row>
    <row r="34" spans="1:11" x14ac:dyDescent="0.25">
      <c r="A34" s="72" t="s">
        <v>396</v>
      </c>
      <c r="B34" s="5" t="s">
        <v>213</v>
      </c>
      <c r="C34" s="8">
        <v>0.11081702390000001</v>
      </c>
      <c r="D34" s="9" t="str">
        <f t="shared" si="4"/>
        <v>N/A</v>
      </c>
      <c r="E34" s="8">
        <v>0.12641482840000001</v>
      </c>
      <c r="F34" s="9" t="str">
        <f t="shared" si="5"/>
        <v>N/A</v>
      </c>
      <c r="G34" s="8">
        <v>0.17580691500000001</v>
      </c>
      <c r="H34" s="9" t="str">
        <f t="shared" si="6"/>
        <v>N/A</v>
      </c>
      <c r="I34" s="10">
        <v>14.08</v>
      </c>
      <c r="J34" s="10">
        <v>39.07</v>
      </c>
      <c r="K34" s="9" t="str">
        <f t="shared" si="7"/>
        <v>No</v>
      </c>
    </row>
    <row r="35" spans="1:11" x14ac:dyDescent="0.25">
      <c r="A35" s="72" t="s">
        <v>397</v>
      </c>
      <c r="B35" s="5" t="s">
        <v>213</v>
      </c>
      <c r="C35" s="8">
        <v>1.4015818248</v>
      </c>
      <c r="D35" s="9" t="str">
        <f t="shared" si="4"/>
        <v>N/A</v>
      </c>
      <c r="E35" s="8">
        <v>1.2522250529000001</v>
      </c>
      <c r="F35" s="9" t="str">
        <f t="shared" si="5"/>
        <v>N/A</v>
      </c>
      <c r="G35" s="8">
        <v>1.2303275519000001</v>
      </c>
      <c r="H35" s="9" t="str">
        <f t="shared" si="6"/>
        <v>N/A</v>
      </c>
      <c r="I35" s="10">
        <v>-10.7</v>
      </c>
      <c r="J35" s="10">
        <v>-1.75</v>
      </c>
      <c r="K35" s="9" t="str">
        <f t="shared" si="7"/>
        <v>Yes</v>
      </c>
    </row>
    <row r="36" spans="1:11" x14ac:dyDescent="0.25">
      <c r="A36" s="72" t="s">
        <v>398</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5">
      <c r="A39" s="72" t="s">
        <v>401</v>
      </c>
      <c r="B39" s="5" t="s">
        <v>213</v>
      </c>
      <c r="C39" s="8">
        <v>0.4619703054</v>
      </c>
      <c r="D39" s="9" t="str">
        <f t="shared" si="4"/>
        <v>N/A</v>
      </c>
      <c r="E39" s="8">
        <v>0.22651542259999999</v>
      </c>
      <c r="F39" s="9" t="str">
        <f t="shared" si="5"/>
        <v>N/A</v>
      </c>
      <c r="G39" s="8">
        <v>0.27425713140000002</v>
      </c>
      <c r="H39" s="9" t="str">
        <f t="shared" si="6"/>
        <v>N/A</v>
      </c>
      <c r="I39" s="10">
        <v>-51</v>
      </c>
      <c r="J39" s="10">
        <v>21.08</v>
      </c>
      <c r="K39" s="9" t="str">
        <f t="shared" si="7"/>
        <v>Yes</v>
      </c>
    </row>
    <row r="40" spans="1:11" x14ac:dyDescent="0.25">
      <c r="A40" s="72"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2" t="s">
        <v>403</v>
      </c>
      <c r="B41" s="5" t="s">
        <v>213</v>
      </c>
      <c r="C41" s="8">
        <v>1.7030401399999999E-2</v>
      </c>
      <c r="D41" s="9" t="str">
        <f t="shared" si="4"/>
        <v>N/A</v>
      </c>
      <c r="E41" s="8">
        <v>3.9094691999999997E-3</v>
      </c>
      <c r="F41" s="9" t="str">
        <f t="shared" si="5"/>
        <v>N/A</v>
      </c>
      <c r="G41" s="8">
        <v>0</v>
      </c>
      <c r="H41" s="9" t="str">
        <f t="shared" si="6"/>
        <v>N/A</v>
      </c>
      <c r="I41" s="10">
        <v>-77</v>
      </c>
      <c r="J41" s="10">
        <v>-100</v>
      </c>
      <c r="K41" s="9" t="str">
        <f t="shared" si="7"/>
        <v>No</v>
      </c>
    </row>
    <row r="42" spans="1:11" x14ac:dyDescent="0.25">
      <c r="A42" s="72" t="s">
        <v>32</v>
      </c>
      <c r="B42" s="5" t="s">
        <v>213</v>
      </c>
      <c r="C42" s="8">
        <v>96.187339558999994</v>
      </c>
      <c r="D42" s="9" t="str">
        <f t="shared" ref="D42:D51" si="8">IF($B42="N/A","N/A",IF(C42&lt;0,"No","Yes"))</f>
        <v>N/A</v>
      </c>
      <c r="E42" s="8">
        <v>94.724346706000006</v>
      </c>
      <c r="F42" s="9" t="str">
        <f t="shared" ref="F42:F51" si="9">IF($B42="N/A","N/A",IF(E42&lt;0,"No","Yes"))</f>
        <v>N/A</v>
      </c>
      <c r="G42" s="8">
        <v>96.480549664999998</v>
      </c>
      <c r="H42" s="9" t="str">
        <f t="shared" ref="H42:H51" si="10">IF($B42="N/A","N/A",IF(G42&lt;0,"No","Yes"))</f>
        <v>N/A</v>
      </c>
      <c r="I42" s="10">
        <v>-1.52</v>
      </c>
      <c r="J42" s="10">
        <v>1.8540000000000001</v>
      </c>
      <c r="K42" s="9" t="str">
        <f t="shared" ref="K42:K51" si="11">IF(J42="Div by 0", "N/A", IF(J42="N/A","N/A", IF(J42&gt;30, "No", IF(J42&lt;-30, "No", "Yes"))))</f>
        <v>Yes</v>
      </c>
    </row>
    <row r="43" spans="1:11" x14ac:dyDescent="0.25">
      <c r="A43" s="72" t="s">
        <v>39</v>
      </c>
      <c r="B43" s="5" t="s">
        <v>213</v>
      </c>
      <c r="C43" s="8">
        <v>99.998004409000004</v>
      </c>
      <c r="D43" s="9" t="str">
        <f t="shared" si="8"/>
        <v>N/A</v>
      </c>
      <c r="E43" s="8">
        <v>99.991612063999995</v>
      </c>
      <c r="F43" s="9" t="str">
        <f t="shared" si="9"/>
        <v>N/A</v>
      </c>
      <c r="G43" s="8">
        <v>99.999957093000006</v>
      </c>
      <c r="H43" s="9" t="str">
        <f t="shared" si="10"/>
        <v>N/A</v>
      </c>
      <c r="I43" s="10">
        <v>-6.0000000000000001E-3</v>
      </c>
      <c r="J43" s="10">
        <v>8.3000000000000001E-3</v>
      </c>
      <c r="K43" s="9" t="str">
        <f t="shared" si="11"/>
        <v>Yes</v>
      </c>
    </row>
    <row r="44" spans="1:11" x14ac:dyDescent="0.25">
      <c r="A44" s="72" t="s">
        <v>40</v>
      </c>
      <c r="B44" s="5" t="s">
        <v>213</v>
      </c>
      <c r="C44" s="8">
        <v>43.199808392000001</v>
      </c>
      <c r="D44" s="9" t="str">
        <f t="shared" si="8"/>
        <v>N/A</v>
      </c>
      <c r="E44" s="8">
        <v>46.690906118999997</v>
      </c>
      <c r="F44" s="9" t="str">
        <f t="shared" si="9"/>
        <v>N/A</v>
      </c>
      <c r="G44" s="8">
        <v>50.470493781000002</v>
      </c>
      <c r="H44" s="9" t="str">
        <f t="shared" si="10"/>
        <v>N/A</v>
      </c>
      <c r="I44" s="10">
        <v>8.0809999999999995</v>
      </c>
      <c r="J44" s="10">
        <v>8.0950000000000006</v>
      </c>
      <c r="K44" s="9" t="str">
        <f t="shared" si="11"/>
        <v>Yes</v>
      </c>
    </row>
    <row r="45" spans="1:11" x14ac:dyDescent="0.25">
      <c r="A45" s="72" t="s">
        <v>163</v>
      </c>
      <c r="B45" s="5" t="s">
        <v>213</v>
      </c>
      <c r="C45" s="8">
        <v>95.164486671000006</v>
      </c>
      <c r="D45" s="9" t="str">
        <f t="shared" si="8"/>
        <v>N/A</v>
      </c>
      <c r="E45" s="8">
        <v>94.271822404000005</v>
      </c>
      <c r="F45" s="9" t="str">
        <f t="shared" si="9"/>
        <v>N/A</v>
      </c>
      <c r="G45" s="8">
        <v>92.824167416999998</v>
      </c>
      <c r="H45" s="9" t="str">
        <f t="shared" si="10"/>
        <v>N/A</v>
      </c>
      <c r="I45" s="10">
        <v>-0.93799999999999994</v>
      </c>
      <c r="J45" s="10">
        <v>-1.54</v>
      </c>
      <c r="K45" s="9" t="str">
        <f t="shared" si="11"/>
        <v>Yes</v>
      </c>
    </row>
    <row r="46" spans="1:11" x14ac:dyDescent="0.25">
      <c r="A46" s="72" t="s">
        <v>41</v>
      </c>
      <c r="B46" s="5" t="s">
        <v>213</v>
      </c>
      <c r="C46" s="8">
        <v>99.998267463000005</v>
      </c>
      <c r="D46" s="9" t="str">
        <f t="shared" si="8"/>
        <v>N/A</v>
      </c>
      <c r="E46" s="8">
        <v>99.998957071000007</v>
      </c>
      <c r="F46" s="9" t="str">
        <f t="shared" si="9"/>
        <v>N/A</v>
      </c>
      <c r="G46" s="8">
        <v>100</v>
      </c>
      <c r="H46" s="9" t="str">
        <f t="shared" si="10"/>
        <v>N/A</v>
      </c>
      <c r="I46" s="10">
        <v>6.9999999999999999E-4</v>
      </c>
      <c r="J46" s="10">
        <v>1E-3</v>
      </c>
      <c r="K46" s="9" t="str">
        <f t="shared" si="11"/>
        <v>Yes</v>
      </c>
    </row>
    <row r="47" spans="1:11" x14ac:dyDescent="0.25">
      <c r="A47" s="72"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2" t="s">
        <v>43</v>
      </c>
      <c r="B48" s="5" t="s">
        <v>213</v>
      </c>
      <c r="C48" s="8">
        <v>96.734956087</v>
      </c>
      <c r="D48" s="9" t="str">
        <f t="shared" si="8"/>
        <v>N/A</v>
      </c>
      <c r="E48" s="8">
        <v>96.619952882000007</v>
      </c>
      <c r="F48" s="9" t="str">
        <f t="shared" si="9"/>
        <v>N/A</v>
      </c>
      <c r="G48" s="8">
        <v>95.207712796999999</v>
      </c>
      <c r="H48" s="9" t="str">
        <f t="shared" si="10"/>
        <v>N/A</v>
      </c>
      <c r="I48" s="10">
        <v>-0.11899999999999999</v>
      </c>
      <c r="J48" s="10">
        <v>-1.46</v>
      </c>
      <c r="K48" s="9" t="str">
        <f t="shared" si="11"/>
        <v>Yes</v>
      </c>
    </row>
    <row r="49" spans="1:12" x14ac:dyDescent="0.25">
      <c r="A49" s="72" t="s">
        <v>44</v>
      </c>
      <c r="B49" s="5" t="s">
        <v>213</v>
      </c>
      <c r="C49" s="8">
        <v>86.907895753000005</v>
      </c>
      <c r="D49" s="9" t="str">
        <f t="shared" si="8"/>
        <v>N/A</v>
      </c>
      <c r="E49" s="8">
        <v>82.717861714999998</v>
      </c>
      <c r="F49" s="9" t="str">
        <f t="shared" si="9"/>
        <v>N/A</v>
      </c>
      <c r="G49" s="8">
        <v>84.998225998999999</v>
      </c>
      <c r="H49" s="9" t="str">
        <f t="shared" si="10"/>
        <v>N/A</v>
      </c>
      <c r="I49" s="10">
        <v>-4.82</v>
      </c>
      <c r="J49" s="10">
        <v>2.7570000000000001</v>
      </c>
      <c r="K49" s="9" t="str">
        <f t="shared" si="11"/>
        <v>Yes</v>
      </c>
    </row>
    <row r="50" spans="1:12" x14ac:dyDescent="0.25">
      <c r="A50" s="72" t="s">
        <v>45</v>
      </c>
      <c r="B50" s="5" t="s">
        <v>213</v>
      </c>
      <c r="C50" s="8">
        <v>10.265733591</v>
      </c>
      <c r="D50" s="9" t="str">
        <f t="shared" si="8"/>
        <v>N/A</v>
      </c>
      <c r="E50" s="8">
        <v>12.790215462999999</v>
      </c>
      <c r="F50" s="9" t="str">
        <f t="shared" si="9"/>
        <v>N/A</v>
      </c>
      <c r="G50" s="8">
        <v>12.490998978</v>
      </c>
      <c r="H50" s="9" t="str">
        <f t="shared" si="10"/>
        <v>N/A</v>
      </c>
      <c r="I50" s="10">
        <v>24.59</v>
      </c>
      <c r="J50" s="10">
        <v>-2.34</v>
      </c>
      <c r="K50" s="9" t="str">
        <f t="shared" si="11"/>
        <v>Yes</v>
      </c>
    </row>
    <row r="51" spans="1:12" x14ac:dyDescent="0.25">
      <c r="A51" s="72" t="s">
        <v>50</v>
      </c>
      <c r="B51" s="5" t="s">
        <v>213</v>
      </c>
      <c r="C51" s="8">
        <v>2.8263706564</v>
      </c>
      <c r="D51" s="9" t="str">
        <f t="shared" si="8"/>
        <v>N/A</v>
      </c>
      <c r="E51" s="8">
        <v>4.4919228219000003</v>
      </c>
      <c r="F51" s="9" t="str">
        <f t="shared" si="9"/>
        <v>N/A</v>
      </c>
      <c r="G51" s="8">
        <v>2.5107750233999999</v>
      </c>
      <c r="H51" s="9" t="str">
        <f t="shared" si="10"/>
        <v>N/A</v>
      </c>
      <c r="I51" s="10">
        <v>58.93</v>
      </c>
      <c r="J51" s="10">
        <v>-44.1</v>
      </c>
      <c r="K51" s="9" t="str">
        <f t="shared" si="11"/>
        <v>No</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3.8562324616999999</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7311312</v>
      </c>
      <c r="D7" s="32" t="str">
        <f>IF($B7="N/A","N/A",IF(C7&gt;15,"No",IF(C7&lt;-15,"No","Yes")))</f>
        <v>N/A</v>
      </c>
      <c r="E7" s="31">
        <v>6581179</v>
      </c>
      <c r="F7" s="32" t="str">
        <f>IF($B7="N/A","N/A",IF(E7&gt;15,"No",IF(E7&lt;-15,"No","Yes")))</f>
        <v>N/A</v>
      </c>
      <c r="G7" s="31">
        <v>7272044</v>
      </c>
      <c r="H7" s="32" t="str">
        <f>IF($B7="N/A","N/A",IF(G7&gt;15,"No",IF(G7&lt;-15,"No","Yes")))</f>
        <v>N/A</v>
      </c>
      <c r="I7" s="33">
        <v>-9.99</v>
      </c>
      <c r="J7" s="33">
        <v>10.5</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3" t="s">
        <v>119</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3" t="s">
        <v>13</v>
      </c>
      <c r="B14" s="35" t="s">
        <v>213</v>
      </c>
      <c r="C14" s="36">
        <v>7311312</v>
      </c>
      <c r="D14" s="9" t="str">
        <f>IF($B14="N/A","N/A",IF(C14&gt;15,"No",IF(C14&lt;-15,"No","Yes")))</f>
        <v>N/A</v>
      </c>
      <c r="E14" s="36">
        <v>6581179</v>
      </c>
      <c r="F14" s="9" t="str">
        <f>IF($B14="N/A","N/A",IF(E14&gt;15,"No",IF(E14&lt;-15,"No","Yes")))</f>
        <v>N/A</v>
      </c>
      <c r="G14" s="36">
        <v>7272044</v>
      </c>
      <c r="H14" s="9" t="str">
        <f>IF($B14="N/A","N/A",IF(G14&gt;15,"No",IF(G14&lt;-15,"No","Yes")))</f>
        <v>N/A</v>
      </c>
      <c r="I14" s="10">
        <v>-9.99</v>
      </c>
      <c r="J14" s="10">
        <v>10.5</v>
      </c>
      <c r="K14" s="9" t="str">
        <f t="shared" si="0"/>
        <v>Yes</v>
      </c>
    </row>
    <row r="15" spans="1:11" ht="14.25" customHeight="1" x14ac:dyDescent="0.25">
      <c r="A15" s="3" t="s">
        <v>444</v>
      </c>
      <c r="B15" s="35" t="s">
        <v>213</v>
      </c>
      <c r="C15" s="9">
        <v>4.0621983999999996E-3</v>
      </c>
      <c r="D15" s="9" t="str">
        <f>IF($B15="N/A","N/A",IF(C15&gt;15,"No",IF(C15&lt;-15,"No","Yes")))</f>
        <v>N/A</v>
      </c>
      <c r="E15" s="9">
        <v>0.3270082762</v>
      </c>
      <c r="F15" s="9" t="str">
        <f>IF($B15="N/A","N/A",IF(E15&gt;15,"No",IF(E15&lt;-15,"No","Yes")))</f>
        <v>N/A</v>
      </c>
      <c r="G15" s="9">
        <v>0</v>
      </c>
      <c r="H15" s="9" t="str">
        <f>IF($B15="N/A","N/A",IF(G15&gt;15,"No",IF(G15&lt;-15,"No","Yes")))</f>
        <v>N/A</v>
      </c>
      <c r="I15" s="10">
        <v>7950</v>
      </c>
      <c r="J15" s="10">
        <v>-100</v>
      </c>
      <c r="K15" s="9" t="str">
        <f t="shared" si="0"/>
        <v>No</v>
      </c>
    </row>
    <row r="16" spans="1:11" ht="12.75" customHeight="1" x14ac:dyDescent="0.25">
      <c r="A16" s="3" t="s">
        <v>862</v>
      </c>
      <c r="B16" s="35" t="s">
        <v>213</v>
      </c>
      <c r="C16" s="37">
        <v>39.629629629999997</v>
      </c>
      <c r="D16" s="9" t="str">
        <f>IF($B16="N/A","N/A",IF(C16&gt;15,"No",IF(C16&lt;-15,"No","Yes")))</f>
        <v>N/A</v>
      </c>
      <c r="E16" s="37">
        <v>43.309511639999997</v>
      </c>
      <c r="F16" s="9" t="str">
        <f>IF($B16="N/A","N/A",IF(E16&gt;15,"No",IF(E16&lt;-15,"No","Yes")))</f>
        <v>N/A</v>
      </c>
      <c r="G16" s="37" t="s">
        <v>1746</v>
      </c>
      <c r="H16" s="9" t="str">
        <f>IF($B16="N/A","N/A",IF(G16&gt;15,"No",IF(G16&lt;-15,"No","Yes")))</f>
        <v>N/A</v>
      </c>
      <c r="I16" s="10">
        <v>9.2859999999999996</v>
      </c>
      <c r="J16" s="10" t="s">
        <v>1746</v>
      </c>
      <c r="K16" s="9" t="str">
        <f t="shared" si="0"/>
        <v>N/A</v>
      </c>
    </row>
    <row r="17" spans="1:11" x14ac:dyDescent="0.25">
      <c r="A17" s="3" t="s">
        <v>131</v>
      </c>
      <c r="B17" s="35" t="s">
        <v>213</v>
      </c>
      <c r="C17" s="36">
        <v>90</v>
      </c>
      <c r="D17" s="9" t="str">
        <f>IF($B17="N/A","N/A",IF(C17&gt;15,"No",IF(C17&lt;-15,"No","Yes")))</f>
        <v>N/A</v>
      </c>
      <c r="E17" s="36">
        <v>1435</v>
      </c>
      <c r="F17" s="9" t="str">
        <f>IF($B17="N/A","N/A",IF(E17&gt;15,"No",IF(E17&lt;-15,"No","Yes")))</f>
        <v>N/A</v>
      </c>
      <c r="G17" s="36">
        <v>5367</v>
      </c>
      <c r="H17" s="9" t="str">
        <f>IF($B17="N/A","N/A",IF(G17&gt;15,"No",IF(G17&lt;-15,"No","Yes")))</f>
        <v>N/A</v>
      </c>
      <c r="I17" s="10">
        <v>1494</v>
      </c>
      <c r="J17" s="10">
        <v>274</v>
      </c>
      <c r="K17" s="9" t="str">
        <f t="shared" si="0"/>
        <v>No</v>
      </c>
    </row>
    <row r="18" spans="1:11" x14ac:dyDescent="0.25">
      <c r="A18" s="3" t="s">
        <v>346</v>
      </c>
      <c r="B18" s="35" t="s">
        <v>213</v>
      </c>
      <c r="C18" s="8" t="s">
        <v>213</v>
      </c>
      <c r="D18" s="9" t="str">
        <f>IF($B18="N/A","N/A",IF(C18&gt;15,"No",IF(C18&lt;-15,"No","Yes")))</f>
        <v>N/A</v>
      </c>
      <c r="E18" s="8">
        <v>2.1804603700000001E-2</v>
      </c>
      <c r="F18" s="9" t="str">
        <f>IF($B18="N/A","N/A",IF(E18&gt;15,"No",IF(E18&lt;-15,"No","Yes")))</f>
        <v>N/A</v>
      </c>
      <c r="G18" s="8">
        <v>7.3803183800000005E-2</v>
      </c>
      <c r="H18" s="9" t="str">
        <f>IF($B18="N/A","N/A",IF(G18&gt;15,"No",IF(G18&lt;-15,"No","Yes")))</f>
        <v>N/A</v>
      </c>
      <c r="I18" s="10" t="s">
        <v>213</v>
      </c>
      <c r="J18" s="10">
        <v>238.5</v>
      </c>
      <c r="K18" s="9" t="str">
        <f t="shared" si="0"/>
        <v>No</v>
      </c>
    </row>
    <row r="19" spans="1:11" ht="27.75" customHeight="1" x14ac:dyDescent="0.25">
      <c r="A19" s="3" t="s">
        <v>841</v>
      </c>
      <c r="B19" s="35" t="s">
        <v>213</v>
      </c>
      <c r="C19" s="37">
        <v>48.988888889000002</v>
      </c>
      <c r="D19" s="9" t="str">
        <f>IF($B19="N/A","N/A",IF(C19&gt;60,"No",IF(C19&lt;15,"No","Yes")))</f>
        <v>N/A</v>
      </c>
      <c r="E19" s="37">
        <v>72.740069685999998</v>
      </c>
      <c r="F19" s="9" t="str">
        <f>IF($B19="N/A","N/A",IF(E19&gt;60,"No",IF(E19&lt;15,"No","Yes")))</f>
        <v>N/A</v>
      </c>
      <c r="G19" s="37">
        <v>89.792435252000004</v>
      </c>
      <c r="H19" s="9" t="str">
        <f>IF($B19="N/A","N/A",IF(G19&gt;60,"No",IF(G19&lt;15,"No","Yes")))</f>
        <v>N/A</v>
      </c>
      <c r="I19" s="10">
        <v>48.48</v>
      </c>
      <c r="J19" s="10">
        <v>23.44</v>
      </c>
      <c r="K19" s="9" t="str">
        <f t="shared" si="0"/>
        <v>Yes</v>
      </c>
    </row>
    <row r="20" spans="1:11" x14ac:dyDescent="0.25">
      <c r="A20" s="3" t="s">
        <v>27</v>
      </c>
      <c r="B20" s="35" t="s">
        <v>217</v>
      </c>
      <c r="C20" s="36">
        <v>0</v>
      </c>
      <c r="D20" s="9" t="str">
        <f>IF($B20="N/A","N/A",IF(C20="N/A","N/A",IF(C20=0,"Yes","No")))</f>
        <v>Yes</v>
      </c>
      <c r="E20" s="36">
        <v>0</v>
      </c>
      <c r="F20" s="9" t="str">
        <f>IF($B20="N/A","N/A",IF(E20="N/A","N/A",IF(E20=0,"Yes","No")))</f>
        <v>Yes</v>
      </c>
      <c r="G20" s="36">
        <v>0</v>
      </c>
      <c r="H20" s="9" t="str">
        <f>IF($B20="N/A","N/A",IF(G20=0,"Yes","No"))</f>
        <v>Yes</v>
      </c>
      <c r="I20" s="10" t="s">
        <v>1746</v>
      </c>
      <c r="J20" s="10" t="s">
        <v>1746</v>
      </c>
      <c r="K20" s="9" t="str">
        <f t="shared" si="0"/>
        <v>N/A</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7311312</v>
      </c>
      <c r="D6" s="9" t="str">
        <f>IF($B6="N/A","N/A",IF(C6&gt;15,"No",IF(C6&lt;-15,"No","Yes")))</f>
        <v>N/A</v>
      </c>
      <c r="E6" s="36">
        <v>6581179</v>
      </c>
      <c r="F6" s="9" t="str">
        <f>IF($B6="N/A","N/A",IF(E6&gt;15,"No",IF(E6&lt;-15,"No","Yes")))</f>
        <v>N/A</v>
      </c>
      <c r="G6" s="36">
        <v>7272044</v>
      </c>
      <c r="H6" s="9" t="str">
        <f>IF($B6="N/A","N/A",IF(G6&gt;15,"No",IF(G6&lt;-15,"No","Yes")))</f>
        <v>N/A</v>
      </c>
      <c r="I6" s="10">
        <v>-9.99</v>
      </c>
      <c r="J6" s="10">
        <v>10.5</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61.19208536</v>
      </c>
      <c r="D9" s="9" t="str">
        <f>IF($B9="N/A","N/A",IF(C9&gt;60,"No",IF(C9&lt;15,"No","Yes")))</f>
        <v>No</v>
      </c>
      <c r="E9" s="37">
        <v>79.646495408000007</v>
      </c>
      <c r="F9" s="9" t="str">
        <f>IF($B9="N/A","N/A",IF(E9&gt;60,"No",IF(E9&lt;15,"No","Yes")))</f>
        <v>No</v>
      </c>
      <c r="G9" s="37">
        <v>85.976929319999996</v>
      </c>
      <c r="H9" s="9" t="str">
        <f>IF($B9="N/A","N/A",IF(G9&gt;60,"No",IF(G9&lt;15,"No","Yes")))</f>
        <v>No</v>
      </c>
      <c r="I9" s="10">
        <v>30.16</v>
      </c>
      <c r="J9" s="10">
        <v>7.9480000000000004</v>
      </c>
      <c r="K9" s="9" t="str">
        <f t="shared" si="0"/>
        <v>Yes</v>
      </c>
    </row>
    <row r="10" spans="1:11" x14ac:dyDescent="0.25">
      <c r="A10" s="3" t="s">
        <v>14</v>
      </c>
      <c r="B10" s="35" t="s">
        <v>272</v>
      </c>
      <c r="C10" s="9">
        <v>0</v>
      </c>
      <c r="D10" s="9" t="str">
        <f>IF($B10="N/A","N/A",IF(C10&gt;15,"No",IF(C10&lt;=0,"No","Yes")))</f>
        <v>No</v>
      </c>
      <c r="E10" s="9">
        <v>0</v>
      </c>
      <c r="F10" s="9" t="str">
        <f>IF($B10="N/A","N/A",IF(E10&gt;15,"No",IF(E10&lt;=0,"No","Yes")))</f>
        <v>No</v>
      </c>
      <c r="G10" s="9">
        <v>0</v>
      </c>
      <c r="H10" s="9" t="str">
        <f>IF($B10="N/A","N/A",IF(G10&gt;15,"No",IF(G10&lt;=0,"No","Yes")))</f>
        <v>No</v>
      </c>
      <c r="I10" s="10" t="s">
        <v>1746</v>
      </c>
      <c r="J10" s="10" t="s">
        <v>1746</v>
      </c>
      <c r="K10" s="9" t="str">
        <f t="shared" si="0"/>
        <v>N/A</v>
      </c>
    </row>
    <row r="11" spans="1:11" x14ac:dyDescent="0.25">
      <c r="A11" s="3" t="s">
        <v>877</v>
      </c>
      <c r="B11" s="35" t="s">
        <v>213</v>
      </c>
      <c r="C11" s="37" t="s">
        <v>1746</v>
      </c>
      <c r="D11" s="9" t="str">
        <f>IF($B11="N/A","N/A",IF(C11&gt;15,"No",IF(C11&lt;-15,"No","Yes")))</f>
        <v>N/A</v>
      </c>
      <c r="E11" s="37" t="s">
        <v>1746</v>
      </c>
      <c r="F11" s="9" t="str">
        <f>IF($B11="N/A","N/A",IF(E11&gt;15,"No",IF(E11&lt;-15,"No","Yes")))</f>
        <v>N/A</v>
      </c>
      <c r="G11" s="37" t="s">
        <v>1746</v>
      </c>
      <c r="H11" s="9" t="str">
        <f>IF($B11="N/A","N/A",IF(G11&gt;15,"No",IF(G11&lt;-15,"No","Yes")))</f>
        <v>N/A</v>
      </c>
      <c r="I11" s="10" t="s">
        <v>1746</v>
      </c>
      <c r="J11" s="10" t="s">
        <v>1746</v>
      </c>
      <c r="K11" s="9" t="str">
        <f t="shared" si="0"/>
        <v>N/A</v>
      </c>
    </row>
    <row r="12" spans="1:11" x14ac:dyDescent="0.25">
      <c r="A12" s="3" t="s">
        <v>939</v>
      </c>
      <c r="B12" s="35" t="s">
        <v>213</v>
      </c>
      <c r="C12" s="9">
        <v>1.6153461923000001</v>
      </c>
      <c r="D12" s="9" t="str">
        <f>IF($B12="N/A","N/A",IF(C12&gt;15,"No",IF(C12&lt;-15,"No","Yes")))</f>
        <v>N/A</v>
      </c>
      <c r="E12" s="9">
        <v>1.968264349</v>
      </c>
      <c r="F12" s="9" t="str">
        <f>IF($B12="N/A","N/A",IF(E12&gt;15,"No",IF(E12&lt;-15,"No","Yes")))</f>
        <v>N/A</v>
      </c>
      <c r="G12" s="9">
        <v>1.9651283738000001</v>
      </c>
      <c r="H12" s="9" t="str">
        <f>IF($B12="N/A","N/A",IF(G12&gt;15,"No",IF(G12&lt;-15,"No","Yes")))</f>
        <v>N/A</v>
      </c>
      <c r="I12" s="10">
        <v>21.85</v>
      </c>
      <c r="J12" s="10">
        <v>-0.159</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99.965690527000007</v>
      </c>
      <c r="H13" s="9" t="str">
        <f>IF($B13="N/A","N/A",IF(G13&gt;99,"No",IF(G13&lt;95,"No","Yes")))</f>
        <v>No</v>
      </c>
      <c r="I13" s="10">
        <v>0</v>
      </c>
      <c r="J13" s="10">
        <v>-3.4000000000000002E-2</v>
      </c>
      <c r="K13" s="9" t="str">
        <f t="shared" si="0"/>
        <v>Yes</v>
      </c>
    </row>
    <row r="14" spans="1:11" x14ac:dyDescent="0.25">
      <c r="A14" s="3" t="s">
        <v>52</v>
      </c>
      <c r="B14" s="35" t="s">
        <v>274</v>
      </c>
      <c r="C14" s="9">
        <v>0</v>
      </c>
      <c r="D14" s="9" t="str">
        <f>IF($B14="N/A","N/A",IF(C14&gt;6,"No",IF(C14&lt;=0,"No","Yes")))</f>
        <v>No</v>
      </c>
      <c r="E14" s="9">
        <v>0</v>
      </c>
      <c r="F14" s="9" t="str">
        <f>IF($B14="N/A","N/A",IF(E14&gt;6,"No",IF(E14&lt;=0,"No","Yes")))</f>
        <v>No</v>
      </c>
      <c r="G14" s="9">
        <v>3.4309473399999998E-2</v>
      </c>
      <c r="H14" s="9" t="str">
        <f>IF($B14="N/A","N/A",IF(G14&gt;6,"No",IF(G14&lt;=0,"No","Yes")))</f>
        <v>Yes</v>
      </c>
      <c r="I14" s="10" t="s">
        <v>1746</v>
      </c>
      <c r="J14" s="10" t="s">
        <v>1746</v>
      </c>
      <c r="K14" s="9" t="str">
        <f t="shared" si="0"/>
        <v>N/A</v>
      </c>
    </row>
    <row r="15" spans="1:11" x14ac:dyDescent="0.25">
      <c r="A15" s="3" t="s">
        <v>164</v>
      </c>
      <c r="B15" s="35"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5">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5" t="s">
        <v>275</v>
      </c>
      <c r="C17" s="9">
        <v>99.958762531000005</v>
      </c>
      <c r="D17" s="9" t="str">
        <f>IF($B17="N/A","N/A",IF(C17&gt;98,"Yes","No"))</f>
        <v>Yes</v>
      </c>
      <c r="E17" s="9">
        <v>99.973241877000007</v>
      </c>
      <c r="F17" s="9" t="str">
        <f>IF($B17="N/A","N/A",IF(E17&gt;98,"Yes","No"))</f>
        <v>Yes</v>
      </c>
      <c r="G17" s="9">
        <v>99.973038216999996</v>
      </c>
      <c r="H17" s="9" t="str">
        <f>IF($B17="N/A","N/A",IF(G17&gt;98,"Yes","No"))</f>
        <v>Yes</v>
      </c>
      <c r="I17" s="10">
        <v>1.4500000000000001E-2</v>
      </c>
      <c r="J17" s="10">
        <v>0</v>
      </c>
      <c r="K17" s="9" t="str">
        <f t="shared" si="0"/>
        <v>Yes</v>
      </c>
    </row>
    <row r="18" spans="1:11" x14ac:dyDescent="0.25">
      <c r="A18" s="3" t="s">
        <v>53</v>
      </c>
      <c r="B18" s="35" t="s">
        <v>275</v>
      </c>
      <c r="C18" s="9">
        <v>99.998933160000007</v>
      </c>
      <c r="D18" s="9" t="str">
        <f>IF($B18="N/A","N/A",IF(C18&gt;98,"Yes","No"))</f>
        <v>Yes</v>
      </c>
      <c r="E18" s="9">
        <v>99.998586879000001</v>
      </c>
      <c r="F18" s="9" t="str">
        <f>IF($B18="N/A","N/A",IF(E18&gt;98,"Yes","No"))</f>
        <v>Yes</v>
      </c>
      <c r="G18" s="9">
        <v>99.998899519000005</v>
      </c>
      <c r="H18" s="9" t="str">
        <f>IF($B18="N/A","N/A",IF(G18&gt;98,"Yes","No"))</f>
        <v>Yes</v>
      </c>
      <c r="I18" s="10">
        <v>0</v>
      </c>
      <c r="J18" s="10">
        <v>2.9999999999999997E-4</v>
      </c>
      <c r="K18" s="9" t="str">
        <f t="shared" si="0"/>
        <v>Yes</v>
      </c>
    </row>
    <row r="19" spans="1:11" ht="12.75" customHeight="1" x14ac:dyDescent="0.25">
      <c r="A19" s="3" t="s">
        <v>678</v>
      </c>
      <c r="B19" s="35" t="s">
        <v>223</v>
      </c>
      <c r="C19" s="9">
        <v>99.777700636999995</v>
      </c>
      <c r="D19" s="9" t="str">
        <f>IF($B19="N/A","N/A",IF(C19&gt;100,"No",IF(C19&lt;98,"No","Yes")))</f>
        <v>Yes</v>
      </c>
      <c r="E19" s="9">
        <v>99.758082860000002</v>
      </c>
      <c r="F19" s="9" t="str">
        <f>IF($B19="N/A","N/A",IF(E19&gt;100,"No",IF(E19&lt;98,"No","Yes")))</f>
        <v>Yes</v>
      </c>
      <c r="G19" s="9">
        <v>99.809998398999994</v>
      </c>
      <c r="H19" s="9" t="str">
        <f>IF($B19="N/A","N/A",IF(G19&gt;100,"No",IF(G19&lt;98,"No","Yes")))</f>
        <v>Yes</v>
      </c>
      <c r="I19" s="10">
        <v>-0.02</v>
      </c>
      <c r="J19" s="10">
        <v>5.1999999999999998E-2</v>
      </c>
      <c r="K19" s="9" t="str">
        <f>IF(J19="Div by 0", "N/A", IF(J19="N/A","N/A", IF(J19&gt;30, "No", IF(J19&lt;-30, "No", "Yes"))))</f>
        <v>Yes</v>
      </c>
    </row>
    <row r="20" spans="1:11" x14ac:dyDescent="0.25">
      <c r="A20" s="3" t="s">
        <v>679</v>
      </c>
      <c r="B20" s="35" t="s">
        <v>223</v>
      </c>
      <c r="C20" s="9">
        <v>99.999562322000003</v>
      </c>
      <c r="D20" s="9" t="str">
        <f>IF($B20="N/A","N/A",IF(C20&gt;100,"No",IF(C20&lt;98,"No","Yes")))</f>
        <v>Yes</v>
      </c>
      <c r="E20" s="9">
        <v>99.99899714</v>
      </c>
      <c r="F20" s="9" t="str">
        <f>IF($B20="N/A","N/A",IF(E20&gt;100,"No",IF(E20&lt;98,"No","Yes")))</f>
        <v>Yes</v>
      </c>
      <c r="G20" s="9">
        <v>99.999051160999997</v>
      </c>
      <c r="H20" s="9" t="str">
        <f>IF($B20="N/A","N/A",IF(G20&gt;100,"No",IF(G20&lt;98,"No","Yes")))</f>
        <v>Yes</v>
      </c>
      <c r="I20" s="10">
        <v>-1E-3</v>
      </c>
      <c r="J20" s="10">
        <v>1E-4</v>
      </c>
      <c r="K20" s="9" t="str">
        <f>IF(J20="Div by 0", "N/A", IF(J20="N/A","N/A", IF(J20&gt;30, "No", IF(J20&lt;-30, "No", "Yes"))))</f>
        <v>Yes</v>
      </c>
    </row>
    <row r="21" spans="1:11" x14ac:dyDescent="0.25">
      <c r="A21" s="3" t="s">
        <v>680</v>
      </c>
      <c r="B21" s="35" t="s">
        <v>223</v>
      </c>
      <c r="C21" s="9">
        <v>99.999562322000003</v>
      </c>
      <c r="D21" s="9" t="str">
        <f>IF($B21="N/A","N/A",IF(C21&gt;100,"No",IF(C21&lt;98,"No","Yes")))</f>
        <v>Yes</v>
      </c>
      <c r="E21" s="9">
        <v>99.99899714</v>
      </c>
      <c r="F21" s="9" t="str">
        <f>IF($B21="N/A","N/A",IF(E21&gt;100,"No",IF(E21&lt;98,"No","Yes")))</f>
        <v>Yes</v>
      </c>
      <c r="G21" s="9">
        <v>99.999051160999997</v>
      </c>
      <c r="H21" s="9" t="str">
        <f>IF($B21="N/A","N/A",IF(G21&gt;100,"No",IF(G21&lt;98,"No","Yes")))</f>
        <v>Yes</v>
      </c>
      <c r="I21" s="10">
        <v>-1E-3</v>
      </c>
      <c r="J21" s="10">
        <v>1E-4</v>
      </c>
      <c r="K21" s="9" t="str">
        <f>IF(J21="Div by 0", "N/A", IF(J21="N/A","N/A", IF(J21&gt;30, "No", IF(J21&lt;-30, "No", "Yes"))))</f>
        <v>Yes</v>
      </c>
    </row>
    <row r="22" spans="1:11" ht="15" customHeight="1" x14ac:dyDescent="0.25">
      <c r="A22" s="3" t="s">
        <v>1713</v>
      </c>
      <c r="B22" s="35" t="s">
        <v>213</v>
      </c>
      <c r="C22" s="9">
        <v>66.759604842000002</v>
      </c>
      <c r="D22" s="9" t="str">
        <f>IF($B22="N/A","N/A",IF(C22&gt;15,"No",IF(C22&lt;-15,"No","Yes")))</f>
        <v>N/A</v>
      </c>
      <c r="E22" s="9">
        <v>67.42550233</v>
      </c>
      <c r="F22" s="9" t="str">
        <f>IF($B22="N/A","N/A",IF(E22&gt;15,"No",IF(E22&lt;-15,"No","Yes")))</f>
        <v>N/A</v>
      </c>
      <c r="G22" s="9">
        <v>66.345775685999996</v>
      </c>
      <c r="H22" s="9" t="str">
        <f>IF($B22="N/A","N/A",IF(G22&gt;15,"No",IF(G22&lt;-15,"No","Yes")))</f>
        <v>N/A</v>
      </c>
      <c r="I22" s="10">
        <v>0.99750000000000005</v>
      </c>
      <c r="J22" s="10">
        <v>-1.6</v>
      </c>
      <c r="K22" s="9" t="str">
        <f t="shared" ref="K22:K31" si="1">IF(J22="Div by 0", "N/A", IF(J22="N/A","N/A", IF(J22&gt;30, "No", IF(J22&lt;-30, "No", "Yes"))))</f>
        <v>Yes</v>
      </c>
    </row>
    <row r="23" spans="1:11" x14ac:dyDescent="0.25">
      <c r="A23" s="3" t="s">
        <v>940</v>
      </c>
      <c r="B23" s="35" t="s">
        <v>213</v>
      </c>
      <c r="C23" s="9">
        <v>32.430827737000001</v>
      </c>
      <c r="D23" s="9" t="str">
        <f>IF($B23="N/A","N/A",IF(C23&gt;15,"No",IF(C23&lt;-15,"No","Yes")))</f>
        <v>N/A</v>
      </c>
      <c r="E23" s="9">
        <v>31.877601262999999</v>
      </c>
      <c r="F23" s="9" t="str">
        <f>IF($B23="N/A","N/A",IF(E23&gt;15,"No",IF(E23&lt;-15,"No","Yes")))</f>
        <v>N/A</v>
      </c>
      <c r="G23" s="9">
        <v>33.230657020000002</v>
      </c>
      <c r="H23" s="9" t="str">
        <f>IF($B23="N/A","N/A",IF(G23&gt;15,"No",IF(G23&lt;-15,"No","Yes")))</f>
        <v>N/A</v>
      </c>
      <c r="I23" s="10">
        <v>-1.71</v>
      </c>
      <c r="J23" s="10">
        <v>4.2450000000000001</v>
      </c>
      <c r="K23" s="9" t="str">
        <f t="shared" si="1"/>
        <v>Yes</v>
      </c>
    </row>
    <row r="24" spans="1:11" ht="25" x14ac:dyDescent="0.25">
      <c r="A24" s="3" t="s">
        <v>941</v>
      </c>
      <c r="B24" s="35" t="s">
        <v>213</v>
      </c>
      <c r="C24" s="9">
        <v>0.59223296719999996</v>
      </c>
      <c r="D24" s="9" t="str">
        <f>IF($B24="N/A","N/A",IF(C24&gt;15,"No",IF(C24&lt;-15,"No","Yes")))</f>
        <v>N/A</v>
      </c>
      <c r="E24" s="9">
        <v>0.51896476300000005</v>
      </c>
      <c r="F24" s="9" t="str">
        <f>IF($B24="N/A","N/A",IF(E24&gt;15,"No",IF(E24&lt;-15,"No","Yes")))</f>
        <v>N/A</v>
      </c>
      <c r="G24" s="9">
        <v>0.33954690040000002</v>
      </c>
      <c r="H24" s="9" t="str">
        <f>IF($B24="N/A","N/A",IF(G24&gt;15,"No",IF(G24&lt;-15,"No","Yes")))</f>
        <v>N/A</v>
      </c>
      <c r="I24" s="10">
        <v>-12.4</v>
      </c>
      <c r="J24" s="10">
        <v>-34.6</v>
      </c>
      <c r="K24" s="9" t="str">
        <f t="shared" si="1"/>
        <v>No</v>
      </c>
    </row>
    <row r="25" spans="1:11" x14ac:dyDescent="0.25">
      <c r="A25" s="3" t="s">
        <v>166</v>
      </c>
      <c r="B25" s="35" t="s">
        <v>213</v>
      </c>
      <c r="C25" s="9">
        <v>99.999562322000003</v>
      </c>
      <c r="D25" s="9" t="str">
        <f t="shared" ref="D25:D27" si="2">IF($B25="N/A","N/A",IF(C25&gt;15,"No",IF(C25&lt;-15,"No","Yes")))</f>
        <v>N/A</v>
      </c>
      <c r="E25" s="9">
        <v>99.99899714</v>
      </c>
      <c r="F25" s="9" t="str">
        <f t="shared" ref="F25:F27" si="3">IF($B25="N/A","N/A",IF(E25&gt;15,"No",IF(E25&lt;-15,"No","Yes")))</f>
        <v>N/A</v>
      </c>
      <c r="G25" s="9">
        <v>99.999051160999997</v>
      </c>
      <c r="H25" s="9" t="str">
        <f t="shared" ref="H25:H27" si="4">IF($B25="N/A","N/A",IF(G25&gt;15,"No",IF(G25&lt;-15,"No","Yes")))</f>
        <v>N/A</v>
      </c>
      <c r="I25" s="10">
        <v>-1E-3</v>
      </c>
      <c r="J25" s="10">
        <v>1E-4</v>
      </c>
      <c r="K25" s="9" t="str">
        <f t="shared" si="1"/>
        <v>Yes</v>
      </c>
    </row>
    <row r="26" spans="1:11" x14ac:dyDescent="0.25">
      <c r="A26" s="3" t="s">
        <v>167</v>
      </c>
      <c r="B26" s="35" t="s">
        <v>213</v>
      </c>
      <c r="C26" s="9">
        <v>99.999562322000003</v>
      </c>
      <c r="D26" s="9" t="str">
        <f t="shared" si="2"/>
        <v>N/A</v>
      </c>
      <c r="E26" s="9">
        <v>99.99899714</v>
      </c>
      <c r="F26" s="9" t="str">
        <f t="shared" si="3"/>
        <v>N/A</v>
      </c>
      <c r="G26" s="9">
        <v>99.999051160999997</v>
      </c>
      <c r="H26" s="9" t="str">
        <f t="shared" si="4"/>
        <v>N/A</v>
      </c>
      <c r="I26" s="10">
        <v>-1E-3</v>
      </c>
      <c r="J26" s="10">
        <v>1E-4</v>
      </c>
      <c r="K26" s="9" t="str">
        <f t="shared" si="1"/>
        <v>Yes</v>
      </c>
    </row>
    <row r="27" spans="1:11" x14ac:dyDescent="0.25">
      <c r="A27" s="3" t="s">
        <v>168</v>
      </c>
      <c r="B27" s="35" t="s">
        <v>213</v>
      </c>
      <c r="C27" s="9">
        <v>99.999562322000003</v>
      </c>
      <c r="D27" s="9" t="str">
        <f t="shared" si="2"/>
        <v>N/A</v>
      </c>
      <c r="E27" s="9">
        <v>99.99899714</v>
      </c>
      <c r="F27" s="9" t="str">
        <f t="shared" si="3"/>
        <v>N/A</v>
      </c>
      <c r="G27" s="9">
        <v>99.999051160999997</v>
      </c>
      <c r="H27" s="9" t="str">
        <f t="shared" si="4"/>
        <v>N/A</v>
      </c>
      <c r="I27" s="10">
        <v>-1E-3</v>
      </c>
      <c r="J27" s="10">
        <v>1E-4</v>
      </c>
      <c r="K27" s="9" t="str">
        <f t="shared" si="1"/>
        <v>Yes</v>
      </c>
    </row>
    <row r="28" spans="1:11" x14ac:dyDescent="0.25">
      <c r="A28" s="3" t="s">
        <v>54</v>
      </c>
      <c r="B28" s="35" t="s">
        <v>213</v>
      </c>
      <c r="C28" s="9">
        <v>7.1803938883000002</v>
      </c>
      <c r="D28" s="9" t="str">
        <f>IF($B28="N/A","N/A",IF(C28&gt;15,"No",IF(C28&lt;-15,"No","Yes")))</f>
        <v>N/A</v>
      </c>
      <c r="E28" s="9">
        <v>5.4402562216000003</v>
      </c>
      <c r="F28" s="9" t="str">
        <f>IF($B28="N/A","N/A",IF(E28&gt;15,"No",IF(E28&lt;-15,"No","Yes")))</f>
        <v>N/A</v>
      </c>
      <c r="G28" s="9">
        <v>3.0350476426999999</v>
      </c>
      <c r="H28" s="9" t="str">
        <f>IF($B28="N/A","N/A",IF(G28&gt;15,"No",IF(G28&lt;-15,"No","Yes")))</f>
        <v>N/A</v>
      </c>
      <c r="I28" s="10">
        <v>-24.2</v>
      </c>
      <c r="J28" s="10">
        <v>-44.2</v>
      </c>
      <c r="K28" s="9" t="str">
        <f t="shared" si="1"/>
        <v>No</v>
      </c>
    </row>
    <row r="29" spans="1:11" x14ac:dyDescent="0.25">
      <c r="A29" s="3" t="s">
        <v>55</v>
      </c>
      <c r="B29" s="35" t="s">
        <v>213</v>
      </c>
      <c r="C29" s="9">
        <v>92.819168434000005</v>
      </c>
      <c r="D29" s="9" t="str">
        <f>IF($B29="N/A","N/A",IF(C29&gt;15,"No",IF(C29&lt;-15,"No","Yes")))</f>
        <v>N/A</v>
      </c>
      <c r="E29" s="9">
        <v>94.558740919000002</v>
      </c>
      <c r="F29" s="9" t="str">
        <f>IF($B29="N/A","N/A",IF(E29&gt;15,"No",IF(E29&lt;-15,"No","Yes")))</f>
        <v>N/A</v>
      </c>
      <c r="G29" s="9">
        <v>96.964003517999998</v>
      </c>
      <c r="H29" s="9" t="str">
        <f>IF($B29="N/A","N/A",IF(G29&gt;15,"No",IF(G29&lt;-15,"No","Yes")))</f>
        <v>N/A</v>
      </c>
      <c r="I29" s="10">
        <v>1.8740000000000001</v>
      </c>
      <c r="J29" s="10">
        <v>2.544</v>
      </c>
      <c r="K29" s="9" t="str">
        <f t="shared" si="1"/>
        <v>Yes</v>
      </c>
    </row>
    <row r="30" spans="1:11" x14ac:dyDescent="0.25">
      <c r="A30" s="3" t="s">
        <v>56</v>
      </c>
      <c r="B30" s="35" t="s">
        <v>213</v>
      </c>
      <c r="C30" s="9">
        <v>65.887996572999995</v>
      </c>
      <c r="D30" s="9" t="str">
        <f>IF($B30="N/A","N/A",IF(C30&gt;15,"No",IF(C30&lt;-15,"No","Yes")))</f>
        <v>N/A</v>
      </c>
      <c r="E30" s="9">
        <v>66.799763385999995</v>
      </c>
      <c r="F30" s="9" t="str">
        <f>IF($B30="N/A","N/A",IF(E30&gt;15,"No",IF(E30&lt;-15,"No","Yes")))</f>
        <v>N/A</v>
      </c>
      <c r="G30" s="9">
        <v>67.049470548000002</v>
      </c>
      <c r="H30" s="9" t="str">
        <f>IF($B30="N/A","N/A",IF(G30&gt;15,"No",IF(G30&lt;-15,"No","Yes")))</f>
        <v>N/A</v>
      </c>
      <c r="I30" s="10">
        <v>1.3839999999999999</v>
      </c>
      <c r="J30" s="10">
        <v>0.37380000000000002</v>
      </c>
      <c r="K30" s="9" t="str">
        <f t="shared" si="1"/>
        <v>Yes</v>
      </c>
    </row>
    <row r="31" spans="1:11" x14ac:dyDescent="0.25">
      <c r="A31" s="3" t="s">
        <v>57</v>
      </c>
      <c r="B31" s="35" t="s">
        <v>213</v>
      </c>
      <c r="C31" s="9">
        <v>29.778731916000002</v>
      </c>
      <c r="D31" s="9" t="str">
        <f>IF($B31="N/A","N/A",IF(C31&gt;15,"No",IF(C31&lt;-15,"No","Yes")))</f>
        <v>N/A</v>
      </c>
      <c r="E31" s="9">
        <v>28.503160300000001</v>
      </c>
      <c r="F31" s="9" t="str">
        <f>IF($B31="N/A","N/A",IF(E31&gt;15,"No",IF(E31&lt;-15,"No","Yes")))</f>
        <v>N/A</v>
      </c>
      <c r="G31" s="9">
        <v>24.017525196000001</v>
      </c>
      <c r="H31" s="9" t="str">
        <f>IF($B31="N/A","N/A",IF(G31&gt;15,"No",IF(G31&lt;-15,"No","Yes")))</f>
        <v>N/A</v>
      </c>
      <c r="I31" s="10">
        <v>-4.28</v>
      </c>
      <c r="J31" s="10">
        <v>-15.7</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0</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598844</v>
      </c>
      <c r="D7" s="68" t="str">
        <f>IF($B7="N/A","N/A",IF(C7&gt;10,"No",IF(C7&lt;-10,"No","Yes")))</f>
        <v>N/A</v>
      </c>
      <c r="E7" s="31">
        <v>739095</v>
      </c>
      <c r="F7" s="68" t="str">
        <f>IF($B7="N/A","N/A",IF(E7&gt;10,"No",IF(E7&lt;-10,"No","Yes")))</f>
        <v>N/A</v>
      </c>
      <c r="G7" s="31">
        <v>797382</v>
      </c>
      <c r="H7" s="68" t="str">
        <f>IF($B7="N/A","N/A",IF(G7&gt;10,"No",IF(G7&lt;-10,"No","Yes")))</f>
        <v>N/A</v>
      </c>
      <c r="I7" s="69">
        <v>23.42</v>
      </c>
      <c r="J7" s="69">
        <v>7.8860000000000001</v>
      </c>
      <c r="K7" s="70" t="s">
        <v>739</v>
      </c>
      <c r="L7" s="32" t="str">
        <f>IF(J7="Div by 0", "N/A", IF(K7="N/A","N/A", IF(J7&gt;VALUE(MID(K7,1,2)), "No", IF(J7&lt;-1*VALUE(MID(K7,1,2)), "No", "Yes"))))</f>
        <v>Yes</v>
      </c>
    </row>
    <row r="8" spans="1:12" x14ac:dyDescent="0.25">
      <c r="A8" s="3" t="s">
        <v>58</v>
      </c>
      <c r="B8" s="35" t="s">
        <v>213</v>
      </c>
      <c r="C8" s="45">
        <v>4827207435</v>
      </c>
      <c r="D8" s="11" t="str">
        <f>IF($B8="N/A","N/A",IF(C8&gt;10,"No",IF(C8&lt;-10,"No","Yes")))</f>
        <v>N/A</v>
      </c>
      <c r="E8" s="45">
        <v>5412569125</v>
      </c>
      <c r="F8" s="11" t="str">
        <f>IF($B8="N/A","N/A",IF(E8&gt;10,"No",IF(E8&lt;-10,"No","Yes")))</f>
        <v>N/A</v>
      </c>
      <c r="G8" s="45">
        <v>5747460405</v>
      </c>
      <c r="H8" s="11" t="str">
        <f>IF($B8="N/A","N/A",IF(G8&gt;10,"No",IF(G8&lt;-10,"No","Yes")))</f>
        <v>N/A</v>
      </c>
      <c r="I8" s="12">
        <v>12.13</v>
      </c>
      <c r="J8" s="12">
        <v>6.1870000000000003</v>
      </c>
      <c r="K8" s="43" t="s">
        <v>739</v>
      </c>
      <c r="L8" s="9" t="str">
        <f>IF(J8="Div by 0", "N/A", IF(K8="N/A","N/A", IF(J8&gt;VALUE(MID(K8,1,2)), "No", IF(J8&lt;-1*VALUE(MID(K8,1,2)), "No", "Yes"))))</f>
        <v>Yes</v>
      </c>
    </row>
    <row r="9" spans="1:12" x14ac:dyDescent="0.25">
      <c r="A9" s="4" t="s">
        <v>944</v>
      </c>
      <c r="B9" s="9" t="s">
        <v>213</v>
      </c>
      <c r="C9" s="8">
        <v>6.1578641516000001</v>
      </c>
      <c r="D9" s="11" t="str">
        <f>IF($B9="N/A","N/A",IF(C9&gt;10,"No",IF(C9&lt;-10,"No","Yes")))</f>
        <v>N/A</v>
      </c>
      <c r="E9" s="8">
        <v>8.8712547102000006</v>
      </c>
      <c r="F9" s="11" t="str">
        <f>IF($B9="N/A","N/A",IF(E9&gt;10,"No",IF(E9&lt;-10,"No","Yes")))</f>
        <v>N/A</v>
      </c>
      <c r="G9" s="8">
        <v>9.4580765554999999</v>
      </c>
      <c r="H9" s="11" t="str">
        <f>IF($B9="N/A","N/A",IF(G9&gt;10,"No",IF(G9&lt;-10,"No","Yes")))</f>
        <v>N/A</v>
      </c>
      <c r="I9" s="12">
        <v>44.06</v>
      </c>
      <c r="J9" s="12">
        <v>6.6150000000000002</v>
      </c>
      <c r="K9" s="9" t="s">
        <v>213</v>
      </c>
      <c r="L9" s="9" t="str">
        <f>IF(J9="Div by 0", "N/A", IF(K9="N/A","N/A", IF(J9&gt;VALUE(MID(K9,1,2)), "No", IF(J9&lt;-1*VALUE(MID(K9,1,2)), "No", "Yes"))))</f>
        <v>N/A</v>
      </c>
    </row>
    <row r="10" spans="1:12" x14ac:dyDescent="0.25">
      <c r="A10" s="4" t="s">
        <v>945</v>
      </c>
      <c r="B10" s="9" t="s">
        <v>213</v>
      </c>
      <c r="C10" s="8">
        <v>22.768367053999999</v>
      </c>
      <c r="D10" s="11" t="str">
        <f t="shared" ref="D10:D19" si="0">IF($B10="N/A","N/A",IF(C10&gt;10,"No",IF(C10&lt;-10,"No","Yes")))</f>
        <v>N/A</v>
      </c>
      <c r="E10" s="8">
        <v>28.929704570999998</v>
      </c>
      <c r="F10" s="11" t="str">
        <f t="shared" ref="F10:F19" si="1">IF($B10="N/A","N/A",IF(E10&gt;10,"No",IF(E10&lt;-10,"No","Yes")))</f>
        <v>N/A</v>
      </c>
      <c r="G10" s="8">
        <v>31.702621829999998</v>
      </c>
      <c r="H10" s="11" t="str">
        <f t="shared" ref="H10:H19" si="2">IF($B10="N/A","N/A",IF(G10&gt;10,"No",IF(G10&lt;-10,"No","Yes")))</f>
        <v>N/A</v>
      </c>
      <c r="I10" s="12">
        <v>27.06</v>
      </c>
      <c r="J10" s="12">
        <v>9.5850000000000009</v>
      </c>
      <c r="K10" s="9" t="s">
        <v>213</v>
      </c>
      <c r="L10" s="9" t="str">
        <f t="shared" ref="L10:L26" si="3">IF(J10="Div by 0", "N/A", IF(K10="N/A","N/A", IF(J10&gt;VALUE(MID(K10,1,2)), "No", IF(J10&lt;-1*VALUE(MID(K10,1,2)), "No", "Yes"))))</f>
        <v>N/A</v>
      </c>
    </row>
    <row r="11" spans="1:12" x14ac:dyDescent="0.25">
      <c r="A11" s="4" t="s">
        <v>946</v>
      </c>
      <c r="B11" s="9" t="s">
        <v>213</v>
      </c>
      <c r="C11" s="8">
        <v>6.881591867</v>
      </c>
      <c r="D11" s="11" t="str">
        <f t="shared" si="0"/>
        <v>N/A</v>
      </c>
      <c r="E11" s="8">
        <v>5.1220749700999999</v>
      </c>
      <c r="F11" s="11" t="str">
        <f t="shared" si="1"/>
        <v>N/A</v>
      </c>
      <c r="G11" s="8">
        <v>4.4529472699000001</v>
      </c>
      <c r="H11" s="11" t="str">
        <f t="shared" si="2"/>
        <v>N/A</v>
      </c>
      <c r="I11" s="12">
        <v>-25.6</v>
      </c>
      <c r="J11" s="12">
        <v>-13.1</v>
      </c>
      <c r="K11" s="9" t="s">
        <v>213</v>
      </c>
      <c r="L11" s="9" t="str">
        <f t="shared" si="3"/>
        <v>N/A</v>
      </c>
    </row>
    <row r="12" spans="1:12" x14ac:dyDescent="0.25">
      <c r="A12" s="4" t="s">
        <v>947</v>
      </c>
      <c r="B12" s="9" t="s">
        <v>213</v>
      </c>
      <c r="C12" s="8">
        <v>1.48619674E-2</v>
      </c>
      <c r="D12" s="11" t="str">
        <f t="shared" si="0"/>
        <v>N/A</v>
      </c>
      <c r="E12" s="8">
        <v>6.4944290000000003E-3</v>
      </c>
      <c r="F12" s="11" t="str">
        <f t="shared" si="1"/>
        <v>N/A</v>
      </c>
      <c r="G12" s="8">
        <v>6.0196994999999996E-3</v>
      </c>
      <c r="H12" s="11" t="str">
        <f t="shared" si="2"/>
        <v>N/A</v>
      </c>
      <c r="I12" s="12">
        <v>-56.3</v>
      </c>
      <c r="J12" s="12">
        <v>-7.31</v>
      </c>
      <c r="K12" s="9" t="s">
        <v>213</v>
      </c>
      <c r="L12" s="9" t="str">
        <f t="shared" si="3"/>
        <v>N/A</v>
      </c>
    </row>
    <row r="13" spans="1:12" x14ac:dyDescent="0.25">
      <c r="A13" s="4" t="s">
        <v>948</v>
      </c>
      <c r="B13" s="11" t="s">
        <v>213</v>
      </c>
      <c r="C13" s="8">
        <v>11.390946556999999</v>
      </c>
      <c r="D13" s="11" t="str">
        <f t="shared" si="0"/>
        <v>N/A</v>
      </c>
      <c r="E13" s="8">
        <v>5.6824900723000003</v>
      </c>
      <c r="F13" s="11" t="str">
        <f t="shared" si="1"/>
        <v>N/A</v>
      </c>
      <c r="G13" s="8">
        <v>4.1665099036999997</v>
      </c>
      <c r="H13" s="11" t="str">
        <f t="shared" si="2"/>
        <v>N/A</v>
      </c>
      <c r="I13" s="12">
        <v>-50.1</v>
      </c>
      <c r="J13" s="12">
        <v>-26.7</v>
      </c>
      <c r="K13" s="9" t="s">
        <v>213</v>
      </c>
      <c r="L13" s="9" t="str">
        <f t="shared" si="3"/>
        <v>N/A</v>
      </c>
    </row>
    <row r="14" spans="1:12" ht="12.75" customHeight="1" x14ac:dyDescent="0.25">
      <c r="A14" s="4" t="s">
        <v>949</v>
      </c>
      <c r="B14" s="11" t="s">
        <v>213</v>
      </c>
      <c r="C14" s="8">
        <v>4.6506268744000003</v>
      </c>
      <c r="D14" s="11" t="str">
        <f t="shared" si="0"/>
        <v>N/A</v>
      </c>
      <c r="E14" s="8">
        <v>4.4952272712000001</v>
      </c>
      <c r="F14" s="11" t="str">
        <f t="shared" si="1"/>
        <v>N/A</v>
      </c>
      <c r="G14" s="8">
        <v>3.9286063643000002</v>
      </c>
      <c r="H14" s="11" t="str">
        <f t="shared" si="2"/>
        <v>N/A</v>
      </c>
      <c r="I14" s="12">
        <v>-3.34</v>
      </c>
      <c r="J14" s="12">
        <v>-12.6</v>
      </c>
      <c r="K14" s="9" t="s">
        <v>213</v>
      </c>
      <c r="L14" s="9" t="str">
        <f t="shared" si="3"/>
        <v>N/A</v>
      </c>
    </row>
    <row r="15" spans="1:12" x14ac:dyDescent="0.25">
      <c r="A15" s="4" t="s">
        <v>950</v>
      </c>
      <c r="B15" s="11" t="s">
        <v>213</v>
      </c>
      <c r="C15" s="8">
        <v>2.0873549700000001E-2</v>
      </c>
      <c r="D15" s="11" t="str">
        <f t="shared" si="0"/>
        <v>N/A</v>
      </c>
      <c r="E15" s="8">
        <v>2.8954329300000001E-2</v>
      </c>
      <c r="F15" s="11" t="str">
        <f t="shared" si="1"/>
        <v>N/A</v>
      </c>
      <c r="G15" s="8">
        <v>3.5741965600000002E-2</v>
      </c>
      <c r="H15" s="11" t="str">
        <f t="shared" si="2"/>
        <v>N/A</v>
      </c>
      <c r="I15" s="12">
        <v>38.71</v>
      </c>
      <c r="J15" s="12">
        <v>23.44</v>
      </c>
      <c r="K15" s="9" t="s">
        <v>213</v>
      </c>
      <c r="L15" s="9" t="str">
        <f t="shared" si="3"/>
        <v>N/A</v>
      </c>
    </row>
    <row r="16" spans="1:12" ht="12.75" customHeight="1" x14ac:dyDescent="0.25">
      <c r="A16" s="4" t="s">
        <v>951</v>
      </c>
      <c r="B16" s="11" t="s">
        <v>213</v>
      </c>
      <c r="C16" s="8">
        <v>48.114867979000003</v>
      </c>
      <c r="D16" s="11" t="str">
        <f t="shared" si="0"/>
        <v>N/A</v>
      </c>
      <c r="E16" s="8">
        <v>46.863799647</v>
      </c>
      <c r="F16" s="11" t="str">
        <f t="shared" si="1"/>
        <v>N/A</v>
      </c>
      <c r="G16" s="8">
        <v>46.249476412</v>
      </c>
      <c r="H16" s="11" t="str">
        <f t="shared" si="2"/>
        <v>N/A</v>
      </c>
      <c r="I16" s="12">
        <v>-2.6</v>
      </c>
      <c r="J16" s="12">
        <v>-1.31</v>
      </c>
      <c r="K16" s="9" t="s">
        <v>213</v>
      </c>
      <c r="L16" s="9" t="str">
        <f t="shared" si="3"/>
        <v>N/A</v>
      </c>
    </row>
    <row r="17" spans="1:12" ht="12.75" customHeight="1" x14ac:dyDescent="0.25">
      <c r="A17" s="4" t="s">
        <v>952</v>
      </c>
      <c r="B17" s="11" t="s">
        <v>213</v>
      </c>
      <c r="C17" s="8" t="s">
        <v>213</v>
      </c>
      <c r="D17" s="11" t="str">
        <f t="shared" si="0"/>
        <v>N/A</v>
      </c>
      <c r="E17" s="8">
        <v>81.504948619999993</v>
      </c>
      <c r="F17" s="11" t="str">
        <f t="shared" si="1"/>
        <v>N/A</v>
      </c>
      <c r="G17" s="8">
        <v>82.154350110999999</v>
      </c>
      <c r="H17" s="11" t="str">
        <f t="shared" si="2"/>
        <v>N/A</v>
      </c>
      <c r="I17" s="12" t="s">
        <v>213</v>
      </c>
      <c r="J17" s="12">
        <v>0.79679999999999995</v>
      </c>
      <c r="K17" s="9" t="s">
        <v>213</v>
      </c>
      <c r="L17" s="9" t="str">
        <f t="shared" si="3"/>
        <v>N/A</v>
      </c>
    </row>
    <row r="18" spans="1:12" ht="12.75" customHeight="1" x14ac:dyDescent="0.25">
      <c r="A18" s="4" t="s">
        <v>953</v>
      </c>
      <c r="B18" s="11" t="s">
        <v>213</v>
      </c>
      <c r="C18" s="8" t="s">
        <v>213</v>
      </c>
      <c r="D18" s="11" t="str">
        <f t="shared" si="0"/>
        <v>N/A</v>
      </c>
      <c r="E18" s="8">
        <v>9.6237966703000009</v>
      </c>
      <c r="F18" s="11" t="str">
        <f t="shared" si="1"/>
        <v>N/A</v>
      </c>
      <c r="G18" s="8">
        <v>8.3875733337000007</v>
      </c>
      <c r="H18" s="11" t="str">
        <f t="shared" si="2"/>
        <v>N/A</v>
      </c>
      <c r="I18" s="12" t="s">
        <v>213</v>
      </c>
      <c r="J18" s="12">
        <v>-12.8</v>
      </c>
      <c r="K18" s="9" t="s">
        <v>213</v>
      </c>
      <c r="L18" s="9" t="str">
        <f t="shared" si="3"/>
        <v>N/A</v>
      </c>
    </row>
    <row r="19" spans="1:12" ht="12.75" customHeight="1" x14ac:dyDescent="0.25">
      <c r="A19" s="18" t="s">
        <v>132</v>
      </c>
      <c r="B19" s="1" t="s">
        <v>213</v>
      </c>
      <c r="C19" s="36">
        <v>55</v>
      </c>
      <c r="D19" s="11" t="str">
        <f t="shared" si="0"/>
        <v>N/A</v>
      </c>
      <c r="E19" s="36">
        <v>303</v>
      </c>
      <c r="F19" s="11" t="str">
        <f t="shared" si="1"/>
        <v>N/A</v>
      </c>
      <c r="G19" s="36">
        <v>1313</v>
      </c>
      <c r="H19" s="11" t="str">
        <f t="shared" si="2"/>
        <v>N/A</v>
      </c>
      <c r="I19" s="12">
        <v>450.9</v>
      </c>
      <c r="J19" s="12">
        <v>333.3</v>
      </c>
      <c r="K19" s="36" t="s">
        <v>213</v>
      </c>
      <c r="L19" s="9" t="str">
        <f t="shared" si="3"/>
        <v>N/A</v>
      </c>
    </row>
    <row r="20" spans="1:12" ht="12.75" customHeight="1" x14ac:dyDescent="0.25">
      <c r="A20" s="18" t="s">
        <v>133</v>
      </c>
      <c r="B20" s="43" t="s">
        <v>276</v>
      </c>
      <c r="C20" s="8">
        <v>9.1843619000000001E-3</v>
      </c>
      <c r="D20" s="11" t="str">
        <f>IF($B20="N/A","N/A",IF(C20&gt;=2,"No",IF(C20&lt;0,"No","Yes")))</f>
        <v>Yes</v>
      </c>
      <c r="E20" s="8">
        <v>4.0996083000000003E-2</v>
      </c>
      <c r="F20" s="11" t="str">
        <f>IF($B20="N/A","N/A",IF(E20&gt;=2,"No",IF(E20&lt;0,"No","Yes")))</f>
        <v>Yes</v>
      </c>
      <c r="G20" s="8">
        <v>0.16466386250000001</v>
      </c>
      <c r="H20" s="11" t="str">
        <f>IF($B20="N/A","N/A",IF(G20&gt;=2,"No",IF(G20&lt;0,"No","Yes")))</f>
        <v>Yes</v>
      </c>
      <c r="I20" s="12">
        <v>346.4</v>
      </c>
      <c r="J20" s="12">
        <v>301.7</v>
      </c>
      <c r="K20" s="9" t="s">
        <v>213</v>
      </c>
      <c r="L20" s="9" t="str">
        <f t="shared" si="3"/>
        <v>N/A</v>
      </c>
    </row>
    <row r="21" spans="1:12" x14ac:dyDescent="0.25">
      <c r="A21" s="2" t="s">
        <v>134</v>
      </c>
      <c r="B21" s="43" t="s">
        <v>213</v>
      </c>
      <c r="C21" s="45">
        <v>125522</v>
      </c>
      <c r="D21" s="11" t="str">
        <f t="shared" ref="D21:D26" si="4">IF($B21="N/A","N/A",IF(C21&gt;10,"No",IF(C21&lt;-10,"No","Yes")))</f>
        <v>N/A</v>
      </c>
      <c r="E21" s="45">
        <v>1594128</v>
      </c>
      <c r="F21" s="11" t="str">
        <f t="shared" ref="F21:F26" si="5">IF($B21="N/A","N/A",IF(E21&gt;10,"No",IF(E21&lt;-10,"No","Yes")))</f>
        <v>N/A</v>
      </c>
      <c r="G21" s="45">
        <v>4160043</v>
      </c>
      <c r="H21" s="11" t="str">
        <f t="shared" ref="H21:H26" si="6">IF($B21="N/A","N/A",IF(G21&gt;10,"No",IF(G21&lt;-10,"No","Yes")))</f>
        <v>N/A</v>
      </c>
      <c r="I21" s="12">
        <v>1170</v>
      </c>
      <c r="J21" s="12">
        <v>161</v>
      </c>
      <c r="K21" s="9" t="s">
        <v>213</v>
      </c>
      <c r="L21" s="9" t="str">
        <f t="shared" si="3"/>
        <v>N/A</v>
      </c>
    </row>
    <row r="22" spans="1:12" x14ac:dyDescent="0.25">
      <c r="A22" s="2" t="s">
        <v>1707</v>
      </c>
      <c r="B22" s="43" t="s">
        <v>213</v>
      </c>
      <c r="C22" s="45">
        <v>2282.2181817999999</v>
      </c>
      <c r="D22" s="11" t="str">
        <f t="shared" si="4"/>
        <v>N/A</v>
      </c>
      <c r="E22" s="45">
        <v>5261.1485149</v>
      </c>
      <c r="F22" s="11" t="str">
        <f t="shared" si="5"/>
        <v>N/A</v>
      </c>
      <c r="G22" s="45">
        <v>3168.3495810999998</v>
      </c>
      <c r="H22" s="11" t="str">
        <f t="shared" si="6"/>
        <v>N/A</v>
      </c>
      <c r="I22" s="12">
        <v>130.5</v>
      </c>
      <c r="J22" s="12">
        <v>-39.799999999999997</v>
      </c>
      <c r="K22" s="9" t="s">
        <v>213</v>
      </c>
      <c r="L22" s="9" t="str">
        <f t="shared" si="3"/>
        <v>N/A</v>
      </c>
    </row>
    <row r="23" spans="1:12" ht="12.75" customHeight="1" x14ac:dyDescent="0.25">
      <c r="A23" s="18" t="s">
        <v>135</v>
      </c>
      <c r="B23" s="35" t="s">
        <v>213</v>
      </c>
      <c r="C23" s="1">
        <v>33</v>
      </c>
      <c r="D23" s="11" t="str">
        <f t="shared" si="4"/>
        <v>N/A</v>
      </c>
      <c r="E23" s="1">
        <v>276</v>
      </c>
      <c r="F23" s="11" t="str">
        <f t="shared" si="5"/>
        <v>N/A</v>
      </c>
      <c r="G23" s="1">
        <v>1147</v>
      </c>
      <c r="H23" s="11" t="str">
        <f t="shared" si="6"/>
        <v>N/A</v>
      </c>
      <c r="I23" s="12">
        <v>736.4</v>
      </c>
      <c r="J23" s="12">
        <v>315.60000000000002</v>
      </c>
      <c r="K23" s="36" t="s">
        <v>213</v>
      </c>
      <c r="L23" s="9" t="str">
        <f t="shared" si="3"/>
        <v>N/A</v>
      </c>
    </row>
    <row r="24" spans="1:12" ht="12.75" customHeight="1" x14ac:dyDescent="0.25">
      <c r="A24" s="18" t="s">
        <v>136</v>
      </c>
      <c r="B24" s="35" t="s">
        <v>213</v>
      </c>
      <c r="C24" s="13">
        <v>5.5106171000000002E-3</v>
      </c>
      <c r="D24" s="11" t="str">
        <f t="shared" si="4"/>
        <v>N/A</v>
      </c>
      <c r="E24" s="13">
        <v>3.7342966700000001E-2</v>
      </c>
      <c r="F24" s="11" t="str">
        <f t="shared" si="5"/>
        <v>N/A</v>
      </c>
      <c r="G24" s="13">
        <v>0.14384573519999999</v>
      </c>
      <c r="H24" s="11" t="str">
        <f t="shared" si="6"/>
        <v>N/A</v>
      </c>
      <c r="I24" s="12">
        <v>577.70000000000005</v>
      </c>
      <c r="J24" s="12">
        <v>285.2</v>
      </c>
      <c r="K24" s="9" t="s">
        <v>213</v>
      </c>
      <c r="L24" s="9" t="str">
        <f t="shared" si="3"/>
        <v>N/A</v>
      </c>
    </row>
    <row r="25" spans="1:12" ht="25" x14ac:dyDescent="0.25">
      <c r="A25" s="2" t="s">
        <v>137</v>
      </c>
      <c r="B25" s="35" t="s">
        <v>213</v>
      </c>
      <c r="C25" s="14">
        <v>102604</v>
      </c>
      <c r="D25" s="11" t="str">
        <f t="shared" si="4"/>
        <v>N/A</v>
      </c>
      <c r="E25" s="14">
        <v>1557582</v>
      </c>
      <c r="F25" s="11" t="str">
        <f t="shared" si="5"/>
        <v>N/A</v>
      </c>
      <c r="G25" s="14">
        <v>3981688</v>
      </c>
      <c r="H25" s="11" t="str">
        <f t="shared" si="6"/>
        <v>N/A</v>
      </c>
      <c r="I25" s="12">
        <v>1418</v>
      </c>
      <c r="J25" s="12">
        <v>155.6</v>
      </c>
      <c r="K25" s="9" t="s">
        <v>213</v>
      </c>
      <c r="L25" s="9" t="str">
        <f t="shared" si="3"/>
        <v>N/A</v>
      </c>
    </row>
    <row r="26" spans="1:12" ht="25" x14ac:dyDescent="0.25">
      <c r="A26" s="2" t="s">
        <v>954</v>
      </c>
      <c r="B26" s="35" t="s">
        <v>213</v>
      </c>
      <c r="C26" s="14">
        <v>3109.2121212000002</v>
      </c>
      <c r="D26" s="11" t="str">
        <f t="shared" si="4"/>
        <v>N/A</v>
      </c>
      <c r="E26" s="14">
        <v>5643.4130434999997</v>
      </c>
      <c r="F26" s="11" t="str">
        <f t="shared" si="5"/>
        <v>N/A</v>
      </c>
      <c r="G26" s="14">
        <v>3471.3931997</v>
      </c>
      <c r="H26" s="11" t="str">
        <f t="shared" si="6"/>
        <v>N/A</v>
      </c>
      <c r="I26" s="12">
        <v>81.510000000000005</v>
      </c>
      <c r="J26" s="12">
        <v>-38.5</v>
      </c>
      <c r="K26" s="9" t="s">
        <v>213</v>
      </c>
      <c r="L26" s="9" t="str">
        <f t="shared" si="3"/>
        <v>N/A</v>
      </c>
    </row>
    <row r="27" spans="1:12" x14ac:dyDescent="0.25">
      <c r="A27" s="18" t="s">
        <v>138</v>
      </c>
      <c r="B27" s="1" t="s">
        <v>213</v>
      </c>
      <c r="C27" s="36">
        <v>0</v>
      </c>
      <c r="D27" s="11" t="str">
        <f>IF($B27="N/A","N/A",IF(C27&gt;10,"No",IF(C27&lt;-10,"No","Yes")))</f>
        <v>N/A</v>
      </c>
      <c r="E27" s="36">
        <v>0</v>
      </c>
      <c r="F27" s="11" t="str">
        <f>IF($B27="N/A","N/A",IF(E27&gt;10,"No",IF(E27&lt;-10,"No","Yes")))</f>
        <v>N/A</v>
      </c>
      <c r="G27" s="36">
        <v>0</v>
      </c>
      <c r="H27" s="11" t="str">
        <f>IF($B27="N/A","N/A",IF(G27&gt;10,"No",IF(G27&lt;-10,"No","Yes")))</f>
        <v>N/A</v>
      </c>
      <c r="I27" s="12" t="s">
        <v>1746</v>
      </c>
      <c r="J27" s="12" t="s">
        <v>1746</v>
      </c>
      <c r="K27" s="36" t="s">
        <v>213</v>
      </c>
      <c r="L27" s="9" t="str">
        <f>IF(J27="Div by 0", "N/A", IF(K27="N/A","N/A", IF(J27&gt;VALUE(MID(K27,1,2)), "No", IF(J27&lt;-1*VALUE(MID(K27,1,2)), "No", "Yes"))))</f>
        <v>N/A</v>
      </c>
    </row>
    <row r="28" spans="1:12" x14ac:dyDescent="0.25">
      <c r="A28" s="2" t="s">
        <v>139</v>
      </c>
      <c r="B28" s="43"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6" t="s">
        <v>213</v>
      </c>
      <c r="C29" s="36">
        <v>0</v>
      </c>
      <c r="D29" s="11" t="str">
        <f>IF($B29="N/A","N/A",IF(C29&gt;10,"No",IF(C29&lt;-10,"No","Yes")))</f>
        <v>N/A</v>
      </c>
      <c r="E29" s="36">
        <v>0</v>
      </c>
      <c r="F29" s="11" t="str">
        <f>IF($B29="N/A","N/A",IF(E29&gt;10,"No",IF(E29&lt;-10,"No","Yes")))</f>
        <v>N/A</v>
      </c>
      <c r="G29" s="36">
        <v>0</v>
      </c>
      <c r="H29" s="11" t="str">
        <f>IF($B29="N/A","N/A",IF(G29&gt;10,"No",IF(G29&lt;-10,"No","Yes")))</f>
        <v>N/A</v>
      </c>
      <c r="I29" s="12" t="s">
        <v>1746</v>
      </c>
      <c r="J29" s="12" t="s">
        <v>1746</v>
      </c>
      <c r="K29" s="36" t="s">
        <v>213</v>
      </c>
      <c r="L29" s="9" t="str">
        <f>IF(J29="Div by 0", "N/A", IF(K29="N/A","N/A", IF(J29&gt;VALUE(MID(K29,1,2)), "No", IF(J29&lt;-1*VALUE(MID(K29,1,2)), "No", "Yes"))))</f>
        <v>N/A</v>
      </c>
    </row>
    <row r="30" spans="1:12" x14ac:dyDescent="0.25">
      <c r="A30" s="2" t="s">
        <v>141</v>
      </c>
      <c r="B30" s="35"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598789</v>
      </c>
      <c r="D6" s="11" t="str">
        <f>IF($B6="N/A","N/A",IF(C6&gt;10,"No",IF(C6&lt;-10,"No","Yes")))</f>
        <v>N/A</v>
      </c>
      <c r="E6" s="36">
        <v>738792</v>
      </c>
      <c r="F6" s="11" t="str">
        <f>IF($B6="N/A","N/A",IF(E6&gt;10,"No",IF(E6&lt;-10,"No","Yes")))</f>
        <v>N/A</v>
      </c>
      <c r="G6" s="36">
        <v>796069</v>
      </c>
      <c r="H6" s="11" t="str">
        <f>IF($B6="N/A","N/A",IF(G6&gt;10,"No",IF(G6&lt;-10,"No","Yes")))</f>
        <v>N/A</v>
      </c>
      <c r="I6" s="12">
        <v>23.38</v>
      </c>
      <c r="J6" s="12">
        <v>7.7530000000000001</v>
      </c>
      <c r="K6" s="1" t="s">
        <v>739</v>
      </c>
      <c r="L6" s="9" t="str">
        <f>IF(J6="Div by 0", "N/A", IF(K6="N/A","N/A", IF(J6&gt;VALUE(MID(K6,1,2)), "No", IF(J6&lt;-1*VALUE(MID(K6,1,2)), "No", "Yes"))))</f>
        <v>Yes</v>
      </c>
    </row>
    <row r="7" spans="1:12" x14ac:dyDescent="0.25">
      <c r="A7" s="18" t="s">
        <v>59</v>
      </c>
      <c r="B7" s="36" t="s">
        <v>213</v>
      </c>
      <c r="C7" s="36">
        <v>506546.06</v>
      </c>
      <c r="D7" s="11" t="str">
        <f>IF($B7="N/A","N/A",IF(C7&gt;10,"No",IF(C7&lt;-10,"No","Yes")))</f>
        <v>N/A</v>
      </c>
      <c r="E7" s="36">
        <v>605320.18000000005</v>
      </c>
      <c r="F7" s="11" t="str">
        <f>IF($B7="N/A","N/A",IF(E7&gt;10,"No",IF(E7&lt;-10,"No","Yes")))</f>
        <v>N/A</v>
      </c>
      <c r="G7" s="36">
        <v>661962.27</v>
      </c>
      <c r="H7" s="11" t="str">
        <f>IF($B7="N/A","N/A",IF(G7&gt;10,"No",IF(G7&lt;-10,"No","Yes")))</f>
        <v>N/A</v>
      </c>
      <c r="I7" s="12">
        <v>19.5</v>
      </c>
      <c r="J7" s="12">
        <v>9.3569999999999993</v>
      </c>
      <c r="K7" s="1" t="s">
        <v>740</v>
      </c>
      <c r="L7" s="9" t="str">
        <f>IF(J7="Div by 0", "N/A", IF(K7="N/A","N/A", IF(J7&gt;VALUE(MID(K7,1,2)), "No", IF(J7&lt;-1*VALUE(MID(K7,1,2)), "No", "Yes"))))</f>
        <v>Yes</v>
      </c>
    </row>
    <row r="8" spans="1:12" x14ac:dyDescent="0.25">
      <c r="A8" s="59" t="s">
        <v>143</v>
      </c>
      <c r="B8" s="36" t="s">
        <v>213</v>
      </c>
      <c r="C8" s="36">
        <v>0</v>
      </c>
      <c r="D8" s="11" t="str">
        <f>IF($B8="N/A","N/A",IF(C8&gt;10,"No",IF(C8&lt;-10,"No","Yes")))</f>
        <v>N/A</v>
      </c>
      <c r="E8" s="36">
        <v>0</v>
      </c>
      <c r="F8" s="11" t="str">
        <f>IF($B8="N/A","N/A",IF(E8&gt;10,"No",IF(E8&lt;-10,"No","Yes")))</f>
        <v>N/A</v>
      </c>
      <c r="G8" s="36">
        <v>0</v>
      </c>
      <c r="H8" s="11" t="str">
        <f>IF($B8="N/A","N/A",IF(G8&gt;10,"No",IF(G8&lt;-10,"No","Yes")))</f>
        <v>N/A</v>
      </c>
      <c r="I8" s="12" t="s">
        <v>1746</v>
      </c>
      <c r="J8" s="12" t="s">
        <v>1746</v>
      </c>
      <c r="K8" s="36" t="s">
        <v>213</v>
      </c>
      <c r="L8" s="9" t="str">
        <f>IF(J8="Div by 0", "N/A", IF(K8="N/A","N/A", IF(J8&gt;VALUE(MID(K8,1,2)), "No", IF(J8&lt;-1*VALUE(MID(K8,1,2)), "No", "Yes"))))</f>
        <v>N/A</v>
      </c>
    </row>
    <row r="9" spans="1:12" x14ac:dyDescent="0.25">
      <c r="A9" s="18" t="s">
        <v>681</v>
      </c>
      <c r="B9" s="36" t="s">
        <v>213</v>
      </c>
      <c r="C9" s="36" t="s">
        <v>1746</v>
      </c>
      <c r="D9" s="11" t="str">
        <f t="shared" ref="D9:D11" si="0">IF($B9="N/A","N/A",IF(C9&gt;10,"No",IF(C9&lt;-10,"No","Yes")))</f>
        <v>N/A</v>
      </c>
      <c r="E9" s="36" t="s">
        <v>1746</v>
      </c>
      <c r="F9" s="11" t="str">
        <f t="shared" ref="F9:F11" si="1">IF($B9="N/A","N/A",IF(E9&gt;10,"No",IF(E9&lt;-10,"No","Yes")))</f>
        <v>N/A</v>
      </c>
      <c r="G9" s="36" t="s">
        <v>1746</v>
      </c>
      <c r="H9" s="11" t="str">
        <f t="shared" ref="H9:H11" si="2">IF($B9="N/A","N/A",IF(G9&gt;10,"No",IF(G9&lt;-10,"No","Yes")))</f>
        <v>N/A</v>
      </c>
      <c r="I9" s="12" t="s">
        <v>1746</v>
      </c>
      <c r="J9" s="12" t="s">
        <v>1746</v>
      </c>
      <c r="K9" s="36" t="s">
        <v>213</v>
      </c>
      <c r="L9" s="9" t="str">
        <f t="shared" ref="L9:L11" si="3">IF(J9="Div by 0", "N/A", IF(K9="N/A","N/A", IF(J9&gt;VALUE(MID(K9,1,2)), "No", IF(J9&lt;-1*VALUE(MID(K9,1,2)), "No", "Yes"))))</f>
        <v>N/A</v>
      </c>
    </row>
    <row r="10" spans="1:12" x14ac:dyDescent="0.25">
      <c r="A10" s="18" t="s">
        <v>425</v>
      </c>
      <c r="B10" s="36" t="s">
        <v>213</v>
      </c>
      <c r="C10" s="36" t="s">
        <v>1746</v>
      </c>
      <c r="D10" s="11" t="str">
        <f t="shared" si="0"/>
        <v>N/A</v>
      </c>
      <c r="E10" s="36" t="s">
        <v>1746</v>
      </c>
      <c r="F10" s="11" t="str">
        <f t="shared" si="1"/>
        <v>N/A</v>
      </c>
      <c r="G10" s="36" t="s">
        <v>1746</v>
      </c>
      <c r="H10" s="11" t="str">
        <f t="shared" si="2"/>
        <v>N/A</v>
      </c>
      <c r="I10" s="12" t="s">
        <v>1746</v>
      </c>
      <c r="J10" s="12" t="s">
        <v>1746</v>
      </c>
      <c r="K10" s="36" t="s">
        <v>213</v>
      </c>
      <c r="L10" s="9" t="str">
        <f t="shared" si="3"/>
        <v>N/A</v>
      </c>
    </row>
    <row r="11" spans="1:12" x14ac:dyDescent="0.25">
      <c r="A11" s="18" t="s">
        <v>169</v>
      </c>
      <c r="B11" s="36" t="s">
        <v>213</v>
      </c>
      <c r="C11" s="8">
        <v>0</v>
      </c>
      <c r="D11" s="11" t="str">
        <f t="shared" si="0"/>
        <v>N/A</v>
      </c>
      <c r="E11" s="8">
        <v>0</v>
      </c>
      <c r="F11" s="11" t="str">
        <f t="shared" si="1"/>
        <v>N/A</v>
      </c>
      <c r="G11" s="8">
        <v>0</v>
      </c>
      <c r="H11" s="11" t="str">
        <f t="shared" si="2"/>
        <v>N/A</v>
      </c>
      <c r="I11" s="12" t="s">
        <v>1746</v>
      </c>
      <c r="J11" s="12" t="s">
        <v>1746</v>
      </c>
      <c r="K11" s="36" t="s">
        <v>213</v>
      </c>
      <c r="L11" s="9" t="str">
        <f t="shared" si="3"/>
        <v>N/A</v>
      </c>
    </row>
    <row r="12" spans="1:12" x14ac:dyDescent="0.25">
      <c r="A12" s="18" t="s">
        <v>144</v>
      </c>
      <c r="B12" s="36" t="s">
        <v>213</v>
      </c>
      <c r="C12" s="36">
        <v>0</v>
      </c>
      <c r="D12" s="11" t="str">
        <f>IF($B12="N/A","N/A",IF(C12&gt;10,"No",IF(C12&lt;-10,"No","Yes")))</f>
        <v>N/A</v>
      </c>
      <c r="E12" s="36">
        <v>0</v>
      </c>
      <c r="F12" s="11" t="str">
        <f>IF($B12="N/A","N/A",IF(E12&gt;10,"No",IF(E12&lt;-10,"No","Yes")))</f>
        <v>N/A</v>
      </c>
      <c r="G12" s="36">
        <v>0</v>
      </c>
      <c r="H12" s="11" t="str">
        <f>IF($B12="N/A","N/A",IF(G12&gt;10,"No",IF(G12&lt;-10,"No","Yes")))</f>
        <v>N/A</v>
      </c>
      <c r="I12" s="12" t="s">
        <v>1746</v>
      </c>
      <c r="J12" s="12" t="s">
        <v>1746</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97.500970393000003</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2.4751623289000002</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2.38672778E-2</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19894</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2.4990296067000002</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78.269830099999993</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31.054589322999998</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4.2977782246</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v>
      </c>
      <c r="H21" s="64" t="str">
        <f t="shared" si="7"/>
        <v>N/A</v>
      </c>
      <c r="I21" s="12" t="s">
        <v>213</v>
      </c>
      <c r="J21" s="12" t="s">
        <v>213</v>
      </c>
      <c r="K21" s="63" t="s">
        <v>213</v>
      </c>
      <c r="L21" s="9" t="str">
        <f t="shared" si="4"/>
        <v>N/A</v>
      </c>
    </row>
    <row r="22" spans="1:12" x14ac:dyDescent="0.25">
      <c r="A22" s="2" t="s">
        <v>1714</v>
      </c>
      <c r="B22" s="43" t="s">
        <v>217</v>
      </c>
      <c r="C22" s="1">
        <v>1313</v>
      </c>
      <c r="D22" s="11" t="str">
        <f>IF($B22="N/A","N/A",IF(C22&gt;0,"No",IF(C22&lt;0,"No","Yes")))</f>
        <v>No</v>
      </c>
      <c r="E22" s="1">
        <v>1246</v>
      </c>
      <c r="F22" s="11" t="str">
        <f>IF($B22="N/A","N/A",IF(E22&gt;0,"No",IF(E22&lt;0,"No","Yes")))</f>
        <v>No</v>
      </c>
      <c r="G22" s="1">
        <v>1231</v>
      </c>
      <c r="H22" s="11" t="str">
        <f>IF($B22="N/A","N/A",IF(G22&gt;0,"No",IF(G22&lt;0,"No","Yes")))</f>
        <v>No</v>
      </c>
      <c r="I22" s="12">
        <v>-5.0999999999999996</v>
      </c>
      <c r="J22" s="12">
        <v>-1.2</v>
      </c>
      <c r="K22" s="43" t="s">
        <v>213</v>
      </c>
      <c r="L22" s="9" t="str">
        <f t="shared" si="4"/>
        <v>N/A</v>
      </c>
    </row>
    <row r="23" spans="1:12" x14ac:dyDescent="0.25">
      <c r="A23" s="6" t="s">
        <v>145</v>
      </c>
      <c r="B23" s="43" t="s">
        <v>279</v>
      </c>
      <c r="C23" s="8">
        <v>0.43905282159999998</v>
      </c>
      <c r="D23" s="11" t="str">
        <f>IF($B23="N/A","N/A",IF(C23&gt;=10,"No",IF(C23&lt;0,"No","Yes")))</f>
        <v>Yes</v>
      </c>
      <c r="E23" s="8">
        <v>0.3378488127</v>
      </c>
      <c r="F23" s="11" t="str">
        <f>IF($B23="N/A","N/A",IF(E23&gt;=10,"No",IF(E23&lt;0,"No","Yes")))</f>
        <v>Yes</v>
      </c>
      <c r="G23" s="8">
        <v>0.3096465256</v>
      </c>
      <c r="H23" s="11" t="str">
        <f>IF($B23="N/A","N/A",IF(G23&gt;=10,"No",IF(G23&lt;0,"No","Yes")))</f>
        <v>Yes</v>
      </c>
      <c r="I23" s="12">
        <v>-23.1</v>
      </c>
      <c r="J23" s="12">
        <v>-8.35</v>
      </c>
      <c r="K23" s="43" t="s">
        <v>213</v>
      </c>
      <c r="L23" s="9" t="str">
        <f t="shared" si="4"/>
        <v>N/A</v>
      </c>
    </row>
    <row r="24" spans="1:12" x14ac:dyDescent="0.25">
      <c r="A24" s="2" t="s">
        <v>426</v>
      </c>
      <c r="B24" s="35" t="s">
        <v>213</v>
      </c>
      <c r="C24" s="13">
        <v>88.474705211</v>
      </c>
      <c r="D24" s="64" t="str">
        <f t="shared" ref="D24:D27" si="8">IF($B24="N/A","N/A",IF(C24&gt;10,"No",IF(C24&lt;-10,"No","Yes")))</f>
        <v>N/A</v>
      </c>
      <c r="E24" s="13">
        <v>80.608974359000001</v>
      </c>
      <c r="F24" s="11" t="str">
        <f t="shared" ref="F24:F27" si="9">IF($B24="N/A","N/A",IF(E24&gt;10,"No",IF(E24&lt;-10,"No","Yes")))</f>
        <v>N/A</v>
      </c>
      <c r="G24" s="13">
        <v>78.580121704000007</v>
      </c>
      <c r="H24" s="11" t="str">
        <f t="shared" ref="H24:H27" si="10">IF($B24="N/A","N/A",IF(G24&gt;10,"No",IF(G24&lt;-10,"No","Yes")))</f>
        <v>N/A</v>
      </c>
      <c r="I24" s="12">
        <v>-8.89</v>
      </c>
      <c r="J24" s="12">
        <v>-2.52</v>
      </c>
      <c r="K24" s="43" t="s">
        <v>213</v>
      </c>
      <c r="L24" s="9" t="str">
        <f t="shared" si="4"/>
        <v>N/A</v>
      </c>
    </row>
    <row r="25" spans="1:12" x14ac:dyDescent="0.25">
      <c r="A25" s="2" t="s">
        <v>427</v>
      </c>
      <c r="B25" s="35" t="s">
        <v>213</v>
      </c>
      <c r="C25" s="13">
        <v>3.6896158235000001</v>
      </c>
      <c r="D25" s="64" t="str">
        <f t="shared" si="8"/>
        <v>N/A</v>
      </c>
      <c r="E25" s="13">
        <v>3.3253205127999999</v>
      </c>
      <c r="F25" s="11" t="str">
        <f t="shared" si="9"/>
        <v>N/A</v>
      </c>
      <c r="G25" s="13">
        <v>2.677484787</v>
      </c>
      <c r="H25" s="11" t="str">
        <f t="shared" si="10"/>
        <v>N/A</v>
      </c>
      <c r="I25" s="12">
        <v>-9.8699999999999992</v>
      </c>
      <c r="J25" s="12">
        <v>-19.5</v>
      </c>
      <c r="K25" s="43" t="s">
        <v>213</v>
      </c>
      <c r="L25" s="9" t="str">
        <f t="shared" si="4"/>
        <v>N/A</v>
      </c>
    </row>
    <row r="26" spans="1:12" x14ac:dyDescent="0.25">
      <c r="A26" s="2" t="s">
        <v>423</v>
      </c>
      <c r="B26" s="35" t="s">
        <v>213</v>
      </c>
      <c r="C26" s="13">
        <v>0</v>
      </c>
      <c r="D26" s="64" t="str">
        <f t="shared" si="8"/>
        <v>N/A</v>
      </c>
      <c r="E26" s="13">
        <v>0</v>
      </c>
      <c r="F26" s="11" t="str">
        <f t="shared" si="9"/>
        <v>N/A</v>
      </c>
      <c r="G26" s="13">
        <v>0.121703854</v>
      </c>
      <c r="H26" s="11" t="str">
        <f t="shared" si="10"/>
        <v>N/A</v>
      </c>
      <c r="I26" s="12" t="s">
        <v>1746</v>
      </c>
      <c r="J26" s="12" t="s">
        <v>1746</v>
      </c>
      <c r="K26" s="43" t="s">
        <v>213</v>
      </c>
      <c r="L26" s="9" t="str">
        <f t="shared" si="4"/>
        <v>N/A</v>
      </c>
    </row>
    <row r="27" spans="1:12" x14ac:dyDescent="0.25">
      <c r="A27" s="2" t="s">
        <v>424</v>
      </c>
      <c r="B27" s="35" t="s">
        <v>213</v>
      </c>
      <c r="C27" s="13">
        <v>0</v>
      </c>
      <c r="D27" s="64" t="str">
        <f t="shared" si="8"/>
        <v>N/A</v>
      </c>
      <c r="E27" s="13">
        <v>0</v>
      </c>
      <c r="F27" s="11" t="str">
        <f t="shared" si="9"/>
        <v>N/A</v>
      </c>
      <c r="G27" s="13">
        <v>0</v>
      </c>
      <c r="H27" s="11" t="str">
        <f t="shared" si="10"/>
        <v>N/A</v>
      </c>
      <c r="I27" s="12" t="s">
        <v>1746</v>
      </c>
      <c r="J27" s="12" t="s">
        <v>1746</v>
      </c>
      <c r="K27" s="43" t="s">
        <v>213</v>
      </c>
      <c r="L27" s="9" t="str">
        <f t="shared" si="4"/>
        <v>N/A</v>
      </c>
    </row>
    <row r="28" spans="1:12" x14ac:dyDescent="0.25">
      <c r="A28" s="2" t="s">
        <v>955</v>
      </c>
      <c r="B28" s="35" t="s">
        <v>213</v>
      </c>
      <c r="C28" s="61">
        <v>19.433222721</v>
      </c>
      <c r="D28" s="64" t="str">
        <f>IF($B28="N/A","N/A",IF(C28&gt;10,"No",IF(C28&lt;-10,"No","Yes")))</f>
        <v>N/A</v>
      </c>
      <c r="E28" s="61">
        <v>20.153575024999999</v>
      </c>
      <c r="F28" s="64" t="str">
        <f>IF($B28="N/A","N/A",IF(E28&gt;10,"No",IF(E28&lt;-10,"No","Yes")))</f>
        <v>N/A</v>
      </c>
      <c r="G28" s="61">
        <v>20.948058523</v>
      </c>
      <c r="H28" s="64" t="str">
        <f>IF($B28="N/A","N/A",IF(G28&gt;10,"No",IF(G28&lt;-10,"No","Yes")))</f>
        <v>N/A</v>
      </c>
      <c r="I28" s="12">
        <v>3.7069999999999999</v>
      </c>
      <c r="J28" s="12">
        <v>3.9420000000000002</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99.625076613000004</v>
      </c>
      <c r="D30" s="11" t="str">
        <f>IF($B30="N/A","N/A",IF(C30&gt;=98,"Yes","No"))</f>
        <v>Yes</v>
      </c>
      <c r="E30" s="13">
        <v>99.716564336999994</v>
      </c>
      <c r="F30" s="11" t="str">
        <f>IF($B30="N/A","N/A",IF(E30&gt;=98,"Yes","No"))</f>
        <v>Yes</v>
      </c>
      <c r="G30" s="13">
        <v>99.727410563999996</v>
      </c>
      <c r="H30" s="11" t="str">
        <f>IF($B30="N/A","N/A",IF(G30&gt;=98,"Yes","No"))</f>
        <v>Yes</v>
      </c>
      <c r="I30" s="12">
        <v>9.1800000000000007E-2</v>
      </c>
      <c r="J30" s="12">
        <v>1.09E-2</v>
      </c>
      <c r="K30" s="43" t="s">
        <v>740</v>
      </c>
      <c r="L30" s="9" t="str">
        <f t="shared" si="4"/>
        <v>Yes</v>
      </c>
    </row>
    <row r="31" spans="1:12" x14ac:dyDescent="0.25">
      <c r="A31" s="2" t="s">
        <v>18</v>
      </c>
      <c r="B31" s="43" t="s">
        <v>277</v>
      </c>
      <c r="C31" s="13">
        <v>99.962758167000004</v>
      </c>
      <c r="D31" s="11" t="str">
        <f>IF($B31="N/A","N/A",IF(C31&gt;=95,"Yes","No"))</f>
        <v>Yes</v>
      </c>
      <c r="E31" s="13">
        <v>99.958174967000005</v>
      </c>
      <c r="F31" s="11" t="str">
        <f>IF($B31="N/A","N/A",IF(E31&gt;=95,"Yes","No"))</f>
        <v>Yes</v>
      </c>
      <c r="G31" s="13">
        <v>99.953772850999997</v>
      </c>
      <c r="H31" s="11" t="str">
        <f>IF($B31="N/A","N/A",IF(G31&gt;=95,"Yes","No"))</f>
        <v>Yes</v>
      </c>
      <c r="I31" s="12">
        <v>-5.0000000000000001E-3</v>
      </c>
      <c r="J31" s="12">
        <v>-4.0000000000000001E-3</v>
      </c>
      <c r="K31" s="43" t="s">
        <v>740</v>
      </c>
      <c r="L31" s="9" t="str">
        <f t="shared" si="4"/>
        <v>Yes</v>
      </c>
    </row>
    <row r="32" spans="1:12" x14ac:dyDescent="0.25">
      <c r="A32" s="2" t="s">
        <v>23</v>
      </c>
      <c r="B32" s="35" t="s">
        <v>213</v>
      </c>
      <c r="C32" s="13">
        <v>75.783122268</v>
      </c>
      <c r="D32" s="11" t="str">
        <f t="shared" ref="D32:D37" si="11">IF($B32="N/A","N/A",IF(C32&gt;10,"No",IF(C32&lt;-10,"No","Yes")))</f>
        <v>N/A</v>
      </c>
      <c r="E32" s="13">
        <v>76.025187062000001</v>
      </c>
      <c r="F32" s="11" t="str">
        <f t="shared" ref="F32:F37" si="12">IF($B32="N/A","N/A",IF(E32&gt;10,"No",IF(E32&lt;-10,"No","Yes")))</f>
        <v>N/A</v>
      </c>
      <c r="G32" s="13">
        <v>76.226683867999995</v>
      </c>
      <c r="H32" s="11" t="str">
        <f t="shared" ref="H32:H37" si="13">IF($B32="N/A","N/A",IF(G32&gt;10,"No",IF(G32&lt;-10,"No","Yes")))</f>
        <v>N/A</v>
      </c>
      <c r="I32" s="12">
        <v>0.31940000000000002</v>
      </c>
      <c r="J32" s="12">
        <v>0.26500000000000001</v>
      </c>
      <c r="K32" s="43" t="s">
        <v>740</v>
      </c>
      <c r="L32" s="9" t="str">
        <f t="shared" si="4"/>
        <v>Yes</v>
      </c>
    </row>
    <row r="33" spans="1:12" x14ac:dyDescent="0.25">
      <c r="A33" s="2" t="s">
        <v>24</v>
      </c>
      <c r="B33" s="35" t="s">
        <v>213</v>
      </c>
      <c r="C33" s="13">
        <v>20.628134451000001</v>
      </c>
      <c r="D33" s="11" t="str">
        <f t="shared" si="11"/>
        <v>N/A</v>
      </c>
      <c r="E33" s="13">
        <v>20.542047017000002</v>
      </c>
      <c r="F33" s="11" t="str">
        <f t="shared" si="12"/>
        <v>N/A</v>
      </c>
      <c r="G33" s="13">
        <v>20.214705006999999</v>
      </c>
      <c r="H33" s="11" t="str">
        <f t="shared" si="13"/>
        <v>N/A</v>
      </c>
      <c r="I33" s="12">
        <v>-0.41699999999999998</v>
      </c>
      <c r="J33" s="12">
        <v>-1.59</v>
      </c>
      <c r="K33" s="43" t="s">
        <v>740</v>
      </c>
      <c r="L33" s="9" t="str">
        <f t="shared" si="4"/>
        <v>Yes</v>
      </c>
    </row>
    <row r="34" spans="1:12" x14ac:dyDescent="0.25">
      <c r="A34" s="2" t="s">
        <v>25</v>
      </c>
      <c r="B34" s="35" t="s">
        <v>213</v>
      </c>
      <c r="C34" s="13">
        <v>0.53340993240000001</v>
      </c>
      <c r="D34" s="11" t="str">
        <f t="shared" si="11"/>
        <v>N/A</v>
      </c>
      <c r="E34" s="13">
        <v>0.52951304290000001</v>
      </c>
      <c r="F34" s="11" t="str">
        <f t="shared" si="12"/>
        <v>N/A</v>
      </c>
      <c r="G34" s="13">
        <v>0.63424150420000003</v>
      </c>
      <c r="H34" s="11" t="str">
        <f t="shared" si="13"/>
        <v>N/A</v>
      </c>
      <c r="I34" s="12">
        <v>-0.73099999999999998</v>
      </c>
      <c r="J34" s="12">
        <v>19.78</v>
      </c>
      <c r="K34" s="43" t="s">
        <v>740</v>
      </c>
      <c r="L34" s="9" t="str">
        <f t="shared" si="4"/>
        <v>No</v>
      </c>
    </row>
    <row r="35" spans="1:12" x14ac:dyDescent="0.25">
      <c r="A35" s="2" t="s">
        <v>26</v>
      </c>
      <c r="B35" s="43" t="s">
        <v>213</v>
      </c>
      <c r="C35" s="13">
        <v>2.9507890092000002</v>
      </c>
      <c r="D35" s="11" t="str">
        <f t="shared" si="11"/>
        <v>N/A</v>
      </c>
      <c r="E35" s="13">
        <v>2.8037661479999998</v>
      </c>
      <c r="F35" s="11" t="str">
        <f t="shared" si="12"/>
        <v>N/A</v>
      </c>
      <c r="G35" s="13">
        <v>2.8240014371000002</v>
      </c>
      <c r="H35" s="11" t="str">
        <f t="shared" si="13"/>
        <v>N/A</v>
      </c>
      <c r="I35" s="12">
        <v>-4.9800000000000004</v>
      </c>
      <c r="J35" s="12">
        <v>0.72170000000000001</v>
      </c>
      <c r="K35" s="43" t="s">
        <v>213</v>
      </c>
      <c r="L35" s="9" t="str">
        <f t="shared" si="4"/>
        <v>N/A</v>
      </c>
    </row>
    <row r="36" spans="1:12" x14ac:dyDescent="0.25">
      <c r="A36" s="2" t="s">
        <v>60</v>
      </c>
      <c r="B36" s="43" t="s">
        <v>213</v>
      </c>
      <c r="C36" s="13">
        <v>0.1040433274</v>
      </c>
      <c r="D36" s="11" t="str">
        <f t="shared" si="11"/>
        <v>N/A</v>
      </c>
      <c r="E36" s="13">
        <v>9.9486729699999998E-2</v>
      </c>
      <c r="F36" s="11" t="str">
        <f t="shared" si="12"/>
        <v>N/A</v>
      </c>
      <c r="G36" s="13">
        <v>0.1003681842</v>
      </c>
      <c r="H36" s="11" t="str">
        <f t="shared" si="13"/>
        <v>N/A</v>
      </c>
      <c r="I36" s="12">
        <v>-4.38</v>
      </c>
      <c r="J36" s="12">
        <v>0.88600000000000001</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5.0101119999999995E-4</v>
      </c>
      <c r="D38" s="11" t="str">
        <f>IF($B38="N/A","N/A",IF(C38&gt;=5,"No",IF(C38&lt;0,"No","Yes")))</f>
        <v>Yes</v>
      </c>
      <c r="E38" s="13">
        <v>0</v>
      </c>
      <c r="F38" s="11" t="str">
        <f>IF($B38="N/A","N/A",IF(E38&gt;=5,"No",IF(E38&lt;0,"No","Yes")))</f>
        <v>Yes</v>
      </c>
      <c r="G38" s="13">
        <v>0</v>
      </c>
      <c r="H38" s="11" t="str">
        <f>IF($B38="N/A","N/A",IF(G38&gt;=5,"No",IF(G38&lt;0,"No","Yes")))</f>
        <v>Yes</v>
      </c>
      <c r="I38" s="12">
        <v>-100</v>
      </c>
      <c r="J38" s="12" t="s">
        <v>1746</v>
      </c>
      <c r="K38" s="43" t="s">
        <v>740</v>
      </c>
      <c r="L38" s="9" t="str">
        <f t="shared" si="4"/>
        <v>N/A</v>
      </c>
    </row>
    <row r="39" spans="1:12" x14ac:dyDescent="0.25">
      <c r="A39" s="2" t="s">
        <v>63</v>
      </c>
      <c r="B39" s="43" t="s">
        <v>213</v>
      </c>
      <c r="C39" s="13">
        <v>30.943788213000001</v>
      </c>
      <c r="D39" s="11" t="str">
        <f>IF($B39="N/A","N/A",IF(C39&gt;10,"No",IF(C39&lt;-10,"No","Yes")))</f>
        <v>N/A</v>
      </c>
      <c r="E39" s="13">
        <v>29.177089085999999</v>
      </c>
      <c r="F39" s="11" t="str">
        <f>IF($B39="N/A","N/A",IF(E39&gt;10,"No",IF(E39&lt;-10,"No","Yes")))</f>
        <v>N/A</v>
      </c>
      <c r="G39" s="13">
        <v>28.682689566000001</v>
      </c>
      <c r="H39" s="11" t="str">
        <f>IF($B39="N/A","N/A",IF(G39&gt;10,"No",IF(G39&lt;-10,"No","Yes")))</f>
        <v>N/A</v>
      </c>
      <c r="I39" s="12">
        <v>-5.71</v>
      </c>
      <c r="J39" s="12">
        <v>-1.69</v>
      </c>
      <c r="K39" s="43" t="s">
        <v>740</v>
      </c>
      <c r="L39" s="9" t="str">
        <f t="shared" si="4"/>
        <v>Yes</v>
      </c>
    </row>
    <row r="40" spans="1:12" x14ac:dyDescent="0.25">
      <c r="A40" s="2" t="s">
        <v>64</v>
      </c>
      <c r="B40" s="43" t="s">
        <v>213</v>
      </c>
      <c r="C40" s="13">
        <v>0</v>
      </c>
      <c r="D40" s="11" t="str">
        <f>IF($B40="N/A","N/A",IF(C40&gt;10,"No",IF(C40&lt;-10,"No","Yes")))</f>
        <v>N/A</v>
      </c>
      <c r="E40" s="13">
        <v>0</v>
      </c>
      <c r="F40" s="11" t="str">
        <f>IF($B40="N/A","N/A",IF(E40&gt;10,"No",IF(E40&lt;-10,"No","Yes")))</f>
        <v>N/A</v>
      </c>
      <c r="G40" s="13">
        <v>0</v>
      </c>
      <c r="H40" s="11" t="str">
        <f>IF($B40="N/A","N/A",IF(G40&gt;10,"No",IF(G40&lt;-10,"No","Yes")))</f>
        <v>N/A</v>
      </c>
      <c r="I40" s="12" t="s">
        <v>1746</v>
      </c>
      <c r="J40" s="12" t="s">
        <v>1746</v>
      </c>
      <c r="K40" s="43" t="s">
        <v>740</v>
      </c>
      <c r="L40" s="9" t="str">
        <f t="shared" si="4"/>
        <v>N/A</v>
      </c>
    </row>
    <row r="41" spans="1:12" x14ac:dyDescent="0.25">
      <c r="A41" s="3" t="s">
        <v>19</v>
      </c>
      <c r="B41" s="35" t="s">
        <v>281</v>
      </c>
      <c r="C41" s="8">
        <v>3.0105763466000002</v>
      </c>
      <c r="D41" s="11" t="str">
        <f>IF($B41="N/A","N/A",IF(C41&gt;8,"No",IF(C41&lt;2,"No","Yes")))</f>
        <v>Yes</v>
      </c>
      <c r="E41" s="8">
        <v>2.4054131608999998</v>
      </c>
      <c r="F41" s="11" t="str">
        <f>IF($B41="N/A","N/A",IF(E41&gt;8,"No",IF(E41&lt;2,"No","Yes")))</f>
        <v>Yes</v>
      </c>
      <c r="G41" s="8">
        <v>2.2790737988999998</v>
      </c>
      <c r="H41" s="11" t="str">
        <f>IF($B41="N/A","N/A",IF(G41&gt;8,"No",IF(G41&lt;2,"No","Yes")))</f>
        <v>Yes</v>
      </c>
      <c r="I41" s="12">
        <v>-20.100000000000001</v>
      </c>
      <c r="J41" s="12">
        <v>-5.25</v>
      </c>
      <c r="K41" s="43" t="s">
        <v>740</v>
      </c>
      <c r="L41" s="9" t="str">
        <f t="shared" si="4"/>
        <v>Yes</v>
      </c>
    </row>
    <row r="42" spans="1:12" x14ac:dyDescent="0.25">
      <c r="A42" s="3" t="s">
        <v>170</v>
      </c>
      <c r="B42" s="35" t="s">
        <v>213</v>
      </c>
      <c r="C42" s="8">
        <v>14.479557908</v>
      </c>
      <c r="D42" s="11" t="str">
        <f t="shared" ref="D42:D49" si="14">IF($B42="N/A","N/A",IF(C42&gt;10,"No",IF(C42&lt;-10,"No","Yes")))</f>
        <v>N/A</v>
      </c>
      <c r="E42" s="8">
        <v>12.267999653</v>
      </c>
      <c r="F42" s="11" t="str">
        <f t="shared" ref="F42:F49" si="15">IF($B42="N/A","N/A",IF(E42&gt;10,"No",IF(E42&lt;-10,"No","Yes")))</f>
        <v>N/A</v>
      </c>
      <c r="G42" s="8">
        <v>11.590075734999999</v>
      </c>
      <c r="H42" s="11" t="str">
        <f t="shared" ref="H42:H49" si="16">IF($B42="N/A","N/A",IF(G42&gt;10,"No",IF(G42&lt;-10,"No","Yes")))</f>
        <v>N/A</v>
      </c>
      <c r="I42" s="12">
        <v>-15.3</v>
      </c>
      <c r="J42" s="12">
        <v>-5.53</v>
      </c>
      <c r="K42" s="43" t="s">
        <v>740</v>
      </c>
      <c r="L42" s="9" t="str">
        <f>IF(J42="Div by 0", "N/A", IF(OR(J42="N/A",K42="N/A"),"N/A", IF(J42&gt;VALUE(MID(K42,1,2)), "No", IF(J42&lt;-1*VALUE(MID(K42,1,2)), "No", "Yes"))))</f>
        <v>Yes</v>
      </c>
    </row>
    <row r="43" spans="1:12" x14ac:dyDescent="0.25">
      <c r="A43" s="3" t="s">
        <v>171</v>
      </c>
      <c r="B43" s="35" t="s">
        <v>213</v>
      </c>
      <c r="C43" s="8">
        <v>30.095576238</v>
      </c>
      <c r="D43" s="11" t="str">
        <f t="shared" si="14"/>
        <v>N/A</v>
      </c>
      <c r="E43" s="8">
        <v>25.794810988999998</v>
      </c>
      <c r="F43" s="11" t="str">
        <f t="shared" si="15"/>
        <v>N/A</v>
      </c>
      <c r="G43" s="8">
        <v>24.869326654000002</v>
      </c>
      <c r="H43" s="11" t="str">
        <f t="shared" si="16"/>
        <v>N/A</v>
      </c>
      <c r="I43" s="12">
        <v>-14.3</v>
      </c>
      <c r="J43" s="12">
        <v>-3.59</v>
      </c>
      <c r="K43" s="43" t="s">
        <v>740</v>
      </c>
      <c r="L43" s="9" t="str">
        <f>IF(J43="Div by 0", "N/A", IF(OR(J43="N/A",K43="N/A"),"N/A", IF(J43&gt;VALUE(MID(K43,1,2)), "No", IF(J43&lt;-1*VALUE(MID(K43,1,2)), "No", "Yes"))))</f>
        <v>Yes</v>
      </c>
    </row>
    <row r="44" spans="1:12" x14ac:dyDescent="0.25">
      <c r="A44" s="3" t="s">
        <v>172</v>
      </c>
      <c r="B44" s="35" t="s">
        <v>213</v>
      </c>
      <c r="C44" s="8">
        <v>3.3265474148999998</v>
      </c>
      <c r="D44" s="11" t="str">
        <f t="shared" si="14"/>
        <v>N/A</v>
      </c>
      <c r="E44" s="8">
        <v>3.0516031575999998</v>
      </c>
      <c r="F44" s="11" t="str">
        <f t="shared" si="15"/>
        <v>N/A</v>
      </c>
      <c r="G44" s="8">
        <v>3.0759896440999999</v>
      </c>
      <c r="H44" s="11" t="str">
        <f t="shared" si="16"/>
        <v>N/A</v>
      </c>
      <c r="I44" s="12">
        <v>-8.27</v>
      </c>
      <c r="J44" s="12">
        <v>0.79910000000000003</v>
      </c>
      <c r="K44" s="43" t="s">
        <v>740</v>
      </c>
      <c r="L44" s="9" t="str">
        <f t="shared" ref="L44:L53" si="17">IF(J44="Div by 0", "N/A", IF(OR(J44="N/A",K44="N/A"),"N/A", IF(J44&gt;VALUE(MID(K44,1,2)), "No", IF(J44&lt;-1*VALUE(MID(K44,1,2)), "No", "Yes"))))</f>
        <v>Yes</v>
      </c>
    </row>
    <row r="45" spans="1:12" x14ac:dyDescent="0.25">
      <c r="A45" s="3" t="s">
        <v>173</v>
      </c>
      <c r="B45" s="35" t="s">
        <v>213</v>
      </c>
      <c r="C45" s="8">
        <v>25.220236177</v>
      </c>
      <c r="D45" s="11" t="str">
        <f t="shared" si="14"/>
        <v>N/A</v>
      </c>
      <c r="E45" s="8">
        <v>28.269391114000001</v>
      </c>
      <c r="F45" s="11" t="str">
        <f t="shared" si="15"/>
        <v>N/A</v>
      </c>
      <c r="G45" s="8">
        <v>28.259610662</v>
      </c>
      <c r="H45" s="11" t="str">
        <f t="shared" si="16"/>
        <v>N/A</v>
      </c>
      <c r="I45" s="12">
        <v>12.09</v>
      </c>
      <c r="J45" s="12">
        <v>-3.5000000000000003E-2</v>
      </c>
      <c r="K45" s="43" t="s">
        <v>740</v>
      </c>
      <c r="L45" s="9" t="str">
        <f t="shared" si="17"/>
        <v>Yes</v>
      </c>
    </row>
    <row r="46" spans="1:12" x14ac:dyDescent="0.25">
      <c r="A46" s="3" t="s">
        <v>174</v>
      </c>
      <c r="B46" s="35" t="s">
        <v>213</v>
      </c>
      <c r="C46" s="8">
        <v>11.893505058000001</v>
      </c>
      <c r="D46" s="11" t="str">
        <f t="shared" si="14"/>
        <v>N/A</v>
      </c>
      <c r="E46" s="8">
        <v>15.065539421</v>
      </c>
      <c r="F46" s="11" t="str">
        <f t="shared" si="15"/>
        <v>N/A</v>
      </c>
      <c r="G46" s="8">
        <v>15.990322447</v>
      </c>
      <c r="H46" s="11" t="str">
        <f t="shared" si="16"/>
        <v>N/A</v>
      </c>
      <c r="I46" s="12">
        <v>26.67</v>
      </c>
      <c r="J46" s="12">
        <v>6.1379999999999999</v>
      </c>
      <c r="K46" s="43" t="s">
        <v>740</v>
      </c>
      <c r="L46" s="9" t="str">
        <f t="shared" si="17"/>
        <v>Yes</v>
      </c>
    </row>
    <row r="47" spans="1:12" x14ac:dyDescent="0.25">
      <c r="A47" s="3" t="s">
        <v>175</v>
      </c>
      <c r="B47" s="35" t="s">
        <v>213</v>
      </c>
      <c r="C47" s="8">
        <v>4.3304068712000001</v>
      </c>
      <c r="D47" s="11" t="str">
        <f t="shared" si="14"/>
        <v>N/A</v>
      </c>
      <c r="E47" s="8">
        <v>4.6738459538999999</v>
      </c>
      <c r="F47" s="11" t="str">
        <f t="shared" si="15"/>
        <v>N/A</v>
      </c>
      <c r="G47" s="8">
        <v>5.1171443681</v>
      </c>
      <c r="H47" s="11" t="str">
        <f t="shared" si="16"/>
        <v>N/A</v>
      </c>
      <c r="I47" s="12">
        <v>7.931</v>
      </c>
      <c r="J47" s="12">
        <v>9.4849999999999994</v>
      </c>
      <c r="K47" s="43" t="s">
        <v>740</v>
      </c>
      <c r="L47" s="9" t="str">
        <f t="shared" si="17"/>
        <v>Yes</v>
      </c>
    </row>
    <row r="48" spans="1:12" x14ac:dyDescent="0.25">
      <c r="A48" s="3" t="s">
        <v>176</v>
      </c>
      <c r="B48" s="35" t="s">
        <v>213</v>
      </c>
      <c r="C48" s="8">
        <v>3.9726848690000001</v>
      </c>
      <c r="D48" s="11" t="str">
        <f t="shared" si="14"/>
        <v>N/A</v>
      </c>
      <c r="E48" s="8">
        <v>4.5721935266999996</v>
      </c>
      <c r="F48" s="11" t="str">
        <f t="shared" si="15"/>
        <v>N/A</v>
      </c>
      <c r="G48" s="8">
        <v>4.7827512438999999</v>
      </c>
      <c r="H48" s="11" t="str">
        <f t="shared" si="16"/>
        <v>N/A</v>
      </c>
      <c r="I48" s="12">
        <v>15.09</v>
      </c>
      <c r="J48" s="12">
        <v>4.6050000000000004</v>
      </c>
      <c r="K48" s="43" t="s">
        <v>740</v>
      </c>
      <c r="L48" s="9" t="str">
        <f t="shared" si="17"/>
        <v>Yes</v>
      </c>
    </row>
    <row r="49" spans="1:12" x14ac:dyDescent="0.25">
      <c r="A49" s="3" t="s">
        <v>957</v>
      </c>
      <c r="B49" s="35" t="s">
        <v>213</v>
      </c>
      <c r="C49" s="8">
        <v>3.6709091182</v>
      </c>
      <c r="D49" s="11" t="str">
        <f t="shared" si="14"/>
        <v>N/A</v>
      </c>
      <c r="E49" s="8">
        <v>3.8992030233000001</v>
      </c>
      <c r="F49" s="11" t="str">
        <f t="shared" si="15"/>
        <v>N/A</v>
      </c>
      <c r="G49" s="8">
        <v>4.0357054475999998</v>
      </c>
      <c r="H49" s="11" t="str">
        <f t="shared" si="16"/>
        <v>N/A</v>
      </c>
      <c r="I49" s="12">
        <v>6.2190000000000003</v>
      </c>
      <c r="J49" s="12">
        <v>3.5009999999999999</v>
      </c>
      <c r="K49" s="43" t="s">
        <v>740</v>
      </c>
      <c r="L49" s="9" t="str">
        <f t="shared" si="17"/>
        <v>Yes</v>
      </c>
    </row>
    <row r="50" spans="1:12" x14ac:dyDescent="0.25">
      <c r="A50" s="2" t="s">
        <v>208</v>
      </c>
      <c r="B50" s="35" t="s">
        <v>213</v>
      </c>
      <c r="C50" s="36">
        <v>284311</v>
      </c>
      <c r="D50" s="9" t="str">
        <f t="shared" ref="D50:D53" si="18">IF($B50="N/A","N/A",IF(C50&lt;0,"No","Yes"))</f>
        <v>N/A</v>
      </c>
      <c r="E50" s="36">
        <v>298346</v>
      </c>
      <c r="F50" s="9" t="str">
        <f t="shared" ref="F50:F53" si="19">IF($B50="N/A","N/A",IF(E50&lt;0,"No","Yes"))</f>
        <v>N/A</v>
      </c>
      <c r="G50" s="36">
        <v>307786</v>
      </c>
      <c r="H50" s="9" t="str">
        <f t="shared" ref="H50:H53" si="20">IF($B50="N/A","N/A",IF(G50&lt;0,"No","Yes"))</f>
        <v>N/A</v>
      </c>
      <c r="I50" s="12">
        <v>4.9359999999999999</v>
      </c>
      <c r="J50" s="12">
        <v>3.1640000000000001</v>
      </c>
      <c r="K50" s="43" t="s">
        <v>740</v>
      </c>
      <c r="L50" s="9" t="str">
        <f t="shared" si="17"/>
        <v>Yes</v>
      </c>
    </row>
    <row r="51" spans="1:12" x14ac:dyDescent="0.25">
      <c r="A51" s="2" t="s">
        <v>209</v>
      </c>
      <c r="B51" s="35" t="s">
        <v>213</v>
      </c>
      <c r="C51" s="36">
        <v>19842</v>
      </c>
      <c r="D51" s="9" t="str">
        <f t="shared" si="18"/>
        <v>N/A</v>
      </c>
      <c r="E51" s="36">
        <v>22477</v>
      </c>
      <c r="F51" s="9" t="str">
        <f t="shared" si="19"/>
        <v>N/A</v>
      </c>
      <c r="G51" s="36">
        <v>24406</v>
      </c>
      <c r="H51" s="9" t="str">
        <f t="shared" si="20"/>
        <v>N/A</v>
      </c>
      <c r="I51" s="12">
        <v>13.28</v>
      </c>
      <c r="J51" s="12">
        <v>8.5820000000000007</v>
      </c>
      <c r="K51" s="43" t="s">
        <v>740</v>
      </c>
      <c r="L51" s="9" t="str">
        <f t="shared" si="17"/>
        <v>Yes</v>
      </c>
    </row>
    <row r="52" spans="1:12" x14ac:dyDescent="0.25">
      <c r="A52" s="2" t="s">
        <v>210</v>
      </c>
      <c r="B52" s="35" t="s">
        <v>213</v>
      </c>
      <c r="C52" s="36">
        <v>215545</v>
      </c>
      <c r="D52" s="9" t="str">
        <f t="shared" si="18"/>
        <v>N/A</v>
      </c>
      <c r="E52" s="36">
        <v>313282</v>
      </c>
      <c r="F52" s="9" t="str">
        <f t="shared" si="19"/>
        <v>N/A</v>
      </c>
      <c r="G52" s="36">
        <v>345175</v>
      </c>
      <c r="H52" s="9" t="str">
        <f t="shared" si="20"/>
        <v>N/A</v>
      </c>
      <c r="I52" s="12">
        <v>45.34</v>
      </c>
      <c r="J52" s="12">
        <v>10.18</v>
      </c>
      <c r="K52" s="43" t="s">
        <v>740</v>
      </c>
      <c r="L52" s="9" t="str">
        <f t="shared" si="17"/>
        <v>No</v>
      </c>
    </row>
    <row r="53" spans="1:12" x14ac:dyDescent="0.25">
      <c r="A53" s="2" t="s">
        <v>958</v>
      </c>
      <c r="B53" s="35" t="s">
        <v>213</v>
      </c>
      <c r="C53" s="36">
        <v>47917</v>
      </c>
      <c r="D53" s="9" t="str">
        <f t="shared" si="18"/>
        <v>N/A</v>
      </c>
      <c r="E53" s="36">
        <v>72976</v>
      </c>
      <c r="F53" s="9" t="str">
        <f t="shared" si="19"/>
        <v>N/A</v>
      </c>
      <c r="G53" s="36">
        <v>86407</v>
      </c>
      <c r="H53" s="9" t="str">
        <f t="shared" si="20"/>
        <v>N/A</v>
      </c>
      <c r="I53" s="12">
        <v>52.3</v>
      </c>
      <c r="J53" s="12">
        <v>18.399999999999999</v>
      </c>
      <c r="K53" s="43" t="s">
        <v>740</v>
      </c>
      <c r="L53" s="9" t="str">
        <f t="shared" si="17"/>
        <v>No</v>
      </c>
    </row>
    <row r="54" spans="1:12" x14ac:dyDescent="0.25">
      <c r="A54" s="2" t="s">
        <v>959</v>
      </c>
      <c r="B54" s="35"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5" t="s">
        <v>213</v>
      </c>
      <c r="L54" s="9" t="str">
        <f t="shared" si="4"/>
        <v>N/A</v>
      </c>
    </row>
    <row r="55" spans="1:12" x14ac:dyDescent="0.25">
      <c r="A55" s="2" t="s">
        <v>1748</v>
      </c>
      <c r="B55" s="35"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5" t="s">
        <v>213</v>
      </c>
      <c r="L55" s="9" t="str">
        <f t="shared" si="4"/>
        <v>N/A</v>
      </c>
    </row>
    <row r="56" spans="1:12" x14ac:dyDescent="0.25">
      <c r="A56" s="2" t="s">
        <v>177</v>
      </c>
      <c r="B56" s="35" t="s">
        <v>213</v>
      </c>
      <c r="C56" s="8">
        <v>59.035319620000003</v>
      </c>
      <c r="D56" s="11" t="str">
        <f t="shared" ref="D56:D57" si="21">IF($B56="N/A","N/A",IF(C56&gt;10,"No",IF(C56&lt;-10,"No","Yes")))</f>
        <v>N/A</v>
      </c>
      <c r="E56" s="8">
        <v>56.591300392999997</v>
      </c>
      <c r="F56" s="11" t="str">
        <f t="shared" ref="F56:F57" si="22">IF($B56="N/A","N/A",IF(E56&gt;10,"No",IF(E56&lt;-10,"No","Yes")))</f>
        <v>N/A</v>
      </c>
      <c r="G56" s="8">
        <v>56.188973568999998</v>
      </c>
      <c r="H56" s="11" t="str">
        <f t="shared" ref="H56:H57" si="23">IF($B56="N/A","N/A",IF(G56&gt;10,"No",IF(G56&lt;-10,"No","Yes")))</f>
        <v>N/A</v>
      </c>
      <c r="I56" s="12">
        <v>-4.1399999999999997</v>
      </c>
      <c r="J56" s="12">
        <v>-0.71099999999999997</v>
      </c>
      <c r="K56" s="43" t="s">
        <v>740</v>
      </c>
      <c r="L56" s="9" t="str">
        <f>IF(J56="Div by 0", "N/A", IF(OR(J56="N/A",K56="N/A"),"N/A", IF(J56&gt;VALUE(MID(K56,1,2)), "No", IF(J56&lt;-1*VALUE(MID(K56,1,2)), "No", "Yes"))))</f>
        <v>Yes</v>
      </c>
    </row>
    <row r="57" spans="1:12" x14ac:dyDescent="0.25">
      <c r="A57" s="6" t="s">
        <v>178</v>
      </c>
      <c r="B57" s="35" t="s">
        <v>213</v>
      </c>
      <c r="C57" s="8">
        <v>40.964680379999997</v>
      </c>
      <c r="D57" s="11" t="str">
        <f t="shared" si="21"/>
        <v>N/A</v>
      </c>
      <c r="E57" s="8">
        <v>43.408699607000003</v>
      </c>
      <c r="F57" s="11" t="str">
        <f t="shared" si="22"/>
        <v>N/A</v>
      </c>
      <c r="G57" s="8">
        <v>43.811026431000002</v>
      </c>
      <c r="H57" s="11" t="str">
        <f t="shared" si="23"/>
        <v>N/A</v>
      </c>
      <c r="I57" s="12">
        <v>5.9660000000000002</v>
      </c>
      <c r="J57" s="12">
        <v>0.92679999999999996</v>
      </c>
      <c r="K57" s="43" t="s">
        <v>740</v>
      </c>
      <c r="L57" s="9" t="str">
        <f>IF(J57="Div by 0", "N/A", IF(OR(J57="N/A",K57="N/A"),"N/A", IF(J57&gt;VALUE(MID(K57,1,2)), "No", IF(J57&lt;-1*VALUE(MID(K57,1,2)), "No", "Yes"))))</f>
        <v>Yes</v>
      </c>
    </row>
    <row r="58" spans="1:12" x14ac:dyDescent="0.25">
      <c r="A58" s="7" t="s">
        <v>686</v>
      </c>
      <c r="B58" s="35" t="s">
        <v>282</v>
      </c>
      <c r="C58" s="8">
        <v>67.971355518999999</v>
      </c>
      <c r="D58" s="11" t="str">
        <f>IF($B58="N/A","N/A",IF(C58&gt;70,"No",IF(C58&lt;40,"No","Yes")))</f>
        <v>Yes</v>
      </c>
      <c r="E58" s="8">
        <v>61.197197586999998</v>
      </c>
      <c r="F58" s="11" t="str">
        <f>IF($B58="N/A","N/A",IF(E58&gt;70,"No",IF(E58&lt;40,"No","Yes")))</f>
        <v>Yes</v>
      </c>
      <c r="G58" s="8">
        <v>63.344383464000003</v>
      </c>
      <c r="H58" s="11" t="str">
        <f>IF($B58="N/A","N/A",IF(G58&gt;70,"No",IF(G58&lt;40,"No","Yes")))</f>
        <v>Yes</v>
      </c>
      <c r="I58" s="12">
        <v>-9.9700000000000006</v>
      </c>
      <c r="J58" s="12">
        <v>3.5089999999999999</v>
      </c>
      <c r="K58" s="43" t="s">
        <v>740</v>
      </c>
      <c r="L58" s="9" t="str">
        <f t="shared" si="4"/>
        <v>Yes</v>
      </c>
    </row>
    <row r="59" spans="1:12" x14ac:dyDescent="0.25">
      <c r="A59" s="2" t="s">
        <v>687</v>
      </c>
      <c r="B59" s="35" t="s">
        <v>213</v>
      </c>
      <c r="C59" s="8">
        <v>72.129127299999993</v>
      </c>
      <c r="D59" s="11" t="str">
        <f>IF($B59="N/A","N/A",IF(C59&gt;10,"No",IF(C59&lt;-10,"No","Yes")))</f>
        <v>N/A</v>
      </c>
      <c r="E59" s="8">
        <v>61.630462078999997</v>
      </c>
      <c r="F59" s="11" t="str">
        <f>IF($B59="N/A","N/A",IF(E59&gt;10,"No",IF(E59&lt;-10,"No","Yes")))</f>
        <v>N/A</v>
      </c>
      <c r="G59" s="8">
        <v>69.220600386000001</v>
      </c>
      <c r="H59" s="11" t="str">
        <f>IF($B59="N/A","N/A",IF(G59&gt;10,"No",IF(G59&lt;-10,"No","Yes")))</f>
        <v>N/A</v>
      </c>
      <c r="I59" s="12">
        <v>-14.6</v>
      </c>
      <c r="J59" s="12">
        <v>12.32</v>
      </c>
      <c r="K59" s="35" t="s">
        <v>213</v>
      </c>
      <c r="L59" s="9" t="str">
        <f t="shared" si="4"/>
        <v>N/A</v>
      </c>
    </row>
    <row r="60" spans="1:12" x14ac:dyDescent="0.25">
      <c r="A60" s="2" t="s">
        <v>688</v>
      </c>
      <c r="B60" s="35" t="s">
        <v>213</v>
      </c>
      <c r="C60" s="8">
        <v>76.993495206000006</v>
      </c>
      <c r="D60" s="11" t="str">
        <f t="shared" ref="D60:D66" si="24">IF($B60="N/A","N/A",IF(C60&gt;10,"No",IF(C60&lt;-10,"No","Yes")))</f>
        <v>N/A</v>
      </c>
      <c r="E60" s="8">
        <v>77.591671640000001</v>
      </c>
      <c r="F60" s="11" t="str">
        <f t="shared" ref="F60:F66" si="25">IF($B60="N/A","N/A",IF(E60&gt;10,"No",IF(E60&lt;-10,"No","Yes")))</f>
        <v>N/A</v>
      </c>
      <c r="G60" s="8">
        <v>76.551846501</v>
      </c>
      <c r="H60" s="11" t="str">
        <f t="shared" ref="H60:H66" si="26">IF($B60="N/A","N/A",IF(G60&gt;10,"No",IF(G60&lt;-10,"No","Yes")))</f>
        <v>N/A</v>
      </c>
      <c r="I60" s="12">
        <v>0.77690000000000003</v>
      </c>
      <c r="J60" s="12">
        <v>-1.34</v>
      </c>
      <c r="K60" s="35" t="s">
        <v>213</v>
      </c>
      <c r="L60" s="9" t="str">
        <f t="shared" si="4"/>
        <v>N/A</v>
      </c>
    </row>
    <row r="61" spans="1:12" x14ac:dyDescent="0.25">
      <c r="A61" s="2" t="s">
        <v>1747</v>
      </c>
      <c r="B61" s="35" t="s">
        <v>213</v>
      </c>
      <c r="C61" s="8">
        <v>68.712822630000005</v>
      </c>
      <c r="D61" s="11" t="str">
        <f t="shared" si="24"/>
        <v>N/A</v>
      </c>
      <c r="E61" s="8">
        <v>71.403717039</v>
      </c>
      <c r="F61" s="11" t="str">
        <f t="shared" si="25"/>
        <v>N/A</v>
      </c>
      <c r="G61" s="8">
        <v>68.584938593000004</v>
      </c>
      <c r="H61" s="11" t="str">
        <f t="shared" si="26"/>
        <v>N/A</v>
      </c>
      <c r="I61" s="12">
        <v>3.9159999999999999</v>
      </c>
      <c r="J61" s="12">
        <v>-3.95</v>
      </c>
      <c r="K61" s="35" t="s">
        <v>213</v>
      </c>
      <c r="L61" s="9" t="str">
        <f t="shared" si="4"/>
        <v>N/A</v>
      </c>
    </row>
    <row r="62" spans="1:12" x14ac:dyDescent="0.25">
      <c r="A62" s="2" t="s">
        <v>689</v>
      </c>
      <c r="B62" s="35" t="s">
        <v>213</v>
      </c>
      <c r="C62" s="8">
        <v>60.925664828999999</v>
      </c>
      <c r="D62" s="11" t="str">
        <f t="shared" si="24"/>
        <v>N/A</v>
      </c>
      <c r="E62" s="8">
        <v>44.411115944999999</v>
      </c>
      <c r="F62" s="11" t="str">
        <f t="shared" si="25"/>
        <v>N/A</v>
      </c>
      <c r="G62" s="8">
        <v>51.971697888000001</v>
      </c>
      <c r="H62" s="11" t="str">
        <f t="shared" si="26"/>
        <v>N/A</v>
      </c>
      <c r="I62" s="12">
        <v>-27.1</v>
      </c>
      <c r="J62" s="12">
        <v>17.02</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1.3328568160000001</v>
      </c>
      <c r="D64" s="11" t="str">
        <f t="shared" si="24"/>
        <v>N/A</v>
      </c>
      <c r="E64" s="8">
        <v>1.1445711377000001</v>
      </c>
      <c r="F64" s="11" t="str">
        <f t="shared" si="25"/>
        <v>N/A</v>
      </c>
      <c r="G64" s="8">
        <v>1.2289135740999999</v>
      </c>
      <c r="H64" s="11" t="str">
        <f t="shared" si="26"/>
        <v>N/A</v>
      </c>
      <c r="I64" s="12">
        <v>-14.1</v>
      </c>
      <c r="J64" s="12">
        <v>7.3689999999999998</v>
      </c>
      <c r="K64" s="35" t="s">
        <v>213</v>
      </c>
      <c r="L64" s="9" t="str">
        <f t="shared" si="4"/>
        <v>N/A</v>
      </c>
    </row>
    <row r="65" spans="1:12" x14ac:dyDescent="0.25">
      <c r="A65" s="3" t="s">
        <v>147</v>
      </c>
      <c r="B65" s="35" t="s">
        <v>213</v>
      </c>
      <c r="C65" s="8">
        <v>1.392310146</v>
      </c>
      <c r="D65" s="11" t="str">
        <f t="shared" si="24"/>
        <v>N/A</v>
      </c>
      <c r="E65" s="8">
        <v>1.2922446372</v>
      </c>
      <c r="F65" s="11" t="str">
        <f t="shared" si="25"/>
        <v>N/A</v>
      </c>
      <c r="G65" s="8">
        <v>1.3908342116000001</v>
      </c>
      <c r="H65" s="11" t="str">
        <f t="shared" si="26"/>
        <v>N/A</v>
      </c>
      <c r="I65" s="12">
        <v>-7.19</v>
      </c>
      <c r="J65" s="12">
        <v>7.6289999999999996</v>
      </c>
      <c r="K65" s="35" t="s">
        <v>213</v>
      </c>
      <c r="L65" s="9" t="str">
        <f t="shared" si="4"/>
        <v>N/A</v>
      </c>
    </row>
    <row r="66" spans="1:12" x14ac:dyDescent="0.25">
      <c r="A66" s="3" t="s">
        <v>148</v>
      </c>
      <c r="B66" s="35" t="s">
        <v>213</v>
      </c>
      <c r="C66" s="8">
        <v>1.5023656079000001</v>
      </c>
      <c r="D66" s="11" t="str">
        <f t="shared" si="24"/>
        <v>N/A</v>
      </c>
      <c r="E66" s="8">
        <v>1.3891596011</v>
      </c>
      <c r="F66" s="11" t="str">
        <f t="shared" si="25"/>
        <v>N/A</v>
      </c>
      <c r="G66" s="8">
        <v>1.4791431396000001</v>
      </c>
      <c r="H66" s="11" t="str">
        <f t="shared" si="26"/>
        <v>N/A</v>
      </c>
      <c r="I66" s="12">
        <v>-7.54</v>
      </c>
      <c r="J66" s="12">
        <v>6.4779999999999998</v>
      </c>
      <c r="K66" s="35" t="s">
        <v>213</v>
      </c>
      <c r="L66" s="9" t="str">
        <f t="shared" si="4"/>
        <v>N/A</v>
      </c>
    </row>
    <row r="67" spans="1:12" x14ac:dyDescent="0.25">
      <c r="A67" s="2" t="s">
        <v>960</v>
      </c>
      <c r="B67" s="43" t="s">
        <v>213</v>
      </c>
      <c r="C67" s="1">
        <v>2309</v>
      </c>
      <c r="D67" s="11" t="str">
        <f>IF($B67="N/A","N/A",IF(C67&gt;10,"No",IF(C67&lt;-10,"No","Yes")))</f>
        <v>N/A</v>
      </c>
      <c r="E67" s="1">
        <v>3167</v>
      </c>
      <c r="F67" s="11" t="str">
        <f>IF($B67="N/A","N/A",IF(E67&gt;10,"No",IF(E67&lt;-10,"No","Yes")))</f>
        <v>N/A</v>
      </c>
      <c r="G67" s="1">
        <v>3620</v>
      </c>
      <c r="H67" s="11" t="str">
        <f>IF($B67="N/A","N/A",IF(G67&gt;10,"No",IF(G67&lt;-10,"No","Yes")))</f>
        <v>N/A</v>
      </c>
      <c r="I67" s="12">
        <v>37.159999999999997</v>
      </c>
      <c r="J67" s="12">
        <v>14.3</v>
      </c>
      <c r="K67" s="35" t="s">
        <v>213</v>
      </c>
      <c r="L67" s="9" t="str">
        <f t="shared" si="4"/>
        <v>N/A</v>
      </c>
    </row>
    <row r="68" spans="1:12" x14ac:dyDescent="0.25">
      <c r="A68" s="3" t="s">
        <v>201</v>
      </c>
      <c r="B68" s="43"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1746</v>
      </c>
      <c r="J68" s="12" t="s">
        <v>1746</v>
      </c>
      <c r="K68" s="35" t="s">
        <v>213</v>
      </c>
      <c r="L68" s="9" t="str">
        <f t="shared" si="4"/>
        <v>N/A</v>
      </c>
    </row>
    <row r="69" spans="1:12" x14ac:dyDescent="0.25">
      <c r="A69" s="3" t="s">
        <v>202</v>
      </c>
      <c r="B69" s="43" t="s">
        <v>217</v>
      </c>
      <c r="C69" s="1">
        <v>219</v>
      </c>
      <c r="D69" s="11" t="str">
        <f t="shared" si="27"/>
        <v>No</v>
      </c>
      <c r="E69" s="1">
        <v>280</v>
      </c>
      <c r="F69" s="11" t="str">
        <f t="shared" si="28"/>
        <v>No</v>
      </c>
      <c r="G69" s="1">
        <v>557</v>
      </c>
      <c r="H69" s="11" t="str">
        <f t="shared" si="29"/>
        <v>No</v>
      </c>
      <c r="I69" s="12">
        <v>27.85</v>
      </c>
      <c r="J69" s="12">
        <v>98.93</v>
      </c>
      <c r="K69" s="35" t="s">
        <v>213</v>
      </c>
      <c r="L69" s="9" t="str">
        <f t="shared" si="4"/>
        <v>N/A</v>
      </c>
    </row>
    <row r="70" spans="1:12" x14ac:dyDescent="0.25">
      <c r="A70" s="3" t="s">
        <v>203</v>
      </c>
      <c r="B70" s="60" t="s">
        <v>213</v>
      </c>
      <c r="C70" s="13">
        <v>88.127853880999993</v>
      </c>
      <c r="D70" s="11" t="str">
        <f>IF($B70="N/A","N/A",IF(C70&gt;10,"No",IF(C70&lt;-10,"No","Yes")))</f>
        <v>N/A</v>
      </c>
      <c r="E70" s="13">
        <v>85.357142856999999</v>
      </c>
      <c r="F70" s="11" t="str">
        <f>IF($B70="N/A","N/A",IF(E70&gt;10,"No",IF(E70&lt;-10,"No","Yes")))</f>
        <v>N/A</v>
      </c>
      <c r="G70" s="13">
        <v>93.895870736000006</v>
      </c>
      <c r="H70" s="11" t="str">
        <f>IF($B70="N/A","N/A",IF(G70&gt;10,"No",IF(G70&lt;-10,"No","Yes")))</f>
        <v>N/A</v>
      </c>
      <c r="I70" s="12">
        <v>-3.14</v>
      </c>
      <c r="J70" s="12">
        <v>10</v>
      </c>
      <c r="K70" s="60" t="s">
        <v>213</v>
      </c>
      <c r="L70" s="9" t="str">
        <f t="shared" si="4"/>
        <v>N/A</v>
      </c>
    </row>
    <row r="71" spans="1:12" x14ac:dyDescent="0.25">
      <c r="A71" s="2" t="s">
        <v>65</v>
      </c>
      <c r="B71" s="43" t="s">
        <v>213</v>
      </c>
      <c r="C71" s="1">
        <v>110135</v>
      </c>
      <c r="D71" s="11" t="str">
        <f>IF($B71="N/A","N/A",IF(C71&gt;10,"No",IF(C71&lt;-10,"No","Yes")))</f>
        <v>N/A</v>
      </c>
      <c r="E71" s="1">
        <v>140168</v>
      </c>
      <c r="F71" s="11" t="str">
        <f>IF($B71="N/A","N/A",IF(E71&gt;10,"No",IF(E71&lt;-10,"No","Yes")))</f>
        <v>N/A</v>
      </c>
      <c r="G71" s="1">
        <v>157025</v>
      </c>
      <c r="H71" s="11" t="str">
        <f>IF($B71="N/A","N/A",IF(G71&gt;10,"No",IF(G71&lt;-10,"No","Yes")))</f>
        <v>N/A</v>
      </c>
      <c r="I71" s="12">
        <v>27.27</v>
      </c>
      <c r="J71" s="12">
        <v>12.03</v>
      </c>
      <c r="K71" s="43" t="s">
        <v>740</v>
      </c>
      <c r="L71" s="9" t="str">
        <f t="shared" ref="L71:L103" si="30">IF(J71="Div by 0", "N/A", IF(K71="N/A","N/A", IF(J71&gt;VALUE(MID(K71,1,2)), "No", IF(J71&lt;-1*VALUE(MID(K71,1,2)), "No", "Yes"))))</f>
        <v>No</v>
      </c>
    </row>
    <row r="72" spans="1:12" x14ac:dyDescent="0.25">
      <c r="A72" s="4" t="s">
        <v>66</v>
      </c>
      <c r="B72" s="43" t="s">
        <v>213</v>
      </c>
      <c r="C72" s="1">
        <v>96109.24</v>
      </c>
      <c r="D72" s="11" t="str">
        <f>IF($B72="N/A","N/A",IF(C72&gt;10,"No",IF(C72&lt;-10,"No","Yes")))</f>
        <v>N/A</v>
      </c>
      <c r="E72" s="1">
        <v>119428.87</v>
      </c>
      <c r="F72" s="11" t="str">
        <f>IF($B72="N/A","N/A",IF(E72&gt;10,"No",IF(E72&lt;-10,"No","Yes")))</f>
        <v>N/A</v>
      </c>
      <c r="G72" s="1">
        <v>136393.79</v>
      </c>
      <c r="H72" s="11" t="str">
        <f>IF($B72="N/A","N/A",IF(G72&gt;10,"No",IF(G72&lt;-10,"No","Yes")))</f>
        <v>N/A</v>
      </c>
      <c r="I72" s="12">
        <v>24.26</v>
      </c>
      <c r="J72" s="12">
        <v>14.21</v>
      </c>
      <c r="K72" s="43" t="s">
        <v>741</v>
      </c>
      <c r="L72" s="9" t="str">
        <f t="shared" si="30"/>
        <v>Yes</v>
      </c>
    </row>
    <row r="73" spans="1:12" x14ac:dyDescent="0.25">
      <c r="A73" s="3" t="s">
        <v>67</v>
      </c>
      <c r="B73" s="35" t="s">
        <v>283</v>
      </c>
      <c r="C73" s="8">
        <v>93.475501750000006</v>
      </c>
      <c r="D73" s="11" t="str">
        <f>IF($B73="N/A","N/A",IF(C73&gt;=90,"Yes","No"))</f>
        <v>Yes</v>
      </c>
      <c r="E73" s="8">
        <v>94.415956175999995</v>
      </c>
      <c r="F73" s="11" t="str">
        <f>IF($B73="N/A","N/A",IF(E73&gt;=90,"Yes","No"))</f>
        <v>Yes</v>
      </c>
      <c r="G73" s="8">
        <v>94.422059367000003</v>
      </c>
      <c r="H73" s="11" t="str">
        <f>IF($B73="N/A","N/A",IF(G73&gt;=90,"Yes","No"))</f>
        <v>Yes</v>
      </c>
      <c r="I73" s="12">
        <v>1.006</v>
      </c>
      <c r="J73" s="12">
        <v>6.4999999999999997E-3</v>
      </c>
      <c r="K73" s="43" t="s">
        <v>740</v>
      </c>
      <c r="L73" s="9" t="str">
        <f t="shared" si="30"/>
        <v>Yes</v>
      </c>
    </row>
    <row r="74" spans="1:12" x14ac:dyDescent="0.25">
      <c r="A74" s="2" t="s">
        <v>961</v>
      </c>
      <c r="B74" s="35" t="s">
        <v>283</v>
      </c>
      <c r="C74" s="8">
        <v>93.569131833</v>
      </c>
      <c r="D74" s="11" t="str">
        <f>IF($B74="N/A","N/A",IF(C74&gt;=90,"Yes","No"))</f>
        <v>Yes</v>
      </c>
      <c r="E74" s="8">
        <v>94.701155197999995</v>
      </c>
      <c r="F74" s="11" t="str">
        <f>IF($B74="N/A","N/A",IF(E74&gt;=90,"Yes","No"))</f>
        <v>Yes</v>
      </c>
      <c r="G74" s="8">
        <v>94.763609657999993</v>
      </c>
      <c r="H74" s="11" t="str">
        <f>IF($B74="N/A","N/A",IF(G74&gt;=90,"Yes","No"))</f>
        <v>Yes</v>
      </c>
      <c r="I74" s="12">
        <v>1.21</v>
      </c>
      <c r="J74" s="12">
        <v>6.59E-2</v>
      </c>
      <c r="K74" s="43" t="s">
        <v>740</v>
      </c>
      <c r="L74" s="9" t="str">
        <f t="shared" si="30"/>
        <v>Yes</v>
      </c>
    </row>
    <row r="75" spans="1:12" x14ac:dyDescent="0.25">
      <c r="A75" s="6" t="s">
        <v>962</v>
      </c>
      <c r="B75" s="43" t="s">
        <v>284</v>
      </c>
      <c r="C75" s="13">
        <v>55.422531262</v>
      </c>
      <c r="D75" s="11" t="str">
        <f>IF($B75="N/A","N/A",IF(C75&gt;55,"No",IF(C75&lt;30,"No","Yes")))</f>
        <v>No</v>
      </c>
      <c r="E75" s="13">
        <v>58.473576023</v>
      </c>
      <c r="F75" s="11" t="str">
        <f>IF($B75="N/A","N/A",IF(E75&gt;55,"No",IF(E75&lt;30,"No","Yes")))</f>
        <v>No</v>
      </c>
      <c r="G75" s="13">
        <v>60.561934454000003</v>
      </c>
      <c r="H75" s="11" t="str">
        <f>IF($B75="N/A","N/A",IF(G75&gt;55,"No",IF(G75&lt;30,"No","Yes")))</f>
        <v>No</v>
      </c>
      <c r="I75" s="12">
        <v>5.5049999999999999</v>
      </c>
      <c r="J75" s="12">
        <v>3.5710000000000002</v>
      </c>
      <c r="K75" s="43" t="s">
        <v>740</v>
      </c>
      <c r="L75" s="9" t="str">
        <f t="shared" si="30"/>
        <v>Yes</v>
      </c>
    </row>
    <row r="76" spans="1:12" ht="25" x14ac:dyDescent="0.25">
      <c r="A76" s="2" t="s">
        <v>963</v>
      </c>
      <c r="B76" s="43" t="s">
        <v>278</v>
      </c>
      <c r="C76" s="13">
        <v>0.64920325059999995</v>
      </c>
      <c r="D76" s="11" t="str">
        <f>IF($B76="N/A","N/A",IF(C76&gt;=5,"No",IF(C76&lt;0,"No","Yes")))</f>
        <v>Yes</v>
      </c>
      <c r="E76" s="13">
        <v>0.4972604303</v>
      </c>
      <c r="F76" s="11" t="str">
        <f>IF($B76="N/A","N/A",IF(E76&gt;=5,"No",IF(E76&lt;0,"No","Yes")))</f>
        <v>Yes</v>
      </c>
      <c r="G76" s="13">
        <v>0.50374144239999996</v>
      </c>
      <c r="H76" s="11" t="str">
        <f>IF($B76="N/A","N/A",IF(G76&gt;=5,"No",IF(G76&lt;0,"No","Yes")))</f>
        <v>Yes</v>
      </c>
      <c r="I76" s="12">
        <v>-23.4</v>
      </c>
      <c r="J76" s="12">
        <v>1.3029999999999999</v>
      </c>
      <c r="K76" s="43" t="s">
        <v>213</v>
      </c>
      <c r="L76" s="9" t="str">
        <f t="shared" si="30"/>
        <v>N/A</v>
      </c>
    </row>
    <row r="77" spans="1:12" ht="25" x14ac:dyDescent="0.25">
      <c r="A77" s="2" t="s">
        <v>964</v>
      </c>
      <c r="B77" s="43" t="s">
        <v>213</v>
      </c>
      <c r="C77" s="13">
        <v>23.782630407999999</v>
      </c>
      <c r="D77" s="43" t="s">
        <v>213</v>
      </c>
      <c r="E77" s="13">
        <v>34.632013012999998</v>
      </c>
      <c r="F77" s="43" t="s">
        <v>213</v>
      </c>
      <c r="G77" s="13">
        <v>42.111765642000002</v>
      </c>
      <c r="H77" s="43" t="s">
        <v>213</v>
      </c>
      <c r="I77" s="12">
        <v>45.62</v>
      </c>
      <c r="J77" s="12">
        <v>21.6</v>
      </c>
      <c r="K77" s="43" t="s">
        <v>213</v>
      </c>
      <c r="L77" s="9" t="str">
        <f t="shared" si="30"/>
        <v>N/A</v>
      </c>
    </row>
    <row r="78" spans="1:12" ht="25" x14ac:dyDescent="0.25">
      <c r="A78" s="2" t="s">
        <v>965</v>
      </c>
      <c r="B78" s="43" t="s">
        <v>213</v>
      </c>
      <c r="C78" s="13">
        <v>47.324647024000001</v>
      </c>
      <c r="D78" s="43" t="s">
        <v>213</v>
      </c>
      <c r="E78" s="13">
        <v>41.503766908000003</v>
      </c>
      <c r="F78" s="43" t="s">
        <v>213</v>
      </c>
      <c r="G78" s="13">
        <v>39.487342779999999</v>
      </c>
      <c r="H78" s="43" t="s">
        <v>213</v>
      </c>
      <c r="I78" s="12">
        <v>-12.3</v>
      </c>
      <c r="J78" s="12">
        <v>-4.8600000000000003</v>
      </c>
      <c r="K78" s="43" t="s">
        <v>213</v>
      </c>
      <c r="L78" s="9" t="str">
        <f t="shared" si="30"/>
        <v>N/A</v>
      </c>
    </row>
    <row r="79" spans="1:12" ht="25" x14ac:dyDescent="0.25">
      <c r="A79" s="2" t="s">
        <v>966</v>
      </c>
      <c r="B79" s="43" t="s">
        <v>213</v>
      </c>
      <c r="C79" s="13">
        <v>1.8341126799</v>
      </c>
      <c r="D79" s="43" t="s">
        <v>213</v>
      </c>
      <c r="E79" s="13">
        <v>4.3604817077</v>
      </c>
      <c r="F79" s="43" t="s">
        <v>213</v>
      </c>
      <c r="G79" s="13">
        <v>3.8146791912000002</v>
      </c>
      <c r="H79" s="43" t="s">
        <v>213</v>
      </c>
      <c r="I79" s="12">
        <v>137.69999999999999</v>
      </c>
      <c r="J79" s="12">
        <v>-12.5</v>
      </c>
      <c r="K79" s="43" t="s">
        <v>213</v>
      </c>
      <c r="L79" s="9" t="str">
        <f t="shared" si="30"/>
        <v>N/A</v>
      </c>
    </row>
    <row r="80" spans="1:12" ht="25" x14ac:dyDescent="0.25">
      <c r="A80" s="2" t="s">
        <v>967</v>
      </c>
      <c r="B80" s="43" t="s">
        <v>213</v>
      </c>
      <c r="C80" s="13">
        <v>1.3610568847</v>
      </c>
      <c r="D80" s="43" t="s">
        <v>213</v>
      </c>
      <c r="E80" s="13">
        <v>1.0059357342999999</v>
      </c>
      <c r="F80" s="43" t="s">
        <v>213</v>
      </c>
      <c r="G80" s="13">
        <v>0.58207291829999996</v>
      </c>
      <c r="H80" s="43" t="s">
        <v>213</v>
      </c>
      <c r="I80" s="12">
        <v>-26.1</v>
      </c>
      <c r="J80" s="12">
        <v>-42.1</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1.2648113678999999</v>
      </c>
      <c r="D82" s="43" t="s">
        <v>213</v>
      </c>
      <c r="E82" s="13">
        <v>2.7395696592999998</v>
      </c>
      <c r="F82" s="43" t="s">
        <v>213</v>
      </c>
      <c r="G82" s="13">
        <v>1.2724088521000001</v>
      </c>
      <c r="H82" s="43" t="s">
        <v>213</v>
      </c>
      <c r="I82" s="12">
        <v>116.6</v>
      </c>
      <c r="J82" s="12">
        <v>-53.6</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23.783538385</v>
      </c>
      <c r="D84" s="43" t="s">
        <v>213</v>
      </c>
      <c r="E84" s="13">
        <v>15.260972547</v>
      </c>
      <c r="F84" s="43" t="s">
        <v>213</v>
      </c>
      <c r="G84" s="13">
        <v>12.227989173999999</v>
      </c>
      <c r="H84" s="43" t="s">
        <v>213</v>
      </c>
      <c r="I84" s="12">
        <v>-35.799999999999997</v>
      </c>
      <c r="J84" s="12">
        <v>-19.899999999999999</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73.118445543999997</v>
      </c>
      <c r="D87" s="43" t="s">
        <v>213</v>
      </c>
      <c r="E87" s="13">
        <v>58.267935620000003</v>
      </c>
      <c r="F87" s="43" t="s">
        <v>213</v>
      </c>
      <c r="G87" s="13">
        <v>52.801146314</v>
      </c>
      <c r="H87" s="43" t="s">
        <v>213</v>
      </c>
      <c r="I87" s="12">
        <v>-20.3</v>
      </c>
      <c r="J87" s="12">
        <v>-9.3800000000000008</v>
      </c>
      <c r="K87" s="43" t="s">
        <v>213</v>
      </c>
      <c r="L87" s="9" t="str">
        <f t="shared" si="30"/>
        <v>N/A</v>
      </c>
    </row>
    <row r="88" spans="1:12" x14ac:dyDescent="0.25">
      <c r="A88" s="2" t="s">
        <v>975</v>
      </c>
      <c r="B88" s="43" t="s">
        <v>213</v>
      </c>
      <c r="C88" s="13">
        <v>26.881554456</v>
      </c>
      <c r="D88" s="43" t="s">
        <v>213</v>
      </c>
      <c r="E88" s="13">
        <v>41.732064379999997</v>
      </c>
      <c r="F88" s="43" t="s">
        <v>213</v>
      </c>
      <c r="G88" s="13">
        <v>47.198853686</v>
      </c>
      <c r="H88" s="43" t="s">
        <v>213</v>
      </c>
      <c r="I88" s="12">
        <v>55.24</v>
      </c>
      <c r="J88" s="12">
        <v>13.1</v>
      </c>
      <c r="K88" s="43" t="s">
        <v>213</v>
      </c>
      <c r="L88" s="9" t="str">
        <f t="shared" si="30"/>
        <v>N/A</v>
      </c>
    </row>
    <row r="89" spans="1:12" x14ac:dyDescent="0.25">
      <c r="A89" s="6" t="s">
        <v>68</v>
      </c>
      <c r="B89" s="43" t="s">
        <v>213</v>
      </c>
      <c r="C89" s="1">
        <v>903</v>
      </c>
      <c r="D89" s="11" t="str">
        <f>IF($B89="N/A","N/A",IF(C89&gt;10,"No",IF(C89&lt;-10,"No","Yes")))</f>
        <v>N/A</v>
      </c>
      <c r="E89" s="1">
        <v>1562</v>
      </c>
      <c r="F89" s="11" t="str">
        <f>IF($B89="N/A","N/A",IF(E89&gt;10,"No",IF(E89&lt;-10,"No","Yes")))</f>
        <v>N/A</v>
      </c>
      <c r="G89" s="1">
        <v>1985</v>
      </c>
      <c r="H89" s="11" t="str">
        <f>IF($B89="N/A","N/A",IF(G89&gt;10,"No",IF(G89&lt;-10,"No","Yes")))</f>
        <v>N/A</v>
      </c>
      <c r="I89" s="12">
        <v>72.98</v>
      </c>
      <c r="J89" s="12">
        <v>27.08</v>
      </c>
      <c r="K89" s="43" t="s">
        <v>740</v>
      </c>
      <c r="L89" s="9" t="str">
        <f t="shared" si="30"/>
        <v>No</v>
      </c>
    </row>
    <row r="90" spans="1:12" x14ac:dyDescent="0.25">
      <c r="A90" s="2" t="s">
        <v>109</v>
      </c>
      <c r="B90" s="43" t="s">
        <v>213</v>
      </c>
      <c r="C90" s="13">
        <v>0.99667774090000005</v>
      </c>
      <c r="D90" s="11" t="str">
        <f>IF($B90="N/A","N/A",IF(C90&gt;10,"No",IF(C90&lt;-10,"No","Yes")))</f>
        <v>N/A</v>
      </c>
      <c r="E90" s="13">
        <v>1.5364916772999999</v>
      </c>
      <c r="F90" s="11" t="str">
        <f>IF($B90="N/A","N/A",IF(E90&gt;10,"No",IF(E90&lt;-10,"No","Yes")))</f>
        <v>N/A</v>
      </c>
      <c r="G90" s="13">
        <v>1.8639798488999999</v>
      </c>
      <c r="H90" s="11" t="str">
        <f>IF($B90="N/A","N/A",IF(G90&gt;10,"No",IF(G90&lt;-10,"No","Yes")))</f>
        <v>N/A</v>
      </c>
      <c r="I90" s="12">
        <v>54.16</v>
      </c>
      <c r="J90" s="12">
        <v>21.31</v>
      </c>
      <c r="K90" s="43" t="s">
        <v>740</v>
      </c>
      <c r="L90" s="9" t="str">
        <f t="shared" si="30"/>
        <v>No</v>
      </c>
    </row>
    <row r="91" spans="1:12" x14ac:dyDescent="0.25">
      <c r="A91" s="2" t="s">
        <v>110</v>
      </c>
      <c r="B91" s="43" t="s">
        <v>213</v>
      </c>
      <c r="C91" s="13">
        <v>4.0974529346999997</v>
      </c>
      <c r="D91" s="11" t="str">
        <f>IF($B91="N/A","N/A",IF(C91&gt;10,"No",IF(C91&lt;-10,"No","Yes")))</f>
        <v>N/A</v>
      </c>
      <c r="E91" s="13">
        <v>6.4020486555999998</v>
      </c>
      <c r="F91" s="11" t="str">
        <f>IF($B91="N/A","N/A",IF(E91&gt;10,"No",IF(E91&lt;-10,"No","Yes")))</f>
        <v>N/A</v>
      </c>
      <c r="G91" s="13">
        <v>5.8942065490999997</v>
      </c>
      <c r="H91" s="11" t="str">
        <f>IF($B91="N/A","N/A",IF(G91&gt;10,"No",IF(G91&lt;-10,"No","Yes")))</f>
        <v>N/A</v>
      </c>
      <c r="I91" s="12">
        <v>56.24</v>
      </c>
      <c r="J91" s="12">
        <v>-7.93</v>
      </c>
      <c r="K91" s="43" t="s">
        <v>740</v>
      </c>
      <c r="L91" s="9" t="str">
        <f t="shared" si="30"/>
        <v>Yes</v>
      </c>
    </row>
    <row r="92" spans="1:12" x14ac:dyDescent="0.25">
      <c r="A92" s="4" t="s">
        <v>7</v>
      </c>
      <c r="B92" s="43" t="s">
        <v>213</v>
      </c>
      <c r="C92" s="13">
        <v>6.4775048803999997</v>
      </c>
      <c r="D92" s="11" t="str">
        <f>IF($B92="N/A","N/A",IF(C92&gt;10,"No",IF(C92&lt;-10,"No","Yes")))</f>
        <v>N/A</v>
      </c>
      <c r="E92" s="13">
        <v>5.7238456709000003</v>
      </c>
      <c r="F92" s="11" t="str">
        <f>IF($B92="N/A","N/A",IF(E92&gt;10,"No",IF(E92&lt;-10,"No","Yes")))</f>
        <v>N/A</v>
      </c>
      <c r="G92" s="13">
        <v>5.6678872791000003</v>
      </c>
      <c r="H92" s="11" t="str">
        <f>IF($B92="N/A","N/A",IF(G92&gt;10,"No",IF(G92&lt;-10,"No","Yes")))</f>
        <v>N/A</v>
      </c>
      <c r="I92" s="12">
        <v>-11.6</v>
      </c>
      <c r="J92" s="12">
        <v>-0.97799999999999998</v>
      </c>
      <c r="K92" s="43" t="s">
        <v>741</v>
      </c>
      <c r="L92" s="9" t="str">
        <f t="shared" si="30"/>
        <v>Yes</v>
      </c>
    </row>
    <row r="93" spans="1:12" x14ac:dyDescent="0.25">
      <c r="A93" s="4" t="s">
        <v>180</v>
      </c>
      <c r="B93" s="43" t="s">
        <v>213</v>
      </c>
      <c r="C93" s="13">
        <v>63.397648341</v>
      </c>
      <c r="D93" s="11" t="str">
        <f t="shared" ref="D93:D94" si="31">IF($B93="N/A","N/A",IF(C93&gt;10,"No",IF(C93&lt;-10,"No","Yes")))</f>
        <v>N/A</v>
      </c>
      <c r="E93" s="13">
        <v>63.875492266000002</v>
      </c>
      <c r="F93" s="11" t="str">
        <f t="shared" ref="F93:F94" si="32">IF($B93="N/A","N/A",IF(E93&gt;10,"No",IF(E93&lt;-10,"No","Yes")))</f>
        <v>N/A</v>
      </c>
      <c r="G93" s="13">
        <v>63.553574271999999</v>
      </c>
      <c r="H93" s="11" t="str">
        <f t="shared" ref="H93:H94" si="33">IF($B93="N/A","N/A",IF(G93&gt;10,"No",IF(G93&lt;-10,"No","Yes")))</f>
        <v>N/A</v>
      </c>
      <c r="I93" s="12">
        <v>0.75370000000000004</v>
      </c>
      <c r="J93" s="12">
        <v>-0.504</v>
      </c>
      <c r="K93" s="43" t="s">
        <v>740</v>
      </c>
      <c r="L93" s="9" t="str">
        <f>IF(J93="Div by 0", "N/A", IF(OR(J93="N/A",K93="N/A"),"N/A", IF(J93&gt;VALUE(MID(K93,1,2)), "No", IF(J93&lt;-1*VALUE(MID(K93,1,2)), "No", "Yes"))))</f>
        <v>Yes</v>
      </c>
    </row>
    <row r="94" spans="1:12" x14ac:dyDescent="0.25">
      <c r="A94" s="4" t="s">
        <v>181</v>
      </c>
      <c r="B94" s="43" t="s">
        <v>213</v>
      </c>
      <c r="C94" s="13">
        <v>36.602351659</v>
      </c>
      <c r="D94" s="11" t="str">
        <f t="shared" si="31"/>
        <v>N/A</v>
      </c>
      <c r="E94" s="13">
        <v>36.124507733999998</v>
      </c>
      <c r="F94" s="11" t="str">
        <f t="shared" si="32"/>
        <v>N/A</v>
      </c>
      <c r="G94" s="13">
        <v>36.446425728000001</v>
      </c>
      <c r="H94" s="11" t="str">
        <f t="shared" si="33"/>
        <v>N/A</v>
      </c>
      <c r="I94" s="12">
        <v>-1.31</v>
      </c>
      <c r="J94" s="12">
        <v>0.8911</v>
      </c>
      <c r="K94" s="43" t="s">
        <v>740</v>
      </c>
      <c r="L94" s="9" t="str">
        <f>IF(J94="Div by 0", "N/A", IF(OR(J94="N/A",K94="N/A"),"N/A", IF(J94&gt;VALUE(MID(K94,1,2)), "No", IF(J94&lt;-1*VALUE(MID(K94,1,2)), "No", "Yes"))))</f>
        <v>Yes</v>
      </c>
    </row>
    <row r="95" spans="1:12" x14ac:dyDescent="0.25">
      <c r="A95" s="2" t="s">
        <v>8</v>
      </c>
      <c r="B95" s="43" t="s">
        <v>285</v>
      </c>
      <c r="C95" s="13">
        <v>6.9614563943999999</v>
      </c>
      <c r="D95" s="11" t="str">
        <f>IF($B95="N/A","N/A",IF(C95&gt;10,"No",IF(C95&lt;5,"No","Yes")))</f>
        <v>Yes</v>
      </c>
      <c r="E95" s="13">
        <v>6.1340676902000002</v>
      </c>
      <c r="F95" s="11" t="str">
        <f>IF($B95="N/A","N/A",IF(E95&gt;10,"No",IF(E95&lt;5,"No","Yes")))</f>
        <v>Yes</v>
      </c>
      <c r="G95" s="13">
        <v>6.2467759910999998</v>
      </c>
      <c r="H95" s="11" t="str">
        <f t="shared" ref="H95:H98" si="34">IF($B95="N/A","N/A",IF(G95&gt;10,"No",IF(G95&lt;5,"No","Yes")))</f>
        <v>Yes</v>
      </c>
      <c r="I95" s="12">
        <v>-11.9</v>
      </c>
      <c r="J95" s="12">
        <v>1.837</v>
      </c>
      <c r="K95" s="43" t="s">
        <v>741</v>
      </c>
      <c r="L95" s="9" t="str">
        <f t="shared" si="30"/>
        <v>Yes</v>
      </c>
    </row>
    <row r="96" spans="1:12" x14ac:dyDescent="0.25">
      <c r="A96" s="2" t="s">
        <v>149</v>
      </c>
      <c r="B96" s="43" t="s">
        <v>285</v>
      </c>
      <c r="C96" s="13">
        <v>6.2686702683000002</v>
      </c>
      <c r="D96" s="11" t="str">
        <f>IF($B96="N/A","N/A",IF(C96&gt;10,"No",IF(C96&lt;5,"No","Yes")))</f>
        <v>Yes</v>
      </c>
      <c r="E96" s="13">
        <v>5.1174305120000003</v>
      </c>
      <c r="F96" s="11" t="str">
        <f t="shared" ref="F96:F98" si="35">IF($B96="N/A","N/A",IF(E96&gt;10,"No",IF(E96&lt;5,"No","Yes")))</f>
        <v>Yes</v>
      </c>
      <c r="G96" s="13">
        <v>5.3252666773000001</v>
      </c>
      <c r="H96" s="11" t="str">
        <f t="shared" si="34"/>
        <v>Yes</v>
      </c>
      <c r="I96" s="12">
        <v>-18.399999999999999</v>
      </c>
      <c r="J96" s="12">
        <v>4.0609999999999999</v>
      </c>
      <c r="K96" s="43" t="s">
        <v>741</v>
      </c>
      <c r="L96" s="9" t="str">
        <f t="shared" si="30"/>
        <v>Yes</v>
      </c>
    </row>
    <row r="97" spans="1:12" x14ac:dyDescent="0.25">
      <c r="A97" s="2" t="s">
        <v>150</v>
      </c>
      <c r="B97" s="43" t="s">
        <v>285</v>
      </c>
      <c r="C97" s="13">
        <v>6.5628546782999999</v>
      </c>
      <c r="D97" s="11" t="str">
        <f>IF($B97="N/A","N/A",IF(C97&gt;10,"No",IF(C97&lt;5,"No","Yes")))</f>
        <v>Yes</v>
      </c>
      <c r="E97" s="13">
        <v>5.8073169340000002</v>
      </c>
      <c r="F97" s="11" t="str">
        <f t="shared" si="35"/>
        <v>Yes</v>
      </c>
      <c r="G97" s="13">
        <v>5.9328132463000003</v>
      </c>
      <c r="H97" s="11" t="str">
        <f t="shared" si="34"/>
        <v>Yes</v>
      </c>
      <c r="I97" s="12">
        <v>-11.5</v>
      </c>
      <c r="J97" s="12">
        <v>2.161</v>
      </c>
      <c r="K97" s="43" t="s">
        <v>741</v>
      </c>
      <c r="L97" s="9" t="str">
        <f t="shared" si="30"/>
        <v>Yes</v>
      </c>
    </row>
    <row r="98" spans="1:12" x14ac:dyDescent="0.25">
      <c r="A98" s="2" t="s">
        <v>151</v>
      </c>
      <c r="B98" s="43" t="s">
        <v>285</v>
      </c>
      <c r="C98" s="13">
        <v>6.9768919962</v>
      </c>
      <c r="D98" s="11" t="str">
        <f>IF($B98="N/A","N/A",IF(C98&gt;10,"No",IF(C98&lt;5,"No","Yes")))</f>
        <v>Yes</v>
      </c>
      <c r="E98" s="13">
        <v>6.1419154157999998</v>
      </c>
      <c r="F98" s="11" t="str">
        <f t="shared" si="35"/>
        <v>Yes</v>
      </c>
      <c r="G98" s="13">
        <v>6.2505970386999996</v>
      </c>
      <c r="H98" s="11" t="str">
        <f t="shared" si="34"/>
        <v>Yes</v>
      </c>
      <c r="I98" s="12">
        <v>-12</v>
      </c>
      <c r="J98" s="12">
        <v>1.77</v>
      </c>
      <c r="K98" s="43" t="s">
        <v>741</v>
      </c>
      <c r="L98" s="9" t="str">
        <f t="shared" si="30"/>
        <v>Yes</v>
      </c>
    </row>
    <row r="99" spans="1:12" x14ac:dyDescent="0.25">
      <c r="A99" s="2" t="s">
        <v>976</v>
      </c>
      <c r="B99" s="43" t="s">
        <v>213</v>
      </c>
      <c r="C99" s="1">
        <v>1296</v>
      </c>
      <c r="D99" s="11" t="str">
        <f t="shared" ref="D99:D110" si="36">IF($B99="N/A","N/A",IF(C99&gt;10,"No",IF(C99&lt;-10,"No","Yes")))</f>
        <v>N/A</v>
      </c>
      <c r="E99" s="1">
        <v>1910</v>
      </c>
      <c r="F99" s="11" t="str">
        <f t="shared" ref="F99:F110" si="37">IF($B99="N/A","N/A",IF(E99&gt;10,"No",IF(E99&lt;-10,"No","Yes")))</f>
        <v>N/A</v>
      </c>
      <c r="G99" s="1">
        <v>1919</v>
      </c>
      <c r="H99" s="11" t="str">
        <f t="shared" ref="H99:H110" si="38">IF($B99="N/A","N/A",IF(G99&gt;10,"No",IF(G99&lt;-10,"No","Yes")))</f>
        <v>N/A</v>
      </c>
      <c r="I99" s="12">
        <v>47.38</v>
      </c>
      <c r="J99" s="12">
        <v>0.47120000000000001</v>
      </c>
      <c r="K99" s="43" t="s">
        <v>740</v>
      </c>
      <c r="L99" s="9" t="str">
        <f t="shared" si="30"/>
        <v>Yes</v>
      </c>
    </row>
    <row r="100" spans="1:12" x14ac:dyDescent="0.25">
      <c r="A100" s="2" t="s">
        <v>977</v>
      </c>
      <c r="B100" s="43" t="s">
        <v>213</v>
      </c>
      <c r="C100" s="1">
        <v>542</v>
      </c>
      <c r="D100" s="11" t="str">
        <f t="shared" si="36"/>
        <v>N/A</v>
      </c>
      <c r="E100" s="1">
        <v>558</v>
      </c>
      <c r="F100" s="11" t="str">
        <f t="shared" si="37"/>
        <v>N/A</v>
      </c>
      <c r="G100" s="1">
        <v>581</v>
      </c>
      <c r="H100" s="11" t="str">
        <f t="shared" si="38"/>
        <v>N/A</v>
      </c>
      <c r="I100" s="12">
        <v>2.952</v>
      </c>
      <c r="J100" s="12">
        <v>4.1219999999999999</v>
      </c>
      <c r="K100" s="43" t="s">
        <v>740</v>
      </c>
      <c r="L100" s="9" t="str">
        <f t="shared" si="30"/>
        <v>Yes</v>
      </c>
    </row>
    <row r="101" spans="1:12" x14ac:dyDescent="0.25">
      <c r="A101" s="2" t="s">
        <v>1</v>
      </c>
      <c r="B101" s="43" t="s">
        <v>213</v>
      </c>
      <c r="C101" s="13">
        <v>99.547827666000003</v>
      </c>
      <c r="D101" s="11" t="str">
        <f t="shared" si="36"/>
        <v>N/A</v>
      </c>
      <c r="E101" s="13">
        <v>99.469921807999995</v>
      </c>
      <c r="F101" s="11" t="str">
        <f t="shared" si="37"/>
        <v>N/A</v>
      </c>
      <c r="G101" s="13">
        <v>99.436395477999994</v>
      </c>
      <c r="H101" s="11" t="str">
        <f t="shared" si="38"/>
        <v>N/A</v>
      </c>
      <c r="I101" s="12">
        <v>-7.8E-2</v>
      </c>
      <c r="J101" s="12">
        <v>-3.4000000000000002E-2</v>
      </c>
      <c r="K101" s="43" t="s">
        <v>741</v>
      </c>
      <c r="L101" s="9" t="str">
        <f t="shared" si="30"/>
        <v>Yes</v>
      </c>
    </row>
    <row r="102" spans="1:12" x14ac:dyDescent="0.25">
      <c r="A102" s="2" t="s">
        <v>69</v>
      </c>
      <c r="B102" s="43" t="s">
        <v>213</v>
      </c>
      <c r="C102" s="13">
        <v>98.935578317999997</v>
      </c>
      <c r="D102" s="11" t="str">
        <f t="shared" si="36"/>
        <v>N/A</v>
      </c>
      <c r="E102" s="13">
        <v>99.242603549999998</v>
      </c>
      <c r="F102" s="11" t="str">
        <f t="shared" si="37"/>
        <v>N/A</v>
      </c>
      <c r="G102" s="13">
        <v>99.620212629999997</v>
      </c>
      <c r="H102" s="11" t="str">
        <f t="shared" si="38"/>
        <v>N/A</v>
      </c>
      <c r="I102" s="12">
        <v>0.31030000000000002</v>
      </c>
      <c r="J102" s="12">
        <v>0.3805</v>
      </c>
      <c r="K102" s="43" t="s">
        <v>741</v>
      </c>
      <c r="L102" s="9" t="str">
        <f t="shared" si="30"/>
        <v>Yes</v>
      </c>
    </row>
    <row r="103" spans="1:12" x14ac:dyDescent="0.25">
      <c r="A103" s="4" t="s">
        <v>70</v>
      </c>
      <c r="B103" s="43" t="s">
        <v>213</v>
      </c>
      <c r="C103" s="1">
        <v>104704</v>
      </c>
      <c r="D103" s="11" t="str">
        <f t="shared" si="36"/>
        <v>N/A</v>
      </c>
      <c r="E103" s="1">
        <v>133977</v>
      </c>
      <c r="F103" s="11" t="str">
        <f t="shared" si="37"/>
        <v>N/A</v>
      </c>
      <c r="G103" s="1">
        <v>149523</v>
      </c>
      <c r="H103" s="11" t="str">
        <f t="shared" si="38"/>
        <v>N/A</v>
      </c>
      <c r="I103" s="12">
        <v>27.96</v>
      </c>
      <c r="J103" s="12">
        <v>11.6</v>
      </c>
      <c r="K103" s="43" t="s">
        <v>740</v>
      </c>
      <c r="L103" s="9" t="str">
        <f t="shared" si="30"/>
        <v>No</v>
      </c>
    </row>
    <row r="104" spans="1:12" x14ac:dyDescent="0.25">
      <c r="A104" s="2" t="s">
        <v>692</v>
      </c>
      <c r="B104" s="43" t="s">
        <v>213</v>
      </c>
      <c r="C104" s="13">
        <v>2.2186353911999999</v>
      </c>
      <c r="D104" s="11" t="str">
        <f t="shared" si="36"/>
        <v>N/A</v>
      </c>
      <c r="E104" s="13">
        <v>2.1667898221000002</v>
      </c>
      <c r="F104" s="11" t="str">
        <f t="shared" si="37"/>
        <v>N/A</v>
      </c>
      <c r="G104" s="13">
        <v>2.0351384067999998</v>
      </c>
      <c r="H104" s="11" t="str">
        <f t="shared" si="38"/>
        <v>N/A</v>
      </c>
      <c r="I104" s="12">
        <v>-2.34</v>
      </c>
      <c r="J104" s="12">
        <v>-6.08</v>
      </c>
      <c r="K104" s="43" t="s">
        <v>741</v>
      </c>
      <c r="L104" s="9" t="str">
        <f t="shared" ref="L104:L110" si="39">IF(J104="Div by 0", "N/A", IF(K104="N/A","N/A", IF(J104&gt;VALUE(MID(K104,1,2)), "No", IF(J104&lt;-1*VALUE(MID(K104,1,2)), "No", "Yes"))))</f>
        <v>Yes</v>
      </c>
    </row>
    <row r="105" spans="1:12" x14ac:dyDescent="0.25">
      <c r="A105" s="2" t="s">
        <v>691</v>
      </c>
      <c r="B105" s="43" t="s">
        <v>213</v>
      </c>
      <c r="C105" s="13">
        <v>2.4574037286000001</v>
      </c>
      <c r="D105" s="11" t="str">
        <f t="shared" si="36"/>
        <v>N/A</v>
      </c>
      <c r="E105" s="13">
        <v>1.9458563783</v>
      </c>
      <c r="F105" s="11" t="str">
        <f t="shared" si="37"/>
        <v>N/A</v>
      </c>
      <c r="G105" s="13">
        <v>1.7127799736</v>
      </c>
      <c r="H105" s="11" t="str">
        <f t="shared" si="38"/>
        <v>N/A</v>
      </c>
      <c r="I105" s="12">
        <v>-20.8</v>
      </c>
      <c r="J105" s="12">
        <v>-12</v>
      </c>
      <c r="K105" s="43" t="s">
        <v>741</v>
      </c>
      <c r="L105" s="9" t="str">
        <f t="shared" si="39"/>
        <v>Yes</v>
      </c>
    </row>
    <row r="106" spans="1:12" x14ac:dyDescent="0.25">
      <c r="A106" s="2" t="s">
        <v>690</v>
      </c>
      <c r="B106" s="43" t="s">
        <v>213</v>
      </c>
      <c r="C106" s="13">
        <v>95.323960880000001</v>
      </c>
      <c r="D106" s="11" t="str">
        <f t="shared" si="36"/>
        <v>N/A</v>
      </c>
      <c r="E106" s="13">
        <v>95.8873538</v>
      </c>
      <c r="F106" s="11" t="str">
        <f t="shared" si="37"/>
        <v>N/A</v>
      </c>
      <c r="G106" s="13">
        <v>96.252081619999998</v>
      </c>
      <c r="H106" s="11" t="str">
        <f t="shared" si="38"/>
        <v>N/A</v>
      </c>
      <c r="I106" s="12">
        <v>0.59099999999999997</v>
      </c>
      <c r="J106" s="12">
        <v>0.38040000000000002</v>
      </c>
      <c r="K106" s="43" t="s">
        <v>741</v>
      </c>
      <c r="L106" s="9" t="str">
        <f t="shared" si="39"/>
        <v>Yes</v>
      </c>
    </row>
    <row r="107" spans="1:12" ht="25" x14ac:dyDescent="0.25">
      <c r="A107" s="4" t="s">
        <v>978</v>
      </c>
      <c r="B107" s="43" t="s">
        <v>213</v>
      </c>
      <c r="C107" s="13">
        <v>49.371226221999997</v>
      </c>
      <c r="D107" s="11" t="str">
        <f t="shared" si="36"/>
        <v>N/A</v>
      </c>
      <c r="E107" s="13">
        <v>54.214942069999999</v>
      </c>
      <c r="F107" s="11" t="str">
        <f t="shared" si="37"/>
        <v>N/A</v>
      </c>
      <c r="G107" s="13">
        <v>55.314758796</v>
      </c>
      <c r="H107" s="11" t="str">
        <f t="shared" si="38"/>
        <v>N/A</v>
      </c>
      <c r="I107" s="12">
        <v>9.8109999999999999</v>
      </c>
      <c r="J107" s="12">
        <v>2.0289999999999999</v>
      </c>
      <c r="K107" s="43" t="s">
        <v>741</v>
      </c>
      <c r="L107" s="9" t="str">
        <f t="shared" si="39"/>
        <v>Yes</v>
      </c>
    </row>
    <row r="108" spans="1:12" ht="25" x14ac:dyDescent="0.25">
      <c r="A108" s="4" t="s">
        <v>979</v>
      </c>
      <c r="B108" s="43" t="s">
        <v>213</v>
      </c>
      <c r="C108" s="13">
        <v>49.603668225</v>
      </c>
      <c r="D108" s="11" t="str">
        <f t="shared" si="36"/>
        <v>N/A</v>
      </c>
      <c r="E108" s="13">
        <v>44.864733747999999</v>
      </c>
      <c r="F108" s="11" t="str">
        <f t="shared" si="37"/>
        <v>N/A</v>
      </c>
      <c r="G108" s="13">
        <v>43.784747652</v>
      </c>
      <c r="H108" s="11" t="str">
        <f t="shared" si="38"/>
        <v>N/A</v>
      </c>
      <c r="I108" s="12">
        <v>-9.5500000000000007</v>
      </c>
      <c r="J108" s="12">
        <v>-2.41</v>
      </c>
      <c r="K108" s="43" t="s">
        <v>741</v>
      </c>
      <c r="L108" s="9" t="str">
        <f t="shared" si="39"/>
        <v>Yes</v>
      </c>
    </row>
    <row r="109" spans="1:12" ht="25" x14ac:dyDescent="0.25">
      <c r="A109" s="4" t="s">
        <v>980</v>
      </c>
      <c r="B109" s="43" t="s">
        <v>213</v>
      </c>
      <c r="C109" s="13">
        <v>0.39496980980000002</v>
      </c>
      <c r="D109" s="11" t="str">
        <f t="shared" si="36"/>
        <v>N/A</v>
      </c>
      <c r="E109" s="13">
        <v>0.3417327778</v>
      </c>
      <c r="F109" s="11" t="str">
        <f t="shared" si="37"/>
        <v>N/A</v>
      </c>
      <c r="G109" s="13">
        <v>0.3432574431</v>
      </c>
      <c r="H109" s="11" t="str">
        <f t="shared" si="38"/>
        <v>N/A</v>
      </c>
      <c r="I109" s="12">
        <v>-13.5</v>
      </c>
      <c r="J109" s="12">
        <v>0.44619999999999999</v>
      </c>
      <c r="K109" s="43" t="s">
        <v>741</v>
      </c>
      <c r="L109" s="9" t="str">
        <f t="shared" si="39"/>
        <v>Yes</v>
      </c>
    </row>
    <row r="110" spans="1:12" ht="25" x14ac:dyDescent="0.25">
      <c r="A110" s="4" t="s">
        <v>981</v>
      </c>
      <c r="B110" s="43" t="s">
        <v>213</v>
      </c>
      <c r="C110" s="13">
        <v>0.63013574250000004</v>
      </c>
      <c r="D110" s="11" t="str">
        <f t="shared" si="36"/>
        <v>N/A</v>
      </c>
      <c r="E110" s="13">
        <v>0.57859140460000003</v>
      </c>
      <c r="F110" s="11" t="str">
        <f t="shared" si="37"/>
        <v>N/A</v>
      </c>
      <c r="G110" s="13">
        <v>0.55723610889999997</v>
      </c>
      <c r="H110" s="11" t="str">
        <f t="shared" si="38"/>
        <v>N/A</v>
      </c>
      <c r="I110" s="12">
        <v>-8.18</v>
      </c>
      <c r="J110" s="12">
        <v>-3.69</v>
      </c>
      <c r="K110" s="43" t="s">
        <v>741</v>
      </c>
      <c r="L110" s="9" t="str">
        <f t="shared" si="39"/>
        <v>Yes</v>
      </c>
    </row>
    <row r="111" spans="1:12" x14ac:dyDescent="0.25">
      <c r="A111" s="2" t="s">
        <v>982</v>
      </c>
      <c r="B111" s="43" t="s">
        <v>286</v>
      </c>
      <c r="C111" s="13">
        <v>99.998583508999999</v>
      </c>
      <c r="D111" s="11" t="str">
        <f>IF($B111="N/A","N/A",IF(C111&gt;=99,"Yes","No"))</f>
        <v>Yes</v>
      </c>
      <c r="E111" s="13">
        <v>99.997907248999994</v>
      </c>
      <c r="F111" s="11" t="str">
        <f>IF($B111="N/A","N/A",IF(E111&gt;=99,"Yes","No"))</f>
        <v>Yes</v>
      </c>
      <c r="G111" s="13">
        <v>99.998163958999996</v>
      </c>
      <c r="H111" s="11" t="str">
        <f>IF($B111="N/A","N/A",IF(G111&gt;=99,"Yes","No"))</f>
        <v>Yes</v>
      </c>
      <c r="I111" s="12">
        <v>-1E-3</v>
      </c>
      <c r="J111" s="12">
        <v>2.9999999999999997E-4</v>
      </c>
      <c r="K111" s="43" t="s">
        <v>740</v>
      </c>
      <c r="L111" s="9" t="str">
        <f t="shared" ref="L111:L145" si="40">IF(J111="Div by 0", "N/A", IF(K111="N/A","N/A", IF(J111&gt;VALUE(MID(K111,1,2)), "No", IF(J111&lt;-1*VALUE(MID(K111,1,2)), "No", "Yes"))))</f>
        <v>Yes</v>
      </c>
    </row>
    <row r="112" spans="1:12" x14ac:dyDescent="0.25">
      <c r="A112" s="2" t="s">
        <v>983</v>
      </c>
      <c r="B112" s="43" t="s">
        <v>213</v>
      </c>
      <c r="C112" s="13">
        <v>0.97992485839999999</v>
      </c>
      <c r="D112" s="11" t="str">
        <f>IF($B112="N/A","N/A",IF(C112&gt;10,"No",IF(C112&lt;-10,"No","Yes")))</f>
        <v>N/A</v>
      </c>
      <c r="E112" s="13">
        <v>1.2359923081999999</v>
      </c>
      <c r="F112" s="11" t="str">
        <f>IF($B112="N/A","N/A",IF(E112&gt;10,"No",IF(E112&lt;-10,"No","Yes")))</f>
        <v>N/A</v>
      </c>
      <c r="G112" s="13">
        <v>1.5905000887</v>
      </c>
      <c r="H112" s="11" t="str">
        <f>IF($B112="N/A","N/A",IF(G112&gt;10,"No",IF(G112&lt;-10,"No","Yes")))</f>
        <v>N/A</v>
      </c>
      <c r="I112" s="12">
        <v>26.13</v>
      </c>
      <c r="J112" s="12">
        <v>28.68</v>
      </c>
      <c r="K112" s="43" t="s">
        <v>740</v>
      </c>
      <c r="L112" s="9" t="str">
        <f t="shared" si="40"/>
        <v>No</v>
      </c>
    </row>
    <row r="113" spans="1:12" x14ac:dyDescent="0.25">
      <c r="A113" s="3" t="s">
        <v>984</v>
      </c>
      <c r="B113" s="43" t="s">
        <v>280</v>
      </c>
      <c r="C113" s="8">
        <v>99.642687725000002</v>
      </c>
      <c r="D113" s="11" t="str">
        <f>IF($B113="N/A","N/A",IF(C113&gt;=98,"Yes","No"))</f>
        <v>Yes</v>
      </c>
      <c r="E113" s="8">
        <v>99.696514825999998</v>
      </c>
      <c r="F113" s="11" t="str">
        <f>IF($B113="N/A","N/A",IF(E113&gt;=98,"Yes","No"))</f>
        <v>Yes</v>
      </c>
      <c r="G113" s="8">
        <v>99.757544984000006</v>
      </c>
      <c r="H113" s="11" t="str">
        <f>IF($B113="N/A","N/A",IF(G113&gt;=98,"Yes","No"))</f>
        <v>Yes</v>
      </c>
      <c r="I113" s="12">
        <v>5.3999999999999999E-2</v>
      </c>
      <c r="J113" s="12">
        <v>6.1199999999999997E-2</v>
      </c>
      <c r="K113" s="43" t="s">
        <v>740</v>
      </c>
      <c r="L113" s="9" t="str">
        <f t="shared" si="40"/>
        <v>Yes</v>
      </c>
    </row>
    <row r="114" spans="1:12" x14ac:dyDescent="0.25">
      <c r="A114" s="3" t="s">
        <v>985</v>
      </c>
      <c r="B114" s="43" t="s">
        <v>287</v>
      </c>
      <c r="C114" s="8">
        <v>92.888750541999997</v>
      </c>
      <c r="D114" s="11" t="str">
        <f>IF($B114="N/A","N/A",IF(C114&gt;=80,"Yes","No"))</f>
        <v>Yes</v>
      </c>
      <c r="E114" s="8">
        <v>94.138636380999998</v>
      </c>
      <c r="F114" s="11" t="str">
        <f>IF($B114="N/A","N/A",IF(E114&gt;=80,"Yes","No"))</f>
        <v>Yes</v>
      </c>
      <c r="G114" s="8">
        <v>94.132156125999998</v>
      </c>
      <c r="H114" s="11" t="str">
        <f>IF($B114="N/A","N/A",IF(G114&gt;=80,"Yes","No"))</f>
        <v>Yes</v>
      </c>
      <c r="I114" s="12">
        <v>1.3460000000000001</v>
      </c>
      <c r="J114" s="12">
        <v>-7.0000000000000001E-3</v>
      </c>
      <c r="K114" s="43" t="s">
        <v>740</v>
      </c>
      <c r="L114" s="9" t="str">
        <f t="shared" si="40"/>
        <v>Yes</v>
      </c>
    </row>
    <row r="115" spans="1:12" ht="25" x14ac:dyDescent="0.25">
      <c r="A115" s="2" t="s">
        <v>986</v>
      </c>
      <c r="B115" s="43" t="s">
        <v>288</v>
      </c>
      <c r="C115" s="13" t="s">
        <v>1746</v>
      </c>
      <c r="D115" s="11" t="str">
        <f>IF($B115="N/A","N/A",IF(C115&gt;=100,"Yes","No"))</f>
        <v>Yes</v>
      </c>
      <c r="E115" s="13" t="s">
        <v>1746</v>
      </c>
      <c r="F115" s="11" t="str">
        <f t="shared" ref="F115:F116" si="41">IF($B115="N/A","N/A",IF(E115&gt;=100,"Yes","No"))</f>
        <v>Yes</v>
      </c>
      <c r="G115" s="13" t="s">
        <v>1746</v>
      </c>
      <c r="H115" s="11" t="str">
        <f t="shared" ref="H115:H116" si="42">IF($B115="N/A","N/A",IF(G115&gt;=100,"Yes","No"))</f>
        <v>Yes</v>
      </c>
      <c r="I115" s="12" t="s">
        <v>1746</v>
      </c>
      <c r="J115" s="12" t="s">
        <v>1746</v>
      </c>
      <c r="K115" s="43" t="s">
        <v>739</v>
      </c>
      <c r="L115" s="9" t="str">
        <f t="shared" si="40"/>
        <v>N/A</v>
      </c>
    </row>
    <row r="116" spans="1:12" ht="25" x14ac:dyDescent="0.25">
      <c r="A116" s="3" t="s">
        <v>987</v>
      </c>
      <c r="B116" s="43" t="s">
        <v>288</v>
      </c>
      <c r="C116" s="13" t="s">
        <v>1746</v>
      </c>
      <c r="D116" s="11" t="str">
        <f>IF($B116="N/A","N/A",IF(C116&gt;=100,"Yes","No"))</f>
        <v>Yes</v>
      </c>
      <c r="E116" s="13" t="s">
        <v>1746</v>
      </c>
      <c r="F116" s="11" t="str">
        <f t="shared" si="41"/>
        <v>Yes</v>
      </c>
      <c r="G116" s="13" t="s">
        <v>1746</v>
      </c>
      <c r="H116" s="11" t="str">
        <f t="shared" si="42"/>
        <v>Yes</v>
      </c>
      <c r="I116" s="12" t="s">
        <v>1746</v>
      </c>
      <c r="J116" s="12" t="s">
        <v>1746</v>
      </c>
      <c r="K116" s="43" t="s">
        <v>739</v>
      </c>
      <c r="L116" s="9" t="str">
        <f t="shared" si="40"/>
        <v>N/A</v>
      </c>
    </row>
    <row r="117" spans="1:12" ht="25" x14ac:dyDescent="0.25">
      <c r="A117" s="2" t="s">
        <v>988</v>
      </c>
      <c r="B117" s="43" t="s">
        <v>213</v>
      </c>
      <c r="C117" s="13" t="s">
        <v>1746</v>
      </c>
      <c r="D117" s="36" t="s">
        <v>742</v>
      </c>
      <c r="E117" s="13" t="s">
        <v>1746</v>
      </c>
      <c r="F117" s="36" t="s">
        <v>742</v>
      </c>
      <c r="G117" s="13" t="s">
        <v>1746</v>
      </c>
      <c r="H117" s="11" t="str">
        <f>IF($B117="N/A","N/A",IF(G117&lt;100,"No",IF(G117=100,"No","Yes")))</f>
        <v>N/A</v>
      </c>
      <c r="I117" s="12" t="s">
        <v>1746</v>
      </c>
      <c r="J117" s="12" t="s">
        <v>1746</v>
      </c>
      <c r="K117" s="43" t="s">
        <v>739</v>
      </c>
      <c r="L117" s="9" t="str">
        <f t="shared" si="40"/>
        <v>N/A</v>
      </c>
    </row>
    <row r="118" spans="1:12" ht="25" x14ac:dyDescent="0.25">
      <c r="A118" s="2" t="s">
        <v>989</v>
      </c>
      <c r="B118" s="35" t="s">
        <v>213</v>
      </c>
      <c r="C118" s="13" t="s">
        <v>1746</v>
      </c>
      <c r="D118" s="11" t="str">
        <f>IF($B118="N/A","N/A",IF(C118&gt;10,"No",IF(C118&lt;-10,"No","Yes")))</f>
        <v>N/A</v>
      </c>
      <c r="E118" s="13" t="s">
        <v>1746</v>
      </c>
      <c r="F118" s="11" t="str">
        <f>IF($B118="N/A","N/A",IF(E118&gt;10,"No",IF(E118&lt;-10,"No","Yes")))</f>
        <v>N/A</v>
      </c>
      <c r="G118" s="13" t="s">
        <v>1746</v>
      </c>
      <c r="H118" s="11" t="str">
        <f>IF($B118="N/A","N/A",IF(G118&gt;10,"No",IF(G118&lt;-10,"No","Yes")))</f>
        <v>N/A</v>
      </c>
      <c r="I118" s="12" t="s">
        <v>1746</v>
      </c>
      <c r="J118" s="12" t="s">
        <v>1746</v>
      </c>
      <c r="K118" s="43" t="s">
        <v>739</v>
      </c>
      <c r="L118" s="9" t="str">
        <f>IF(J118="Div by 0", "N/A", IF(OR(J118="N/A",K118="N/A"),"N/A", IF(J118&gt;VALUE(MID(K118,1,2)), "No", IF(J118&lt;-1*VALUE(MID(K118,1,2)), "No", "Yes"))))</f>
        <v>N/A</v>
      </c>
    </row>
    <row r="119" spans="1:12" x14ac:dyDescent="0.25">
      <c r="A119" s="7" t="s">
        <v>100</v>
      </c>
      <c r="B119" s="35" t="s">
        <v>213</v>
      </c>
      <c r="C119" s="36">
        <v>70597</v>
      </c>
      <c r="D119" s="11" t="str">
        <f t="shared" ref="D119:D145" si="43">IF($B119="N/A","N/A",IF(C119&gt;10,"No",IF(C119&lt;-10,"No","Yes")))</f>
        <v>N/A</v>
      </c>
      <c r="E119" s="36">
        <v>95568</v>
      </c>
      <c r="F119" s="11" t="str">
        <f t="shared" ref="F119:F145" si="44">IF($B119="N/A","N/A",IF(E119&gt;10,"No",IF(E119&lt;-10,"No","Yes")))</f>
        <v>N/A</v>
      </c>
      <c r="G119" s="36">
        <v>108930</v>
      </c>
      <c r="H119" s="11" t="str">
        <f t="shared" ref="H119:H145" si="45">IF($B119="N/A","N/A",IF(G119&gt;10,"No",IF(G119&lt;-10,"No","Yes")))</f>
        <v>N/A</v>
      </c>
      <c r="I119" s="12">
        <v>35.369999999999997</v>
      </c>
      <c r="J119" s="12">
        <v>13.98</v>
      </c>
      <c r="K119" s="43" t="s">
        <v>740</v>
      </c>
      <c r="L119" s="9" t="str">
        <f t="shared" si="40"/>
        <v>No</v>
      </c>
    </row>
    <row r="120" spans="1:12" x14ac:dyDescent="0.25">
      <c r="A120" s="2" t="s">
        <v>990</v>
      </c>
      <c r="B120" s="35" t="s">
        <v>213</v>
      </c>
      <c r="C120" s="36">
        <v>4956</v>
      </c>
      <c r="D120" s="11" t="str">
        <f t="shared" si="43"/>
        <v>N/A</v>
      </c>
      <c r="E120" s="36">
        <v>4970</v>
      </c>
      <c r="F120" s="11" t="str">
        <f t="shared" si="44"/>
        <v>N/A</v>
      </c>
      <c r="G120" s="36">
        <v>4914</v>
      </c>
      <c r="H120" s="11" t="str">
        <f t="shared" si="45"/>
        <v>N/A</v>
      </c>
      <c r="I120" s="12">
        <v>0.28249999999999997</v>
      </c>
      <c r="J120" s="12">
        <v>-1.1299999999999999</v>
      </c>
      <c r="K120" s="43" t="s">
        <v>740</v>
      </c>
      <c r="L120" s="9" t="str">
        <f t="shared" si="40"/>
        <v>Yes</v>
      </c>
    </row>
    <row r="121" spans="1:12" x14ac:dyDescent="0.25">
      <c r="A121" s="2" t="s">
        <v>991</v>
      </c>
      <c r="B121" s="35" t="s">
        <v>213</v>
      </c>
      <c r="C121" s="36">
        <v>8327</v>
      </c>
      <c r="D121" s="11" t="str">
        <f t="shared" si="43"/>
        <v>N/A</v>
      </c>
      <c r="E121" s="36">
        <v>8467</v>
      </c>
      <c r="F121" s="11" t="str">
        <f t="shared" si="44"/>
        <v>N/A</v>
      </c>
      <c r="G121" s="36">
        <v>8623</v>
      </c>
      <c r="H121" s="11" t="str">
        <f t="shared" si="45"/>
        <v>N/A</v>
      </c>
      <c r="I121" s="12">
        <v>1.681</v>
      </c>
      <c r="J121" s="12">
        <v>1.8420000000000001</v>
      </c>
      <c r="K121" s="43" t="s">
        <v>740</v>
      </c>
      <c r="L121" s="9" t="str">
        <f t="shared" si="40"/>
        <v>Yes</v>
      </c>
    </row>
    <row r="122" spans="1:12" x14ac:dyDescent="0.25">
      <c r="A122" s="2" t="s">
        <v>992</v>
      </c>
      <c r="B122" s="35" t="s">
        <v>213</v>
      </c>
      <c r="C122" s="36">
        <v>20184</v>
      </c>
      <c r="D122" s="11" t="str">
        <f t="shared" si="43"/>
        <v>N/A</v>
      </c>
      <c r="E122" s="36">
        <v>44789</v>
      </c>
      <c r="F122" s="11" t="str">
        <f t="shared" si="44"/>
        <v>N/A</v>
      </c>
      <c r="G122" s="36">
        <v>57539</v>
      </c>
      <c r="H122" s="11" t="str">
        <f t="shared" si="45"/>
        <v>N/A</v>
      </c>
      <c r="I122" s="12">
        <v>121.9</v>
      </c>
      <c r="J122" s="12">
        <v>28.47</v>
      </c>
      <c r="K122" s="43" t="s">
        <v>740</v>
      </c>
      <c r="L122" s="9" t="str">
        <f t="shared" si="40"/>
        <v>No</v>
      </c>
    </row>
    <row r="123" spans="1:12" x14ac:dyDescent="0.25">
      <c r="A123" s="2" t="s">
        <v>993</v>
      </c>
      <c r="B123" s="35" t="s">
        <v>213</v>
      </c>
      <c r="C123" s="36">
        <v>37130</v>
      </c>
      <c r="D123" s="11" t="str">
        <f t="shared" si="43"/>
        <v>N/A</v>
      </c>
      <c r="E123" s="36">
        <v>37342</v>
      </c>
      <c r="F123" s="11" t="str">
        <f t="shared" si="44"/>
        <v>N/A</v>
      </c>
      <c r="G123" s="36">
        <v>37854</v>
      </c>
      <c r="H123" s="11" t="str">
        <f t="shared" si="45"/>
        <v>N/A</v>
      </c>
      <c r="I123" s="12">
        <v>0.57099999999999995</v>
      </c>
      <c r="J123" s="12">
        <v>1.371</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71332</v>
      </c>
      <c r="D125" s="11" t="str">
        <f t="shared" si="43"/>
        <v>N/A</v>
      </c>
      <c r="E125" s="36">
        <v>75405</v>
      </c>
      <c r="F125" s="11" t="str">
        <f t="shared" si="44"/>
        <v>N/A</v>
      </c>
      <c r="G125" s="36">
        <v>78906</v>
      </c>
      <c r="H125" s="11" t="str">
        <f t="shared" si="45"/>
        <v>N/A</v>
      </c>
      <c r="I125" s="12">
        <v>5.71</v>
      </c>
      <c r="J125" s="12">
        <v>4.6429999999999998</v>
      </c>
      <c r="K125" s="43" t="s">
        <v>740</v>
      </c>
      <c r="L125" s="9" t="str">
        <f t="shared" si="40"/>
        <v>Yes</v>
      </c>
    </row>
    <row r="126" spans="1:12" x14ac:dyDescent="0.25">
      <c r="A126" s="2" t="s">
        <v>995</v>
      </c>
      <c r="B126" s="35" t="s">
        <v>213</v>
      </c>
      <c r="C126" s="36">
        <v>11474</v>
      </c>
      <c r="D126" s="11" t="str">
        <f t="shared" si="43"/>
        <v>N/A</v>
      </c>
      <c r="E126" s="36">
        <v>11767</v>
      </c>
      <c r="F126" s="11" t="str">
        <f t="shared" si="44"/>
        <v>N/A</v>
      </c>
      <c r="G126" s="36">
        <v>11783</v>
      </c>
      <c r="H126" s="11" t="str">
        <f t="shared" si="45"/>
        <v>N/A</v>
      </c>
      <c r="I126" s="12">
        <v>2.5539999999999998</v>
      </c>
      <c r="J126" s="12">
        <v>0.13600000000000001</v>
      </c>
      <c r="K126" s="43" t="s">
        <v>740</v>
      </c>
      <c r="L126" s="9" t="str">
        <f t="shared" si="40"/>
        <v>Yes</v>
      </c>
    </row>
    <row r="127" spans="1:12" x14ac:dyDescent="0.25">
      <c r="A127" s="2" t="s">
        <v>996</v>
      </c>
      <c r="B127" s="35" t="s">
        <v>213</v>
      </c>
      <c r="C127" s="36">
        <v>11399</v>
      </c>
      <c r="D127" s="11" t="str">
        <f t="shared" si="43"/>
        <v>N/A</v>
      </c>
      <c r="E127" s="36">
        <v>11305</v>
      </c>
      <c r="F127" s="11" t="str">
        <f t="shared" si="44"/>
        <v>N/A</v>
      </c>
      <c r="G127" s="36">
        <v>11426</v>
      </c>
      <c r="H127" s="11" t="str">
        <f t="shared" si="45"/>
        <v>N/A</v>
      </c>
      <c r="I127" s="12">
        <v>-0.82499999999999996</v>
      </c>
      <c r="J127" s="12">
        <v>1.07</v>
      </c>
      <c r="K127" s="43" t="s">
        <v>740</v>
      </c>
      <c r="L127" s="9" t="str">
        <f t="shared" si="40"/>
        <v>Yes</v>
      </c>
    </row>
    <row r="128" spans="1:12" x14ac:dyDescent="0.25">
      <c r="A128" s="2" t="s">
        <v>997</v>
      </c>
      <c r="B128" s="35" t="s">
        <v>213</v>
      </c>
      <c r="C128" s="36">
        <v>10111</v>
      </c>
      <c r="D128" s="11" t="str">
        <f t="shared" si="43"/>
        <v>N/A</v>
      </c>
      <c r="E128" s="36">
        <v>14720</v>
      </c>
      <c r="F128" s="11" t="str">
        <f t="shared" si="44"/>
        <v>N/A</v>
      </c>
      <c r="G128" s="36">
        <v>17980</v>
      </c>
      <c r="H128" s="11" t="str">
        <f t="shared" si="45"/>
        <v>N/A</v>
      </c>
      <c r="I128" s="12">
        <v>45.58</v>
      </c>
      <c r="J128" s="12">
        <v>22.15</v>
      </c>
      <c r="K128" s="43" t="s">
        <v>740</v>
      </c>
      <c r="L128" s="9" t="str">
        <f t="shared" si="40"/>
        <v>No</v>
      </c>
    </row>
    <row r="129" spans="1:12" x14ac:dyDescent="0.25">
      <c r="A129" s="2" t="s">
        <v>998</v>
      </c>
      <c r="B129" s="35" t="s">
        <v>213</v>
      </c>
      <c r="C129" s="36">
        <v>38348</v>
      </c>
      <c r="D129" s="11" t="str">
        <f t="shared" si="43"/>
        <v>N/A</v>
      </c>
      <c r="E129" s="36">
        <v>37613</v>
      </c>
      <c r="F129" s="11" t="str">
        <f t="shared" si="44"/>
        <v>N/A</v>
      </c>
      <c r="G129" s="36">
        <v>37717</v>
      </c>
      <c r="H129" s="11" t="str">
        <f t="shared" si="45"/>
        <v>N/A</v>
      </c>
      <c r="I129" s="12">
        <v>-1.92</v>
      </c>
      <c r="J129" s="12">
        <v>0.27650000000000002</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293021</v>
      </c>
      <c r="D131" s="11" t="str">
        <f t="shared" si="43"/>
        <v>N/A</v>
      </c>
      <c r="E131" s="36">
        <v>305781</v>
      </c>
      <c r="F131" s="11" t="str">
        <f t="shared" si="44"/>
        <v>N/A</v>
      </c>
      <c r="G131" s="36">
        <v>315110</v>
      </c>
      <c r="H131" s="11" t="str">
        <f t="shared" si="45"/>
        <v>N/A</v>
      </c>
      <c r="I131" s="12">
        <v>4.3550000000000004</v>
      </c>
      <c r="J131" s="12">
        <v>3.0510000000000002</v>
      </c>
      <c r="K131" s="43" t="s">
        <v>740</v>
      </c>
      <c r="L131" s="9" t="str">
        <f t="shared" si="40"/>
        <v>Yes</v>
      </c>
    </row>
    <row r="132" spans="1:12" x14ac:dyDescent="0.25">
      <c r="A132" s="2" t="s">
        <v>1000</v>
      </c>
      <c r="B132" s="35" t="s">
        <v>213</v>
      </c>
      <c r="C132" s="36">
        <v>189201</v>
      </c>
      <c r="D132" s="11" t="str">
        <f t="shared" si="43"/>
        <v>N/A</v>
      </c>
      <c r="E132" s="36">
        <v>200286</v>
      </c>
      <c r="F132" s="11" t="str">
        <f t="shared" si="44"/>
        <v>N/A</v>
      </c>
      <c r="G132" s="36">
        <v>206040</v>
      </c>
      <c r="H132" s="11" t="str">
        <f t="shared" si="45"/>
        <v>N/A</v>
      </c>
      <c r="I132" s="12">
        <v>5.859</v>
      </c>
      <c r="J132" s="12">
        <v>2.8730000000000002</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2561</v>
      </c>
      <c r="D134" s="11" t="str">
        <f t="shared" si="43"/>
        <v>N/A</v>
      </c>
      <c r="E134" s="36">
        <v>2002</v>
      </c>
      <c r="F134" s="11" t="str">
        <f t="shared" si="44"/>
        <v>N/A</v>
      </c>
      <c r="G134" s="36">
        <v>1368</v>
      </c>
      <c r="H134" s="11" t="str">
        <f t="shared" si="45"/>
        <v>N/A</v>
      </c>
      <c r="I134" s="12">
        <v>-21.8</v>
      </c>
      <c r="J134" s="12">
        <v>-31.7</v>
      </c>
      <c r="K134" s="43" t="s">
        <v>740</v>
      </c>
      <c r="L134" s="9" t="str">
        <f t="shared" si="40"/>
        <v>No</v>
      </c>
    </row>
    <row r="135" spans="1:12" x14ac:dyDescent="0.25">
      <c r="A135" s="2" t="s">
        <v>1003</v>
      </c>
      <c r="B135" s="35" t="s">
        <v>213</v>
      </c>
      <c r="C135" s="36">
        <v>60533</v>
      </c>
      <c r="D135" s="11" t="str">
        <f t="shared" si="43"/>
        <v>N/A</v>
      </c>
      <c r="E135" s="36">
        <v>60503</v>
      </c>
      <c r="F135" s="11" t="str">
        <f t="shared" si="44"/>
        <v>N/A</v>
      </c>
      <c r="G135" s="36">
        <v>62909</v>
      </c>
      <c r="H135" s="11" t="str">
        <f t="shared" si="45"/>
        <v>N/A</v>
      </c>
      <c r="I135" s="12">
        <v>-0.05</v>
      </c>
      <c r="J135" s="12">
        <v>3.9769999999999999</v>
      </c>
      <c r="K135" s="43" t="s">
        <v>740</v>
      </c>
      <c r="L135" s="9" t="str">
        <f t="shared" si="40"/>
        <v>Yes</v>
      </c>
    </row>
    <row r="136" spans="1:12" x14ac:dyDescent="0.25">
      <c r="A136" s="2" t="s">
        <v>1004</v>
      </c>
      <c r="B136" s="35" t="s">
        <v>213</v>
      </c>
      <c r="C136" s="36">
        <v>34092</v>
      </c>
      <c r="D136" s="11" t="str">
        <f t="shared" si="43"/>
        <v>N/A</v>
      </c>
      <c r="E136" s="36">
        <v>36388</v>
      </c>
      <c r="F136" s="11" t="str">
        <f t="shared" si="44"/>
        <v>N/A</v>
      </c>
      <c r="G136" s="36">
        <v>38703</v>
      </c>
      <c r="H136" s="11" t="str">
        <f t="shared" si="45"/>
        <v>N/A</v>
      </c>
      <c r="I136" s="12">
        <v>6.7350000000000003</v>
      </c>
      <c r="J136" s="12">
        <v>6.3620000000000001</v>
      </c>
      <c r="K136" s="43" t="s">
        <v>740</v>
      </c>
      <c r="L136" s="9" t="str">
        <f t="shared" si="40"/>
        <v>Yes</v>
      </c>
    </row>
    <row r="137" spans="1:12" x14ac:dyDescent="0.25">
      <c r="A137" s="2" t="s">
        <v>1005</v>
      </c>
      <c r="B137" s="35" t="s">
        <v>213</v>
      </c>
      <c r="C137" s="36">
        <v>6634</v>
      </c>
      <c r="D137" s="11" t="str">
        <f t="shared" si="43"/>
        <v>N/A</v>
      </c>
      <c r="E137" s="36">
        <v>6602</v>
      </c>
      <c r="F137" s="11" t="str">
        <f t="shared" si="44"/>
        <v>N/A</v>
      </c>
      <c r="G137" s="36">
        <v>6090</v>
      </c>
      <c r="H137" s="11" t="str">
        <f t="shared" si="45"/>
        <v>N/A</v>
      </c>
      <c r="I137" s="12">
        <v>-0.48199999999999998</v>
      </c>
      <c r="J137" s="12">
        <v>-7.76</v>
      </c>
      <c r="K137" s="43" t="s">
        <v>740</v>
      </c>
      <c r="L137" s="9" t="str">
        <f t="shared" si="40"/>
        <v>Yes</v>
      </c>
    </row>
    <row r="138" spans="1:12" x14ac:dyDescent="0.25">
      <c r="A138" s="2" t="s">
        <v>1006</v>
      </c>
      <c r="B138" s="35" t="s">
        <v>213</v>
      </c>
      <c r="C138" s="36">
        <v>0</v>
      </c>
      <c r="D138" s="11" t="str">
        <f t="shared" si="43"/>
        <v>N/A</v>
      </c>
      <c r="E138" s="36">
        <v>0</v>
      </c>
      <c r="F138" s="11" t="str">
        <f t="shared" si="44"/>
        <v>N/A</v>
      </c>
      <c r="G138" s="36">
        <v>0</v>
      </c>
      <c r="H138" s="11" t="str">
        <f t="shared" si="45"/>
        <v>N/A</v>
      </c>
      <c r="I138" s="12" t="s">
        <v>1746</v>
      </c>
      <c r="J138" s="12" t="s">
        <v>1746</v>
      </c>
      <c r="K138" s="43" t="s">
        <v>740</v>
      </c>
      <c r="L138" s="9" t="str">
        <f t="shared" si="40"/>
        <v>N/A</v>
      </c>
    </row>
    <row r="139" spans="1:12" x14ac:dyDescent="0.25">
      <c r="A139" s="7" t="s">
        <v>105</v>
      </c>
      <c r="B139" s="35" t="s">
        <v>213</v>
      </c>
      <c r="C139" s="36">
        <v>163839</v>
      </c>
      <c r="D139" s="11" t="str">
        <f t="shared" si="43"/>
        <v>N/A</v>
      </c>
      <c r="E139" s="36">
        <v>262038</v>
      </c>
      <c r="F139" s="11" t="str">
        <f t="shared" si="44"/>
        <v>N/A</v>
      </c>
      <c r="G139" s="36">
        <v>293123</v>
      </c>
      <c r="H139" s="11" t="str">
        <f t="shared" si="45"/>
        <v>N/A</v>
      </c>
      <c r="I139" s="12">
        <v>59.94</v>
      </c>
      <c r="J139" s="12">
        <v>11.86</v>
      </c>
      <c r="K139" s="43" t="s">
        <v>740</v>
      </c>
      <c r="L139" s="9" t="str">
        <f t="shared" si="40"/>
        <v>No</v>
      </c>
    </row>
    <row r="140" spans="1:12" x14ac:dyDescent="0.25">
      <c r="A140" s="2" t="s">
        <v>1007</v>
      </c>
      <c r="B140" s="35" t="s">
        <v>213</v>
      </c>
      <c r="C140" s="36">
        <v>130814</v>
      </c>
      <c r="D140" s="11" t="str">
        <f t="shared" si="43"/>
        <v>N/A</v>
      </c>
      <c r="E140" s="36">
        <v>140753</v>
      </c>
      <c r="F140" s="11" t="str">
        <f t="shared" si="44"/>
        <v>N/A</v>
      </c>
      <c r="G140" s="36">
        <v>146552</v>
      </c>
      <c r="H140" s="11" t="str">
        <f t="shared" si="45"/>
        <v>N/A</v>
      </c>
      <c r="I140" s="12">
        <v>7.5979999999999999</v>
      </c>
      <c r="J140" s="12">
        <v>4.12</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877</v>
      </c>
      <c r="D142" s="11" t="str">
        <f t="shared" si="43"/>
        <v>N/A</v>
      </c>
      <c r="E142" s="36">
        <v>787</v>
      </c>
      <c r="F142" s="11" t="str">
        <f t="shared" si="44"/>
        <v>N/A</v>
      </c>
      <c r="G142" s="36">
        <v>747</v>
      </c>
      <c r="H142" s="11" t="str">
        <f t="shared" si="45"/>
        <v>N/A</v>
      </c>
      <c r="I142" s="12">
        <v>-10.3</v>
      </c>
      <c r="J142" s="12">
        <v>-5.08</v>
      </c>
      <c r="K142" s="43" t="s">
        <v>740</v>
      </c>
      <c r="L142" s="9" t="str">
        <f t="shared" si="40"/>
        <v>Yes</v>
      </c>
    </row>
    <row r="143" spans="1:12" x14ac:dyDescent="0.25">
      <c r="A143" s="2" t="s">
        <v>1010</v>
      </c>
      <c r="B143" s="35" t="s">
        <v>213</v>
      </c>
      <c r="C143" s="36">
        <v>10965</v>
      </c>
      <c r="D143" s="11" t="str">
        <f t="shared" si="43"/>
        <v>N/A</v>
      </c>
      <c r="E143" s="36">
        <v>11051</v>
      </c>
      <c r="F143" s="11" t="str">
        <f t="shared" si="44"/>
        <v>N/A</v>
      </c>
      <c r="G143" s="36">
        <v>11558</v>
      </c>
      <c r="H143" s="11" t="str">
        <f t="shared" si="45"/>
        <v>N/A</v>
      </c>
      <c r="I143" s="12">
        <v>0.7843</v>
      </c>
      <c r="J143" s="12">
        <v>4.5880000000000001</v>
      </c>
      <c r="K143" s="43" t="s">
        <v>740</v>
      </c>
      <c r="L143" s="9" t="str">
        <f t="shared" si="40"/>
        <v>Yes</v>
      </c>
    </row>
    <row r="144" spans="1:12" x14ac:dyDescent="0.25">
      <c r="A144" s="2" t="s">
        <v>1011</v>
      </c>
      <c r="B144" s="35" t="s">
        <v>213</v>
      </c>
      <c r="C144" s="36">
        <v>21183</v>
      </c>
      <c r="D144" s="11" t="str">
        <f t="shared" si="43"/>
        <v>N/A</v>
      </c>
      <c r="E144" s="36">
        <v>109447</v>
      </c>
      <c r="F144" s="11" t="str">
        <f t="shared" si="44"/>
        <v>N/A</v>
      </c>
      <c r="G144" s="36">
        <v>134266</v>
      </c>
      <c r="H144" s="11" t="str">
        <f t="shared" si="45"/>
        <v>N/A</v>
      </c>
      <c r="I144" s="12">
        <v>416.7</v>
      </c>
      <c r="J144" s="12">
        <v>22.68</v>
      </c>
      <c r="K144" s="43" t="s">
        <v>740</v>
      </c>
      <c r="L144" s="9" t="str">
        <f t="shared" si="40"/>
        <v>No</v>
      </c>
    </row>
    <row r="145" spans="1:12" x14ac:dyDescent="0.25">
      <c r="A145" s="2" t="s">
        <v>1012</v>
      </c>
      <c r="B145" s="35" t="s">
        <v>213</v>
      </c>
      <c r="C145" s="36">
        <v>0</v>
      </c>
      <c r="D145" s="11" t="str">
        <f t="shared" si="43"/>
        <v>N/A</v>
      </c>
      <c r="E145" s="36">
        <v>0</v>
      </c>
      <c r="F145" s="11" t="str">
        <f t="shared" si="44"/>
        <v>N/A</v>
      </c>
      <c r="G145" s="36">
        <v>0</v>
      </c>
      <c r="H145" s="11" t="str">
        <f t="shared" si="45"/>
        <v>N/A</v>
      </c>
      <c r="I145" s="12" t="s">
        <v>1746</v>
      </c>
      <c r="J145" s="12" t="s">
        <v>1746</v>
      </c>
      <c r="K145" s="43" t="s">
        <v>740</v>
      </c>
      <c r="L145" s="9" t="str">
        <f t="shared" si="40"/>
        <v>N/A</v>
      </c>
    </row>
    <row r="146" spans="1:12" ht="25" x14ac:dyDescent="0.25">
      <c r="A146" s="18" t="s">
        <v>1013</v>
      </c>
      <c r="B146" s="1" t="s">
        <v>213</v>
      </c>
      <c r="C146" s="1">
        <v>31093</v>
      </c>
      <c r="D146" s="11" t="str">
        <f t="shared" ref="D146:D151" si="46">IF($B146="N/A","N/A",IF(C146&gt;10,"No",IF(C146&lt;-10,"No","Yes")))</f>
        <v>N/A</v>
      </c>
      <c r="E146" s="1">
        <v>31612</v>
      </c>
      <c r="F146" s="11" t="str">
        <f t="shared" ref="F146:F151" si="47">IF($B146="N/A","N/A",IF(E146&gt;10,"No",IF(E146&lt;-10,"No","Yes")))</f>
        <v>N/A</v>
      </c>
      <c r="G146" s="1">
        <v>32141</v>
      </c>
      <c r="H146" s="11" t="str">
        <f t="shared" ref="H146:H151" si="48">IF($B146="N/A","N/A",IF(G146&gt;10,"No",IF(G146&lt;-10,"No","Yes")))</f>
        <v>N/A</v>
      </c>
      <c r="I146" s="12">
        <v>1.669</v>
      </c>
      <c r="J146" s="12">
        <v>1.673</v>
      </c>
      <c r="K146" s="43" t="s">
        <v>739</v>
      </c>
      <c r="L146" s="9" t="str">
        <f t="shared" ref="L146:L151" si="49">IF(J146="Div by 0", "N/A", IF(K146="N/A","N/A", IF(J146&gt;VALUE(MID(K146,1,2)), "No", IF(J146&lt;-1*VALUE(MID(K146,1,2)), "No", "Yes"))))</f>
        <v>Yes</v>
      </c>
    </row>
    <row r="147" spans="1:12" x14ac:dyDescent="0.25">
      <c r="A147" s="6" t="s">
        <v>326</v>
      </c>
      <c r="B147" s="43" t="s">
        <v>213</v>
      </c>
      <c r="C147" s="13">
        <v>5.1926471594999999</v>
      </c>
      <c r="D147" s="11" t="str">
        <f t="shared" si="46"/>
        <v>N/A</v>
      </c>
      <c r="E147" s="13">
        <v>4.2788768693000003</v>
      </c>
      <c r="F147" s="11" t="str">
        <f t="shared" si="47"/>
        <v>N/A</v>
      </c>
      <c r="G147" s="13">
        <v>4.0374640892000002</v>
      </c>
      <c r="H147" s="11" t="str">
        <f t="shared" si="48"/>
        <v>N/A</v>
      </c>
      <c r="I147" s="12">
        <v>-17.600000000000001</v>
      </c>
      <c r="J147" s="12">
        <v>-5.64</v>
      </c>
      <c r="K147" s="43" t="s">
        <v>739</v>
      </c>
      <c r="L147" s="9" t="str">
        <f t="shared" si="49"/>
        <v>Yes</v>
      </c>
    </row>
    <row r="148" spans="1:12" x14ac:dyDescent="0.25">
      <c r="A148" s="2" t="s">
        <v>327</v>
      </c>
      <c r="B148" s="43" t="s">
        <v>213</v>
      </c>
      <c r="C148" s="13">
        <v>33.610493364</v>
      </c>
      <c r="D148" s="11" t="str">
        <f t="shared" si="46"/>
        <v>N/A</v>
      </c>
      <c r="E148" s="13">
        <v>25.147538924999999</v>
      </c>
      <c r="F148" s="11" t="str">
        <f t="shared" si="47"/>
        <v>N/A</v>
      </c>
      <c r="G148" s="13">
        <v>22.392362067000001</v>
      </c>
      <c r="H148" s="11" t="str">
        <f t="shared" si="48"/>
        <v>N/A</v>
      </c>
      <c r="I148" s="12">
        <v>-25.2</v>
      </c>
      <c r="J148" s="12">
        <v>-11</v>
      </c>
      <c r="K148" s="43" t="s">
        <v>739</v>
      </c>
      <c r="L148" s="9" t="str">
        <f t="shared" si="49"/>
        <v>Yes</v>
      </c>
    </row>
    <row r="149" spans="1:12" x14ac:dyDescent="0.25">
      <c r="A149" s="2" t="s">
        <v>328</v>
      </c>
      <c r="B149" s="43" t="s">
        <v>213</v>
      </c>
      <c r="C149" s="13">
        <v>9.2342847530000007</v>
      </c>
      <c r="D149" s="11" t="str">
        <f t="shared" si="46"/>
        <v>N/A</v>
      </c>
      <c r="E149" s="13">
        <v>8.5882899011999996</v>
      </c>
      <c r="F149" s="11" t="str">
        <f t="shared" si="47"/>
        <v>N/A</v>
      </c>
      <c r="G149" s="13">
        <v>7.8156287227999997</v>
      </c>
      <c r="H149" s="11" t="str">
        <f t="shared" si="48"/>
        <v>N/A</v>
      </c>
      <c r="I149" s="12">
        <v>-7</v>
      </c>
      <c r="J149" s="12">
        <v>-9</v>
      </c>
      <c r="K149" s="43" t="s">
        <v>739</v>
      </c>
      <c r="L149" s="9" t="str">
        <f t="shared" si="49"/>
        <v>Yes</v>
      </c>
    </row>
    <row r="150" spans="1:12" x14ac:dyDescent="0.25">
      <c r="A150" s="2" t="s">
        <v>329</v>
      </c>
      <c r="B150" s="43" t="s">
        <v>213</v>
      </c>
      <c r="C150" s="13">
        <v>0.21841437990000001</v>
      </c>
      <c r="D150" s="11" t="str">
        <f t="shared" si="46"/>
        <v>N/A</v>
      </c>
      <c r="E150" s="13">
        <v>0.2086460571</v>
      </c>
      <c r="F150" s="11" t="str">
        <f t="shared" si="47"/>
        <v>N/A</v>
      </c>
      <c r="G150" s="13">
        <v>0.1891403002</v>
      </c>
      <c r="H150" s="11" t="str">
        <f t="shared" si="48"/>
        <v>N/A</v>
      </c>
      <c r="I150" s="12">
        <v>-4.47</v>
      </c>
      <c r="J150" s="12">
        <v>-9.35</v>
      </c>
      <c r="K150" s="43" t="s">
        <v>739</v>
      </c>
      <c r="L150" s="9" t="str">
        <f t="shared" si="49"/>
        <v>Yes</v>
      </c>
    </row>
    <row r="151" spans="1:12" x14ac:dyDescent="0.25">
      <c r="A151" s="2" t="s">
        <v>330</v>
      </c>
      <c r="B151" s="43" t="s">
        <v>213</v>
      </c>
      <c r="C151" s="13">
        <v>8.4229029699999999E-2</v>
      </c>
      <c r="D151" s="11" t="str">
        <f t="shared" si="46"/>
        <v>N/A</v>
      </c>
      <c r="E151" s="13">
        <v>0.17745517829999999</v>
      </c>
      <c r="F151" s="11" t="str">
        <f t="shared" si="47"/>
        <v>N/A</v>
      </c>
      <c r="G151" s="13">
        <v>0.33637756159999999</v>
      </c>
      <c r="H151" s="11" t="str">
        <f t="shared" si="48"/>
        <v>N/A</v>
      </c>
      <c r="I151" s="12">
        <v>110.7</v>
      </c>
      <c r="J151" s="12">
        <v>89.56</v>
      </c>
      <c r="K151" s="43" t="s">
        <v>739</v>
      </c>
      <c r="L151" s="9" t="str">
        <f t="shared" si="49"/>
        <v>No</v>
      </c>
    </row>
    <row r="152" spans="1:12" x14ac:dyDescent="0.25">
      <c r="A152" s="18" t="s">
        <v>1014</v>
      </c>
      <c r="B152" s="35" t="s">
        <v>213</v>
      </c>
      <c r="C152" s="36">
        <v>35357</v>
      </c>
      <c r="D152" s="11" t="str">
        <f t="shared" ref="D152:D158" si="50">IF($B152="N/A","N/A",IF(C152&gt;10,"No",IF(C152&lt;-10,"No","Yes")))</f>
        <v>N/A</v>
      </c>
      <c r="E152" s="36">
        <v>37033</v>
      </c>
      <c r="F152" s="11" t="str">
        <f t="shared" ref="F152:F158" si="51">IF($B152="N/A","N/A",IF(E152&gt;10,"No",IF(E152&lt;-10,"No","Yes")))</f>
        <v>N/A</v>
      </c>
      <c r="G152" s="36">
        <v>38762</v>
      </c>
      <c r="H152" s="11" t="str">
        <f t="shared" ref="H152:H158" si="52">IF($B152="N/A","N/A",IF(G152&gt;10,"No",IF(G152&lt;-10,"No","Yes")))</f>
        <v>N/A</v>
      </c>
      <c r="I152" s="12">
        <v>4.74</v>
      </c>
      <c r="J152" s="12">
        <v>4.6689999999999996</v>
      </c>
      <c r="K152" s="43" t="s">
        <v>739</v>
      </c>
      <c r="L152" s="9" t="str">
        <f t="shared" ref="L152:L159" si="53">IF(J152="Div by 0", "N/A", IF(K152="N/A","N/A", IF(J152&gt;VALUE(MID(K152,1,2)), "No", IF(J152&lt;-1*VALUE(MID(K152,1,2)), "No", "Yes"))))</f>
        <v>Yes</v>
      </c>
    </row>
    <row r="153" spans="1:12" x14ac:dyDescent="0.25">
      <c r="A153" s="6" t="s">
        <v>1015</v>
      </c>
      <c r="B153" s="35" t="s">
        <v>213</v>
      </c>
      <c r="C153" s="8">
        <v>5.9047510893000004</v>
      </c>
      <c r="D153" s="11" t="str">
        <f t="shared" si="50"/>
        <v>N/A</v>
      </c>
      <c r="E153" s="8">
        <v>5.0126422592999997</v>
      </c>
      <c r="F153" s="11" t="str">
        <f t="shared" si="51"/>
        <v>N/A</v>
      </c>
      <c r="G153" s="8">
        <v>4.8691759131000003</v>
      </c>
      <c r="H153" s="11" t="str">
        <f t="shared" si="52"/>
        <v>N/A</v>
      </c>
      <c r="I153" s="12">
        <v>-15.1</v>
      </c>
      <c r="J153" s="12">
        <v>-2.86</v>
      </c>
      <c r="K153" s="43" t="s">
        <v>739</v>
      </c>
      <c r="L153" s="9" t="str">
        <f t="shared" si="53"/>
        <v>Yes</v>
      </c>
    </row>
    <row r="154" spans="1:12" x14ac:dyDescent="0.25">
      <c r="A154" s="18" t="s">
        <v>1016</v>
      </c>
      <c r="B154" s="35" t="s">
        <v>213</v>
      </c>
      <c r="C154" s="8">
        <v>20.935733812999999</v>
      </c>
      <c r="D154" s="11" t="str">
        <f t="shared" si="50"/>
        <v>N/A</v>
      </c>
      <c r="E154" s="8">
        <v>15.83898376</v>
      </c>
      <c r="F154" s="11" t="str">
        <f t="shared" si="51"/>
        <v>N/A</v>
      </c>
      <c r="G154" s="8">
        <v>14.093454511999999</v>
      </c>
      <c r="H154" s="11" t="str">
        <f t="shared" si="52"/>
        <v>N/A</v>
      </c>
      <c r="I154" s="12">
        <v>-24.3</v>
      </c>
      <c r="J154" s="12">
        <v>-11</v>
      </c>
      <c r="K154" s="43" t="s">
        <v>739</v>
      </c>
      <c r="L154" s="9" t="str">
        <f t="shared" si="53"/>
        <v>Yes</v>
      </c>
    </row>
    <row r="155" spans="1:12" x14ac:dyDescent="0.25">
      <c r="A155" s="18" t="s">
        <v>1017</v>
      </c>
      <c r="B155" s="35" t="s">
        <v>213</v>
      </c>
      <c r="C155" s="8">
        <v>24.594852240000002</v>
      </c>
      <c r="D155" s="11" t="str">
        <f t="shared" si="50"/>
        <v>N/A</v>
      </c>
      <c r="E155" s="8">
        <v>23.790199589</v>
      </c>
      <c r="F155" s="11" t="str">
        <f t="shared" si="51"/>
        <v>N/A</v>
      </c>
      <c r="G155" s="8">
        <v>23.240311255999998</v>
      </c>
      <c r="H155" s="11" t="str">
        <f t="shared" si="52"/>
        <v>N/A</v>
      </c>
      <c r="I155" s="12">
        <v>-3.27</v>
      </c>
      <c r="J155" s="12">
        <v>-2.31</v>
      </c>
      <c r="K155" s="43" t="s">
        <v>739</v>
      </c>
      <c r="L155" s="9" t="str">
        <f t="shared" si="53"/>
        <v>Yes</v>
      </c>
    </row>
    <row r="156" spans="1:12" x14ac:dyDescent="0.25">
      <c r="A156" s="18" t="s">
        <v>1018</v>
      </c>
      <c r="B156" s="35" t="s">
        <v>213</v>
      </c>
      <c r="C156" s="8">
        <v>0.7767361384</v>
      </c>
      <c r="D156" s="11" t="str">
        <f t="shared" si="50"/>
        <v>N/A</v>
      </c>
      <c r="E156" s="8">
        <v>0.7551155893</v>
      </c>
      <c r="F156" s="11" t="str">
        <f t="shared" si="51"/>
        <v>N/A</v>
      </c>
      <c r="G156" s="8">
        <v>0.70610263080000002</v>
      </c>
      <c r="H156" s="11" t="str">
        <f t="shared" si="52"/>
        <v>N/A</v>
      </c>
      <c r="I156" s="12">
        <v>-2.78</v>
      </c>
      <c r="J156" s="12">
        <v>-6.49</v>
      </c>
      <c r="K156" s="43" t="s">
        <v>739</v>
      </c>
      <c r="L156" s="9" t="str">
        <f t="shared" si="53"/>
        <v>Yes</v>
      </c>
    </row>
    <row r="157" spans="1:12" x14ac:dyDescent="0.25">
      <c r="A157" s="18" t="s">
        <v>1019</v>
      </c>
      <c r="B157" s="35" t="s">
        <v>213</v>
      </c>
      <c r="C157" s="8">
        <v>0.46203895290000002</v>
      </c>
      <c r="D157" s="11" t="str">
        <f t="shared" si="50"/>
        <v>N/A</v>
      </c>
      <c r="E157" s="8">
        <v>0.62891641669999998</v>
      </c>
      <c r="F157" s="11" t="str">
        <f t="shared" si="51"/>
        <v>N/A</v>
      </c>
      <c r="G157" s="8">
        <v>0.97126462270000002</v>
      </c>
      <c r="H157" s="11" t="str">
        <f t="shared" si="52"/>
        <v>N/A</v>
      </c>
      <c r="I157" s="12">
        <v>36.119999999999997</v>
      </c>
      <c r="J157" s="12">
        <v>54.43</v>
      </c>
      <c r="K157" s="43" t="s">
        <v>739</v>
      </c>
      <c r="L157" s="9" t="str">
        <f t="shared" si="53"/>
        <v>No</v>
      </c>
    </row>
    <row r="158" spans="1:12" x14ac:dyDescent="0.25">
      <c r="A158" s="2" t="s">
        <v>1020</v>
      </c>
      <c r="B158" s="35" t="s">
        <v>213</v>
      </c>
      <c r="C158" s="36">
        <v>5033</v>
      </c>
      <c r="D158" s="11" t="str">
        <f t="shared" si="50"/>
        <v>N/A</v>
      </c>
      <c r="E158" s="36">
        <v>5271</v>
      </c>
      <c r="F158" s="11" t="str">
        <f t="shared" si="51"/>
        <v>N/A</v>
      </c>
      <c r="G158" s="36">
        <v>5455</v>
      </c>
      <c r="H158" s="11" t="str">
        <f t="shared" si="52"/>
        <v>N/A</v>
      </c>
      <c r="I158" s="12">
        <v>4.7290000000000001</v>
      </c>
      <c r="J158" s="12">
        <v>3.4910000000000001</v>
      </c>
      <c r="K158" s="43" t="s">
        <v>739</v>
      </c>
      <c r="L158" s="9" t="str">
        <f t="shared" si="53"/>
        <v>Yes</v>
      </c>
    </row>
    <row r="159" spans="1:12" ht="25" x14ac:dyDescent="0.25">
      <c r="A159" s="18" t="s">
        <v>1021</v>
      </c>
      <c r="B159" s="35" t="s">
        <v>213</v>
      </c>
      <c r="C159" s="36">
        <v>36021</v>
      </c>
      <c r="D159" s="11" t="str">
        <f>IF($B159="N/A","N/A",IF(C159&gt;10,"No",IF(C159&lt;-10,"No","Yes")))</f>
        <v>N/A</v>
      </c>
      <c r="E159" s="36">
        <v>37759</v>
      </c>
      <c r="F159" s="11" t="str">
        <f>IF($B159="N/A","N/A",IF(E159&gt;10,"No",IF(E159&lt;-10,"No","Yes")))</f>
        <v>N/A</v>
      </c>
      <c r="G159" s="36">
        <v>39593</v>
      </c>
      <c r="H159" s="11" t="str">
        <f>IF($B159="N/A","N/A",IF(G159&gt;10,"No",IF(G159&lt;-10,"No","Yes")))</f>
        <v>N/A</v>
      </c>
      <c r="I159" s="12">
        <v>4.8250000000000002</v>
      </c>
      <c r="J159" s="12">
        <v>4.8570000000000002</v>
      </c>
      <c r="K159" s="43" t="s">
        <v>739</v>
      </c>
      <c r="L159" s="9" t="str">
        <f t="shared" si="53"/>
        <v>Yes</v>
      </c>
    </row>
    <row r="160" spans="1:12" x14ac:dyDescent="0.25">
      <c r="A160" s="4" t="s">
        <v>1022</v>
      </c>
      <c r="B160" s="35" t="s">
        <v>213</v>
      </c>
      <c r="C160" s="36">
        <v>22754</v>
      </c>
      <c r="D160" s="11" t="str">
        <f t="shared" ref="D160:D234" si="54">IF($B160="N/A","N/A",IF(C160&gt;10,"No",IF(C160&lt;-10,"No","Yes")))</f>
        <v>N/A</v>
      </c>
      <c r="E160" s="36">
        <v>23208</v>
      </c>
      <c r="F160" s="11" t="str">
        <f t="shared" ref="F160:F234" si="55">IF($B160="N/A","N/A",IF(E160&gt;10,"No",IF(E160&lt;-10,"No","Yes")))</f>
        <v>N/A</v>
      </c>
      <c r="G160" s="36">
        <v>23445</v>
      </c>
      <c r="H160" s="11" t="str">
        <f t="shared" ref="H160:H223" si="56">IF($B160="N/A","N/A",IF(G160&gt;10,"No",IF(G160&lt;-10,"No","Yes")))</f>
        <v>N/A</v>
      </c>
      <c r="I160" s="12">
        <v>1.9950000000000001</v>
      </c>
      <c r="J160" s="12">
        <v>1.0209999999999999</v>
      </c>
      <c r="K160" s="43" t="s">
        <v>739</v>
      </c>
      <c r="L160" s="9" t="str">
        <f t="shared" ref="L160:L223" si="57">IF(J160="Div by 0", "N/A", IF(K160="N/A","N/A", IF(J160&gt;VALUE(MID(K160,1,2)), "No", IF(J160&lt;-1*VALUE(MID(K160,1,2)), "No", "Yes"))))</f>
        <v>Yes</v>
      </c>
    </row>
    <row r="161" spans="1:12" x14ac:dyDescent="0.25">
      <c r="A161" s="53" t="s">
        <v>71</v>
      </c>
      <c r="B161" s="35" t="s">
        <v>213</v>
      </c>
      <c r="C161" s="8">
        <v>3.8000030060999999</v>
      </c>
      <c r="D161" s="11" t="str">
        <f t="shared" si="54"/>
        <v>N/A</v>
      </c>
      <c r="E161" s="8">
        <v>3.1413442483999998</v>
      </c>
      <c r="F161" s="11" t="str">
        <f t="shared" si="55"/>
        <v>N/A</v>
      </c>
      <c r="G161" s="8">
        <v>2.9450964678</v>
      </c>
      <c r="H161" s="11" t="str">
        <f t="shared" si="56"/>
        <v>N/A</v>
      </c>
      <c r="I161" s="12">
        <v>-17.3</v>
      </c>
      <c r="J161" s="12">
        <v>-6.25</v>
      </c>
      <c r="K161" s="43" t="s">
        <v>739</v>
      </c>
      <c r="L161" s="9" t="str">
        <f t="shared" si="57"/>
        <v>Yes</v>
      </c>
    </row>
    <row r="162" spans="1:12" x14ac:dyDescent="0.25">
      <c r="A162" s="4" t="s">
        <v>111</v>
      </c>
      <c r="B162" s="35" t="s">
        <v>213</v>
      </c>
      <c r="C162" s="8">
        <v>18.434211085000001</v>
      </c>
      <c r="D162" s="11" t="str">
        <f t="shared" si="54"/>
        <v>N/A</v>
      </c>
      <c r="E162" s="8">
        <v>13.91260673</v>
      </c>
      <c r="F162" s="11" t="str">
        <f t="shared" si="55"/>
        <v>N/A</v>
      </c>
      <c r="G162" s="8">
        <v>12.22344625</v>
      </c>
      <c r="H162" s="11" t="str">
        <f t="shared" si="56"/>
        <v>N/A</v>
      </c>
      <c r="I162" s="12">
        <v>-24.5</v>
      </c>
      <c r="J162" s="12">
        <v>-12.1</v>
      </c>
      <c r="K162" s="43" t="s">
        <v>739</v>
      </c>
      <c r="L162" s="9" t="str">
        <f t="shared" si="57"/>
        <v>Yes</v>
      </c>
    </row>
    <row r="163" spans="1:12" x14ac:dyDescent="0.25">
      <c r="A163" s="4" t="s">
        <v>112</v>
      </c>
      <c r="B163" s="35" t="s">
        <v>213</v>
      </c>
      <c r="C163" s="8">
        <v>12.572197611</v>
      </c>
      <c r="D163" s="11" t="str">
        <f t="shared" si="54"/>
        <v>N/A</v>
      </c>
      <c r="E163" s="8">
        <v>12.157018765</v>
      </c>
      <c r="F163" s="11" t="str">
        <f t="shared" si="55"/>
        <v>N/A</v>
      </c>
      <c r="G163" s="8">
        <v>11.945859629999999</v>
      </c>
      <c r="H163" s="11" t="str">
        <f t="shared" si="56"/>
        <v>N/A</v>
      </c>
      <c r="I163" s="12">
        <v>-3.3</v>
      </c>
      <c r="J163" s="12">
        <v>-1.74</v>
      </c>
      <c r="K163" s="43" t="s">
        <v>739</v>
      </c>
      <c r="L163" s="9" t="str">
        <f t="shared" si="57"/>
        <v>Yes</v>
      </c>
    </row>
    <row r="164" spans="1:12" x14ac:dyDescent="0.25">
      <c r="A164" s="4" t="s">
        <v>113</v>
      </c>
      <c r="B164" s="35" t="s">
        <v>213</v>
      </c>
      <c r="C164" s="8">
        <v>0.2242160118</v>
      </c>
      <c r="D164" s="11" t="str">
        <f t="shared" si="54"/>
        <v>N/A</v>
      </c>
      <c r="E164" s="8">
        <v>0.20145136550000001</v>
      </c>
      <c r="F164" s="11" t="str">
        <f t="shared" si="55"/>
        <v>N/A</v>
      </c>
      <c r="G164" s="8">
        <v>0.18184126179999999</v>
      </c>
      <c r="H164" s="11" t="str">
        <f t="shared" si="56"/>
        <v>N/A</v>
      </c>
      <c r="I164" s="12">
        <v>-10.199999999999999</v>
      </c>
      <c r="J164" s="12">
        <v>-9.73</v>
      </c>
      <c r="K164" s="43" t="s">
        <v>739</v>
      </c>
      <c r="L164" s="9" t="str">
        <f t="shared" si="57"/>
        <v>Yes</v>
      </c>
    </row>
    <row r="165" spans="1:12" x14ac:dyDescent="0.25">
      <c r="A165" s="4" t="s">
        <v>114</v>
      </c>
      <c r="B165" s="35" t="s">
        <v>213</v>
      </c>
      <c r="C165" s="8">
        <v>7.0190858100000003E-2</v>
      </c>
      <c r="D165" s="11" t="str">
        <f t="shared" si="54"/>
        <v>N/A</v>
      </c>
      <c r="E165" s="8">
        <v>4.9229501100000003E-2</v>
      </c>
      <c r="F165" s="11" t="str">
        <f t="shared" si="55"/>
        <v>N/A</v>
      </c>
      <c r="G165" s="8">
        <v>4.4691136499999999E-2</v>
      </c>
      <c r="H165" s="11" t="str">
        <f t="shared" si="56"/>
        <v>N/A</v>
      </c>
      <c r="I165" s="12">
        <v>-29.9</v>
      </c>
      <c r="J165" s="12">
        <v>-9.2200000000000006</v>
      </c>
      <c r="K165" s="43" t="s">
        <v>739</v>
      </c>
      <c r="L165" s="9" t="str">
        <f t="shared" si="57"/>
        <v>Yes</v>
      </c>
    </row>
    <row r="166" spans="1:12" x14ac:dyDescent="0.25">
      <c r="A166" s="4" t="s">
        <v>428</v>
      </c>
      <c r="B166" s="35" t="s">
        <v>213</v>
      </c>
      <c r="C166" s="36">
        <v>12559</v>
      </c>
      <c r="D166" s="11" t="str">
        <f>IF($B166="N/A","N/A",IF(C166&gt;10,"No",IF(C166&lt;-10,"No","Yes")))</f>
        <v>N/A</v>
      </c>
      <c r="E166" s="36">
        <v>12817</v>
      </c>
      <c r="F166" s="11" t="str">
        <f>IF($B166="N/A","N/A",IF(E166&gt;10,"No",IF(E166&lt;-10,"No","Yes")))</f>
        <v>N/A</v>
      </c>
      <c r="G166" s="36">
        <v>12766</v>
      </c>
      <c r="H166" s="11" t="str">
        <f>IF($B166="N/A","N/A",IF(G166&gt;10,"No",IF(G166&lt;-10,"No","Yes")))</f>
        <v>N/A</v>
      </c>
      <c r="I166" s="12">
        <v>2.0539999999999998</v>
      </c>
      <c r="J166" s="12">
        <v>-0.39800000000000002</v>
      </c>
      <c r="K166" s="43" t="s">
        <v>739</v>
      </c>
      <c r="L166" s="9" t="str">
        <f t="shared" si="57"/>
        <v>Yes</v>
      </c>
    </row>
    <row r="167" spans="1:12" x14ac:dyDescent="0.25">
      <c r="A167" s="4" t="s">
        <v>429</v>
      </c>
      <c r="B167" s="35" t="s">
        <v>213</v>
      </c>
      <c r="C167" s="36">
        <v>455</v>
      </c>
      <c r="D167" s="11" t="str">
        <f>IF($B167="N/A","N/A",IF(C167&gt;10,"No",IF(C167&lt;-10,"No","Yes")))</f>
        <v>N/A</v>
      </c>
      <c r="E167" s="36">
        <v>479</v>
      </c>
      <c r="F167" s="11" t="str">
        <f>IF($B167="N/A","N/A",IF(E167&gt;10,"No",IF(E167&lt;-10,"No","Yes")))</f>
        <v>N/A</v>
      </c>
      <c r="G167" s="36">
        <v>549</v>
      </c>
      <c r="H167" s="11" t="str">
        <f>IF($B167="N/A","N/A",IF(G167&gt;10,"No",IF(G167&lt;-10,"No","Yes")))</f>
        <v>N/A</v>
      </c>
      <c r="I167" s="12">
        <v>5.2750000000000004</v>
      </c>
      <c r="J167" s="12">
        <v>14.61</v>
      </c>
      <c r="K167" s="43" t="s">
        <v>739</v>
      </c>
      <c r="L167" s="9" t="str">
        <f t="shared" si="57"/>
        <v>Yes</v>
      </c>
    </row>
    <row r="168" spans="1:12" x14ac:dyDescent="0.25">
      <c r="A168" s="4" t="s">
        <v>430</v>
      </c>
      <c r="B168" s="35" t="s">
        <v>213</v>
      </c>
      <c r="C168" s="36">
        <v>6607</v>
      </c>
      <c r="D168" s="11" t="str">
        <f>IF($B168="N/A","N/A",IF(C168&gt;10,"No",IF(C168&lt;-10,"No","Yes")))</f>
        <v>N/A</v>
      </c>
      <c r="E168" s="36">
        <v>6743</v>
      </c>
      <c r="F168" s="11" t="str">
        <f>IF($B168="N/A","N/A",IF(E168&gt;10,"No",IF(E168&lt;-10,"No","Yes")))</f>
        <v>N/A</v>
      </c>
      <c r="G168" s="36">
        <v>6910</v>
      </c>
      <c r="H168" s="11" t="str">
        <f>IF($B168="N/A","N/A",IF(G168&gt;10,"No",IF(G168&lt;-10,"No","Yes")))</f>
        <v>N/A</v>
      </c>
      <c r="I168" s="12">
        <v>2.0579999999999998</v>
      </c>
      <c r="J168" s="12">
        <v>2.4769999999999999</v>
      </c>
      <c r="K168" s="43" t="s">
        <v>739</v>
      </c>
      <c r="L168" s="9" t="str">
        <f t="shared" si="57"/>
        <v>Yes</v>
      </c>
    </row>
    <row r="169" spans="1:12" x14ac:dyDescent="0.25">
      <c r="A169" s="4" t="s">
        <v>431</v>
      </c>
      <c r="B169" s="35" t="s">
        <v>213</v>
      </c>
      <c r="C169" s="36">
        <v>2361</v>
      </c>
      <c r="D169" s="11" t="str">
        <f>IF($B169="N/A","N/A",IF(C169&gt;10,"No",IF(C169&lt;-10,"No","Yes")))</f>
        <v>N/A</v>
      </c>
      <c r="E169" s="36">
        <v>2424</v>
      </c>
      <c r="F169" s="11" t="str">
        <f>IF($B169="N/A","N/A",IF(E169&gt;10,"No",IF(E169&lt;-10,"No","Yes")))</f>
        <v>N/A</v>
      </c>
      <c r="G169" s="36">
        <v>2516</v>
      </c>
      <c r="H169" s="11" t="str">
        <f>IF($B169="N/A","N/A",IF(G169&gt;10,"No",IF(G169&lt;-10,"No","Yes")))</f>
        <v>N/A</v>
      </c>
      <c r="I169" s="12">
        <v>2.6680000000000001</v>
      </c>
      <c r="J169" s="12">
        <v>3.7949999999999999</v>
      </c>
      <c r="K169" s="43" t="s">
        <v>739</v>
      </c>
      <c r="L169" s="9" t="str">
        <f t="shared" si="57"/>
        <v>Yes</v>
      </c>
    </row>
    <row r="170" spans="1:12" x14ac:dyDescent="0.25">
      <c r="A170" s="4" t="s">
        <v>432</v>
      </c>
      <c r="B170" s="35" t="s">
        <v>213</v>
      </c>
      <c r="C170" s="36">
        <v>772</v>
      </c>
      <c r="D170" s="11" t="str">
        <f>IF($B170="N/A","N/A",IF(C170&gt;10,"No",IF(C170&lt;-10,"No","Yes")))</f>
        <v>N/A</v>
      </c>
      <c r="E170" s="36">
        <v>745</v>
      </c>
      <c r="F170" s="11" t="str">
        <f>IF($B170="N/A","N/A",IF(E170&gt;10,"No",IF(E170&lt;-10,"No","Yes")))</f>
        <v>N/A</v>
      </c>
      <c r="G170" s="36">
        <v>704</v>
      </c>
      <c r="H170" s="11" t="str">
        <f>IF($B170="N/A","N/A",IF(G170&gt;10,"No",IF(G170&lt;-10,"No","Yes")))</f>
        <v>N/A</v>
      </c>
      <c r="I170" s="12">
        <v>-3.5</v>
      </c>
      <c r="J170" s="12">
        <v>-5.5</v>
      </c>
      <c r="K170" s="43" t="s">
        <v>739</v>
      </c>
      <c r="L170" s="9" t="str">
        <f t="shared" si="57"/>
        <v>Yes</v>
      </c>
    </row>
    <row r="171" spans="1:12" x14ac:dyDescent="0.25">
      <c r="A171" s="6" t="s">
        <v>1023</v>
      </c>
      <c r="B171" s="35" t="s">
        <v>213</v>
      </c>
      <c r="C171" s="36">
        <v>0</v>
      </c>
      <c r="D171" s="11" t="str">
        <f t="shared" si="54"/>
        <v>N/A</v>
      </c>
      <c r="E171" s="36">
        <v>0</v>
      </c>
      <c r="F171" s="11" t="str">
        <f t="shared" si="55"/>
        <v>N/A</v>
      </c>
      <c r="G171" s="36">
        <v>0</v>
      </c>
      <c r="H171" s="11" t="str">
        <f t="shared" si="56"/>
        <v>N/A</v>
      </c>
      <c r="I171" s="12" t="s">
        <v>1746</v>
      </c>
      <c r="J171" s="12" t="s">
        <v>1746</v>
      </c>
      <c r="K171" s="43" t="s">
        <v>739</v>
      </c>
      <c r="L171" s="9" t="str">
        <f t="shared" si="57"/>
        <v>N/A</v>
      </c>
    </row>
    <row r="172" spans="1:12" x14ac:dyDescent="0.25">
      <c r="A172" s="4" t="s">
        <v>1024</v>
      </c>
      <c r="B172" s="35" t="s">
        <v>213</v>
      </c>
      <c r="C172" s="36">
        <v>0</v>
      </c>
      <c r="D172" s="11" t="str">
        <f>IF($B172="N/A","N/A",IF(C172&gt;10,"No",IF(C172&lt;-10,"No","Yes")))</f>
        <v>N/A</v>
      </c>
      <c r="E172" s="36">
        <v>0</v>
      </c>
      <c r="F172" s="11" t="str">
        <f>IF($B172="N/A","N/A",IF(E172&gt;10,"No",IF(E172&lt;-10,"No","Yes")))</f>
        <v>N/A</v>
      </c>
      <c r="G172" s="36">
        <v>0</v>
      </c>
      <c r="H172" s="11" t="str">
        <f>IF($B172="N/A","N/A",IF(G172&gt;10,"No",IF(G172&lt;-10,"No","Yes")))</f>
        <v>N/A</v>
      </c>
      <c r="I172" s="12" t="s">
        <v>1746</v>
      </c>
      <c r="J172" s="12" t="s">
        <v>1746</v>
      </c>
      <c r="K172" s="43" t="s">
        <v>739</v>
      </c>
      <c r="L172" s="9" t="str">
        <f t="shared" si="57"/>
        <v>N/A</v>
      </c>
    </row>
    <row r="173" spans="1:12" x14ac:dyDescent="0.25">
      <c r="A173" s="4" t="s">
        <v>1025</v>
      </c>
      <c r="B173" s="35" t="s">
        <v>213</v>
      </c>
      <c r="C173" s="36">
        <v>0</v>
      </c>
      <c r="D173" s="11" t="str">
        <f>IF($B173="N/A","N/A",IF(C173&gt;10,"No",IF(C173&lt;-10,"No","Yes")))</f>
        <v>N/A</v>
      </c>
      <c r="E173" s="36">
        <v>0</v>
      </c>
      <c r="F173" s="11" t="str">
        <f>IF($B173="N/A","N/A",IF(E173&gt;10,"No",IF(E173&lt;-10,"No","Yes")))</f>
        <v>N/A</v>
      </c>
      <c r="G173" s="36">
        <v>0</v>
      </c>
      <c r="H173" s="11" t="str">
        <f>IF($B173="N/A","N/A",IF(G173&gt;10,"No",IF(G173&lt;-10,"No","Yes")))</f>
        <v>N/A</v>
      </c>
      <c r="I173" s="12" t="s">
        <v>1746</v>
      </c>
      <c r="J173" s="12" t="s">
        <v>1746</v>
      </c>
      <c r="K173" s="43" t="s">
        <v>739</v>
      </c>
      <c r="L173" s="9" t="str">
        <f t="shared" si="57"/>
        <v>N/A</v>
      </c>
    </row>
    <row r="174" spans="1:12" ht="25" x14ac:dyDescent="0.25">
      <c r="A174" s="4" t="s">
        <v>1026</v>
      </c>
      <c r="B174" s="35" t="s">
        <v>213</v>
      </c>
      <c r="C174" s="36">
        <v>0</v>
      </c>
      <c r="D174" s="11" t="str">
        <f>IF($B174="N/A","N/A",IF(C174&gt;10,"No",IF(C174&lt;-10,"No","Yes")))</f>
        <v>N/A</v>
      </c>
      <c r="E174" s="36">
        <v>0</v>
      </c>
      <c r="F174" s="11" t="str">
        <f>IF($B174="N/A","N/A",IF(E174&gt;10,"No",IF(E174&lt;-10,"No","Yes")))</f>
        <v>N/A</v>
      </c>
      <c r="G174" s="36">
        <v>0</v>
      </c>
      <c r="H174" s="11" t="str">
        <f>IF($B174="N/A","N/A",IF(G174&gt;10,"No",IF(G174&lt;-10,"No","Yes")))</f>
        <v>N/A</v>
      </c>
      <c r="I174" s="12" t="s">
        <v>1746</v>
      </c>
      <c r="J174" s="12" t="s">
        <v>1746</v>
      </c>
      <c r="K174" s="43" t="s">
        <v>739</v>
      </c>
      <c r="L174" s="9" t="str">
        <f t="shared" si="57"/>
        <v>N/A</v>
      </c>
    </row>
    <row r="175" spans="1:12" x14ac:dyDescent="0.25">
      <c r="A175" s="4" t="s">
        <v>1027</v>
      </c>
      <c r="B175" s="35" t="s">
        <v>213</v>
      </c>
      <c r="C175" s="36">
        <v>0</v>
      </c>
      <c r="D175" s="11" t="str">
        <f>IF($B175="N/A","N/A",IF(C175&gt;10,"No",IF(C175&lt;-10,"No","Yes")))</f>
        <v>N/A</v>
      </c>
      <c r="E175" s="36">
        <v>0</v>
      </c>
      <c r="F175" s="11" t="str">
        <f>IF($B175="N/A","N/A",IF(E175&gt;10,"No",IF(E175&lt;-10,"No","Yes")))</f>
        <v>N/A</v>
      </c>
      <c r="G175" s="36">
        <v>0</v>
      </c>
      <c r="H175" s="11" t="str">
        <f>IF($B175="N/A","N/A",IF(G175&gt;10,"No",IF(G175&lt;-10,"No","Yes")))</f>
        <v>N/A</v>
      </c>
      <c r="I175" s="12" t="s">
        <v>1746</v>
      </c>
      <c r="J175" s="12" t="s">
        <v>1746</v>
      </c>
      <c r="K175" s="43" t="s">
        <v>739</v>
      </c>
      <c r="L175" s="9" t="str">
        <f t="shared" si="57"/>
        <v>N/A</v>
      </c>
    </row>
    <row r="176" spans="1:12" ht="25" x14ac:dyDescent="0.25">
      <c r="A176" s="4" t="s">
        <v>1028</v>
      </c>
      <c r="B176" s="35" t="s">
        <v>213</v>
      </c>
      <c r="C176" s="36">
        <v>0</v>
      </c>
      <c r="D176" s="11" t="str">
        <f>IF($B176="N/A","N/A",IF(C176&gt;10,"No",IF(C176&lt;-10,"No","Yes")))</f>
        <v>N/A</v>
      </c>
      <c r="E176" s="36">
        <v>0</v>
      </c>
      <c r="F176" s="11" t="str">
        <f>IF($B176="N/A","N/A",IF(E176&gt;10,"No",IF(E176&lt;-10,"No","Yes")))</f>
        <v>N/A</v>
      </c>
      <c r="G176" s="36">
        <v>0</v>
      </c>
      <c r="H176" s="11" t="str">
        <f>IF($B176="N/A","N/A",IF(G176&gt;10,"No",IF(G176&lt;-10,"No","Yes")))</f>
        <v>N/A</v>
      </c>
      <c r="I176" s="12" t="s">
        <v>1746</v>
      </c>
      <c r="J176" s="12" t="s">
        <v>1746</v>
      </c>
      <c r="K176" s="43" t="s">
        <v>739</v>
      </c>
      <c r="L176" s="9" t="str">
        <f t="shared" si="57"/>
        <v>N/A</v>
      </c>
    </row>
    <row r="177" spans="1:12" x14ac:dyDescent="0.25">
      <c r="A177" s="6" t="s">
        <v>1029</v>
      </c>
      <c r="B177" s="35" t="s">
        <v>213</v>
      </c>
      <c r="C177" s="36">
        <v>12366</v>
      </c>
      <c r="D177" s="11" t="str">
        <f t="shared" si="54"/>
        <v>N/A</v>
      </c>
      <c r="E177" s="36">
        <v>12592</v>
      </c>
      <c r="F177" s="11" t="str">
        <f t="shared" si="55"/>
        <v>N/A</v>
      </c>
      <c r="G177" s="36">
        <v>12576</v>
      </c>
      <c r="H177" s="11" t="str">
        <f t="shared" si="56"/>
        <v>N/A</v>
      </c>
      <c r="I177" s="12">
        <v>1.8280000000000001</v>
      </c>
      <c r="J177" s="12">
        <v>-0.127</v>
      </c>
      <c r="K177" s="43" t="s">
        <v>739</v>
      </c>
      <c r="L177" s="9" t="str">
        <f t="shared" si="57"/>
        <v>Yes</v>
      </c>
    </row>
    <row r="178" spans="1:12" x14ac:dyDescent="0.25">
      <c r="A178" s="4" t="s">
        <v>1030</v>
      </c>
      <c r="B178" s="35" t="s">
        <v>213</v>
      </c>
      <c r="C178" s="36">
        <v>11905</v>
      </c>
      <c r="D178" s="11" t="str">
        <f t="shared" si="54"/>
        <v>N/A</v>
      </c>
      <c r="E178" s="36">
        <v>12116</v>
      </c>
      <c r="F178" s="11" t="str">
        <f t="shared" si="55"/>
        <v>N/A</v>
      </c>
      <c r="G178" s="36">
        <v>12023</v>
      </c>
      <c r="H178" s="11" t="str">
        <f t="shared" si="56"/>
        <v>N/A</v>
      </c>
      <c r="I178" s="12">
        <v>1.772</v>
      </c>
      <c r="J178" s="12">
        <v>-0.76800000000000002</v>
      </c>
      <c r="K178" s="43" t="s">
        <v>739</v>
      </c>
      <c r="L178" s="9" t="str">
        <f t="shared" si="57"/>
        <v>Yes</v>
      </c>
    </row>
    <row r="179" spans="1:12" x14ac:dyDescent="0.25">
      <c r="A179" s="4" t="s">
        <v>1031</v>
      </c>
      <c r="B179" s="35" t="s">
        <v>213</v>
      </c>
      <c r="C179" s="36">
        <v>434</v>
      </c>
      <c r="D179" s="11" t="str">
        <f t="shared" si="54"/>
        <v>N/A</v>
      </c>
      <c r="E179" s="36">
        <v>456</v>
      </c>
      <c r="F179" s="11" t="str">
        <f t="shared" si="55"/>
        <v>N/A</v>
      </c>
      <c r="G179" s="36">
        <v>525</v>
      </c>
      <c r="H179" s="11" t="str">
        <f t="shared" si="56"/>
        <v>N/A</v>
      </c>
      <c r="I179" s="12">
        <v>5.069</v>
      </c>
      <c r="J179" s="12">
        <v>15.13</v>
      </c>
      <c r="K179" s="43" t="s">
        <v>739</v>
      </c>
      <c r="L179" s="9" t="str">
        <f t="shared" si="57"/>
        <v>Yes</v>
      </c>
    </row>
    <row r="180" spans="1:12" x14ac:dyDescent="0.25">
      <c r="A180" s="4" t="s">
        <v>1032</v>
      </c>
      <c r="B180" s="35" t="s">
        <v>213</v>
      </c>
      <c r="C180" s="36">
        <v>16</v>
      </c>
      <c r="D180" s="11" t="str">
        <f t="shared" si="54"/>
        <v>N/A</v>
      </c>
      <c r="E180" s="36">
        <v>11</v>
      </c>
      <c r="F180" s="11" t="str">
        <f t="shared" si="55"/>
        <v>N/A</v>
      </c>
      <c r="G180" s="36">
        <v>19</v>
      </c>
      <c r="H180" s="11" t="str">
        <f t="shared" si="56"/>
        <v>N/A</v>
      </c>
      <c r="I180" s="12">
        <v>-31.3</v>
      </c>
      <c r="J180" s="12">
        <v>72.73</v>
      </c>
      <c r="K180" s="43" t="s">
        <v>739</v>
      </c>
      <c r="L180" s="9" t="str">
        <f t="shared" si="57"/>
        <v>No</v>
      </c>
    </row>
    <row r="181" spans="1:12" x14ac:dyDescent="0.25">
      <c r="A181" s="4" t="s">
        <v>1033</v>
      </c>
      <c r="B181" s="35" t="s">
        <v>213</v>
      </c>
      <c r="C181" s="36">
        <v>11</v>
      </c>
      <c r="D181" s="11" t="str">
        <f t="shared" si="54"/>
        <v>N/A</v>
      </c>
      <c r="E181" s="36">
        <v>11</v>
      </c>
      <c r="F181" s="11" t="str">
        <f t="shared" si="55"/>
        <v>N/A</v>
      </c>
      <c r="G181" s="36">
        <v>11</v>
      </c>
      <c r="H181" s="11" t="str">
        <f t="shared" si="56"/>
        <v>N/A</v>
      </c>
      <c r="I181" s="12">
        <v>-66.7</v>
      </c>
      <c r="J181" s="12">
        <v>200</v>
      </c>
      <c r="K181" s="43" t="s">
        <v>739</v>
      </c>
      <c r="L181" s="9" t="str">
        <f t="shared" si="57"/>
        <v>No</v>
      </c>
    </row>
    <row r="182" spans="1:12" x14ac:dyDescent="0.25">
      <c r="A182" s="4" t="s">
        <v>1034</v>
      </c>
      <c r="B182" s="35" t="s">
        <v>213</v>
      </c>
      <c r="C182" s="36">
        <v>11</v>
      </c>
      <c r="D182" s="11" t="str">
        <f t="shared" si="54"/>
        <v>N/A</v>
      </c>
      <c r="E182" s="36">
        <v>11</v>
      </c>
      <c r="F182" s="11" t="str">
        <f t="shared" si="55"/>
        <v>N/A</v>
      </c>
      <c r="G182" s="36">
        <v>11</v>
      </c>
      <c r="H182" s="11" t="str">
        <f t="shared" si="56"/>
        <v>N/A</v>
      </c>
      <c r="I182" s="12">
        <v>0</v>
      </c>
      <c r="J182" s="12">
        <v>-25</v>
      </c>
      <c r="K182" s="43" t="s">
        <v>739</v>
      </c>
      <c r="L182" s="9" t="str">
        <f t="shared" si="57"/>
        <v>Yes</v>
      </c>
    </row>
    <row r="183" spans="1:12" x14ac:dyDescent="0.25">
      <c r="A183" s="6" t="s">
        <v>1035</v>
      </c>
      <c r="B183" s="43" t="s">
        <v>213</v>
      </c>
      <c r="C183" s="1">
        <v>916</v>
      </c>
      <c r="D183" s="11" t="str">
        <f t="shared" si="54"/>
        <v>N/A</v>
      </c>
      <c r="E183" s="1">
        <v>990</v>
      </c>
      <c r="F183" s="11" t="str">
        <f t="shared" si="55"/>
        <v>N/A</v>
      </c>
      <c r="G183" s="1">
        <v>1085</v>
      </c>
      <c r="H183" s="11" t="str">
        <f t="shared" si="56"/>
        <v>N/A</v>
      </c>
      <c r="I183" s="12">
        <v>8.0790000000000006</v>
      </c>
      <c r="J183" s="12">
        <v>9.5960000000000001</v>
      </c>
      <c r="K183" s="43" t="s">
        <v>739</v>
      </c>
      <c r="L183" s="11" t="str">
        <f t="shared" si="57"/>
        <v>Yes</v>
      </c>
    </row>
    <row r="184" spans="1:12" x14ac:dyDescent="0.25">
      <c r="A184" s="4" t="s">
        <v>1036</v>
      </c>
      <c r="B184" s="35" t="s">
        <v>213</v>
      </c>
      <c r="C184" s="36">
        <v>62</v>
      </c>
      <c r="D184" s="11" t="str">
        <f t="shared" si="54"/>
        <v>N/A</v>
      </c>
      <c r="E184" s="36">
        <v>80</v>
      </c>
      <c r="F184" s="11" t="str">
        <f t="shared" si="55"/>
        <v>N/A</v>
      </c>
      <c r="G184" s="36">
        <v>80</v>
      </c>
      <c r="H184" s="11" t="str">
        <f t="shared" si="56"/>
        <v>N/A</v>
      </c>
      <c r="I184" s="12">
        <v>29.03</v>
      </c>
      <c r="J184" s="12">
        <v>0</v>
      </c>
      <c r="K184" s="43" t="s">
        <v>739</v>
      </c>
      <c r="L184" s="9" t="str">
        <f t="shared" si="57"/>
        <v>Yes</v>
      </c>
    </row>
    <row r="185" spans="1:12" x14ac:dyDescent="0.25">
      <c r="A185" s="4" t="s">
        <v>1037</v>
      </c>
      <c r="B185" s="35" t="s">
        <v>213</v>
      </c>
      <c r="C185" s="36">
        <v>11</v>
      </c>
      <c r="D185" s="11" t="str">
        <f t="shared" si="54"/>
        <v>N/A</v>
      </c>
      <c r="E185" s="36">
        <v>11</v>
      </c>
      <c r="F185" s="11" t="str">
        <f t="shared" si="55"/>
        <v>N/A</v>
      </c>
      <c r="G185" s="36">
        <v>11</v>
      </c>
      <c r="H185" s="11" t="str">
        <f t="shared" si="56"/>
        <v>N/A</v>
      </c>
      <c r="I185" s="12">
        <v>0</v>
      </c>
      <c r="J185" s="12">
        <v>33.33</v>
      </c>
      <c r="K185" s="43" t="s">
        <v>739</v>
      </c>
      <c r="L185" s="9" t="str">
        <f t="shared" si="57"/>
        <v>No</v>
      </c>
    </row>
    <row r="186" spans="1:12" x14ac:dyDescent="0.25">
      <c r="A186" s="4" t="s">
        <v>1038</v>
      </c>
      <c r="B186" s="35" t="s">
        <v>213</v>
      </c>
      <c r="C186" s="36">
        <v>600</v>
      </c>
      <c r="D186" s="11" t="str">
        <f t="shared" si="54"/>
        <v>N/A</v>
      </c>
      <c r="E186" s="36">
        <v>627</v>
      </c>
      <c r="F186" s="11" t="str">
        <f t="shared" si="55"/>
        <v>N/A</v>
      </c>
      <c r="G186" s="36">
        <v>681</v>
      </c>
      <c r="H186" s="11" t="str">
        <f t="shared" si="56"/>
        <v>N/A</v>
      </c>
      <c r="I186" s="12">
        <v>4.5</v>
      </c>
      <c r="J186" s="12">
        <v>8.6120000000000001</v>
      </c>
      <c r="K186" s="43" t="s">
        <v>739</v>
      </c>
      <c r="L186" s="9" t="str">
        <f t="shared" si="57"/>
        <v>Yes</v>
      </c>
    </row>
    <row r="187" spans="1:12" x14ac:dyDescent="0.25">
      <c r="A187" s="4" t="s">
        <v>1039</v>
      </c>
      <c r="B187" s="35" t="s">
        <v>213</v>
      </c>
      <c r="C187" s="36">
        <v>244</v>
      </c>
      <c r="D187" s="11" t="str">
        <f t="shared" si="54"/>
        <v>N/A</v>
      </c>
      <c r="E187" s="36">
        <v>273</v>
      </c>
      <c r="F187" s="11" t="str">
        <f t="shared" si="55"/>
        <v>N/A</v>
      </c>
      <c r="G187" s="36">
        <v>310</v>
      </c>
      <c r="H187" s="11" t="str">
        <f t="shared" si="56"/>
        <v>N/A</v>
      </c>
      <c r="I187" s="12">
        <v>11.89</v>
      </c>
      <c r="J187" s="12">
        <v>13.55</v>
      </c>
      <c r="K187" s="43" t="s">
        <v>739</v>
      </c>
      <c r="L187" s="9" t="str">
        <f t="shared" si="57"/>
        <v>Yes</v>
      </c>
    </row>
    <row r="188" spans="1:12" ht="25" x14ac:dyDescent="0.25">
      <c r="A188" s="4" t="s">
        <v>1040</v>
      </c>
      <c r="B188" s="35" t="s">
        <v>213</v>
      </c>
      <c r="C188" s="36">
        <v>11</v>
      </c>
      <c r="D188" s="11" t="str">
        <f t="shared" si="54"/>
        <v>N/A</v>
      </c>
      <c r="E188" s="36">
        <v>11</v>
      </c>
      <c r="F188" s="11" t="str">
        <f t="shared" si="55"/>
        <v>N/A</v>
      </c>
      <c r="G188" s="36">
        <v>11</v>
      </c>
      <c r="H188" s="11" t="str">
        <f t="shared" si="56"/>
        <v>N/A</v>
      </c>
      <c r="I188" s="12">
        <v>0</v>
      </c>
      <c r="J188" s="12">
        <v>50</v>
      </c>
      <c r="K188" s="43" t="s">
        <v>739</v>
      </c>
      <c r="L188" s="9" t="str">
        <f t="shared" si="57"/>
        <v>No</v>
      </c>
    </row>
    <row r="189" spans="1:12" x14ac:dyDescent="0.25">
      <c r="A189" s="6" t="s">
        <v>1041</v>
      </c>
      <c r="B189" s="43" t="s">
        <v>213</v>
      </c>
      <c r="C189" s="1">
        <v>418</v>
      </c>
      <c r="D189" s="11" t="str">
        <f t="shared" si="54"/>
        <v>N/A</v>
      </c>
      <c r="E189" s="1">
        <v>438</v>
      </c>
      <c r="F189" s="11" t="str">
        <f t="shared" si="55"/>
        <v>N/A</v>
      </c>
      <c r="G189" s="1">
        <v>463</v>
      </c>
      <c r="H189" s="11" t="str">
        <f t="shared" si="56"/>
        <v>N/A</v>
      </c>
      <c r="I189" s="12">
        <v>4.7850000000000001</v>
      </c>
      <c r="J189" s="12">
        <v>5.7080000000000002</v>
      </c>
      <c r="K189" s="43" t="s">
        <v>739</v>
      </c>
      <c r="L189" s="11" t="str">
        <f t="shared" si="57"/>
        <v>Yes</v>
      </c>
    </row>
    <row r="190" spans="1:12" ht="25" x14ac:dyDescent="0.25">
      <c r="A190" s="4" t="s">
        <v>1042</v>
      </c>
      <c r="B190" s="35" t="s">
        <v>213</v>
      </c>
      <c r="C190" s="36">
        <v>15</v>
      </c>
      <c r="D190" s="11" t="str">
        <f t="shared" si="54"/>
        <v>N/A</v>
      </c>
      <c r="E190" s="36">
        <v>21</v>
      </c>
      <c r="F190" s="11" t="str">
        <f t="shared" si="55"/>
        <v>N/A</v>
      </c>
      <c r="G190" s="36">
        <v>25</v>
      </c>
      <c r="H190" s="11" t="str">
        <f t="shared" si="56"/>
        <v>N/A</v>
      </c>
      <c r="I190" s="12">
        <v>40</v>
      </c>
      <c r="J190" s="12">
        <v>19.05</v>
      </c>
      <c r="K190" s="43" t="s">
        <v>739</v>
      </c>
      <c r="L190" s="9" t="str">
        <f t="shared" si="57"/>
        <v>Yes</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307</v>
      </c>
      <c r="D192" s="11" t="str">
        <f t="shared" si="54"/>
        <v>N/A</v>
      </c>
      <c r="E192" s="36">
        <v>322</v>
      </c>
      <c r="F192" s="11" t="str">
        <f t="shared" si="55"/>
        <v>N/A</v>
      </c>
      <c r="G192" s="36">
        <v>343</v>
      </c>
      <c r="H192" s="11" t="str">
        <f t="shared" si="56"/>
        <v>N/A</v>
      </c>
      <c r="I192" s="12">
        <v>4.8860000000000001</v>
      </c>
      <c r="J192" s="12">
        <v>6.5220000000000002</v>
      </c>
      <c r="K192" s="43" t="s">
        <v>739</v>
      </c>
      <c r="L192" s="9" t="str">
        <f t="shared" si="57"/>
        <v>Yes</v>
      </c>
    </row>
    <row r="193" spans="1:12" ht="25" x14ac:dyDescent="0.25">
      <c r="A193" s="4" t="s">
        <v>1045</v>
      </c>
      <c r="B193" s="35" t="s">
        <v>213</v>
      </c>
      <c r="C193" s="36">
        <v>96</v>
      </c>
      <c r="D193" s="11" t="str">
        <f t="shared" si="54"/>
        <v>N/A</v>
      </c>
      <c r="E193" s="36">
        <v>94</v>
      </c>
      <c r="F193" s="11" t="str">
        <f t="shared" si="55"/>
        <v>N/A</v>
      </c>
      <c r="G193" s="36">
        <v>95</v>
      </c>
      <c r="H193" s="11" t="str">
        <f t="shared" si="56"/>
        <v>N/A</v>
      </c>
      <c r="I193" s="12">
        <v>-2.08</v>
      </c>
      <c r="J193" s="12">
        <v>1.0640000000000001</v>
      </c>
      <c r="K193" s="43" t="s">
        <v>739</v>
      </c>
      <c r="L193" s="9" t="str">
        <f t="shared" si="57"/>
        <v>Yes</v>
      </c>
    </row>
    <row r="194" spans="1:12" ht="25" x14ac:dyDescent="0.25">
      <c r="A194" s="4" t="s">
        <v>1046</v>
      </c>
      <c r="B194" s="35" t="s">
        <v>213</v>
      </c>
      <c r="C194" s="36">
        <v>0</v>
      </c>
      <c r="D194" s="11" t="str">
        <f t="shared" si="54"/>
        <v>N/A</v>
      </c>
      <c r="E194" s="36">
        <v>11</v>
      </c>
      <c r="F194" s="11" t="str">
        <f t="shared" si="55"/>
        <v>N/A</v>
      </c>
      <c r="G194" s="36">
        <v>0</v>
      </c>
      <c r="H194" s="11" t="str">
        <f t="shared" si="56"/>
        <v>N/A</v>
      </c>
      <c r="I194" s="12" t="s">
        <v>1746</v>
      </c>
      <c r="J194" s="12">
        <v>-100</v>
      </c>
      <c r="K194" s="43" t="s">
        <v>739</v>
      </c>
      <c r="L194" s="9" t="str">
        <f t="shared" si="57"/>
        <v>No</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9033</v>
      </c>
      <c r="D201" s="11" t="str">
        <f t="shared" si="54"/>
        <v>N/A</v>
      </c>
      <c r="E201" s="1">
        <v>9109</v>
      </c>
      <c r="F201" s="11" t="str">
        <f t="shared" si="55"/>
        <v>N/A</v>
      </c>
      <c r="G201" s="1">
        <v>9212</v>
      </c>
      <c r="H201" s="11" t="str">
        <f t="shared" si="56"/>
        <v>N/A</v>
      </c>
      <c r="I201" s="12">
        <v>0.84140000000000004</v>
      </c>
      <c r="J201" s="12">
        <v>1.131</v>
      </c>
      <c r="K201" s="43" t="s">
        <v>739</v>
      </c>
      <c r="L201" s="11" t="str">
        <f t="shared" si="57"/>
        <v>Yes</v>
      </c>
    </row>
    <row r="202" spans="1:12" x14ac:dyDescent="0.25">
      <c r="A202" s="4" t="s">
        <v>1054</v>
      </c>
      <c r="B202" s="35" t="s">
        <v>213</v>
      </c>
      <c r="C202" s="36">
        <v>576</v>
      </c>
      <c r="D202" s="11" t="str">
        <f t="shared" si="54"/>
        <v>N/A</v>
      </c>
      <c r="E202" s="36">
        <v>597</v>
      </c>
      <c r="F202" s="11" t="str">
        <f t="shared" si="55"/>
        <v>N/A</v>
      </c>
      <c r="G202" s="36">
        <v>630</v>
      </c>
      <c r="H202" s="11" t="str">
        <f t="shared" si="56"/>
        <v>N/A</v>
      </c>
      <c r="I202" s="12">
        <v>3.6459999999999999</v>
      </c>
      <c r="J202" s="12">
        <v>5.5279999999999996</v>
      </c>
      <c r="K202" s="43" t="s">
        <v>739</v>
      </c>
      <c r="L202" s="9" t="str">
        <f t="shared" si="57"/>
        <v>Yes</v>
      </c>
    </row>
    <row r="203" spans="1:12" x14ac:dyDescent="0.25">
      <c r="A203" s="4" t="s">
        <v>1055</v>
      </c>
      <c r="B203" s="35" t="s">
        <v>213</v>
      </c>
      <c r="C203" s="36">
        <v>15</v>
      </c>
      <c r="D203" s="11" t="str">
        <f t="shared" si="54"/>
        <v>N/A</v>
      </c>
      <c r="E203" s="36">
        <v>17</v>
      </c>
      <c r="F203" s="11" t="str">
        <f t="shared" si="55"/>
        <v>N/A</v>
      </c>
      <c r="G203" s="36">
        <v>14</v>
      </c>
      <c r="H203" s="11" t="str">
        <f t="shared" si="56"/>
        <v>N/A</v>
      </c>
      <c r="I203" s="12">
        <v>13.33</v>
      </c>
      <c r="J203" s="12">
        <v>-17.600000000000001</v>
      </c>
      <c r="K203" s="43" t="s">
        <v>739</v>
      </c>
      <c r="L203" s="9" t="str">
        <f t="shared" si="57"/>
        <v>Yes</v>
      </c>
    </row>
    <row r="204" spans="1:12" x14ac:dyDescent="0.25">
      <c r="A204" s="4" t="s">
        <v>1056</v>
      </c>
      <c r="B204" s="35" t="s">
        <v>213</v>
      </c>
      <c r="C204" s="36">
        <v>5671</v>
      </c>
      <c r="D204" s="11" t="str">
        <f t="shared" si="54"/>
        <v>N/A</v>
      </c>
      <c r="E204" s="36">
        <v>5737</v>
      </c>
      <c r="F204" s="11" t="str">
        <f t="shared" si="55"/>
        <v>N/A</v>
      </c>
      <c r="G204" s="36">
        <v>5804</v>
      </c>
      <c r="H204" s="11" t="str">
        <f t="shared" si="56"/>
        <v>N/A</v>
      </c>
      <c r="I204" s="12">
        <v>1.1639999999999999</v>
      </c>
      <c r="J204" s="12">
        <v>1.1679999999999999</v>
      </c>
      <c r="K204" s="43" t="s">
        <v>739</v>
      </c>
      <c r="L204" s="9" t="str">
        <f t="shared" si="57"/>
        <v>Yes</v>
      </c>
    </row>
    <row r="205" spans="1:12" x14ac:dyDescent="0.25">
      <c r="A205" s="4" t="s">
        <v>1057</v>
      </c>
      <c r="B205" s="35" t="s">
        <v>213</v>
      </c>
      <c r="C205" s="36">
        <v>2011</v>
      </c>
      <c r="D205" s="11" t="str">
        <f t="shared" si="54"/>
        <v>N/A</v>
      </c>
      <c r="E205" s="36">
        <v>2026</v>
      </c>
      <c r="F205" s="11" t="str">
        <f t="shared" si="55"/>
        <v>N/A</v>
      </c>
      <c r="G205" s="36">
        <v>2072</v>
      </c>
      <c r="H205" s="11" t="str">
        <f t="shared" si="56"/>
        <v>N/A</v>
      </c>
      <c r="I205" s="12">
        <v>0.74590000000000001</v>
      </c>
      <c r="J205" s="12">
        <v>2.27</v>
      </c>
      <c r="K205" s="43" t="s">
        <v>739</v>
      </c>
      <c r="L205" s="9" t="str">
        <f t="shared" si="57"/>
        <v>Yes</v>
      </c>
    </row>
    <row r="206" spans="1:12" ht="25" x14ac:dyDescent="0.25">
      <c r="A206" s="4" t="s">
        <v>1058</v>
      </c>
      <c r="B206" s="35" t="s">
        <v>213</v>
      </c>
      <c r="C206" s="36">
        <v>760</v>
      </c>
      <c r="D206" s="11" t="str">
        <f t="shared" si="54"/>
        <v>N/A</v>
      </c>
      <c r="E206" s="36">
        <v>732</v>
      </c>
      <c r="F206" s="11" t="str">
        <f t="shared" si="55"/>
        <v>N/A</v>
      </c>
      <c r="G206" s="36">
        <v>692</v>
      </c>
      <c r="H206" s="11" t="str">
        <f t="shared" si="56"/>
        <v>N/A</v>
      </c>
      <c r="I206" s="12">
        <v>-3.68</v>
      </c>
      <c r="J206" s="12">
        <v>-5.46</v>
      </c>
      <c r="K206" s="43" t="s">
        <v>739</v>
      </c>
      <c r="L206" s="9" t="str">
        <f t="shared" si="57"/>
        <v>Yes</v>
      </c>
    </row>
    <row r="207" spans="1:12" x14ac:dyDescent="0.25">
      <c r="A207" s="6" t="s">
        <v>1059</v>
      </c>
      <c r="B207" s="35" t="s">
        <v>213</v>
      </c>
      <c r="C207" s="36">
        <v>21</v>
      </c>
      <c r="D207" s="11" t="str">
        <f t="shared" si="54"/>
        <v>N/A</v>
      </c>
      <c r="E207" s="36">
        <v>79</v>
      </c>
      <c r="F207" s="11" t="str">
        <f t="shared" si="55"/>
        <v>N/A</v>
      </c>
      <c r="G207" s="36">
        <v>109</v>
      </c>
      <c r="H207" s="11" t="str">
        <f t="shared" si="56"/>
        <v>N/A</v>
      </c>
      <c r="I207" s="12">
        <v>276.2</v>
      </c>
      <c r="J207" s="12">
        <v>37.97</v>
      </c>
      <c r="K207" s="43" t="s">
        <v>739</v>
      </c>
      <c r="L207" s="9" t="str">
        <f t="shared" si="57"/>
        <v>No</v>
      </c>
    </row>
    <row r="208" spans="1:12" x14ac:dyDescent="0.25">
      <c r="A208" s="4" t="s">
        <v>1060</v>
      </c>
      <c r="B208" s="35" t="s">
        <v>213</v>
      </c>
      <c r="C208" s="36">
        <v>11</v>
      </c>
      <c r="D208" s="11" t="str">
        <f t="shared" si="54"/>
        <v>N/A</v>
      </c>
      <c r="E208" s="36">
        <v>11</v>
      </c>
      <c r="F208" s="11" t="str">
        <f t="shared" si="55"/>
        <v>N/A</v>
      </c>
      <c r="G208" s="36">
        <v>11</v>
      </c>
      <c r="H208" s="11" t="str">
        <f t="shared" si="56"/>
        <v>N/A</v>
      </c>
      <c r="I208" s="12">
        <v>200</v>
      </c>
      <c r="J208" s="12">
        <v>166.7</v>
      </c>
      <c r="K208" s="43" t="s">
        <v>739</v>
      </c>
      <c r="L208" s="9" t="str">
        <f t="shared" si="57"/>
        <v>No</v>
      </c>
    </row>
    <row r="209" spans="1:12" x14ac:dyDescent="0.25">
      <c r="A209" s="4" t="s">
        <v>1061</v>
      </c>
      <c r="B209" s="35" t="s">
        <v>213</v>
      </c>
      <c r="C209" s="36">
        <v>0</v>
      </c>
      <c r="D209" s="11" t="str">
        <f t="shared" si="54"/>
        <v>N/A</v>
      </c>
      <c r="E209" s="36">
        <v>0</v>
      </c>
      <c r="F209" s="11" t="str">
        <f t="shared" si="55"/>
        <v>N/A</v>
      </c>
      <c r="G209" s="36">
        <v>11</v>
      </c>
      <c r="H209" s="11" t="str">
        <f t="shared" si="56"/>
        <v>N/A</v>
      </c>
      <c r="I209" s="12" t="s">
        <v>1746</v>
      </c>
      <c r="J209" s="12" t="s">
        <v>1746</v>
      </c>
      <c r="K209" s="43" t="s">
        <v>739</v>
      </c>
      <c r="L209" s="9" t="str">
        <f t="shared" si="57"/>
        <v>N/A</v>
      </c>
    </row>
    <row r="210" spans="1:12" ht="25" x14ac:dyDescent="0.25">
      <c r="A210" s="4" t="s">
        <v>1062</v>
      </c>
      <c r="B210" s="35" t="s">
        <v>213</v>
      </c>
      <c r="C210" s="36">
        <v>13</v>
      </c>
      <c r="D210" s="11" t="str">
        <f t="shared" si="54"/>
        <v>N/A</v>
      </c>
      <c r="E210" s="36">
        <v>46</v>
      </c>
      <c r="F210" s="11" t="str">
        <f t="shared" si="55"/>
        <v>N/A</v>
      </c>
      <c r="G210" s="36">
        <v>63</v>
      </c>
      <c r="H210" s="11" t="str">
        <f t="shared" si="56"/>
        <v>N/A</v>
      </c>
      <c r="I210" s="12">
        <v>253.8</v>
      </c>
      <c r="J210" s="12">
        <v>36.96</v>
      </c>
      <c r="K210" s="43" t="s">
        <v>739</v>
      </c>
      <c r="L210" s="9" t="str">
        <f t="shared" si="57"/>
        <v>No</v>
      </c>
    </row>
    <row r="211" spans="1:12" ht="25" x14ac:dyDescent="0.25">
      <c r="A211" s="4" t="s">
        <v>1063</v>
      </c>
      <c r="B211" s="35" t="s">
        <v>213</v>
      </c>
      <c r="C211" s="36">
        <v>11</v>
      </c>
      <c r="D211" s="11" t="str">
        <f t="shared" si="54"/>
        <v>N/A</v>
      </c>
      <c r="E211" s="36">
        <v>30</v>
      </c>
      <c r="F211" s="11" t="str">
        <f t="shared" si="55"/>
        <v>N/A</v>
      </c>
      <c r="G211" s="36">
        <v>36</v>
      </c>
      <c r="H211" s="11" t="str">
        <f t="shared" si="56"/>
        <v>N/A</v>
      </c>
      <c r="I211" s="12">
        <v>328.6</v>
      </c>
      <c r="J211" s="12">
        <v>20</v>
      </c>
      <c r="K211" s="43" t="s">
        <v>739</v>
      </c>
      <c r="L211" s="9" t="str">
        <f t="shared" si="57"/>
        <v>Yes</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3.5642084908</v>
      </c>
      <c r="D231" s="11" t="str">
        <f>IF($B231="N/A","N/A",IF(C231&lt;15,"Yes","No"))</f>
        <v>Yes</v>
      </c>
      <c r="E231" s="8">
        <v>3.8133402274999999</v>
      </c>
      <c r="F231" s="11" t="str">
        <f>IF($B231="N/A","N/A",IF(E231&lt;15,"Yes","No"))</f>
        <v>Yes</v>
      </c>
      <c r="G231" s="8">
        <v>4.1799957347000003</v>
      </c>
      <c r="H231" s="11" t="str">
        <f>IF($B231="N/A","N/A",IF(G231&lt;15,"Yes","No"))</f>
        <v>Yes</v>
      </c>
      <c r="I231" s="12">
        <v>6.99</v>
      </c>
      <c r="J231" s="12">
        <v>9.6150000000000002</v>
      </c>
      <c r="K231" s="43" t="s">
        <v>739</v>
      </c>
      <c r="L231" s="9" t="str">
        <f t="shared" si="59"/>
        <v>Yes</v>
      </c>
    </row>
    <row r="232" spans="1:12" x14ac:dyDescent="0.25">
      <c r="A232" s="18" t="s">
        <v>1084</v>
      </c>
      <c r="B232" s="35" t="s">
        <v>213</v>
      </c>
      <c r="C232" s="36" t="s">
        <v>213</v>
      </c>
      <c r="D232" s="11" t="str">
        <f t="shared" ref="D232" si="60">IF($B232="N/A","N/A",IF(C232&gt;10,"No",IF(C232&lt;-10,"No","Yes")))</f>
        <v>N/A</v>
      </c>
      <c r="E232" s="36">
        <v>374</v>
      </c>
      <c r="F232" s="11" t="str">
        <f t="shared" ref="F232" si="61">IF($B232="N/A","N/A",IF(E232&gt;10,"No",IF(E232&lt;-10,"No","Yes")))</f>
        <v>N/A</v>
      </c>
      <c r="G232" s="36">
        <v>602</v>
      </c>
      <c r="H232" s="11" t="str">
        <f t="shared" ref="H232" si="62">IF($B232="N/A","N/A",IF(G232&gt;10,"No",IF(G232&lt;-10,"No","Yes")))</f>
        <v>N/A</v>
      </c>
      <c r="I232" s="12" t="s">
        <v>213</v>
      </c>
      <c r="J232" s="12">
        <v>60.96</v>
      </c>
      <c r="K232" s="43" t="s">
        <v>739</v>
      </c>
      <c r="L232" s="9" t="str">
        <f t="shared" si="59"/>
        <v>No</v>
      </c>
    </row>
    <row r="233" spans="1:12" x14ac:dyDescent="0.25">
      <c r="A233" s="18" t="s">
        <v>1085</v>
      </c>
      <c r="B233" s="35" t="s">
        <v>279</v>
      </c>
      <c r="C233" s="8">
        <v>0.98817796229999999</v>
      </c>
      <c r="D233" s="11" t="str">
        <f>IF($B233="N/A","N/A",IF(C233&lt;10,"Yes","No"))</f>
        <v>Yes</v>
      </c>
      <c r="E233" s="8">
        <v>1.6477948628000001</v>
      </c>
      <c r="F233" s="11" t="str">
        <f>IF($B233="N/A","N/A",IF(E233&lt;10,"Yes","No"))</f>
        <v>Yes</v>
      </c>
      <c r="G233" s="8">
        <v>2.6097888759000001</v>
      </c>
      <c r="H233" s="11" t="str">
        <f>IF($B233="N/A","N/A",IF(G233&lt;10,"Yes","No"))</f>
        <v>Yes</v>
      </c>
      <c r="I233" s="12">
        <v>66.75</v>
      </c>
      <c r="J233" s="12">
        <v>58.38</v>
      </c>
      <c r="K233" s="43" t="s">
        <v>739</v>
      </c>
      <c r="L233" s="9" t="str">
        <f t="shared" si="59"/>
        <v>No</v>
      </c>
    </row>
    <row r="234" spans="1:12" x14ac:dyDescent="0.25">
      <c r="A234" s="2" t="s">
        <v>72</v>
      </c>
      <c r="B234" s="35" t="s">
        <v>213</v>
      </c>
      <c r="C234" s="8">
        <v>0.54056429640000003</v>
      </c>
      <c r="D234" s="11" t="str">
        <f t="shared" si="54"/>
        <v>N/A</v>
      </c>
      <c r="E234" s="8">
        <v>0.3705618752</v>
      </c>
      <c r="F234" s="11" t="str">
        <f t="shared" si="55"/>
        <v>N/A</v>
      </c>
      <c r="G234" s="8">
        <v>0.34122414159999997</v>
      </c>
      <c r="H234" s="11" t="str">
        <f>IF($B234="N/A","N/A",IF(G234&gt;10,"No",IF(G234&lt;-10,"No","Yes")))</f>
        <v>N/A</v>
      </c>
      <c r="I234" s="12">
        <v>-31.4</v>
      </c>
      <c r="J234" s="12">
        <v>-7.92</v>
      </c>
      <c r="K234" s="43" t="s">
        <v>739</v>
      </c>
      <c r="L234" s="9" t="str">
        <f t="shared" si="59"/>
        <v>Yes</v>
      </c>
    </row>
    <row r="235" spans="1:12" ht="25" x14ac:dyDescent="0.25">
      <c r="A235" s="18" t="s">
        <v>1086</v>
      </c>
      <c r="B235" s="35" t="s">
        <v>289</v>
      </c>
      <c r="C235" s="9">
        <v>3.2697547683999999</v>
      </c>
      <c r="D235" s="11" t="str">
        <f>IF($B235="N/A","N/A",IF(C235&lt;15,"Yes","No"))</f>
        <v>Yes</v>
      </c>
      <c r="E235" s="9">
        <v>3.6539124439999999</v>
      </c>
      <c r="F235" s="11" t="str">
        <f>IF($B235="N/A","N/A",IF(E235&lt;15,"Yes","No"))</f>
        <v>Yes</v>
      </c>
      <c r="G235" s="9">
        <v>4.0435060781000001</v>
      </c>
      <c r="H235" s="11" t="str">
        <f>IF($B235="N/A","N/A",IF(G235&lt;15,"Yes","No"))</f>
        <v>Yes</v>
      </c>
      <c r="I235" s="12">
        <v>11.75</v>
      </c>
      <c r="J235" s="12">
        <v>10.66</v>
      </c>
      <c r="K235" s="43" t="s">
        <v>739</v>
      </c>
      <c r="L235" s="9" t="str">
        <f t="shared" si="59"/>
        <v>Yes</v>
      </c>
    </row>
    <row r="236" spans="1:12" ht="25" x14ac:dyDescent="0.25">
      <c r="A236" s="18" t="s">
        <v>152</v>
      </c>
      <c r="B236" s="35" t="s">
        <v>213</v>
      </c>
      <c r="C236" s="36">
        <v>55</v>
      </c>
      <c r="D236" s="11" t="str">
        <f>IF($B236="N/A","N/A",IF(C236&gt;10,"No",IF(C236&lt;-10,"No","Yes")))</f>
        <v>N/A</v>
      </c>
      <c r="E236" s="36">
        <v>175</v>
      </c>
      <c r="F236" s="11" t="str">
        <f>IF($B236="N/A","N/A",IF(E236&gt;10,"No",IF(E236&lt;-10,"No","Yes")))</f>
        <v>N/A</v>
      </c>
      <c r="G236" s="36">
        <v>181</v>
      </c>
      <c r="H236" s="11" t="str">
        <f>IF($B236="N/A","N/A",IF(G236&gt;10,"No",IF(G236&lt;-10,"No","Yes")))</f>
        <v>N/A</v>
      </c>
      <c r="I236" s="12">
        <v>218.2</v>
      </c>
      <c r="J236" s="12">
        <v>3.4289999999999998</v>
      </c>
      <c r="K236" s="43" t="s">
        <v>739</v>
      </c>
      <c r="L236" s="9" t="str">
        <f>IF(J236="Div by 0", "N/A", IF(K236="N/A","N/A", IF(J236&gt;VALUE(MID(K236,1,2)), "No", IF(J236&lt;-1*VALUE(MID(K236,1,2)), "No", "Yes"))))</f>
        <v>Yes</v>
      </c>
    </row>
    <row r="237" spans="1:12" x14ac:dyDescent="0.25">
      <c r="A237" s="18" t="s">
        <v>1087</v>
      </c>
      <c r="B237" s="35" t="s">
        <v>213</v>
      </c>
      <c r="C237" s="36">
        <v>22162</v>
      </c>
      <c r="D237" s="11" t="str">
        <f t="shared" ref="D237:D242" si="63">IF($B237="N/A","N/A",IF(C237&gt;10,"No",IF(C237&lt;-10,"No","Yes")))</f>
        <v>N/A</v>
      </c>
      <c r="E237" s="36">
        <v>22697</v>
      </c>
      <c r="F237" s="11" t="str">
        <f t="shared" ref="F237:F242" si="64">IF($B237="N/A","N/A",IF(E237&gt;10,"No",IF(E237&lt;-10,"No","Yes")))</f>
        <v>N/A</v>
      </c>
      <c r="G237" s="36">
        <v>23067</v>
      </c>
      <c r="H237" s="11" t="str">
        <f>IF($B237="N/A","N/A",IF(G237&gt;10,"No",IF(G237&lt;-10,"No","Yes")))</f>
        <v>N/A</v>
      </c>
      <c r="I237" s="12">
        <v>2.4140000000000001</v>
      </c>
      <c r="J237" s="12">
        <v>1.63</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4.1799957347000003</v>
      </c>
      <c r="H242" s="11" t="str">
        <f t="shared" si="65"/>
        <v>N/A</v>
      </c>
      <c r="I242" s="12" t="s">
        <v>213</v>
      </c>
      <c r="J242" s="12" t="s">
        <v>213</v>
      </c>
      <c r="K242" s="43" t="s">
        <v>213</v>
      </c>
      <c r="L242" s="9" t="str">
        <f t="shared" si="66"/>
        <v>N/A</v>
      </c>
    </row>
    <row r="243" spans="1:12" x14ac:dyDescent="0.25">
      <c r="A243" s="6" t="s">
        <v>1093</v>
      </c>
      <c r="B243" s="35" t="s">
        <v>213</v>
      </c>
      <c r="C243" s="36">
        <v>0</v>
      </c>
      <c r="D243" s="11" t="str">
        <f>IF($B243="N/A","N/A",IF(C243&gt;10,"No",IF(C243&lt;-10,"No","Yes")))</f>
        <v>N/A</v>
      </c>
      <c r="E243" s="36">
        <v>0</v>
      </c>
      <c r="F243" s="11" t="str">
        <f>IF($B243="N/A","N/A",IF(E243&gt;10,"No",IF(E243&lt;-10,"No","Yes")))</f>
        <v>N/A</v>
      </c>
      <c r="G243" s="36">
        <v>0</v>
      </c>
      <c r="H243" s="11" t="str">
        <f>IF($B243="N/A","N/A",IF(G243&gt;10,"No",IF(G243&lt;-10,"No","Yes")))</f>
        <v>N/A</v>
      </c>
      <c r="I243" s="12" t="s">
        <v>1746</v>
      </c>
      <c r="J243" s="12" t="s">
        <v>1746</v>
      </c>
      <c r="K243" s="43" t="s">
        <v>739</v>
      </c>
      <c r="L243" s="9" t="str">
        <f t="shared" ref="L243:L276" si="67">IF(J243="Div by 0", "N/A", IF(K243="N/A","N/A", IF(J243&gt;VALUE(MID(K243,1,2)), "No", IF(J243&lt;-1*VALUE(MID(K243,1,2)), "No", "Yes"))))</f>
        <v>N/A</v>
      </c>
    </row>
    <row r="244" spans="1:12" x14ac:dyDescent="0.25">
      <c r="A244" s="2" t="s">
        <v>1094</v>
      </c>
      <c r="B244" s="35"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3" t="s">
        <v>739</v>
      </c>
      <c r="L244" s="9" t="str">
        <f t="shared" si="67"/>
        <v>N/A</v>
      </c>
    </row>
    <row r="245" spans="1:12" x14ac:dyDescent="0.25">
      <c r="A245" s="2" t="s">
        <v>1095</v>
      </c>
      <c r="B245" s="35" t="s">
        <v>213</v>
      </c>
      <c r="C245" s="8">
        <v>0</v>
      </c>
      <c r="D245" s="11" t="str">
        <f>IF($B245="N/A","N/A",IF(C245&gt;10,"No",IF(C245&lt;-10,"No","Yes")))</f>
        <v>N/A</v>
      </c>
      <c r="E245" s="8">
        <v>0</v>
      </c>
      <c r="F245" s="11" t="str">
        <f>IF($B245="N/A","N/A",IF(E245&gt;10,"No",IF(E245&lt;-10,"No","Yes")))</f>
        <v>N/A</v>
      </c>
      <c r="G245" s="8">
        <v>0</v>
      </c>
      <c r="H245" s="11" t="str">
        <f>IF($B245="N/A","N/A",IF(G245&gt;10,"No",IF(G245&lt;-10,"No","Yes")))</f>
        <v>N/A</v>
      </c>
      <c r="I245" s="12" t="s">
        <v>1746</v>
      </c>
      <c r="J245" s="12" t="s">
        <v>1746</v>
      </c>
      <c r="K245" s="43" t="s">
        <v>739</v>
      </c>
      <c r="L245" s="9" t="str">
        <f t="shared" si="67"/>
        <v>N/A</v>
      </c>
    </row>
    <row r="246" spans="1:12" x14ac:dyDescent="0.25">
      <c r="A246" s="2" t="s">
        <v>1096</v>
      </c>
      <c r="B246" s="35" t="s">
        <v>213</v>
      </c>
      <c r="C246" s="8">
        <v>0</v>
      </c>
      <c r="D246" s="11" t="str">
        <f t="shared" ref="D246:D274" si="68">IF($B246="N/A","N/A",IF(C246&gt;10,"No",IF(C246&lt;-10,"No","Yes")))</f>
        <v>N/A</v>
      </c>
      <c r="E246" s="8">
        <v>0</v>
      </c>
      <c r="F246" s="11" t="str">
        <f t="shared" ref="F246:F274" si="69">IF($B246="N/A","N/A",IF(E246&gt;10,"No",IF(E246&lt;-10,"No","Yes")))</f>
        <v>N/A</v>
      </c>
      <c r="G246" s="8">
        <v>0</v>
      </c>
      <c r="H246" s="11" t="str">
        <f t="shared" ref="H246:H274" si="70">IF($B246="N/A","N/A",IF(G246&gt;10,"No",IF(G246&lt;-10,"No","Yes")))</f>
        <v>N/A</v>
      </c>
      <c r="I246" s="12" t="s">
        <v>1746</v>
      </c>
      <c r="J246" s="12" t="s">
        <v>1746</v>
      </c>
      <c r="K246" s="43" t="s">
        <v>739</v>
      </c>
      <c r="L246" s="9" t="str">
        <f t="shared" si="67"/>
        <v>N/A</v>
      </c>
    </row>
    <row r="247" spans="1:12" x14ac:dyDescent="0.25">
      <c r="A247" s="2" t="s">
        <v>1097</v>
      </c>
      <c r="B247" s="35" t="s">
        <v>213</v>
      </c>
      <c r="C247" s="8">
        <v>0</v>
      </c>
      <c r="D247" s="11" t="str">
        <f t="shared" si="68"/>
        <v>N/A</v>
      </c>
      <c r="E247" s="8">
        <v>0</v>
      </c>
      <c r="F247" s="11" t="str">
        <f t="shared" si="69"/>
        <v>N/A</v>
      </c>
      <c r="G247" s="8">
        <v>0</v>
      </c>
      <c r="H247" s="11" t="str">
        <f t="shared" si="70"/>
        <v>N/A</v>
      </c>
      <c r="I247" s="12" t="s">
        <v>1746</v>
      </c>
      <c r="J247" s="12" t="s">
        <v>1746</v>
      </c>
      <c r="K247" s="43" t="s">
        <v>739</v>
      </c>
      <c r="L247" s="9" t="str">
        <f t="shared" si="67"/>
        <v>N/A</v>
      </c>
    </row>
    <row r="248" spans="1:12" x14ac:dyDescent="0.25">
      <c r="A248" s="2" t="s">
        <v>1098</v>
      </c>
      <c r="B248" s="35" t="s">
        <v>213</v>
      </c>
      <c r="C248" s="8" t="s">
        <v>1746</v>
      </c>
      <c r="D248" s="11" t="str">
        <f t="shared" si="68"/>
        <v>N/A</v>
      </c>
      <c r="E248" s="8" t="s">
        <v>1746</v>
      </c>
      <c r="F248" s="11" t="str">
        <f t="shared" si="69"/>
        <v>N/A</v>
      </c>
      <c r="G248" s="8" t="s">
        <v>1746</v>
      </c>
      <c r="H248" s="11" t="str">
        <f t="shared" si="70"/>
        <v>N/A</v>
      </c>
      <c r="I248" s="12" t="s">
        <v>1746</v>
      </c>
      <c r="J248" s="12" t="s">
        <v>1746</v>
      </c>
      <c r="K248" s="43" t="s">
        <v>739</v>
      </c>
      <c r="L248" s="9" t="str">
        <f t="shared" si="67"/>
        <v>N/A</v>
      </c>
    </row>
    <row r="249" spans="1:12" x14ac:dyDescent="0.25">
      <c r="A249" s="6" t="s">
        <v>1099</v>
      </c>
      <c r="B249" s="35" t="s">
        <v>213</v>
      </c>
      <c r="C249" s="36">
        <v>425171</v>
      </c>
      <c r="D249" s="11" t="str">
        <f t="shared" si="68"/>
        <v>N/A</v>
      </c>
      <c r="E249" s="36">
        <v>459110</v>
      </c>
      <c r="F249" s="11" t="str">
        <f t="shared" si="69"/>
        <v>N/A</v>
      </c>
      <c r="G249" s="36">
        <v>466985</v>
      </c>
      <c r="H249" s="11" t="str">
        <f t="shared" si="70"/>
        <v>N/A</v>
      </c>
      <c r="I249" s="12">
        <v>7.9820000000000002</v>
      </c>
      <c r="J249" s="12">
        <v>1.7150000000000001</v>
      </c>
      <c r="K249" s="43" t="s">
        <v>739</v>
      </c>
      <c r="L249" s="9" t="str">
        <f t="shared" si="67"/>
        <v>Yes</v>
      </c>
    </row>
    <row r="250" spans="1:12" x14ac:dyDescent="0.25">
      <c r="A250" s="2" t="s">
        <v>1100</v>
      </c>
      <c r="B250" s="35" t="s">
        <v>213</v>
      </c>
      <c r="C250" s="8">
        <v>8.4989447000000003E-3</v>
      </c>
      <c r="D250" s="11" t="str">
        <f t="shared" si="68"/>
        <v>N/A</v>
      </c>
      <c r="E250" s="8">
        <v>5.2318768000000002E-3</v>
      </c>
      <c r="F250" s="11" t="str">
        <f t="shared" si="69"/>
        <v>N/A</v>
      </c>
      <c r="G250" s="8">
        <v>1.00982282E-2</v>
      </c>
      <c r="H250" s="11" t="str">
        <f t="shared" si="70"/>
        <v>N/A</v>
      </c>
      <c r="I250" s="12">
        <v>-38.4</v>
      </c>
      <c r="J250" s="12">
        <v>93.01</v>
      </c>
      <c r="K250" s="43" t="s">
        <v>739</v>
      </c>
      <c r="L250" s="9" t="str">
        <f t="shared" si="67"/>
        <v>No</v>
      </c>
    </row>
    <row r="251" spans="1:12" x14ac:dyDescent="0.25">
      <c r="A251" s="2" t="s">
        <v>1101</v>
      </c>
      <c r="B251" s="35" t="s">
        <v>213</v>
      </c>
      <c r="C251" s="8">
        <v>0.81029551950000001</v>
      </c>
      <c r="D251" s="11" t="str">
        <f t="shared" si="68"/>
        <v>N/A</v>
      </c>
      <c r="E251" s="8">
        <v>0.92301571510000002</v>
      </c>
      <c r="F251" s="11" t="str">
        <f t="shared" si="69"/>
        <v>N/A</v>
      </c>
      <c r="G251" s="8">
        <v>0.78701239450000005</v>
      </c>
      <c r="H251" s="11" t="str">
        <f t="shared" si="70"/>
        <v>N/A</v>
      </c>
      <c r="I251" s="12">
        <v>13.91</v>
      </c>
      <c r="J251" s="12">
        <v>-14.7</v>
      </c>
      <c r="K251" s="43" t="s">
        <v>739</v>
      </c>
      <c r="L251" s="9" t="str">
        <f t="shared" si="67"/>
        <v>Yes</v>
      </c>
    </row>
    <row r="252" spans="1:12" x14ac:dyDescent="0.25">
      <c r="A252" s="2" t="s">
        <v>1102</v>
      </c>
      <c r="B252" s="35" t="s">
        <v>213</v>
      </c>
      <c r="C252" s="8">
        <v>95.297947929000003</v>
      </c>
      <c r="D252" s="11" t="str">
        <f t="shared" si="68"/>
        <v>N/A</v>
      </c>
      <c r="E252" s="8">
        <v>96.634192444999996</v>
      </c>
      <c r="F252" s="11" t="str">
        <f t="shared" si="69"/>
        <v>N/A</v>
      </c>
      <c r="G252" s="8">
        <v>95.112183047000002</v>
      </c>
      <c r="H252" s="11" t="str">
        <f t="shared" si="70"/>
        <v>N/A</v>
      </c>
      <c r="I252" s="12">
        <v>1.4019999999999999</v>
      </c>
      <c r="J252" s="12">
        <v>-1.58</v>
      </c>
      <c r="K252" s="43" t="s">
        <v>739</v>
      </c>
      <c r="L252" s="9" t="str">
        <f t="shared" si="67"/>
        <v>Yes</v>
      </c>
    </row>
    <row r="253" spans="1:12" x14ac:dyDescent="0.25">
      <c r="A253" s="2" t="s">
        <v>1103</v>
      </c>
      <c r="B253" s="35" t="s">
        <v>213</v>
      </c>
      <c r="C253" s="8">
        <v>88.711478951999993</v>
      </c>
      <c r="D253" s="11" t="str">
        <f t="shared" si="68"/>
        <v>N/A</v>
      </c>
      <c r="E253" s="8">
        <v>62.174188475999998</v>
      </c>
      <c r="F253" s="11" t="str">
        <f t="shared" si="69"/>
        <v>N/A</v>
      </c>
      <c r="G253" s="8">
        <v>56.851560608</v>
      </c>
      <c r="H253" s="11" t="str">
        <f t="shared" si="70"/>
        <v>N/A</v>
      </c>
      <c r="I253" s="12">
        <v>-29.9</v>
      </c>
      <c r="J253" s="12">
        <v>-8.56</v>
      </c>
      <c r="K253" s="43" t="s">
        <v>739</v>
      </c>
      <c r="L253" s="9" t="str">
        <f t="shared" si="67"/>
        <v>Yes</v>
      </c>
    </row>
    <row r="254" spans="1:12" x14ac:dyDescent="0.25">
      <c r="A254" s="2" t="s">
        <v>1104</v>
      </c>
      <c r="B254" s="35" t="s">
        <v>213</v>
      </c>
      <c r="C254" s="8">
        <v>99.988240026</v>
      </c>
      <c r="D254" s="11" t="str">
        <f t="shared" si="68"/>
        <v>N/A</v>
      </c>
      <c r="E254" s="8">
        <v>99.998039684999995</v>
      </c>
      <c r="F254" s="11" t="str">
        <f t="shared" si="69"/>
        <v>N/A</v>
      </c>
      <c r="G254" s="8">
        <v>99.997644464000004</v>
      </c>
      <c r="H254" s="11" t="str">
        <f t="shared" si="70"/>
        <v>N/A</v>
      </c>
      <c r="I254" s="12">
        <v>9.7999999999999997E-3</v>
      </c>
      <c r="J254" s="12">
        <v>0</v>
      </c>
      <c r="K254" s="43" t="s">
        <v>739</v>
      </c>
      <c r="L254" s="9" t="str">
        <f t="shared" si="67"/>
        <v>Yes</v>
      </c>
    </row>
    <row r="255" spans="1:12" x14ac:dyDescent="0.25">
      <c r="A255" s="2" t="s">
        <v>1105</v>
      </c>
      <c r="B255" s="35" t="s">
        <v>213</v>
      </c>
      <c r="C255" s="8">
        <v>99.988240026</v>
      </c>
      <c r="D255" s="11" t="str">
        <f t="shared" si="68"/>
        <v>N/A</v>
      </c>
      <c r="E255" s="8">
        <v>99.998039684999995</v>
      </c>
      <c r="F255" s="11" t="str">
        <f t="shared" si="69"/>
        <v>N/A</v>
      </c>
      <c r="G255" s="8">
        <v>99.997644464000004</v>
      </c>
      <c r="H255" s="11" t="str">
        <f t="shared" si="70"/>
        <v>N/A</v>
      </c>
      <c r="I255" s="12">
        <v>9.7999999999999997E-3</v>
      </c>
      <c r="J255" s="12">
        <v>0</v>
      </c>
      <c r="K255" s="43" t="s">
        <v>739</v>
      </c>
      <c r="L255" s="9" t="str">
        <f>IF(J255="Div by 0", "N/A", IF(OR(J255="N/A",K255="N/A"),"N/A", IF(J255&gt;VALUE(MID(K255,1,2)), "No", IF(J255&lt;-1*VALUE(MID(K255,1,2)), "No", "Yes"))))</f>
        <v>Yes</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0</v>
      </c>
      <c r="D273" s="11" t="str">
        <f t="shared" si="68"/>
        <v>N/A</v>
      </c>
      <c r="E273" s="36">
        <v>0</v>
      </c>
      <c r="F273" s="11" t="str">
        <f t="shared" si="69"/>
        <v>N/A</v>
      </c>
      <c r="G273" s="36">
        <v>0</v>
      </c>
      <c r="H273" s="11" t="str">
        <f t="shared" si="70"/>
        <v>N/A</v>
      </c>
      <c r="I273" s="12" t="s">
        <v>1746</v>
      </c>
      <c r="J273" s="12" t="s">
        <v>1746</v>
      </c>
      <c r="K273" s="43" t="s">
        <v>739</v>
      </c>
      <c r="L273" s="9" t="str">
        <f t="shared" si="67"/>
        <v>N/A</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1</v>
      </c>
      <c r="D276" s="11" t="str">
        <f t="shared" si="71"/>
        <v>No</v>
      </c>
      <c r="E276" s="1">
        <v>0</v>
      </c>
      <c r="F276" s="11" t="str">
        <f t="shared" si="72"/>
        <v>Yes</v>
      </c>
      <c r="G276" s="1">
        <v>1</v>
      </c>
      <c r="H276" s="11" t="str">
        <f t="shared" si="73"/>
        <v>No</v>
      </c>
      <c r="I276" s="12">
        <v>-100</v>
      </c>
      <c r="J276" s="12" t="s">
        <v>1746</v>
      </c>
      <c r="K276" s="43" t="s">
        <v>739</v>
      </c>
      <c r="L276" s="9" t="str">
        <f t="shared" si="67"/>
        <v>N/A</v>
      </c>
    </row>
    <row r="277" spans="1:12" x14ac:dyDescent="0.25">
      <c r="A277" s="18" t="s">
        <v>693</v>
      </c>
      <c r="B277" s="1" t="s">
        <v>213</v>
      </c>
      <c r="C277" s="1">
        <v>572325</v>
      </c>
      <c r="D277" s="11" t="str">
        <f t="shared" ref="D277:D284" si="74">IF($B277="N/A","N/A",IF(C277&gt;10,"No",IF(C277&lt;-10,"No","Yes")))</f>
        <v>N/A</v>
      </c>
      <c r="E277" s="1">
        <v>683683</v>
      </c>
      <c r="F277" s="11" t="str">
        <f t="shared" ref="F277:F278" si="75">IF($B277="N/A","N/A",IF(E277&gt;10,"No",IF(E277&lt;-10,"No","Yes")))</f>
        <v>N/A</v>
      </c>
      <c r="G277" s="1">
        <v>724521</v>
      </c>
      <c r="H277" s="11" t="str">
        <f t="shared" ref="H277:H278" si="76">IF($B277="N/A","N/A",IF(G277&gt;10,"No",IF(G277&lt;-10,"No","Yes")))</f>
        <v>N/A</v>
      </c>
      <c r="I277" s="12">
        <v>19.46</v>
      </c>
      <c r="J277" s="12">
        <v>5.9729999999999999</v>
      </c>
      <c r="K277" s="1" t="s">
        <v>213</v>
      </c>
      <c r="L277" s="9" t="str">
        <f t="shared" ref="L277:L278" si="77">IF(J277="Div by 0", "N/A", IF(K277="N/A","N/A", IF(J277&gt;VALUE(MID(K277,1,2)), "No", IF(J277&lt;-1*VALUE(MID(K277,1,2)), "No", "Yes"))))</f>
        <v>N/A</v>
      </c>
    </row>
    <row r="278" spans="1:12" x14ac:dyDescent="0.25">
      <c r="A278" s="18" t="s">
        <v>694</v>
      </c>
      <c r="B278" s="1" t="s">
        <v>213</v>
      </c>
      <c r="C278" s="1">
        <v>482717.33332999999</v>
      </c>
      <c r="D278" s="11" t="str">
        <f t="shared" si="74"/>
        <v>N/A</v>
      </c>
      <c r="E278" s="1">
        <v>559274.66666999995</v>
      </c>
      <c r="F278" s="11" t="str">
        <f t="shared" si="75"/>
        <v>N/A</v>
      </c>
      <c r="G278" s="1">
        <v>599308.58333000005</v>
      </c>
      <c r="H278" s="11" t="str">
        <f t="shared" si="76"/>
        <v>N/A</v>
      </c>
      <c r="I278" s="12">
        <v>15.86</v>
      </c>
      <c r="J278" s="12">
        <v>7.1580000000000004</v>
      </c>
      <c r="K278" s="1" t="s">
        <v>213</v>
      </c>
      <c r="L278" s="9" t="str">
        <f t="shared" si="77"/>
        <v>N/A</v>
      </c>
    </row>
    <row r="279" spans="1:12" x14ac:dyDescent="0.25">
      <c r="A279" s="18" t="s">
        <v>695</v>
      </c>
      <c r="B279" s="1" t="s">
        <v>213</v>
      </c>
      <c r="C279" s="1">
        <v>0</v>
      </c>
      <c r="D279" s="11" t="str">
        <f t="shared" si="74"/>
        <v>N/A</v>
      </c>
      <c r="E279" s="1">
        <v>0</v>
      </c>
      <c r="F279" s="11" t="str">
        <f t="shared" ref="F279:F284" si="78">IF($B279="N/A","N/A",IF(E279&gt;10,"No",IF(E279&lt;-10,"No","Yes")))</f>
        <v>N/A</v>
      </c>
      <c r="G279" s="1">
        <v>769</v>
      </c>
      <c r="H279" s="11" t="str">
        <f t="shared" ref="H279:H284" si="79">IF($B279="N/A","N/A",IF(G279&gt;10,"No",IF(G279&lt;-10,"No","Yes")))</f>
        <v>N/A</v>
      </c>
      <c r="I279" s="12" t="s">
        <v>1746</v>
      </c>
      <c r="J279" s="12" t="s">
        <v>1746</v>
      </c>
      <c r="K279" s="1" t="s">
        <v>213</v>
      </c>
      <c r="L279" s="9" t="str">
        <f t="shared" ref="L279:L285" si="80">IF(J279="Div by 0", "N/A", IF(K279="N/A","N/A", IF(J279&gt;VALUE(MID(K279,1,2)), "No", IF(J279&lt;-1*VALUE(MID(K279,1,2)), "No", "Yes"))))</f>
        <v>N/A</v>
      </c>
    </row>
    <row r="280" spans="1:12" x14ac:dyDescent="0.25">
      <c r="A280" s="18" t="s">
        <v>696</v>
      </c>
      <c r="B280" s="1" t="s">
        <v>213</v>
      </c>
      <c r="C280" s="1">
        <v>0</v>
      </c>
      <c r="D280" s="11" t="str">
        <f t="shared" si="74"/>
        <v>N/A</v>
      </c>
      <c r="E280" s="1">
        <v>0</v>
      </c>
      <c r="F280" s="11" t="str">
        <f t="shared" si="78"/>
        <v>N/A</v>
      </c>
      <c r="G280" s="1">
        <v>987</v>
      </c>
      <c r="H280" s="11" t="str">
        <f t="shared" si="79"/>
        <v>N/A</v>
      </c>
      <c r="I280" s="12" t="s">
        <v>1746</v>
      </c>
      <c r="J280" s="12" t="s">
        <v>1746</v>
      </c>
      <c r="K280" s="1" t="s">
        <v>213</v>
      </c>
      <c r="L280" s="9" t="str">
        <f t="shared" si="80"/>
        <v>N/A</v>
      </c>
    </row>
    <row r="281" spans="1:12" x14ac:dyDescent="0.25">
      <c r="A281" s="18" t="s">
        <v>697</v>
      </c>
      <c r="B281" s="1" t="s">
        <v>213</v>
      </c>
      <c r="C281" s="1">
        <v>0</v>
      </c>
      <c r="D281" s="11" t="str">
        <f t="shared" si="74"/>
        <v>N/A</v>
      </c>
      <c r="E281" s="1">
        <v>0</v>
      </c>
      <c r="F281" s="11" t="str">
        <f t="shared" si="78"/>
        <v>N/A</v>
      </c>
      <c r="G281" s="1">
        <v>95.666666667000001</v>
      </c>
      <c r="H281" s="11" t="str">
        <f t="shared" si="79"/>
        <v>N/A</v>
      </c>
      <c r="I281" s="12" t="s">
        <v>1746</v>
      </c>
      <c r="J281" s="12" t="s">
        <v>1746</v>
      </c>
      <c r="K281" s="1" t="s">
        <v>213</v>
      </c>
      <c r="L281" s="9" t="str">
        <f t="shared" si="80"/>
        <v>N/A</v>
      </c>
    </row>
    <row r="282" spans="1:12" x14ac:dyDescent="0.25">
      <c r="A282" s="18" t="s">
        <v>698</v>
      </c>
      <c r="B282" s="1" t="s">
        <v>213</v>
      </c>
      <c r="C282" s="1">
        <v>26182</v>
      </c>
      <c r="D282" s="11" t="str">
        <f t="shared" si="74"/>
        <v>N/A</v>
      </c>
      <c r="E282" s="1">
        <v>54524</v>
      </c>
      <c r="F282" s="11" t="str">
        <f t="shared" si="78"/>
        <v>N/A</v>
      </c>
      <c r="G282" s="1">
        <v>69811</v>
      </c>
      <c r="H282" s="11" t="str">
        <f t="shared" si="79"/>
        <v>N/A</v>
      </c>
      <c r="I282" s="12">
        <v>108.2</v>
      </c>
      <c r="J282" s="12">
        <v>28.04</v>
      </c>
      <c r="K282" s="1" t="s">
        <v>213</v>
      </c>
      <c r="L282" s="9" t="str">
        <f t="shared" si="80"/>
        <v>N/A</v>
      </c>
    </row>
    <row r="283" spans="1:12" x14ac:dyDescent="0.25">
      <c r="A283" s="18" t="s">
        <v>699</v>
      </c>
      <c r="B283" s="1" t="s">
        <v>213</v>
      </c>
      <c r="C283" s="1">
        <v>32901</v>
      </c>
      <c r="D283" s="11" t="str">
        <f t="shared" si="74"/>
        <v>N/A</v>
      </c>
      <c r="E283" s="1">
        <v>62782</v>
      </c>
      <c r="F283" s="11" t="str">
        <f t="shared" si="78"/>
        <v>N/A</v>
      </c>
      <c r="G283" s="1">
        <v>78825</v>
      </c>
      <c r="H283" s="11" t="str">
        <f t="shared" si="79"/>
        <v>N/A</v>
      </c>
      <c r="I283" s="12">
        <v>90.82</v>
      </c>
      <c r="J283" s="12">
        <v>25.55</v>
      </c>
      <c r="K283" s="1" t="s">
        <v>213</v>
      </c>
      <c r="L283" s="9" t="str">
        <f t="shared" si="80"/>
        <v>N/A</v>
      </c>
    </row>
    <row r="284" spans="1:12" x14ac:dyDescent="0.25">
      <c r="A284" s="18" t="s">
        <v>700</v>
      </c>
      <c r="B284" s="1" t="s">
        <v>213</v>
      </c>
      <c r="C284" s="1">
        <v>23630.833332999999</v>
      </c>
      <c r="D284" s="11" t="str">
        <f t="shared" si="74"/>
        <v>N/A</v>
      </c>
      <c r="E284" s="1">
        <v>45493.75</v>
      </c>
      <c r="F284" s="11" t="str">
        <f t="shared" si="78"/>
        <v>N/A</v>
      </c>
      <c r="G284" s="1">
        <v>61701.833333000002</v>
      </c>
      <c r="H284" s="11" t="str">
        <f t="shared" si="79"/>
        <v>N/A</v>
      </c>
      <c r="I284" s="12">
        <v>92.52</v>
      </c>
      <c r="J284" s="12">
        <v>35.630000000000003</v>
      </c>
      <c r="K284" s="1" t="s">
        <v>213</v>
      </c>
      <c r="L284" s="9" t="str">
        <f t="shared" si="80"/>
        <v>N/A</v>
      </c>
    </row>
    <row r="285" spans="1:12" x14ac:dyDescent="0.25">
      <c r="A285" s="18" t="s">
        <v>404</v>
      </c>
      <c r="B285" s="35" t="s">
        <v>290</v>
      </c>
      <c r="C285" s="8">
        <v>23.772642665999999</v>
      </c>
      <c r="D285" s="11" t="str">
        <f>IF($B285="N/A","N/A",IF(C285&lt;=40,"Yes","No"))</f>
        <v>Yes</v>
      </c>
      <c r="E285" s="8">
        <v>38.899035443000002</v>
      </c>
      <c r="F285" s="11" t="str">
        <f>IF($B285="N/A","N/A",IF(E285&lt;=40,"Yes","No"))</f>
        <v>Yes</v>
      </c>
      <c r="G285" s="8">
        <v>44.458525711999997</v>
      </c>
      <c r="H285" s="11" t="str">
        <f>IF($B285="N/A","N/A",IF(G285&lt;=40,"Yes","No"))</f>
        <v>No</v>
      </c>
      <c r="I285" s="12">
        <v>63.63</v>
      </c>
      <c r="J285" s="12">
        <v>14.29</v>
      </c>
      <c r="K285" s="43"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5" t="s">
        <v>213</v>
      </c>
      <c r="C292" s="13" t="s">
        <v>1746</v>
      </c>
      <c r="D292" s="11" t="str">
        <f t="shared" si="81"/>
        <v>N/A</v>
      </c>
      <c r="E292" s="13" t="s">
        <v>1746</v>
      </c>
      <c r="F292" s="11" t="str">
        <f t="shared" si="88"/>
        <v>N/A</v>
      </c>
      <c r="G292" s="13" t="s">
        <v>1746</v>
      </c>
      <c r="H292" s="11" t="str">
        <f t="shared" si="89"/>
        <v>N/A</v>
      </c>
      <c r="I292" s="12" t="s">
        <v>1746</v>
      </c>
      <c r="J292" s="12" t="s">
        <v>1746</v>
      </c>
      <c r="K292" s="35"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128</v>
      </c>
      <c r="D296" s="11" t="str">
        <f t="shared" si="81"/>
        <v>N/A</v>
      </c>
      <c r="E296" s="1">
        <v>399</v>
      </c>
      <c r="F296" s="11" t="str">
        <f t="shared" si="88"/>
        <v>N/A</v>
      </c>
      <c r="G296" s="1">
        <v>634</v>
      </c>
      <c r="H296" s="11" t="str">
        <f t="shared" si="89"/>
        <v>N/A</v>
      </c>
      <c r="I296" s="12">
        <v>211.7</v>
      </c>
      <c r="J296" s="12">
        <v>58.9</v>
      </c>
      <c r="K296" s="1" t="s">
        <v>213</v>
      </c>
      <c r="L296" s="9" t="str">
        <f t="shared" si="90"/>
        <v>N/A</v>
      </c>
    </row>
    <row r="297" spans="1:12" x14ac:dyDescent="0.25">
      <c r="A297" s="18" t="s">
        <v>718</v>
      </c>
      <c r="B297" s="1" t="s">
        <v>213</v>
      </c>
      <c r="C297" s="1">
        <v>45</v>
      </c>
      <c r="D297" s="11" t="str">
        <f t="shared" si="81"/>
        <v>N/A</v>
      </c>
      <c r="E297" s="1">
        <v>207.66666667000001</v>
      </c>
      <c r="F297" s="11" t="str">
        <f t="shared" si="88"/>
        <v>N/A</v>
      </c>
      <c r="G297" s="1">
        <v>311.16666666999998</v>
      </c>
      <c r="H297" s="11" t="str">
        <f t="shared" si="89"/>
        <v>N/A</v>
      </c>
      <c r="I297" s="12">
        <v>361.5</v>
      </c>
      <c r="J297" s="12">
        <v>49.84</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26463</v>
      </c>
      <c r="D309" s="1" t="s">
        <v>213</v>
      </c>
      <c r="E309" s="1">
        <v>55077</v>
      </c>
      <c r="F309" s="1" t="s">
        <v>213</v>
      </c>
      <c r="G309" s="1">
        <v>71480</v>
      </c>
      <c r="H309" s="1" t="s">
        <v>213</v>
      </c>
      <c r="I309" s="12">
        <v>108.1</v>
      </c>
      <c r="J309" s="12">
        <v>29.78</v>
      </c>
      <c r="K309" s="1" t="s">
        <v>213</v>
      </c>
      <c r="L309" s="9" t="str">
        <f>IF(J309="Div by 0", "N/A", IF(K309="N/A","N/A", IF(J309&gt;VALUE(MID(K309,1,2)), "No", IF(J309&lt;-1*VALUE(MID(K309,1,2)), "No", "Yes"))))</f>
        <v>N/A</v>
      </c>
    </row>
    <row r="310" spans="1:12" x14ac:dyDescent="0.25">
      <c r="A310" s="67" t="s">
        <v>73</v>
      </c>
      <c r="B310" s="35" t="s">
        <v>213</v>
      </c>
      <c r="C310" s="36">
        <v>503618</v>
      </c>
      <c r="D310" s="11" t="str">
        <f>IF($B310="N/A","N/A",IF(C310&gt;10,"No",IF(C310&lt;-10,"No","Yes")))</f>
        <v>N/A</v>
      </c>
      <c r="E310" s="36">
        <v>615569</v>
      </c>
      <c r="F310" s="11" t="str">
        <f>IF($B310="N/A","N/A",IF(E310&gt;10,"No",IF(E310&lt;-10,"No","Yes")))</f>
        <v>N/A</v>
      </c>
      <c r="G310" s="36">
        <v>648869</v>
      </c>
      <c r="H310" s="11" t="str">
        <f>IF($B310="N/A","N/A",IF(G310&gt;10,"No",IF(G310&lt;-10,"No","Yes")))</f>
        <v>N/A</v>
      </c>
      <c r="I310" s="12">
        <v>22.23</v>
      </c>
      <c r="J310" s="12">
        <v>5.41</v>
      </c>
      <c r="K310" s="43" t="s">
        <v>741</v>
      </c>
      <c r="L310" s="9" t="str">
        <f t="shared" ref="L310:L339" si="92">IF(J310="Div by 0", "N/A", IF(K310="N/A","N/A", IF(J310&gt;VALUE(MID(K310,1,2)), "No", IF(J310&lt;-1*VALUE(MID(K310,1,2)), "No", "Yes"))))</f>
        <v>Yes</v>
      </c>
    </row>
    <row r="311" spans="1:12" x14ac:dyDescent="0.25">
      <c r="A311" s="50" t="s">
        <v>182</v>
      </c>
      <c r="B311" s="35" t="s">
        <v>213</v>
      </c>
      <c r="C311" s="36">
        <v>58490</v>
      </c>
      <c r="D311" s="11" t="str">
        <f t="shared" ref="D311:D314" si="93">IF($B311="N/A","N/A",IF(C311&gt;10,"No",IF(C311&lt;-10,"No","Yes")))</f>
        <v>N/A</v>
      </c>
      <c r="E311" s="36">
        <v>78485</v>
      </c>
      <c r="F311" s="11" t="str">
        <f t="shared" ref="F311:F314" si="94">IF($B311="N/A","N/A",IF(E311&gt;10,"No",IF(E311&lt;-10,"No","Yes")))</f>
        <v>N/A</v>
      </c>
      <c r="G311" s="36">
        <v>88541</v>
      </c>
      <c r="H311" s="11" t="str">
        <f t="shared" ref="H311:H314" si="95">IF($B311="N/A","N/A",IF(G311&gt;10,"No",IF(G311&lt;-10,"No","Yes")))</f>
        <v>N/A</v>
      </c>
      <c r="I311" s="12">
        <v>34.19</v>
      </c>
      <c r="J311" s="12">
        <v>12.81</v>
      </c>
      <c r="K311" s="43" t="s">
        <v>741</v>
      </c>
      <c r="L311" s="9" t="str">
        <f>IF(J311="Div by 0", "N/A", IF(OR(J311="N/A",K311="N/A"),"N/A", IF(J311&gt;VALUE(MID(K311,1,2)), "No", IF(J311&lt;-1*VALUE(MID(K311,1,2)), "No", "Yes"))))</f>
        <v>Yes</v>
      </c>
    </row>
    <row r="312" spans="1:12" x14ac:dyDescent="0.25">
      <c r="A312" s="50" t="s">
        <v>183</v>
      </c>
      <c r="B312" s="35" t="s">
        <v>213</v>
      </c>
      <c r="C312" s="36">
        <v>63890</v>
      </c>
      <c r="D312" s="11" t="str">
        <f t="shared" si="93"/>
        <v>N/A</v>
      </c>
      <c r="E312" s="36">
        <v>68125</v>
      </c>
      <c r="F312" s="11" t="str">
        <f t="shared" si="94"/>
        <v>N/A</v>
      </c>
      <c r="G312" s="36">
        <v>69598</v>
      </c>
      <c r="H312" s="11" t="str">
        <f t="shared" si="95"/>
        <v>N/A</v>
      </c>
      <c r="I312" s="12">
        <v>6.6289999999999996</v>
      </c>
      <c r="J312" s="12">
        <v>2.1619999999999999</v>
      </c>
      <c r="K312" s="43" t="s">
        <v>741</v>
      </c>
      <c r="L312" s="9" t="str">
        <f t="shared" ref="L312:L314" si="96">IF(J312="Div by 0", "N/A", IF(OR(J312="N/A",K312="N/A"),"N/A", IF(J312&gt;VALUE(MID(K312,1,2)), "No", IF(J312&lt;-1*VALUE(MID(K312,1,2)), "No", "Yes"))))</f>
        <v>Yes</v>
      </c>
    </row>
    <row r="313" spans="1:12" x14ac:dyDescent="0.25">
      <c r="A313" s="50" t="s">
        <v>184</v>
      </c>
      <c r="B313" s="35" t="s">
        <v>213</v>
      </c>
      <c r="C313" s="36">
        <v>251242</v>
      </c>
      <c r="D313" s="11" t="str">
        <f t="shared" si="93"/>
        <v>N/A</v>
      </c>
      <c r="E313" s="36">
        <v>267637</v>
      </c>
      <c r="F313" s="11" t="str">
        <f t="shared" si="94"/>
        <v>N/A</v>
      </c>
      <c r="G313" s="36">
        <v>270110</v>
      </c>
      <c r="H313" s="11" t="str">
        <f t="shared" si="95"/>
        <v>N/A</v>
      </c>
      <c r="I313" s="12">
        <v>6.5259999999999998</v>
      </c>
      <c r="J313" s="12">
        <v>0.92400000000000004</v>
      </c>
      <c r="K313" s="43" t="s">
        <v>741</v>
      </c>
      <c r="L313" s="9" t="str">
        <f t="shared" si="96"/>
        <v>Yes</v>
      </c>
    </row>
    <row r="314" spans="1:12" x14ac:dyDescent="0.25">
      <c r="A314" s="7" t="s">
        <v>185</v>
      </c>
      <c r="B314" s="35" t="s">
        <v>213</v>
      </c>
      <c r="C314" s="36">
        <v>129996</v>
      </c>
      <c r="D314" s="11" t="str">
        <f t="shared" si="93"/>
        <v>N/A</v>
      </c>
      <c r="E314" s="36">
        <v>201322</v>
      </c>
      <c r="F314" s="11" t="str">
        <f t="shared" si="94"/>
        <v>N/A</v>
      </c>
      <c r="G314" s="36">
        <v>220620</v>
      </c>
      <c r="H314" s="11" t="str">
        <f t="shared" si="95"/>
        <v>N/A</v>
      </c>
      <c r="I314" s="12">
        <v>54.87</v>
      </c>
      <c r="J314" s="12">
        <v>9.5860000000000003</v>
      </c>
      <c r="K314" s="43" t="s">
        <v>741</v>
      </c>
      <c r="L314" s="9" t="str">
        <f t="shared" si="96"/>
        <v>Yes</v>
      </c>
    </row>
    <row r="315" spans="1:12" x14ac:dyDescent="0.25">
      <c r="A315" s="50" t="s">
        <v>1124</v>
      </c>
      <c r="B315" s="13" t="s">
        <v>213</v>
      </c>
      <c r="C315" s="36">
        <v>243396</v>
      </c>
      <c r="D315" s="9" t="str">
        <f t="shared" ref="D315:F318" si="97">IF($B315="N/A","N/A",IF(C315&lt;0,"No","Yes"))</f>
        <v>N/A</v>
      </c>
      <c r="E315" s="36">
        <v>259187</v>
      </c>
      <c r="F315" s="9" t="str">
        <f t="shared" si="97"/>
        <v>N/A</v>
      </c>
      <c r="G315" s="36">
        <v>262414</v>
      </c>
      <c r="H315" s="9" t="str">
        <f t="shared" ref="H315:H318" si="98">IF($B315="N/A","N/A",IF(G315&lt;0,"No","Yes"))</f>
        <v>N/A</v>
      </c>
      <c r="I315" s="12">
        <v>6.4880000000000004</v>
      </c>
      <c r="J315" s="12">
        <v>1.2450000000000001</v>
      </c>
      <c r="K315" s="1" t="s">
        <v>740</v>
      </c>
      <c r="L315" s="9" t="str">
        <f>IF(J315="Div by 0", "N/A", IF(OR(J315="N/A",K315="N/A"),"N/A", IF(J315&gt;VALUE(MID(K315,1,2)), "No", IF(J315&lt;-1*VALUE(MID(K315,1,2)), "No", "Yes"))))</f>
        <v>Yes</v>
      </c>
    </row>
    <row r="316" spans="1:12" x14ac:dyDescent="0.25">
      <c r="A316" s="50" t="s">
        <v>433</v>
      </c>
      <c r="B316" s="13" t="s">
        <v>213</v>
      </c>
      <c r="C316" s="36">
        <v>14213</v>
      </c>
      <c r="D316" s="9" t="str">
        <f t="shared" si="97"/>
        <v>N/A</v>
      </c>
      <c r="E316" s="36">
        <v>15831</v>
      </c>
      <c r="F316" s="9" t="str">
        <f t="shared" si="97"/>
        <v>N/A</v>
      </c>
      <c r="G316" s="36">
        <v>17306</v>
      </c>
      <c r="H316" s="9" t="str">
        <f t="shared" si="98"/>
        <v>N/A</v>
      </c>
      <c r="I316" s="12">
        <v>11.38</v>
      </c>
      <c r="J316" s="12">
        <v>9.3170000000000002</v>
      </c>
      <c r="K316" s="1" t="s">
        <v>740</v>
      </c>
      <c r="L316" s="9" t="str">
        <f t="shared" ref="L316:L318" si="99">IF(J316="Div by 0", "N/A", IF(OR(J316="N/A",K316="N/A"),"N/A", IF(J316&gt;VALUE(MID(K316,1,2)), "No", IF(J316&lt;-1*VALUE(MID(K316,1,2)), "No", "Yes"))))</f>
        <v>Yes</v>
      </c>
    </row>
    <row r="317" spans="1:12" x14ac:dyDescent="0.25">
      <c r="A317" s="50" t="s">
        <v>434</v>
      </c>
      <c r="B317" s="13" t="s">
        <v>213</v>
      </c>
      <c r="C317" s="36">
        <v>178669</v>
      </c>
      <c r="D317" s="9" t="str">
        <f t="shared" si="97"/>
        <v>N/A</v>
      </c>
      <c r="E317" s="36">
        <v>252672</v>
      </c>
      <c r="F317" s="9" t="str">
        <f t="shared" si="97"/>
        <v>N/A</v>
      </c>
      <c r="G317" s="36">
        <v>270659</v>
      </c>
      <c r="H317" s="9" t="str">
        <f t="shared" si="98"/>
        <v>N/A</v>
      </c>
      <c r="I317" s="12">
        <v>41.42</v>
      </c>
      <c r="J317" s="12">
        <v>7.1189999999999998</v>
      </c>
      <c r="K317" s="1" t="s">
        <v>740</v>
      </c>
      <c r="L317" s="9" t="str">
        <f t="shared" si="99"/>
        <v>Yes</v>
      </c>
    </row>
    <row r="318" spans="1:12" x14ac:dyDescent="0.25">
      <c r="A318" s="50" t="s">
        <v>1125</v>
      </c>
      <c r="B318" s="13" t="s">
        <v>213</v>
      </c>
      <c r="C318" s="36">
        <v>40216</v>
      </c>
      <c r="D318" s="9" t="str">
        <f t="shared" si="97"/>
        <v>N/A</v>
      </c>
      <c r="E318" s="36">
        <v>59946</v>
      </c>
      <c r="F318" s="9" t="str">
        <f t="shared" si="97"/>
        <v>N/A</v>
      </c>
      <c r="G318" s="36">
        <v>70494</v>
      </c>
      <c r="H318" s="9" t="str">
        <f t="shared" si="98"/>
        <v>N/A</v>
      </c>
      <c r="I318" s="12">
        <v>49.06</v>
      </c>
      <c r="J318" s="12">
        <v>17.600000000000001</v>
      </c>
      <c r="K318" s="1" t="s">
        <v>740</v>
      </c>
      <c r="L318" s="9" t="str">
        <f t="shared" si="99"/>
        <v>No</v>
      </c>
    </row>
    <row r="319" spans="1:12" x14ac:dyDescent="0.25">
      <c r="A319" s="50" t="s">
        <v>98</v>
      </c>
      <c r="B319" s="35" t="s">
        <v>291</v>
      </c>
      <c r="C319" s="8">
        <v>95.399290731999997</v>
      </c>
      <c r="D319" s="11" t="str">
        <f>IF($B319="N/A","N/A",IF(C319&gt;80,"Yes","No"))</f>
        <v>Yes</v>
      </c>
      <c r="E319" s="8">
        <v>92.441789628999999</v>
      </c>
      <c r="F319" s="11" t="str">
        <f>IF($B319="N/A","N/A",IF(E319&gt;80,"Yes","No"))</f>
        <v>Yes</v>
      </c>
      <c r="G319" s="8">
        <v>90.681632194000002</v>
      </c>
      <c r="H319" s="11" t="str">
        <f>IF($B319="N/A","N/A",IF(G319&gt;80,"Yes","No"))</f>
        <v>Yes</v>
      </c>
      <c r="I319" s="12">
        <v>-3.1</v>
      </c>
      <c r="J319" s="12">
        <v>-1.9</v>
      </c>
      <c r="K319" s="43" t="s">
        <v>741</v>
      </c>
      <c r="L319" s="9" t="str">
        <f t="shared" si="92"/>
        <v>Yes</v>
      </c>
    </row>
    <row r="320" spans="1:12" x14ac:dyDescent="0.25">
      <c r="A320" s="50" t="s">
        <v>332</v>
      </c>
      <c r="B320" s="35" t="s">
        <v>278</v>
      </c>
      <c r="C320" s="8">
        <v>0</v>
      </c>
      <c r="D320" s="11" t="str">
        <f>IF($B320="N/A","N/A",IF(C320&gt;=5,"No",IF(C320&lt;0,"No","Yes")))</f>
        <v>Yes</v>
      </c>
      <c r="E320" s="8">
        <v>0</v>
      </c>
      <c r="F320" s="11" t="str">
        <f>IF($B320="N/A","N/A",IF(E320&gt;=5,"No",IF(E320&lt;0,"No","Yes")))</f>
        <v>Yes</v>
      </c>
      <c r="G320" s="8">
        <v>5.8563438799999999E-2</v>
      </c>
      <c r="H320" s="11" t="str">
        <f>IF($B320="N/A","N/A",IF(G320&gt;=5,"No",IF(G320&lt;0,"No","Yes")))</f>
        <v>Yes</v>
      </c>
      <c r="I320" s="12" t="s">
        <v>1746</v>
      </c>
      <c r="J320" s="12" t="s">
        <v>1746</v>
      </c>
      <c r="K320" s="43" t="s">
        <v>741</v>
      </c>
      <c r="L320" s="9" t="str">
        <f t="shared" si="92"/>
        <v>N/A</v>
      </c>
    </row>
    <row r="321" spans="1:12" x14ac:dyDescent="0.25">
      <c r="A321" s="50" t="s">
        <v>340</v>
      </c>
      <c r="B321" s="43" t="s">
        <v>278</v>
      </c>
      <c r="C321" s="8">
        <v>4.5945538085999997</v>
      </c>
      <c r="D321" s="11" t="str">
        <f>IF($B321="N/A","N/A",IF(C321&gt;=5,"No",IF(C321&lt;0,"No","Yes")))</f>
        <v>Yes</v>
      </c>
      <c r="E321" s="8">
        <v>7.5247453982000003</v>
      </c>
      <c r="F321" s="11" t="str">
        <f>IF($B321="N/A","N/A",IF(E321&gt;=5,"No",IF(E321&lt;0,"No","Yes")))</f>
        <v>No</v>
      </c>
      <c r="G321" s="8">
        <v>9.2134159592000007</v>
      </c>
      <c r="H321" s="11" t="str">
        <f>IF($B321="N/A","N/A",IF(G321&gt;=5,"No",IF(G321&lt;0,"No","Yes")))</f>
        <v>No</v>
      </c>
      <c r="I321" s="12">
        <v>63.78</v>
      </c>
      <c r="J321" s="12">
        <v>22.44</v>
      </c>
      <c r="K321" s="43" t="s">
        <v>741</v>
      </c>
      <c r="L321" s="9" t="str">
        <f t="shared" si="92"/>
        <v>No</v>
      </c>
    </row>
    <row r="322" spans="1:12" x14ac:dyDescent="0.25">
      <c r="A322" s="50" t="s">
        <v>333</v>
      </c>
      <c r="B322" s="43"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3" t="s">
        <v>741</v>
      </c>
      <c r="L322" s="9" t="str">
        <f t="shared" si="92"/>
        <v>N/A</v>
      </c>
    </row>
    <row r="323" spans="1:12" x14ac:dyDescent="0.25">
      <c r="A323" s="50" t="s">
        <v>334</v>
      </c>
      <c r="B323" s="43"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3" t="s">
        <v>741</v>
      </c>
      <c r="L323" s="9" t="str">
        <f t="shared" si="92"/>
        <v>N/A</v>
      </c>
    </row>
    <row r="324" spans="1:12" x14ac:dyDescent="0.25">
      <c r="A324" s="50" t="s">
        <v>335</v>
      </c>
      <c r="B324" s="43"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3" t="s">
        <v>741</v>
      </c>
      <c r="L324" s="9" t="str">
        <f t="shared" si="92"/>
        <v>N/A</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6.1554590999999999E-3</v>
      </c>
      <c r="D326" s="11" t="str">
        <f t="shared" si="100"/>
        <v>No</v>
      </c>
      <c r="E326" s="8">
        <v>3.3464973100000003E-2</v>
      </c>
      <c r="F326" s="11" t="str">
        <f t="shared" si="101"/>
        <v>No</v>
      </c>
      <c r="G326" s="8">
        <v>4.63884081E-2</v>
      </c>
      <c r="H326" s="11" t="str">
        <f t="shared" si="102"/>
        <v>No</v>
      </c>
      <c r="I326" s="12">
        <v>443.7</v>
      </c>
      <c r="J326" s="12">
        <v>38.619999999999997</v>
      </c>
      <c r="K326" s="43" t="s">
        <v>741</v>
      </c>
      <c r="L326" s="9" t="str">
        <f t="shared" si="92"/>
        <v>No</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9.5671719438</v>
      </c>
      <c r="D334" s="11" t="str">
        <f>IF($B334="N/A","N/A",IF(C334&gt;15,"No",IF(C334&lt;2,"No","Yes")))</f>
        <v>Yes</v>
      </c>
      <c r="E334" s="8">
        <v>9.1772002813999993</v>
      </c>
      <c r="F334" s="11" t="str">
        <f>IF($B334="N/A","N/A",IF(E334&gt;15,"No",IF(E334&lt;2,"No","Yes")))</f>
        <v>Yes</v>
      </c>
      <c r="G334" s="8">
        <v>9.0200024967000001</v>
      </c>
      <c r="H334" s="11" t="str">
        <f>IF($B334="N/A","N/A",IF(G334&gt;15,"No",IF(G334&lt;2,"No","Yes")))</f>
        <v>Yes</v>
      </c>
      <c r="I334" s="12">
        <v>-4.08</v>
      </c>
      <c r="J334" s="12">
        <v>-1.71</v>
      </c>
      <c r="K334" s="43" t="s">
        <v>741</v>
      </c>
      <c r="L334" s="9" t="str">
        <f t="shared" si="92"/>
        <v>Yes</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0</v>
      </c>
      <c r="D336" s="11" t="str">
        <f>IF($B336="N/A","N/A",IF(C336&gt;10,"No",IF(C336&lt;-10,"No","Yes")))</f>
        <v>N/A</v>
      </c>
      <c r="E336" s="36">
        <v>0</v>
      </c>
      <c r="F336" s="11" t="str">
        <f>IF($B336="N/A","N/A",IF(E336&gt;10,"No",IF(E336&lt;-10,"No","Yes")))</f>
        <v>N/A</v>
      </c>
      <c r="G336" s="36">
        <v>0</v>
      </c>
      <c r="H336" s="11" t="str">
        <f>IF($B336="N/A","N/A",IF(G336&gt;10,"No",IF(G336&lt;-10,"No","Yes")))</f>
        <v>N/A</v>
      </c>
      <c r="I336" s="12" t="s">
        <v>1746</v>
      </c>
      <c r="J336" s="12" t="s">
        <v>1746</v>
      </c>
      <c r="K336" s="43" t="s">
        <v>741</v>
      </c>
      <c r="L336" s="9" t="str">
        <f t="shared" si="92"/>
        <v>N/A</v>
      </c>
    </row>
    <row r="337" spans="1:12" x14ac:dyDescent="0.25">
      <c r="A337" s="50" t="s">
        <v>1687</v>
      </c>
      <c r="B337" s="35" t="s">
        <v>213</v>
      </c>
      <c r="C337" s="36">
        <v>0</v>
      </c>
      <c r="D337" s="11" t="str">
        <f>IF($B337="N/A","N/A",IF(C337&gt;10,"No",IF(C337&lt;-10,"No","Yes")))</f>
        <v>N/A</v>
      </c>
      <c r="E337" s="36">
        <v>0</v>
      </c>
      <c r="F337" s="11" t="str">
        <f>IF($B337="N/A","N/A",IF(E337&gt;10,"No",IF(E337&lt;-10,"No","Yes")))</f>
        <v>N/A</v>
      </c>
      <c r="G337" s="36">
        <v>0</v>
      </c>
      <c r="H337" s="11" t="str">
        <f>IF($B337="N/A","N/A",IF(G337&gt;10,"No",IF(G337&lt;-10,"No","Yes")))</f>
        <v>N/A</v>
      </c>
      <c r="I337" s="12" t="s">
        <v>1746</v>
      </c>
      <c r="J337" s="12" t="s">
        <v>1746</v>
      </c>
      <c r="K337" s="43" t="s">
        <v>741</v>
      </c>
      <c r="L337" s="9" t="str">
        <f t="shared" si="92"/>
        <v>N/A</v>
      </c>
    </row>
    <row r="338" spans="1:12" x14ac:dyDescent="0.25">
      <c r="A338" s="50" t="s">
        <v>1688</v>
      </c>
      <c r="B338" s="35" t="s">
        <v>213</v>
      </c>
      <c r="C338" s="36">
        <v>0</v>
      </c>
      <c r="D338" s="11" t="str">
        <f>IF($B338="N/A","N/A",IF(C338&gt;10,"No",IF(C338&lt;-10,"No","Yes")))</f>
        <v>N/A</v>
      </c>
      <c r="E338" s="36">
        <v>0</v>
      </c>
      <c r="F338" s="11" t="str">
        <f>IF($B338="N/A","N/A",IF(E338&gt;10,"No",IF(E338&lt;-10,"No","Yes")))</f>
        <v>N/A</v>
      </c>
      <c r="G338" s="36">
        <v>0</v>
      </c>
      <c r="H338" s="11" t="str">
        <f>IF($B338="N/A","N/A",IF(G338&gt;10,"No",IF(G338&lt;-10,"No","Yes")))</f>
        <v>N/A</v>
      </c>
      <c r="I338" s="12" t="s">
        <v>1746</v>
      </c>
      <c r="J338" s="12" t="s">
        <v>1746</v>
      </c>
      <c r="K338" s="43" t="s">
        <v>741</v>
      </c>
      <c r="L338" s="9" t="str">
        <f t="shared" si="92"/>
        <v>N/A</v>
      </c>
    </row>
    <row r="339" spans="1:12" x14ac:dyDescent="0.25">
      <c r="A339" s="50" t="s">
        <v>1689</v>
      </c>
      <c r="B339" s="35" t="s">
        <v>213</v>
      </c>
      <c r="C339" s="36">
        <v>0</v>
      </c>
      <c r="D339" s="11" t="str">
        <f>IF($B339="N/A","N/A",IF(C339&gt;10,"No",IF(C339&lt;-10,"No","Yes")))</f>
        <v>N/A</v>
      </c>
      <c r="E339" s="36">
        <v>0</v>
      </c>
      <c r="F339" s="11" t="str">
        <f>IF($B339="N/A","N/A",IF(E339&gt;10,"No",IF(E339&lt;-10,"No","Yes")))</f>
        <v>N/A</v>
      </c>
      <c r="G339" s="36">
        <v>0</v>
      </c>
      <c r="H339" s="11" t="str">
        <f>IF($B339="N/A","N/A",IF(G339&gt;10,"No",IF(G339&lt;-10,"No","Yes")))</f>
        <v>N/A</v>
      </c>
      <c r="I339" s="12" t="s">
        <v>1746</v>
      </c>
      <c r="J339" s="12" t="s">
        <v>1746</v>
      </c>
      <c r="K339" s="43" t="s">
        <v>741</v>
      </c>
      <c r="L339" s="9" t="str">
        <f t="shared" si="92"/>
        <v>N/A</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4827081913</v>
      </c>
      <c r="D6" s="11" t="str">
        <f t="shared" ref="D6:D12" si="0">IF($B6="N/A","N/A",IF(C6&gt;10,"No",IF(C6&lt;-10,"No","Yes")))</f>
        <v>N/A</v>
      </c>
      <c r="E6" s="14">
        <v>5410974997</v>
      </c>
      <c r="F6" s="11" t="str">
        <f t="shared" ref="F6:F12" si="1">IF($B6="N/A","N/A",IF(E6&gt;10,"No",IF(E6&lt;-10,"No","Yes")))</f>
        <v>N/A</v>
      </c>
      <c r="G6" s="14">
        <v>5743300362</v>
      </c>
      <c r="H6" s="11" t="str">
        <f t="shared" ref="H6:H12" si="2">IF($B6="N/A","N/A",IF(G6&gt;10,"No",IF(G6&lt;-10,"No","Yes")))</f>
        <v>N/A</v>
      </c>
      <c r="I6" s="12">
        <v>12.1</v>
      </c>
      <c r="J6" s="12">
        <v>6.1420000000000003</v>
      </c>
      <c r="K6" s="43" t="s">
        <v>739</v>
      </c>
      <c r="L6" s="9" t="str">
        <f t="shared" ref="L6:L13" si="3">IF(J6="Div by 0", "N/A", IF(K6="N/A","N/A", IF(J6&gt;VALUE(MID(K6,1,2)), "No", IF(J6&lt;-1*VALUE(MID(K6,1,2)), "No", "Yes"))))</f>
        <v>Yes</v>
      </c>
    </row>
    <row r="7" spans="1:12" x14ac:dyDescent="0.25">
      <c r="A7" s="4" t="s">
        <v>1132</v>
      </c>
      <c r="B7" s="43" t="s">
        <v>213</v>
      </c>
      <c r="C7" s="14">
        <v>8061.4071284000001</v>
      </c>
      <c r="D7" s="11" t="str">
        <f t="shared" si="0"/>
        <v>N/A</v>
      </c>
      <c r="E7" s="14">
        <v>7324.0844472999997</v>
      </c>
      <c r="F7" s="11" t="str">
        <f t="shared" si="1"/>
        <v>N/A</v>
      </c>
      <c r="G7" s="14">
        <v>7214.5760756999998</v>
      </c>
      <c r="H7" s="11" t="str">
        <f t="shared" si="2"/>
        <v>N/A</v>
      </c>
      <c r="I7" s="12">
        <v>-9.15</v>
      </c>
      <c r="J7" s="12">
        <v>-1.5</v>
      </c>
      <c r="K7" s="43" t="s">
        <v>739</v>
      </c>
      <c r="L7" s="9" t="str">
        <f t="shared" si="3"/>
        <v>Yes</v>
      </c>
    </row>
    <row r="8" spans="1:12" x14ac:dyDescent="0.25">
      <c r="A8" s="4" t="s">
        <v>724</v>
      </c>
      <c r="B8" s="43" t="s">
        <v>213</v>
      </c>
      <c r="C8" s="14">
        <v>1068</v>
      </c>
      <c r="D8" s="11" t="str">
        <f t="shared" si="0"/>
        <v>N/A</v>
      </c>
      <c r="E8" s="14">
        <v>1000</v>
      </c>
      <c r="F8" s="11" t="str">
        <f t="shared" si="1"/>
        <v>N/A</v>
      </c>
      <c r="G8" s="14">
        <v>975</v>
      </c>
      <c r="H8" s="11" t="str">
        <f t="shared" si="2"/>
        <v>N/A</v>
      </c>
      <c r="I8" s="12">
        <v>-6.37</v>
      </c>
      <c r="J8" s="12">
        <v>-2.5</v>
      </c>
      <c r="K8" s="43" t="s">
        <v>739</v>
      </c>
      <c r="L8" s="9" t="str">
        <f t="shared" si="3"/>
        <v>Yes</v>
      </c>
    </row>
    <row r="9" spans="1:12" x14ac:dyDescent="0.25">
      <c r="A9" s="4" t="s">
        <v>725</v>
      </c>
      <c r="B9" s="43" t="s">
        <v>213</v>
      </c>
      <c r="C9" s="14">
        <v>2125</v>
      </c>
      <c r="D9" s="11" t="str">
        <f t="shared" si="0"/>
        <v>N/A</v>
      </c>
      <c r="E9" s="14">
        <v>2004</v>
      </c>
      <c r="F9" s="11" t="str">
        <f t="shared" si="1"/>
        <v>N/A</v>
      </c>
      <c r="G9" s="14">
        <v>1997</v>
      </c>
      <c r="H9" s="11" t="str">
        <f t="shared" si="2"/>
        <v>N/A</v>
      </c>
      <c r="I9" s="12">
        <v>-5.69</v>
      </c>
      <c r="J9" s="12">
        <v>-0.34899999999999998</v>
      </c>
      <c r="K9" s="43" t="s">
        <v>739</v>
      </c>
      <c r="L9" s="9" t="str">
        <f t="shared" si="3"/>
        <v>Yes</v>
      </c>
    </row>
    <row r="10" spans="1:12" x14ac:dyDescent="0.25">
      <c r="A10" s="4" t="s">
        <v>726</v>
      </c>
      <c r="B10" s="43" t="s">
        <v>213</v>
      </c>
      <c r="C10" s="14">
        <v>4559</v>
      </c>
      <c r="D10" s="11" t="str">
        <f t="shared" si="0"/>
        <v>N/A</v>
      </c>
      <c r="E10" s="14">
        <v>4466</v>
      </c>
      <c r="F10" s="11" t="str">
        <f t="shared" si="1"/>
        <v>N/A</v>
      </c>
      <c r="G10" s="14">
        <v>4447</v>
      </c>
      <c r="H10" s="11" t="str">
        <f t="shared" si="2"/>
        <v>N/A</v>
      </c>
      <c r="I10" s="12">
        <v>-2.04</v>
      </c>
      <c r="J10" s="12">
        <v>-0.42499999999999999</v>
      </c>
      <c r="K10" s="43" t="s">
        <v>739</v>
      </c>
      <c r="L10" s="9" t="str">
        <f t="shared" si="3"/>
        <v>Yes</v>
      </c>
    </row>
    <row r="11" spans="1:12" x14ac:dyDescent="0.25">
      <c r="A11" s="4" t="s">
        <v>727</v>
      </c>
      <c r="B11" s="43" t="s">
        <v>213</v>
      </c>
      <c r="C11" s="14">
        <v>41323</v>
      </c>
      <c r="D11" s="11" t="str">
        <f t="shared" si="0"/>
        <v>N/A</v>
      </c>
      <c r="E11" s="14">
        <v>33806</v>
      </c>
      <c r="F11" s="11" t="str">
        <f t="shared" si="1"/>
        <v>N/A</v>
      </c>
      <c r="G11" s="14">
        <v>32488</v>
      </c>
      <c r="H11" s="11" t="str">
        <f t="shared" si="2"/>
        <v>N/A</v>
      </c>
      <c r="I11" s="12">
        <v>-18.2</v>
      </c>
      <c r="J11" s="12">
        <v>-3.9</v>
      </c>
      <c r="K11" s="43" t="s">
        <v>739</v>
      </c>
      <c r="L11" s="9" t="str">
        <f t="shared" si="3"/>
        <v>Yes</v>
      </c>
    </row>
    <row r="12" spans="1:12" x14ac:dyDescent="0.25">
      <c r="A12" s="4" t="s">
        <v>728</v>
      </c>
      <c r="B12" s="43" t="s">
        <v>213</v>
      </c>
      <c r="C12" s="14">
        <v>101200</v>
      </c>
      <c r="D12" s="11" t="str">
        <f t="shared" si="0"/>
        <v>N/A</v>
      </c>
      <c r="E12" s="14">
        <v>91564</v>
      </c>
      <c r="F12" s="11" t="str">
        <f t="shared" si="1"/>
        <v>N/A</v>
      </c>
      <c r="G12" s="14">
        <v>90325</v>
      </c>
      <c r="H12" s="11" t="str">
        <f t="shared" si="2"/>
        <v>N/A</v>
      </c>
      <c r="I12" s="12">
        <v>-9.52</v>
      </c>
      <c r="J12" s="12">
        <v>-1.35</v>
      </c>
      <c r="K12" s="43" t="s">
        <v>739</v>
      </c>
      <c r="L12" s="9" t="str">
        <f t="shared" si="3"/>
        <v>Yes</v>
      </c>
    </row>
    <row r="13" spans="1:12" x14ac:dyDescent="0.25">
      <c r="A13" s="4" t="s">
        <v>74</v>
      </c>
      <c r="B13" s="43" t="s">
        <v>213</v>
      </c>
      <c r="C13" s="14">
        <v>846132</v>
      </c>
      <c r="D13" s="11" t="str">
        <f>IF($B13="N/A","N/A",IF(C13&gt;10,"No",IF(C13&lt;-10,"No","Yes")))</f>
        <v>N/A</v>
      </c>
      <c r="E13" s="14">
        <v>1299540</v>
      </c>
      <c r="F13" s="11" t="str">
        <f>IF($B13="N/A","N/A",IF(E13&gt;10,"No",IF(E13&lt;-10,"No","Yes")))</f>
        <v>N/A</v>
      </c>
      <c r="G13" s="14">
        <v>1155019</v>
      </c>
      <c r="H13" s="11" t="str">
        <f>IF($B13="N/A","N/A",IF(G13&gt;10,"No",IF(G13&lt;-10,"No","Yes")))</f>
        <v>N/A</v>
      </c>
      <c r="I13" s="12">
        <v>53.59</v>
      </c>
      <c r="J13" s="12">
        <v>-11.1</v>
      </c>
      <c r="K13" s="43" t="s">
        <v>739</v>
      </c>
      <c r="L13" s="9" t="str">
        <f t="shared" si="3"/>
        <v>Yes</v>
      </c>
    </row>
    <row r="14" spans="1:12" x14ac:dyDescent="0.25">
      <c r="A14" s="53" t="s">
        <v>157</v>
      </c>
      <c r="B14" s="35" t="s">
        <v>213</v>
      </c>
      <c r="C14" s="8">
        <v>6.1731260927999996</v>
      </c>
      <c r="D14" s="11" t="str">
        <f t="shared" ref="D14:D18" si="4">IF($B14="N/A","N/A",IF(C14&gt;10,"No",IF(C14&lt;-10,"No","Yes")))</f>
        <v>N/A</v>
      </c>
      <c r="E14" s="8">
        <v>8.8813901612000006</v>
      </c>
      <c r="F14" s="11" t="str">
        <f t="shared" ref="F14:F18" si="5">IF($B14="N/A","N/A",IF(E14&gt;10,"No",IF(E14&lt;-10,"No","Yes")))</f>
        <v>N/A</v>
      </c>
      <c r="G14" s="8">
        <v>9.4795802875999993</v>
      </c>
      <c r="H14" s="11" t="str">
        <f t="shared" ref="H14:H18" si="6">IF($B14="N/A","N/A",IF(G14&gt;10,"No",IF(G14&lt;-10,"No","Yes")))</f>
        <v>N/A</v>
      </c>
      <c r="I14" s="12">
        <v>43.87</v>
      </c>
      <c r="J14" s="12">
        <v>6.7350000000000003</v>
      </c>
      <c r="K14" s="43" t="s">
        <v>739</v>
      </c>
      <c r="L14" s="9" t="str">
        <f t="shared" ref="L14:L18" si="7">IF(J14="Div by 0", "N/A", IF(K14="N/A","N/A", IF(J14&gt;VALUE(MID(K14,1,2)), "No", IF(J14&lt;-1*VALUE(MID(K14,1,2)), "No", "Yes"))))</f>
        <v>Yes</v>
      </c>
    </row>
    <row r="15" spans="1:12" x14ac:dyDescent="0.25">
      <c r="A15" s="4" t="s">
        <v>419</v>
      </c>
      <c r="B15" s="35" t="s">
        <v>213</v>
      </c>
      <c r="C15" s="8">
        <v>22.489624204999998</v>
      </c>
      <c r="D15" s="11" t="str">
        <f t="shared" si="4"/>
        <v>N/A</v>
      </c>
      <c r="E15" s="8">
        <v>34.028126569999998</v>
      </c>
      <c r="F15" s="11" t="str">
        <f t="shared" si="5"/>
        <v>N/A</v>
      </c>
      <c r="G15" s="8">
        <v>35.342880749000003</v>
      </c>
      <c r="H15" s="11" t="str">
        <f t="shared" si="6"/>
        <v>N/A</v>
      </c>
      <c r="I15" s="12">
        <v>51.31</v>
      </c>
      <c r="J15" s="12">
        <v>3.8639999999999999</v>
      </c>
      <c r="K15" s="43" t="s">
        <v>739</v>
      </c>
      <c r="L15" s="9" t="str">
        <f t="shared" si="7"/>
        <v>Yes</v>
      </c>
    </row>
    <row r="16" spans="1:12" x14ac:dyDescent="0.25">
      <c r="A16" s="4" t="s">
        <v>420</v>
      </c>
      <c r="B16" s="35" t="s">
        <v>213</v>
      </c>
      <c r="C16" s="8">
        <v>7.9908035664000003</v>
      </c>
      <c r="D16" s="11" t="str">
        <f t="shared" si="4"/>
        <v>N/A</v>
      </c>
      <c r="E16" s="8">
        <v>8.7315164776999996</v>
      </c>
      <c r="F16" s="11" t="str">
        <f t="shared" si="5"/>
        <v>N/A</v>
      </c>
      <c r="G16" s="8">
        <v>9.3224849821000007</v>
      </c>
      <c r="H16" s="11" t="str">
        <f t="shared" si="6"/>
        <v>N/A</v>
      </c>
      <c r="I16" s="12">
        <v>9.27</v>
      </c>
      <c r="J16" s="12">
        <v>6.7679999999999998</v>
      </c>
      <c r="K16" s="43" t="s">
        <v>739</v>
      </c>
      <c r="L16" s="9" t="str">
        <f t="shared" si="7"/>
        <v>Yes</v>
      </c>
    </row>
    <row r="17" spans="1:12" x14ac:dyDescent="0.25">
      <c r="A17" s="4" t="s">
        <v>421</v>
      </c>
      <c r="B17" s="35" t="s">
        <v>213</v>
      </c>
      <c r="C17" s="8">
        <v>2.8789745445000001</v>
      </c>
      <c r="D17" s="11" t="str">
        <f t="shared" si="4"/>
        <v>N/A</v>
      </c>
      <c r="E17" s="8">
        <v>1.8509979364</v>
      </c>
      <c r="F17" s="11" t="str">
        <f t="shared" si="5"/>
        <v>N/A</v>
      </c>
      <c r="G17" s="8">
        <v>1.9761353178000001</v>
      </c>
      <c r="H17" s="11" t="str">
        <f t="shared" si="6"/>
        <v>N/A</v>
      </c>
      <c r="I17" s="12">
        <v>-35.700000000000003</v>
      </c>
      <c r="J17" s="12">
        <v>6.7610000000000001</v>
      </c>
      <c r="K17" s="43" t="s">
        <v>739</v>
      </c>
      <c r="L17" s="9" t="str">
        <f t="shared" si="7"/>
        <v>Yes</v>
      </c>
    </row>
    <row r="18" spans="1:12" x14ac:dyDescent="0.25">
      <c r="A18" s="4" t="s">
        <v>422</v>
      </c>
      <c r="B18" s="35" t="s">
        <v>213</v>
      </c>
      <c r="C18" s="8">
        <v>4.2425796055999996</v>
      </c>
      <c r="D18" s="11" t="str">
        <f t="shared" si="4"/>
        <v>N/A</v>
      </c>
      <c r="E18" s="8">
        <v>7.9572428426000004</v>
      </c>
      <c r="F18" s="11" t="str">
        <f t="shared" si="5"/>
        <v>N/A</v>
      </c>
      <c r="G18" s="8">
        <v>7.9768561321</v>
      </c>
      <c r="H18" s="11" t="str">
        <f t="shared" si="6"/>
        <v>N/A</v>
      </c>
      <c r="I18" s="12">
        <v>87.56</v>
      </c>
      <c r="J18" s="12">
        <v>0.2465</v>
      </c>
      <c r="K18" s="43" t="s">
        <v>739</v>
      </c>
      <c r="L18" s="9" t="str">
        <f t="shared" si="7"/>
        <v>Yes</v>
      </c>
    </row>
    <row r="19" spans="1:12" x14ac:dyDescent="0.25">
      <c r="A19" s="4" t="s">
        <v>75</v>
      </c>
      <c r="B19" s="43" t="s">
        <v>213</v>
      </c>
      <c r="C19" s="36">
        <v>0</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t="s">
        <v>1746</v>
      </c>
      <c r="J19" s="12">
        <v>-50</v>
      </c>
      <c r="K19" s="43" t="s">
        <v>213</v>
      </c>
      <c r="L19" s="9" t="str">
        <f t="shared" ref="L19:L25" si="11">IF(J19="Div by 0", "N/A", IF(K19="N/A","N/A", IF(J19&gt;VALUE(MID(K19,1,2)), "No", IF(J19&lt;-1*VALUE(MID(K19,1,2)), "No", "Yes"))))</f>
        <v>N/A</v>
      </c>
    </row>
    <row r="20" spans="1:12" x14ac:dyDescent="0.25">
      <c r="A20" s="4" t="s">
        <v>76</v>
      </c>
      <c r="B20" s="43" t="s">
        <v>213</v>
      </c>
      <c r="C20" s="36">
        <v>13</v>
      </c>
      <c r="D20" s="11" t="str">
        <f t="shared" si="8"/>
        <v>N/A</v>
      </c>
      <c r="E20" s="36">
        <v>20</v>
      </c>
      <c r="F20" s="11" t="str">
        <f t="shared" si="9"/>
        <v>N/A</v>
      </c>
      <c r="G20" s="36">
        <v>19</v>
      </c>
      <c r="H20" s="11" t="str">
        <f t="shared" si="10"/>
        <v>N/A</v>
      </c>
      <c r="I20" s="12">
        <v>53.85</v>
      </c>
      <c r="J20" s="12">
        <v>-5</v>
      </c>
      <c r="K20" s="43" t="s">
        <v>213</v>
      </c>
      <c r="L20" s="9" t="str">
        <f t="shared" si="11"/>
        <v>N/A</v>
      </c>
    </row>
    <row r="21" spans="1:12" x14ac:dyDescent="0.25">
      <c r="A21" s="53" t="s">
        <v>1132</v>
      </c>
      <c r="B21" s="43" t="s">
        <v>213</v>
      </c>
      <c r="C21" s="14">
        <v>8061.4071284000001</v>
      </c>
      <c r="D21" s="11" t="str">
        <f t="shared" si="8"/>
        <v>N/A</v>
      </c>
      <c r="E21" s="14">
        <v>7324.0844472999997</v>
      </c>
      <c r="F21" s="11" t="str">
        <f t="shared" si="9"/>
        <v>N/A</v>
      </c>
      <c r="G21" s="14">
        <v>7214.5760756999998</v>
      </c>
      <c r="H21" s="11" t="str">
        <f t="shared" si="10"/>
        <v>N/A</v>
      </c>
      <c r="I21" s="12">
        <v>-9.15</v>
      </c>
      <c r="J21" s="12">
        <v>-1.5</v>
      </c>
      <c r="K21" s="43" t="s">
        <v>739</v>
      </c>
      <c r="L21" s="9" t="str">
        <f t="shared" si="11"/>
        <v>Yes</v>
      </c>
    </row>
    <row r="22" spans="1:12" x14ac:dyDescent="0.25">
      <c r="A22" s="4" t="s">
        <v>1715</v>
      </c>
      <c r="B22" s="43" t="s">
        <v>213</v>
      </c>
      <c r="C22" s="14">
        <v>21320.227049000001</v>
      </c>
      <c r="D22" s="11" t="str">
        <f t="shared" si="8"/>
        <v>N/A</v>
      </c>
      <c r="E22" s="14">
        <v>16020.345168</v>
      </c>
      <c r="F22" s="11" t="str">
        <f t="shared" si="9"/>
        <v>N/A</v>
      </c>
      <c r="G22" s="14">
        <v>14434.890076</v>
      </c>
      <c r="H22" s="11" t="str">
        <f t="shared" si="10"/>
        <v>N/A</v>
      </c>
      <c r="I22" s="12">
        <v>-24.9</v>
      </c>
      <c r="J22" s="12">
        <v>-9.9</v>
      </c>
      <c r="K22" s="43" t="s">
        <v>739</v>
      </c>
      <c r="L22" s="9" t="str">
        <f t="shared" si="11"/>
        <v>Yes</v>
      </c>
    </row>
    <row r="23" spans="1:12" x14ac:dyDescent="0.25">
      <c r="A23" s="4" t="s">
        <v>1133</v>
      </c>
      <c r="B23" s="43" t="s">
        <v>213</v>
      </c>
      <c r="C23" s="14">
        <v>25457.991462000002</v>
      </c>
      <c r="D23" s="11" t="str">
        <f t="shared" si="8"/>
        <v>N/A</v>
      </c>
      <c r="E23" s="14">
        <v>24743.039134999999</v>
      </c>
      <c r="F23" s="11" t="str">
        <f t="shared" si="9"/>
        <v>N/A</v>
      </c>
      <c r="G23" s="14">
        <v>23599.795819999999</v>
      </c>
      <c r="H23" s="11" t="str">
        <f t="shared" si="10"/>
        <v>N/A</v>
      </c>
      <c r="I23" s="12">
        <v>-2.81</v>
      </c>
      <c r="J23" s="12">
        <v>-4.62</v>
      </c>
      <c r="K23" s="43" t="s">
        <v>739</v>
      </c>
      <c r="L23" s="9" t="str">
        <f t="shared" si="11"/>
        <v>Yes</v>
      </c>
    </row>
    <row r="24" spans="1:12" x14ac:dyDescent="0.25">
      <c r="A24" s="4" t="s">
        <v>1134</v>
      </c>
      <c r="B24" s="43" t="s">
        <v>213</v>
      </c>
      <c r="C24" s="14">
        <v>3034.4093938999999</v>
      </c>
      <c r="D24" s="11" t="str">
        <f t="shared" si="8"/>
        <v>N/A</v>
      </c>
      <c r="E24" s="14">
        <v>3138.3928694000001</v>
      </c>
      <c r="F24" s="11" t="str">
        <f t="shared" si="9"/>
        <v>N/A</v>
      </c>
      <c r="G24" s="14">
        <v>3113.7965441000001</v>
      </c>
      <c r="H24" s="11" t="str">
        <f t="shared" si="10"/>
        <v>N/A</v>
      </c>
      <c r="I24" s="12">
        <v>3.427</v>
      </c>
      <c r="J24" s="12">
        <v>-0.78400000000000003</v>
      </c>
      <c r="K24" s="43" t="s">
        <v>739</v>
      </c>
      <c r="L24" s="9" t="str">
        <f t="shared" si="11"/>
        <v>Yes</v>
      </c>
    </row>
    <row r="25" spans="1:12" x14ac:dyDescent="0.25">
      <c r="A25" s="4" t="s">
        <v>1135</v>
      </c>
      <c r="B25" s="43" t="s">
        <v>213</v>
      </c>
      <c r="C25" s="14">
        <v>3764.8101001999999</v>
      </c>
      <c r="D25" s="11" t="str">
        <f t="shared" si="8"/>
        <v>N/A</v>
      </c>
      <c r="E25" s="14">
        <v>4024.3509491</v>
      </c>
      <c r="F25" s="11" t="str">
        <f t="shared" si="9"/>
        <v>N/A</v>
      </c>
      <c r="G25" s="14">
        <v>4528.9993211000001</v>
      </c>
      <c r="H25" s="11" t="str">
        <f t="shared" si="10"/>
        <v>N/A</v>
      </c>
      <c r="I25" s="12">
        <v>6.8940000000000001</v>
      </c>
      <c r="J25" s="12">
        <v>12.54</v>
      </c>
      <c r="K25" s="43" t="s">
        <v>739</v>
      </c>
      <c r="L25" s="9" t="str">
        <f t="shared" si="11"/>
        <v>Yes</v>
      </c>
    </row>
    <row r="26" spans="1:12" x14ac:dyDescent="0.25">
      <c r="A26" s="2" t="s">
        <v>1136</v>
      </c>
      <c r="B26" s="43" t="s">
        <v>213</v>
      </c>
      <c r="C26" s="14">
        <v>8090.2004655999999</v>
      </c>
      <c r="D26" s="11" t="str">
        <f t="shared" si="8"/>
        <v>N/A</v>
      </c>
      <c r="E26" s="14">
        <v>7502.5706639</v>
      </c>
      <c r="F26" s="11" t="str">
        <f t="shared" si="9"/>
        <v>N/A</v>
      </c>
      <c r="G26" s="14">
        <v>7377.0500846000004</v>
      </c>
      <c r="H26" s="11" t="str">
        <f t="shared" si="10"/>
        <v>N/A</v>
      </c>
      <c r="I26" s="12">
        <v>-7.26</v>
      </c>
      <c r="J26" s="12">
        <v>-1.67</v>
      </c>
      <c r="K26" s="43" t="s">
        <v>739</v>
      </c>
      <c r="L26" s="9" t="str">
        <f>IF(J26="Div by 0", "N/A", IF(OR(J26="N/A",K26="N/A"),"N/A", IF(J26&gt;VALUE(MID(K26,1,2)), "No", IF(J26&lt;-1*VALUE(MID(K26,1,2)), "No", "Yes"))))</f>
        <v>Yes</v>
      </c>
    </row>
    <row r="27" spans="1:12" x14ac:dyDescent="0.25">
      <c r="A27" s="2" t="s">
        <v>1137</v>
      </c>
      <c r="B27" s="43" t="s">
        <v>213</v>
      </c>
      <c r="C27" s="14">
        <v>8019.9122637999999</v>
      </c>
      <c r="D27" s="11" t="str">
        <f t="shared" si="8"/>
        <v>N/A</v>
      </c>
      <c r="E27" s="14">
        <v>7091.3945213999996</v>
      </c>
      <c r="F27" s="11" t="str">
        <f t="shared" si="9"/>
        <v>N/A</v>
      </c>
      <c r="G27" s="14">
        <v>7006.1982189</v>
      </c>
      <c r="H27" s="11" t="str">
        <f t="shared" si="10"/>
        <v>N/A</v>
      </c>
      <c r="I27" s="12">
        <v>-11.6</v>
      </c>
      <c r="J27" s="12">
        <v>-1.2</v>
      </c>
      <c r="K27" s="43" t="s">
        <v>739</v>
      </c>
      <c r="L27" s="9" t="str">
        <f>IF(J27="Div by 0", "N/A", IF(OR(J27="N/A",K27="N/A"),"N/A", IF(J27&gt;VALUE(MID(K27,1,2)), "No", IF(J27&lt;-1*VALUE(MID(K27,1,2)), "No", "Yes"))))</f>
        <v>Yes</v>
      </c>
    </row>
    <row r="28" spans="1:12" x14ac:dyDescent="0.25">
      <c r="A28" s="53" t="s">
        <v>1138</v>
      </c>
      <c r="B28" s="43" t="s">
        <v>213</v>
      </c>
      <c r="C28" s="14">
        <v>22076.897362</v>
      </c>
      <c r="D28" s="11" t="str">
        <f t="shared" si="8"/>
        <v>N/A</v>
      </c>
      <c r="E28" s="14">
        <v>17793.453549000002</v>
      </c>
      <c r="F28" s="11" t="str">
        <f t="shared" si="9"/>
        <v>N/A</v>
      </c>
      <c r="G28" s="14">
        <v>16088.029454</v>
      </c>
      <c r="H28" s="11" t="str">
        <f t="shared" si="10"/>
        <v>N/A</v>
      </c>
      <c r="I28" s="12">
        <v>-19.399999999999999</v>
      </c>
      <c r="J28" s="12">
        <v>-9.58</v>
      </c>
      <c r="K28" s="43" t="s">
        <v>739</v>
      </c>
      <c r="L28" s="9" t="str">
        <f>IF(J28="Div by 0", "N/A", IF(K28="N/A","N/A", IF(J28&gt;VALUE(MID(K28,1,2)), "No", IF(J28&lt;-1*VALUE(MID(K28,1,2)), "No", "Yes"))))</f>
        <v>Yes</v>
      </c>
    </row>
    <row r="29" spans="1:12" x14ac:dyDescent="0.25">
      <c r="A29" s="2" t="s">
        <v>1139</v>
      </c>
      <c r="B29" s="43" t="s">
        <v>213</v>
      </c>
      <c r="C29" s="14">
        <v>21564.907397999999</v>
      </c>
      <c r="D29" s="11" t="str">
        <f t="shared" si="8"/>
        <v>N/A</v>
      </c>
      <c r="E29" s="14">
        <v>15995.057500000001</v>
      </c>
      <c r="F29" s="11" t="str">
        <f t="shared" si="9"/>
        <v>N/A</v>
      </c>
      <c r="G29" s="14">
        <v>14295.948936999999</v>
      </c>
      <c r="H29" s="11" t="str">
        <f t="shared" si="10"/>
        <v>N/A</v>
      </c>
      <c r="I29" s="12">
        <v>-25.8</v>
      </c>
      <c r="J29" s="12">
        <v>-10.6</v>
      </c>
      <c r="K29" s="43" t="s">
        <v>739</v>
      </c>
      <c r="L29" s="9" t="str">
        <f>IF(J29="Div by 0", "N/A", IF(K29="N/A","N/A", IF(J29&gt;VALUE(MID(K29,1,2)), "No", IF(J29&lt;-1*VALUE(MID(K29,1,2)), "No", "Yes"))))</f>
        <v>Yes</v>
      </c>
    </row>
    <row r="30" spans="1:12" x14ac:dyDescent="0.25">
      <c r="A30" s="2" t="s">
        <v>1140</v>
      </c>
      <c r="B30" s="43" t="s">
        <v>213</v>
      </c>
      <c r="C30" s="14">
        <v>25017.225299999998</v>
      </c>
      <c r="D30" s="11" t="str">
        <f t="shared" si="8"/>
        <v>N/A</v>
      </c>
      <c r="E30" s="14">
        <v>23166.292956000001</v>
      </c>
      <c r="F30" s="11" t="str">
        <f t="shared" si="9"/>
        <v>N/A</v>
      </c>
      <c r="G30" s="14">
        <v>21375.087388</v>
      </c>
      <c r="H30" s="11" t="str">
        <f t="shared" si="10"/>
        <v>N/A</v>
      </c>
      <c r="I30" s="12">
        <v>-7.4</v>
      </c>
      <c r="J30" s="12">
        <v>-7.73</v>
      </c>
      <c r="K30" s="43" t="s">
        <v>739</v>
      </c>
      <c r="L30" s="9" t="str">
        <f>IF(J30="Div by 0", "N/A", IF(K30="N/A","N/A", IF(J30&gt;VALUE(MID(K30,1,2)), "No", IF(J30&lt;-1*VALUE(MID(K30,1,2)), "No", "Yes"))))</f>
        <v>Yes</v>
      </c>
    </row>
    <row r="31" spans="1:12" x14ac:dyDescent="0.25">
      <c r="A31" s="2" t="s">
        <v>1141</v>
      </c>
      <c r="B31" s="43" t="s">
        <v>213</v>
      </c>
      <c r="C31" s="14">
        <v>21057.003551999998</v>
      </c>
      <c r="D31" s="11" t="str">
        <f t="shared" si="8"/>
        <v>N/A</v>
      </c>
      <c r="E31" s="14">
        <v>16756.599990999999</v>
      </c>
      <c r="F31" s="11" t="str">
        <f t="shared" si="9"/>
        <v>N/A</v>
      </c>
      <c r="G31" s="14">
        <v>15178.132621999999</v>
      </c>
      <c r="H31" s="11" t="str">
        <f t="shared" si="10"/>
        <v>N/A</v>
      </c>
      <c r="I31" s="12">
        <v>-20.399999999999999</v>
      </c>
      <c r="J31" s="12">
        <v>-9.42</v>
      </c>
      <c r="K31" s="43" t="s">
        <v>739</v>
      </c>
      <c r="L31" s="9" t="str">
        <f>IF(J31="Div by 0", "N/A", IF(OR(J31="N/A",K31="N/A"),"N/A", IF(J31&gt;VALUE(MID(K31,1,2)), "No", IF(J31&lt;-1*VALUE(MID(K31,1,2)), "No", "Yes"))))</f>
        <v>Yes</v>
      </c>
    </row>
    <row r="32" spans="1:12" x14ac:dyDescent="0.25">
      <c r="A32" s="2" t="s">
        <v>1142</v>
      </c>
      <c r="B32" s="43" t="s">
        <v>213</v>
      </c>
      <c r="C32" s="14">
        <v>23843.419626999999</v>
      </c>
      <c r="D32" s="11" t="str">
        <f t="shared" si="8"/>
        <v>N/A</v>
      </c>
      <c r="E32" s="14">
        <v>19626.821961000001</v>
      </c>
      <c r="F32" s="11" t="str">
        <f t="shared" si="9"/>
        <v>N/A</v>
      </c>
      <c r="G32" s="14">
        <v>17674.665035999999</v>
      </c>
      <c r="H32" s="11" t="str">
        <f t="shared" si="10"/>
        <v>N/A</v>
      </c>
      <c r="I32" s="12">
        <v>-17.7</v>
      </c>
      <c r="J32" s="12">
        <v>-9.9499999999999993</v>
      </c>
      <c r="K32" s="43" t="s">
        <v>739</v>
      </c>
      <c r="L32" s="9" t="str">
        <f>IF(J32="Div by 0", "N/A", IF(OR(J32="N/A",K32="N/A"),"N/A", IF(J32&gt;VALUE(MID(K32,1,2)), "No", IF(J32&lt;-1*VALUE(MID(K32,1,2)), "No", "Yes"))))</f>
        <v>Yes</v>
      </c>
    </row>
    <row r="33" spans="1:12" x14ac:dyDescent="0.25">
      <c r="A33" s="2" t="s">
        <v>1718</v>
      </c>
      <c r="B33" s="43" t="s">
        <v>213</v>
      </c>
      <c r="C33" s="14">
        <v>26603.833566000001</v>
      </c>
      <c r="D33" s="11" t="str">
        <f t="shared" si="8"/>
        <v>N/A</v>
      </c>
      <c r="E33" s="14">
        <v>20613.685796000002</v>
      </c>
      <c r="F33" s="11" t="str">
        <f t="shared" si="9"/>
        <v>N/A</v>
      </c>
      <c r="G33" s="14">
        <v>20139.036661999999</v>
      </c>
      <c r="H33" s="11" t="str">
        <f t="shared" si="10"/>
        <v>N/A</v>
      </c>
      <c r="I33" s="12">
        <v>-22.5</v>
      </c>
      <c r="J33" s="12">
        <v>-2.2999999999999998</v>
      </c>
      <c r="K33" s="43" t="s">
        <v>739</v>
      </c>
      <c r="L33" s="9" t="str">
        <f t="shared" ref="L33:L45" si="12">IF(J33="Div by 0", "N/A", IF(K33="N/A","N/A", IF(J33&gt;VALUE(MID(K33,1,2)), "No", IF(J33&lt;-1*VALUE(MID(K33,1,2)), "No", "Yes"))))</f>
        <v>Yes</v>
      </c>
    </row>
    <row r="34" spans="1:12" x14ac:dyDescent="0.25">
      <c r="A34" s="2" t="s">
        <v>1719</v>
      </c>
      <c r="B34" s="43" t="s">
        <v>213</v>
      </c>
      <c r="C34" s="14">
        <v>669.02531210999996</v>
      </c>
      <c r="D34" s="11" t="str">
        <f t="shared" si="8"/>
        <v>N/A</v>
      </c>
      <c r="E34" s="14">
        <v>657.34002842999996</v>
      </c>
      <c r="F34" s="11" t="str">
        <f t="shared" si="9"/>
        <v>N/A</v>
      </c>
      <c r="G34" s="14">
        <v>663.23238967999998</v>
      </c>
      <c r="H34" s="11" t="str">
        <f t="shared" si="10"/>
        <v>N/A</v>
      </c>
      <c r="I34" s="12">
        <v>-1.75</v>
      </c>
      <c r="J34" s="12">
        <v>0.89639999999999997</v>
      </c>
      <c r="K34" s="43" t="s">
        <v>739</v>
      </c>
      <c r="L34" s="9" t="str">
        <f t="shared" si="12"/>
        <v>Yes</v>
      </c>
    </row>
    <row r="35" spans="1:12" x14ac:dyDescent="0.25">
      <c r="A35" s="2" t="s">
        <v>1720</v>
      </c>
      <c r="B35" s="43" t="s">
        <v>213</v>
      </c>
      <c r="C35" s="14">
        <v>29908.511867000001</v>
      </c>
      <c r="D35" s="11" t="str">
        <f t="shared" si="8"/>
        <v>N/A</v>
      </c>
      <c r="E35" s="14">
        <v>30687.756853999999</v>
      </c>
      <c r="F35" s="11" t="str">
        <f t="shared" si="9"/>
        <v>N/A</v>
      </c>
      <c r="G35" s="14">
        <v>30737.591500999999</v>
      </c>
      <c r="H35" s="11" t="str">
        <f t="shared" si="10"/>
        <v>N/A</v>
      </c>
      <c r="I35" s="12">
        <v>2.605</v>
      </c>
      <c r="J35" s="12">
        <v>0.16239999999999999</v>
      </c>
      <c r="K35" s="43" t="s">
        <v>739</v>
      </c>
      <c r="L35" s="9" t="str">
        <f t="shared" si="12"/>
        <v>Yes</v>
      </c>
    </row>
    <row r="36" spans="1:12" x14ac:dyDescent="0.25">
      <c r="A36" s="2" t="s">
        <v>1721</v>
      </c>
      <c r="B36" s="43" t="s">
        <v>213</v>
      </c>
      <c r="C36" s="14">
        <v>204.93069306999999</v>
      </c>
      <c r="D36" s="11" t="str">
        <f t="shared" si="8"/>
        <v>N/A</v>
      </c>
      <c r="E36" s="14">
        <v>94.762925393000003</v>
      </c>
      <c r="F36" s="11" t="str">
        <f t="shared" si="9"/>
        <v>N/A</v>
      </c>
      <c r="G36" s="14">
        <v>89.793322204000006</v>
      </c>
      <c r="H36" s="11" t="str">
        <f t="shared" si="10"/>
        <v>N/A</v>
      </c>
      <c r="I36" s="12">
        <v>-53.8</v>
      </c>
      <c r="J36" s="12">
        <v>-5.24</v>
      </c>
      <c r="K36" s="43" t="s">
        <v>739</v>
      </c>
      <c r="L36" s="9" t="str">
        <f t="shared" si="12"/>
        <v>Yes</v>
      </c>
    </row>
    <row r="37" spans="1:12" x14ac:dyDescent="0.25">
      <c r="A37" s="2" t="s">
        <v>1722</v>
      </c>
      <c r="B37" s="43" t="s">
        <v>213</v>
      </c>
      <c r="C37" s="14">
        <v>20151.091393999999</v>
      </c>
      <c r="D37" s="11" t="str">
        <f t="shared" si="8"/>
        <v>N/A</v>
      </c>
      <c r="E37" s="14">
        <v>29889.524112999999</v>
      </c>
      <c r="F37" s="11" t="str">
        <f t="shared" si="9"/>
        <v>N/A</v>
      </c>
      <c r="G37" s="14">
        <v>21283.363238999998</v>
      </c>
      <c r="H37" s="11" t="str">
        <f t="shared" si="10"/>
        <v>N/A</v>
      </c>
      <c r="I37" s="12">
        <v>48.33</v>
      </c>
      <c r="J37" s="12">
        <v>-28.8</v>
      </c>
      <c r="K37" s="43" t="s">
        <v>739</v>
      </c>
      <c r="L37" s="9" t="str">
        <f t="shared" si="12"/>
        <v>Yes</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70.149318019000006</v>
      </c>
      <c r="D39" s="11" t="str">
        <f t="shared" si="8"/>
        <v>N/A</v>
      </c>
      <c r="E39" s="14">
        <v>146.14296874999999</v>
      </c>
      <c r="F39" s="11" t="str">
        <f t="shared" si="9"/>
        <v>N/A</v>
      </c>
      <c r="G39" s="14">
        <v>190.56456456000001</v>
      </c>
      <c r="H39" s="11" t="str">
        <f t="shared" si="10"/>
        <v>N/A</v>
      </c>
      <c r="I39" s="12">
        <v>108.3</v>
      </c>
      <c r="J39" s="12">
        <v>30.4</v>
      </c>
      <c r="K39" s="43" t="s">
        <v>739</v>
      </c>
      <c r="L39" s="9" t="str">
        <f t="shared" si="12"/>
        <v>No</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30744.210849999999</v>
      </c>
      <c r="D41" s="11" t="str">
        <f t="shared" si="8"/>
        <v>N/A</v>
      </c>
      <c r="E41" s="14">
        <v>28949.134543</v>
      </c>
      <c r="F41" s="11" t="str">
        <f t="shared" si="9"/>
        <v>N/A</v>
      </c>
      <c r="G41" s="14">
        <v>28132.908545999999</v>
      </c>
      <c r="H41" s="11" t="str">
        <f t="shared" si="10"/>
        <v>N/A</v>
      </c>
      <c r="I41" s="12">
        <v>-5.84</v>
      </c>
      <c r="J41" s="12">
        <v>-2.82</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29969.372933999999</v>
      </c>
      <c r="D44" s="11" t="str">
        <f t="shared" si="8"/>
        <v>N/A</v>
      </c>
      <c r="E44" s="14">
        <v>30132.640651999998</v>
      </c>
      <c r="F44" s="11" t="str">
        <f t="shared" si="9"/>
        <v>N/A</v>
      </c>
      <c r="G44" s="14">
        <v>29929.048136000001</v>
      </c>
      <c r="H44" s="11" t="str">
        <f t="shared" si="10"/>
        <v>N/A</v>
      </c>
      <c r="I44" s="12">
        <v>0.54479999999999995</v>
      </c>
      <c r="J44" s="12">
        <v>-0.67600000000000005</v>
      </c>
      <c r="K44" s="43" t="s">
        <v>739</v>
      </c>
      <c r="L44" s="9" t="str">
        <f t="shared" si="12"/>
        <v>Yes</v>
      </c>
    </row>
    <row r="45" spans="1:12" ht="25" x14ac:dyDescent="0.25">
      <c r="A45" s="2" t="s">
        <v>1144</v>
      </c>
      <c r="B45" s="43" t="s">
        <v>213</v>
      </c>
      <c r="C45" s="14">
        <v>609.18253057000004</v>
      </c>
      <c r="D45" s="11" t="str">
        <f t="shared" si="8"/>
        <v>N/A</v>
      </c>
      <c r="E45" s="14">
        <v>564.99935037</v>
      </c>
      <c r="F45" s="11" t="str">
        <f t="shared" si="9"/>
        <v>N/A</v>
      </c>
      <c r="G45" s="14">
        <v>604.14381897999999</v>
      </c>
      <c r="H45" s="11" t="str">
        <f t="shared" si="10"/>
        <v>N/A</v>
      </c>
      <c r="I45" s="12">
        <v>-7.25</v>
      </c>
      <c r="J45" s="12">
        <v>6.9279999999999999</v>
      </c>
      <c r="K45" s="43" t="s">
        <v>739</v>
      </c>
      <c r="L45" s="9" t="str">
        <f t="shared" si="12"/>
        <v>Yes</v>
      </c>
    </row>
    <row r="46" spans="1:12" x14ac:dyDescent="0.25">
      <c r="A46" s="2" t="s">
        <v>1145</v>
      </c>
      <c r="B46" s="35" t="s">
        <v>213</v>
      </c>
      <c r="C46" s="45">
        <v>60567.600745999996</v>
      </c>
      <c r="D46" s="11" t="str">
        <f t="shared" si="8"/>
        <v>N/A</v>
      </c>
      <c r="E46" s="45">
        <v>59828.574464999998</v>
      </c>
      <c r="F46" s="11" t="str">
        <f t="shared" si="9"/>
        <v>N/A</v>
      </c>
      <c r="G46" s="45">
        <v>60340.054758999999</v>
      </c>
      <c r="H46" s="11" t="str">
        <f t="shared" si="10"/>
        <v>N/A</v>
      </c>
      <c r="I46" s="12">
        <v>-1.22</v>
      </c>
      <c r="J46" s="12">
        <v>0.85489999999999999</v>
      </c>
      <c r="K46" s="43" t="s">
        <v>739</v>
      </c>
      <c r="L46" s="9" t="str">
        <f>IF(J46="Div by 0", "N/A", IF(K46="N/A","N/A", IF(J46&gt;VALUE(MID(K46,1,2)), "No", IF(J46&lt;-1*VALUE(MID(K46,1,2)), "No", "Yes"))))</f>
        <v>Yes</v>
      </c>
    </row>
    <row r="47" spans="1:12" x14ac:dyDescent="0.25">
      <c r="A47" s="54" t="s">
        <v>1146</v>
      </c>
      <c r="B47" s="35" t="s">
        <v>213</v>
      </c>
      <c r="C47" s="45">
        <v>41295.945527000003</v>
      </c>
      <c r="D47" s="11" t="str">
        <f t="shared" si="8"/>
        <v>N/A</v>
      </c>
      <c r="E47" s="45">
        <v>42494.599464999999</v>
      </c>
      <c r="F47" s="11" t="str">
        <f t="shared" si="9"/>
        <v>N/A</v>
      </c>
      <c r="G47" s="45">
        <v>42586.467390999998</v>
      </c>
      <c r="H47" s="11" t="str">
        <f t="shared" si="10"/>
        <v>N/A</v>
      </c>
      <c r="I47" s="12">
        <v>2.903</v>
      </c>
      <c r="J47" s="12">
        <v>0.2162</v>
      </c>
      <c r="K47" s="43" t="s">
        <v>739</v>
      </c>
      <c r="L47" s="9" t="str">
        <f>IF(J47="Div by 0", "N/A", IF(K47="N/A","N/A", IF(J47&gt;VALUE(MID(K47,1,2)), "No", IF(J47&lt;-1*VALUE(MID(K47,1,2)), "No", "Yes"))))</f>
        <v>Yes</v>
      </c>
    </row>
    <row r="48" spans="1:12" ht="25" x14ac:dyDescent="0.25">
      <c r="A48" s="2" t="s">
        <v>1147</v>
      </c>
      <c r="B48" s="35" t="s">
        <v>213</v>
      </c>
      <c r="C48" s="45">
        <v>44223.320882</v>
      </c>
      <c r="D48" s="11" t="str">
        <f t="shared" si="8"/>
        <v>N/A</v>
      </c>
      <c r="E48" s="45">
        <v>45286.243597000001</v>
      </c>
      <c r="F48" s="11" t="str">
        <f t="shared" si="9"/>
        <v>N/A</v>
      </c>
      <c r="G48" s="45">
        <v>48845.739871999998</v>
      </c>
      <c r="H48" s="11" t="str">
        <f t="shared" si="10"/>
        <v>N/A</v>
      </c>
      <c r="I48" s="12">
        <v>2.4039999999999999</v>
      </c>
      <c r="J48" s="12">
        <v>7.86</v>
      </c>
      <c r="K48" s="43" t="s">
        <v>739</v>
      </c>
      <c r="L48" s="9" t="str">
        <f>IF(J48="Div by 0", "N/A", IF(K48="N/A","N/A", IF(J48&gt;VALUE(MID(K48,1,2)), "No", IF(J48&lt;-1*VALUE(MID(K48,1,2)), "No", "Yes"))))</f>
        <v>Yes</v>
      </c>
    </row>
    <row r="49" spans="1:12" x14ac:dyDescent="0.25">
      <c r="A49" s="6" t="s">
        <v>1148</v>
      </c>
      <c r="B49" s="35" t="s">
        <v>213</v>
      </c>
      <c r="C49" s="45">
        <v>46733.882526000001</v>
      </c>
      <c r="D49" s="11" t="str">
        <f t="shared" si="8"/>
        <v>N/A</v>
      </c>
      <c r="E49" s="45">
        <v>49090.365218999999</v>
      </c>
      <c r="F49" s="11" t="str">
        <f t="shared" si="9"/>
        <v>N/A</v>
      </c>
      <c r="G49" s="45">
        <v>48977.137684000001</v>
      </c>
      <c r="H49" s="11" t="str">
        <f t="shared" si="10"/>
        <v>N/A</v>
      </c>
      <c r="I49" s="12">
        <v>5.0419999999999998</v>
      </c>
      <c r="J49" s="12">
        <v>-0.23100000000000001</v>
      </c>
      <c r="K49" s="43" t="s">
        <v>739</v>
      </c>
      <c r="L49" s="9" t="str">
        <f t="shared" ref="L49:L59" si="13">IF(J49="Div by 0", "N/A", IF(K49="N/A","N/A", IF(J49&gt;VALUE(MID(K49,1,2)), "No", IF(J49&lt;-1*VALUE(MID(K49,1,2)), "No", "Yes"))))</f>
        <v>Yes</v>
      </c>
    </row>
    <row r="50" spans="1:12" ht="25" x14ac:dyDescent="0.25">
      <c r="A50" s="2" t="s">
        <v>1149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3"/>
        <v>N/A</v>
      </c>
    </row>
    <row r="51" spans="1:12" x14ac:dyDescent="0.25">
      <c r="A51" s="2" t="s">
        <v>1150</v>
      </c>
      <c r="B51" s="35" t="s">
        <v>213</v>
      </c>
      <c r="C51" s="45">
        <v>21414.180818000001</v>
      </c>
      <c r="D51" s="11" t="str">
        <f t="shared" ref="D51:D82" si="14">IF($B51="N/A","N/A",IF(C51&gt;10,"No",IF(C51&lt;-10,"No","Yes")))</f>
        <v>N/A</v>
      </c>
      <c r="E51" s="45">
        <v>22353.117058</v>
      </c>
      <c r="F51" s="11" t="str">
        <f t="shared" ref="F51:F82" si="15">IF($B51="N/A","N/A",IF(E51&gt;10,"No",IF(E51&lt;-10,"No","Yes")))</f>
        <v>N/A</v>
      </c>
      <c r="G51" s="45">
        <v>23406.320929000001</v>
      </c>
      <c r="H51" s="11" t="str">
        <f t="shared" ref="H51:H82" si="16">IF($B51="N/A","N/A",IF(G51&gt;10,"No",IF(G51&lt;-10,"No","Yes")))</f>
        <v>N/A</v>
      </c>
      <c r="I51" s="12">
        <v>4.3849999999999998</v>
      </c>
      <c r="J51" s="12">
        <v>4.7119999999999997</v>
      </c>
      <c r="K51" s="43" t="s">
        <v>739</v>
      </c>
      <c r="L51" s="9" t="str">
        <f t="shared" si="13"/>
        <v>Yes</v>
      </c>
    </row>
    <row r="52" spans="1:12" ht="25" x14ac:dyDescent="0.25">
      <c r="A52" s="2" t="s">
        <v>1151</v>
      </c>
      <c r="B52" s="35" t="s">
        <v>213</v>
      </c>
      <c r="C52" s="45">
        <v>45589.415938999999</v>
      </c>
      <c r="D52" s="11" t="str">
        <f t="shared" si="14"/>
        <v>N/A</v>
      </c>
      <c r="E52" s="45">
        <v>45959.323232000002</v>
      </c>
      <c r="F52" s="11" t="str">
        <f t="shared" si="15"/>
        <v>N/A</v>
      </c>
      <c r="G52" s="45">
        <v>45693.518894000001</v>
      </c>
      <c r="H52" s="11" t="str">
        <f t="shared" si="16"/>
        <v>N/A</v>
      </c>
      <c r="I52" s="12">
        <v>0.81140000000000001</v>
      </c>
      <c r="J52" s="12">
        <v>-0.57799999999999996</v>
      </c>
      <c r="K52" s="43" t="s">
        <v>739</v>
      </c>
      <c r="L52" s="9" t="str">
        <f t="shared" si="13"/>
        <v>Yes</v>
      </c>
    </row>
    <row r="53" spans="1:12" ht="25" x14ac:dyDescent="0.25">
      <c r="A53" s="2" t="s">
        <v>1152</v>
      </c>
      <c r="B53" s="35" t="s">
        <v>213</v>
      </c>
      <c r="C53" s="45">
        <v>97554.614833</v>
      </c>
      <c r="D53" s="11" t="str">
        <f t="shared" si="14"/>
        <v>N/A</v>
      </c>
      <c r="E53" s="45">
        <v>100802.72831000001</v>
      </c>
      <c r="F53" s="11" t="str">
        <f t="shared" si="15"/>
        <v>N/A</v>
      </c>
      <c r="G53" s="45">
        <v>101947.88553</v>
      </c>
      <c r="H53" s="11" t="str">
        <f t="shared" si="16"/>
        <v>N/A</v>
      </c>
      <c r="I53" s="12">
        <v>3.33</v>
      </c>
      <c r="J53" s="12">
        <v>1.1359999999999999</v>
      </c>
      <c r="K53" s="43" t="s">
        <v>739</v>
      </c>
      <c r="L53" s="9" t="str">
        <f t="shared" si="13"/>
        <v>Yes</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79116.005646000005</v>
      </c>
      <c r="D55" s="11" t="str">
        <f t="shared" si="14"/>
        <v>N/A</v>
      </c>
      <c r="E55" s="45">
        <v>83836.323745999995</v>
      </c>
      <c r="F55" s="11" t="str">
        <f t="shared" si="15"/>
        <v>N/A</v>
      </c>
      <c r="G55" s="45">
        <v>81575.803409</v>
      </c>
      <c r="H55" s="11" t="str">
        <f t="shared" si="16"/>
        <v>N/A</v>
      </c>
      <c r="I55" s="12">
        <v>5.9660000000000002</v>
      </c>
      <c r="J55" s="12">
        <v>-2.7</v>
      </c>
      <c r="K55" s="43" t="s">
        <v>739</v>
      </c>
      <c r="L55" s="9" t="str">
        <f t="shared" si="13"/>
        <v>Yes</v>
      </c>
    </row>
    <row r="56" spans="1:12" ht="25" x14ac:dyDescent="0.25">
      <c r="A56" s="2" t="s">
        <v>1155</v>
      </c>
      <c r="B56" s="35" t="s">
        <v>213</v>
      </c>
      <c r="C56" s="45">
        <v>65828.095237999994</v>
      </c>
      <c r="D56" s="11" t="str">
        <f t="shared" si="14"/>
        <v>N/A</v>
      </c>
      <c r="E56" s="45">
        <v>56991.746834999998</v>
      </c>
      <c r="F56" s="11" t="str">
        <f t="shared" si="15"/>
        <v>N/A</v>
      </c>
      <c r="G56" s="45">
        <v>51884.963302999997</v>
      </c>
      <c r="H56" s="11" t="str">
        <f t="shared" si="16"/>
        <v>N/A</v>
      </c>
      <c r="I56" s="12">
        <v>-13.4</v>
      </c>
      <c r="J56" s="12">
        <v>-8.9600000000000009</v>
      </c>
      <c r="K56" s="43" t="s">
        <v>739</v>
      </c>
      <c r="L56" s="9" t="str">
        <f t="shared" si="13"/>
        <v>Yes</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866731174</v>
      </c>
      <c r="F60" s="11" t="str">
        <f t="shared" si="15"/>
        <v>N/A</v>
      </c>
      <c r="G60" s="45">
        <v>868690075</v>
      </c>
      <c r="H60" s="11" t="str">
        <f t="shared" si="16"/>
        <v>N/A</v>
      </c>
      <c r="I60" s="12" t="s">
        <v>213</v>
      </c>
      <c r="J60" s="12">
        <v>0.22600000000000001</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0</v>
      </c>
      <c r="F61" s="11" t="str">
        <f t="shared" si="15"/>
        <v>N/A</v>
      </c>
      <c r="G61" s="45">
        <v>0</v>
      </c>
      <c r="H61" s="11" t="str">
        <f t="shared" si="16"/>
        <v>N/A</v>
      </c>
      <c r="I61" s="12" t="s">
        <v>213</v>
      </c>
      <c r="J61" s="12" t="s">
        <v>1746</v>
      </c>
      <c r="K61" s="43" t="s">
        <v>739</v>
      </c>
      <c r="L61" s="9" t="str">
        <f t="shared" si="17"/>
        <v>N/A</v>
      </c>
    </row>
    <row r="62" spans="1:12" x14ac:dyDescent="0.25">
      <c r="A62" s="2" t="s">
        <v>1160</v>
      </c>
      <c r="B62" s="35" t="s">
        <v>213</v>
      </c>
      <c r="C62" s="45" t="s">
        <v>213</v>
      </c>
      <c r="D62" s="11" t="str">
        <f t="shared" si="14"/>
        <v>N/A</v>
      </c>
      <c r="E62" s="45">
        <v>134081613</v>
      </c>
      <c r="F62" s="11" t="str">
        <f t="shared" si="15"/>
        <v>N/A</v>
      </c>
      <c r="G62" s="45">
        <v>139805952</v>
      </c>
      <c r="H62" s="11" t="str">
        <f t="shared" si="16"/>
        <v>N/A</v>
      </c>
      <c r="I62" s="12" t="s">
        <v>213</v>
      </c>
      <c r="J62" s="12">
        <v>4.2690000000000001</v>
      </c>
      <c r="K62" s="43" t="s">
        <v>739</v>
      </c>
      <c r="L62" s="9" t="str">
        <f t="shared" si="17"/>
        <v>Yes</v>
      </c>
    </row>
    <row r="63" spans="1:12" ht="25" x14ac:dyDescent="0.25">
      <c r="A63" s="2" t="s">
        <v>1161</v>
      </c>
      <c r="B63" s="35" t="s">
        <v>213</v>
      </c>
      <c r="C63" s="45" t="s">
        <v>213</v>
      </c>
      <c r="D63" s="11" t="str">
        <f t="shared" si="14"/>
        <v>N/A</v>
      </c>
      <c r="E63" s="45">
        <v>19710196</v>
      </c>
      <c r="F63" s="11" t="str">
        <f t="shared" si="15"/>
        <v>N/A</v>
      </c>
      <c r="G63" s="45">
        <v>21598217</v>
      </c>
      <c r="H63" s="11" t="str">
        <f t="shared" si="16"/>
        <v>N/A</v>
      </c>
      <c r="I63" s="12" t="s">
        <v>213</v>
      </c>
      <c r="J63" s="12">
        <v>9.5790000000000006</v>
      </c>
      <c r="K63" s="43" t="s">
        <v>739</v>
      </c>
      <c r="L63" s="9" t="str">
        <f t="shared" si="17"/>
        <v>Yes</v>
      </c>
    </row>
    <row r="64" spans="1:12" ht="25" x14ac:dyDescent="0.25">
      <c r="A64" s="2" t="s">
        <v>1162</v>
      </c>
      <c r="B64" s="35" t="s">
        <v>213</v>
      </c>
      <c r="C64" s="45" t="s">
        <v>213</v>
      </c>
      <c r="D64" s="11" t="str">
        <f t="shared" si="14"/>
        <v>N/A</v>
      </c>
      <c r="E64" s="45">
        <v>34627559</v>
      </c>
      <c r="F64" s="11" t="str">
        <f t="shared" si="15"/>
        <v>N/A</v>
      </c>
      <c r="G64" s="45">
        <v>36092515</v>
      </c>
      <c r="H64" s="11" t="str">
        <f t="shared" si="16"/>
        <v>N/A</v>
      </c>
      <c r="I64" s="12" t="s">
        <v>213</v>
      </c>
      <c r="J64" s="12">
        <v>4.2309999999999999</v>
      </c>
      <c r="K64" s="43" t="s">
        <v>739</v>
      </c>
      <c r="L64" s="9" t="str">
        <f t="shared" si="17"/>
        <v>Yes</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678005806</v>
      </c>
      <c r="F66" s="11" t="str">
        <f t="shared" si="15"/>
        <v>N/A</v>
      </c>
      <c r="G66" s="45">
        <v>670094871</v>
      </c>
      <c r="H66" s="11" t="str">
        <f t="shared" si="16"/>
        <v>N/A</v>
      </c>
      <c r="I66" s="12" t="s">
        <v>213</v>
      </c>
      <c r="J66" s="12">
        <v>-1.17</v>
      </c>
      <c r="K66" s="43" t="s">
        <v>739</v>
      </c>
      <c r="L66" s="9" t="str">
        <f t="shared" si="17"/>
        <v>Yes</v>
      </c>
    </row>
    <row r="67" spans="1:12" ht="25" x14ac:dyDescent="0.25">
      <c r="A67" s="2" t="s">
        <v>1165</v>
      </c>
      <c r="B67" s="35" t="s">
        <v>213</v>
      </c>
      <c r="C67" s="45" t="s">
        <v>213</v>
      </c>
      <c r="D67" s="11" t="str">
        <f t="shared" si="14"/>
        <v>N/A</v>
      </c>
      <c r="E67" s="45">
        <v>306000</v>
      </c>
      <c r="F67" s="11" t="str">
        <f t="shared" si="15"/>
        <v>N/A</v>
      </c>
      <c r="G67" s="45">
        <v>1098520</v>
      </c>
      <c r="H67" s="11" t="str">
        <f t="shared" si="16"/>
        <v>N/A</v>
      </c>
      <c r="I67" s="12" t="s">
        <v>213</v>
      </c>
      <c r="J67" s="12">
        <v>259</v>
      </c>
      <c r="K67" s="43" t="s">
        <v>739</v>
      </c>
      <c r="L67" s="9" t="str">
        <f t="shared" si="17"/>
        <v>No</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1746</v>
      </c>
      <c r="K68" s="43" t="s">
        <v>739</v>
      </c>
      <c r="L68" s="9" t="str">
        <f t="shared" si="17"/>
        <v>N/A</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35369.481630000002</v>
      </c>
      <c r="D71" s="11" t="str">
        <f t="shared" si="14"/>
        <v>N/A</v>
      </c>
      <c r="E71" s="45">
        <v>37346.224319000001</v>
      </c>
      <c r="F71" s="11" t="str">
        <f t="shared" si="15"/>
        <v>N/A</v>
      </c>
      <c r="G71" s="45">
        <v>37052.253146000003</v>
      </c>
      <c r="H71" s="11" t="str">
        <f t="shared" si="16"/>
        <v>N/A</v>
      </c>
      <c r="I71" s="12">
        <v>5.5890000000000004</v>
      </c>
      <c r="J71" s="12">
        <v>-0.78700000000000003</v>
      </c>
      <c r="K71" s="43" t="s">
        <v>739</v>
      </c>
      <c r="L71" s="9" t="str">
        <f t="shared" ref="L71:L81" si="18">IF(J71="Div by 0", "N/A", IF(K71="N/A","N/A", IF(J71&gt;VALUE(MID(K71,1,2)), "No", IF(J71&lt;-1*VALUE(MID(K71,1,2)), "No", "Yes"))))</f>
        <v>Yes</v>
      </c>
    </row>
    <row r="72" spans="1:12" ht="25" x14ac:dyDescent="0.25">
      <c r="A72" s="2" t="s">
        <v>1170</v>
      </c>
      <c r="B72" s="35" t="s">
        <v>213</v>
      </c>
      <c r="C72" s="45" t="s">
        <v>1746</v>
      </c>
      <c r="D72" s="11" t="str">
        <f t="shared" si="14"/>
        <v>N/A</v>
      </c>
      <c r="E72" s="45" t="s">
        <v>1746</v>
      </c>
      <c r="F72" s="11" t="str">
        <f t="shared" si="15"/>
        <v>N/A</v>
      </c>
      <c r="G72" s="45" t="s">
        <v>1746</v>
      </c>
      <c r="H72" s="11" t="str">
        <f t="shared" si="16"/>
        <v>N/A</v>
      </c>
      <c r="I72" s="12" t="s">
        <v>1746</v>
      </c>
      <c r="J72" s="12" t="s">
        <v>1746</v>
      </c>
      <c r="K72" s="43" t="s">
        <v>739</v>
      </c>
      <c r="L72" s="9" t="str">
        <f t="shared" si="18"/>
        <v>N/A</v>
      </c>
    </row>
    <row r="73" spans="1:12" ht="25" x14ac:dyDescent="0.25">
      <c r="A73" s="2" t="s">
        <v>1171</v>
      </c>
      <c r="B73" s="35" t="s">
        <v>213</v>
      </c>
      <c r="C73" s="45">
        <v>10271.068090000001</v>
      </c>
      <c r="D73" s="11" t="str">
        <f t="shared" si="14"/>
        <v>N/A</v>
      </c>
      <c r="E73" s="45">
        <v>10648.158593</v>
      </c>
      <c r="F73" s="11" t="str">
        <f t="shared" si="15"/>
        <v>N/A</v>
      </c>
      <c r="G73" s="45">
        <v>11116.885496000001</v>
      </c>
      <c r="H73" s="11" t="str">
        <f t="shared" si="16"/>
        <v>N/A</v>
      </c>
      <c r="I73" s="12">
        <v>3.6709999999999998</v>
      </c>
      <c r="J73" s="12">
        <v>4.4020000000000001</v>
      </c>
      <c r="K73" s="43" t="s">
        <v>739</v>
      </c>
      <c r="L73" s="9" t="str">
        <f t="shared" si="18"/>
        <v>Yes</v>
      </c>
    </row>
    <row r="74" spans="1:12" ht="25" x14ac:dyDescent="0.25">
      <c r="A74" s="2" t="s">
        <v>1172</v>
      </c>
      <c r="B74" s="35" t="s">
        <v>213</v>
      </c>
      <c r="C74" s="45">
        <v>20168.755459</v>
      </c>
      <c r="D74" s="11" t="str">
        <f t="shared" si="14"/>
        <v>N/A</v>
      </c>
      <c r="E74" s="45">
        <v>19909.288888999999</v>
      </c>
      <c r="F74" s="11" t="str">
        <f t="shared" si="15"/>
        <v>N/A</v>
      </c>
      <c r="G74" s="45">
        <v>19906.190782999998</v>
      </c>
      <c r="H74" s="11" t="str">
        <f t="shared" si="16"/>
        <v>N/A</v>
      </c>
      <c r="I74" s="12">
        <v>-1.29</v>
      </c>
      <c r="J74" s="12">
        <v>-1.6E-2</v>
      </c>
      <c r="K74" s="43" t="s">
        <v>739</v>
      </c>
      <c r="L74" s="9" t="str">
        <f t="shared" si="18"/>
        <v>Yes</v>
      </c>
    </row>
    <row r="75" spans="1:12" ht="25" x14ac:dyDescent="0.25">
      <c r="A75" s="2" t="s">
        <v>1173</v>
      </c>
      <c r="B75" s="35" t="s">
        <v>213</v>
      </c>
      <c r="C75" s="45">
        <v>78003.435406999997</v>
      </c>
      <c r="D75" s="11" t="str">
        <f t="shared" si="14"/>
        <v>N/A</v>
      </c>
      <c r="E75" s="45">
        <v>79058.353881000003</v>
      </c>
      <c r="F75" s="11" t="str">
        <f t="shared" si="15"/>
        <v>N/A</v>
      </c>
      <c r="G75" s="45">
        <v>77953.596111999999</v>
      </c>
      <c r="H75" s="11" t="str">
        <f t="shared" si="16"/>
        <v>N/A</v>
      </c>
      <c r="I75" s="12">
        <v>1.3520000000000001</v>
      </c>
      <c r="J75" s="12">
        <v>-1.4</v>
      </c>
      <c r="K75" s="43" t="s">
        <v>739</v>
      </c>
      <c r="L75" s="9" t="str">
        <f t="shared" si="18"/>
        <v>Yes</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69376.251300999997</v>
      </c>
      <c r="D77" s="11" t="str">
        <f t="shared" si="14"/>
        <v>N/A</v>
      </c>
      <c r="E77" s="45">
        <v>74432.517949000001</v>
      </c>
      <c r="F77" s="11" t="str">
        <f t="shared" si="15"/>
        <v>N/A</v>
      </c>
      <c r="G77" s="45">
        <v>72741.518779999999</v>
      </c>
      <c r="H77" s="11" t="str">
        <f t="shared" si="16"/>
        <v>N/A</v>
      </c>
      <c r="I77" s="12">
        <v>7.2880000000000003</v>
      </c>
      <c r="J77" s="12">
        <v>-2.27</v>
      </c>
      <c r="K77" s="43" t="s">
        <v>739</v>
      </c>
      <c r="L77" s="9" t="str">
        <f t="shared" si="18"/>
        <v>Yes</v>
      </c>
    </row>
    <row r="78" spans="1:12" ht="25" x14ac:dyDescent="0.25">
      <c r="A78" s="2" t="s">
        <v>1176</v>
      </c>
      <c r="B78" s="35" t="s">
        <v>213</v>
      </c>
      <c r="C78" s="45">
        <v>1403</v>
      </c>
      <c r="D78" s="11" t="str">
        <f t="shared" si="14"/>
        <v>N/A</v>
      </c>
      <c r="E78" s="45">
        <v>3873.4177215</v>
      </c>
      <c r="F78" s="11" t="str">
        <f t="shared" si="15"/>
        <v>N/A</v>
      </c>
      <c r="G78" s="45">
        <v>10078.165138</v>
      </c>
      <c r="H78" s="11" t="str">
        <f t="shared" si="16"/>
        <v>N/A</v>
      </c>
      <c r="I78" s="12">
        <v>176.1</v>
      </c>
      <c r="J78" s="12">
        <v>160.19999999999999</v>
      </c>
      <c r="K78" s="43" t="s">
        <v>739</v>
      </c>
      <c r="L78" s="9" t="str">
        <f t="shared" si="18"/>
        <v>No</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871492338</v>
      </c>
      <c r="F82" s="11" t="str">
        <f t="shared" si="15"/>
        <v>N/A</v>
      </c>
      <c r="G82" s="45">
        <v>878050567</v>
      </c>
      <c r="H82" s="11" t="str">
        <f t="shared" si="16"/>
        <v>N/A</v>
      </c>
      <c r="I82" s="12" t="s">
        <v>213</v>
      </c>
      <c r="J82" s="12">
        <v>0.75249999999999995</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22698</v>
      </c>
      <c r="F83" s="11" t="str">
        <f t="shared" ref="F83:F114" si="21">IF($B83="N/A","N/A",IF(E83&gt;10,"No",IF(E83&lt;-10,"No","Yes")))</f>
        <v>N/A</v>
      </c>
      <c r="G83" s="36">
        <v>23068</v>
      </c>
      <c r="H83" s="11" t="str">
        <f t="shared" ref="H83:H114" si="22">IF($B83="N/A","N/A",IF(G83&gt;10,"No",IF(G83&lt;-10,"No","Yes")))</f>
        <v>N/A</v>
      </c>
      <c r="I83" s="12" t="s">
        <v>213</v>
      </c>
      <c r="J83" s="12">
        <v>1.63</v>
      </c>
      <c r="K83" s="43" t="s">
        <v>739</v>
      </c>
      <c r="L83" s="9" t="str">
        <f t="shared" si="19"/>
        <v>Yes</v>
      </c>
    </row>
    <row r="84" spans="1:12" x14ac:dyDescent="0.25">
      <c r="A84" s="2" t="s">
        <v>358</v>
      </c>
      <c r="B84" s="35" t="s">
        <v>213</v>
      </c>
      <c r="C84" s="45" t="s">
        <v>213</v>
      </c>
      <c r="D84" s="11" t="str">
        <f t="shared" si="20"/>
        <v>N/A</v>
      </c>
      <c r="E84" s="45">
        <v>38395.115781</v>
      </c>
      <c r="F84" s="11" t="str">
        <f t="shared" si="21"/>
        <v>N/A</v>
      </c>
      <c r="G84" s="45">
        <v>38063.575818999998</v>
      </c>
      <c r="H84" s="11" t="str">
        <f t="shared" si="22"/>
        <v>N/A</v>
      </c>
      <c r="I84" s="12" t="s">
        <v>213</v>
      </c>
      <c r="J84" s="12">
        <v>-0.86299999999999999</v>
      </c>
      <c r="K84" s="43" t="s">
        <v>739</v>
      </c>
      <c r="L84" s="9" t="str">
        <f t="shared" si="19"/>
        <v>Yes</v>
      </c>
    </row>
    <row r="85" spans="1:12" ht="25" x14ac:dyDescent="0.25">
      <c r="A85" s="2" t="s">
        <v>1180</v>
      </c>
      <c r="B85" s="35" t="s">
        <v>213</v>
      </c>
      <c r="C85" s="45" t="s">
        <v>213</v>
      </c>
      <c r="D85" s="11" t="str">
        <f t="shared" si="20"/>
        <v>N/A</v>
      </c>
      <c r="E85" s="45">
        <v>16614851</v>
      </c>
      <c r="F85" s="11" t="str">
        <f t="shared" si="21"/>
        <v>N/A</v>
      </c>
      <c r="G85" s="45">
        <v>16816845</v>
      </c>
      <c r="H85" s="11" t="str">
        <f t="shared" si="22"/>
        <v>N/A</v>
      </c>
      <c r="I85" s="12" t="s">
        <v>213</v>
      </c>
      <c r="J85" s="12">
        <v>1.216</v>
      </c>
      <c r="K85" s="43" t="s">
        <v>739</v>
      </c>
      <c r="L85" s="9" t="str">
        <f t="shared" si="19"/>
        <v>Yes</v>
      </c>
    </row>
    <row r="86" spans="1:12" x14ac:dyDescent="0.25">
      <c r="A86" s="2" t="s">
        <v>729</v>
      </c>
      <c r="B86" s="35" t="s">
        <v>213</v>
      </c>
      <c r="C86" s="45" t="s">
        <v>213</v>
      </c>
      <c r="D86" s="11" t="str">
        <f t="shared" si="20"/>
        <v>N/A</v>
      </c>
      <c r="E86" s="36">
        <v>12108</v>
      </c>
      <c r="F86" s="11" t="str">
        <f t="shared" si="21"/>
        <v>N/A</v>
      </c>
      <c r="G86" s="36">
        <v>12225</v>
      </c>
      <c r="H86" s="11" t="str">
        <f t="shared" si="22"/>
        <v>N/A</v>
      </c>
      <c r="I86" s="12" t="s">
        <v>213</v>
      </c>
      <c r="J86" s="12">
        <v>0.96630000000000005</v>
      </c>
      <c r="K86" s="43" t="s">
        <v>739</v>
      </c>
      <c r="L86" s="9" t="str">
        <f t="shared" si="19"/>
        <v>Yes</v>
      </c>
    </row>
    <row r="87" spans="1:12" ht="25" x14ac:dyDescent="0.25">
      <c r="A87" s="2" t="s">
        <v>1181</v>
      </c>
      <c r="B87" s="35" t="s">
        <v>213</v>
      </c>
      <c r="C87" s="45" t="s">
        <v>213</v>
      </c>
      <c r="D87" s="11" t="str">
        <f t="shared" si="20"/>
        <v>N/A</v>
      </c>
      <c r="E87" s="45">
        <v>1372.2209283</v>
      </c>
      <c r="F87" s="11" t="str">
        <f t="shared" si="21"/>
        <v>N/A</v>
      </c>
      <c r="G87" s="45">
        <v>1375.6110429</v>
      </c>
      <c r="H87" s="11" t="str">
        <f t="shared" si="22"/>
        <v>N/A</v>
      </c>
      <c r="I87" s="12" t="s">
        <v>213</v>
      </c>
      <c r="J87" s="12">
        <v>0.24709999999999999</v>
      </c>
      <c r="K87" s="43" t="s">
        <v>739</v>
      </c>
      <c r="L87" s="9" t="str">
        <f t="shared" si="19"/>
        <v>Yes</v>
      </c>
    </row>
    <row r="88" spans="1:12" ht="25" x14ac:dyDescent="0.25">
      <c r="A88" s="2" t="s">
        <v>1182</v>
      </c>
      <c r="B88" s="35" t="s">
        <v>213</v>
      </c>
      <c r="C88" s="45" t="s">
        <v>213</v>
      </c>
      <c r="D88" s="11" t="str">
        <f t="shared" si="20"/>
        <v>N/A</v>
      </c>
      <c r="E88" s="45">
        <v>412486243</v>
      </c>
      <c r="F88" s="11" t="str">
        <f t="shared" si="21"/>
        <v>N/A</v>
      </c>
      <c r="G88" s="45">
        <v>416520050</v>
      </c>
      <c r="H88" s="11" t="str">
        <f t="shared" si="22"/>
        <v>N/A</v>
      </c>
      <c r="I88" s="12" t="s">
        <v>213</v>
      </c>
      <c r="J88" s="12">
        <v>0.97789999999999999</v>
      </c>
      <c r="K88" s="43" t="s">
        <v>739</v>
      </c>
      <c r="L88" s="9" t="str">
        <f t="shared" si="19"/>
        <v>Yes</v>
      </c>
    </row>
    <row r="89" spans="1:12" x14ac:dyDescent="0.25">
      <c r="A89" s="2" t="s">
        <v>730</v>
      </c>
      <c r="B89" s="35" t="s">
        <v>213</v>
      </c>
      <c r="C89" s="45" t="s">
        <v>213</v>
      </c>
      <c r="D89" s="11" t="str">
        <f t="shared" si="20"/>
        <v>N/A</v>
      </c>
      <c r="E89" s="36">
        <v>4094</v>
      </c>
      <c r="F89" s="11" t="str">
        <f t="shared" si="21"/>
        <v>N/A</v>
      </c>
      <c r="G89" s="36">
        <v>4108</v>
      </c>
      <c r="H89" s="11" t="str">
        <f t="shared" si="22"/>
        <v>N/A</v>
      </c>
      <c r="I89" s="12" t="s">
        <v>213</v>
      </c>
      <c r="J89" s="12">
        <v>0.34200000000000003</v>
      </c>
      <c r="K89" s="43" t="s">
        <v>739</v>
      </c>
      <c r="L89" s="9" t="str">
        <f t="shared" si="19"/>
        <v>Yes</v>
      </c>
    </row>
    <row r="90" spans="1:12" ht="25" x14ac:dyDescent="0.25">
      <c r="A90" s="2" t="s">
        <v>1183</v>
      </c>
      <c r="B90" s="35" t="s">
        <v>213</v>
      </c>
      <c r="C90" s="45" t="s">
        <v>213</v>
      </c>
      <c r="D90" s="11" t="str">
        <f t="shared" si="20"/>
        <v>N/A</v>
      </c>
      <c r="E90" s="45">
        <v>100753.84538</v>
      </c>
      <c r="F90" s="11" t="str">
        <f t="shared" si="21"/>
        <v>N/A</v>
      </c>
      <c r="G90" s="45">
        <v>101392.41723000001</v>
      </c>
      <c r="H90" s="11" t="str">
        <f t="shared" si="22"/>
        <v>N/A</v>
      </c>
      <c r="I90" s="12" t="s">
        <v>213</v>
      </c>
      <c r="J90" s="12">
        <v>0.63380000000000003</v>
      </c>
      <c r="K90" s="43" t="s">
        <v>739</v>
      </c>
      <c r="L90" s="9" t="str">
        <f t="shared" si="19"/>
        <v>Yes</v>
      </c>
    </row>
    <row r="91" spans="1:12" ht="25" x14ac:dyDescent="0.25">
      <c r="A91" s="2" t="s">
        <v>1184</v>
      </c>
      <c r="B91" s="35" t="s">
        <v>213</v>
      </c>
      <c r="C91" s="45" t="s">
        <v>213</v>
      </c>
      <c r="D91" s="11" t="str">
        <f t="shared" si="20"/>
        <v>N/A</v>
      </c>
      <c r="E91" s="45">
        <v>60453549</v>
      </c>
      <c r="F91" s="11" t="str">
        <f t="shared" si="21"/>
        <v>N/A</v>
      </c>
      <c r="G91" s="45">
        <v>66810875</v>
      </c>
      <c r="H91" s="11" t="str">
        <f t="shared" si="22"/>
        <v>N/A</v>
      </c>
      <c r="I91" s="12" t="s">
        <v>213</v>
      </c>
      <c r="J91" s="12">
        <v>10.52</v>
      </c>
      <c r="K91" s="43" t="s">
        <v>739</v>
      </c>
      <c r="L91" s="9" t="str">
        <f t="shared" si="19"/>
        <v>Yes</v>
      </c>
    </row>
    <row r="92" spans="1:12" x14ac:dyDescent="0.25">
      <c r="A92" s="2" t="s">
        <v>731</v>
      </c>
      <c r="B92" s="35" t="s">
        <v>213</v>
      </c>
      <c r="C92" s="45" t="s">
        <v>213</v>
      </c>
      <c r="D92" s="11" t="str">
        <f t="shared" si="20"/>
        <v>N/A</v>
      </c>
      <c r="E92" s="36">
        <v>4032</v>
      </c>
      <c r="F92" s="11" t="str">
        <f t="shared" si="21"/>
        <v>N/A</v>
      </c>
      <c r="G92" s="36">
        <v>3810</v>
      </c>
      <c r="H92" s="11" t="str">
        <f t="shared" si="22"/>
        <v>N/A</v>
      </c>
      <c r="I92" s="12" t="s">
        <v>213</v>
      </c>
      <c r="J92" s="12">
        <v>-5.51</v>
      </c>
      <c r="K92" s="43" t="s">
        <v>739</v>
      </c>
      <c r="L92" s="9" t="str">
        <f t="shared" si="19"/>
        <v>Yes</v>
      </c>
    </row>
    <row r="93" spans="1:12" ht="25" x14ac:dyDescent="0.25">
      <c r="A93" s="2" t="s">
        <v>1185</v>
      </c>
      <c r="B93" s="35" t="s">
        <v>213</v>
      </c>
      <c r="C93" s="45" t="s">
        <v>213</v>
      </c>
      <c r="D93" s="11" t="str">
        <f t="shared" si="20"/>
        <v>N/A</v>
      </c>
      <c r="E93" s="45">
        <v>14993.439732000001</v>
      </c>
      <c r="F93" s="11" t="str">
        <f t="shared" si="21"/>
        <v>N/A</v>
      </c>
      <c r="G93" s="45">
        <v>17535.66273</v>
      </c>
      <c r="H93" s="11" t="str">
        <f t="shared" si="22"/>
        <v>N/A</v>
      </c>
      <c r="I93" s="12" t="s">
        <v>213</v>
      </c>
      <c r="J93" s="12">
        <v>16.96</v>
      </c>
      <c r="K93" s="43" t="s">
        <v>739</v>
      </c>
      <c r="L93" s="9" t="str">
        <f t="shared" si="19"/>
        <v>Yes</v>
      </c>
    </row>
    <row r="94" spans="1:12" x14ac:dyDescent="0.25">
      <c r="A94" s="2" t="s">
        <v>1186</v>
      </c>
      <c r="B94" s="35" t="s">
        <v>213</v>
      </c>
      <c r="C94" s="45" t="s">
        <v>213</v>
      </c>
      <c r="D94" s="11" t="str">
        <f t="shared" si="20"/>
        <v>N/A</v>
      </c>
      <c r="E94" s="45">
        <v>91415122</v>
      </c>
      <c r="F94" s="11" t="str">
        <f t="shared" si="21"/>
        <v>N/A</v>
      </c>
      <c r="G94" s="45">
        <v>95351972</v>
      </c>
      <c r="H94" s="11" t="str">
        <f t="shared" si="22"/>
        <v>N/A</v>
      </c>
      <c r="I94" s="12" t="s">
        <v>213</v>
      </c>
      <c r="J94" s="12">
        <v>4.3070000000000004</v>
      </c>
      <c r="K94" s="43" t="s">
        <v>739</v>
      </c>
      <c r="L94" s="9" t="str">
        <f t="shared" si="19"/>
        <v>Yes</v>
      </c>
    </row>
    <row r="95" spans="1:12" x14ac:dyDescent="0.25">
      <c r="A95" s="2" t="s">
        <v>732</v>
      </c>
      <c r="B95" s="35" t="s">
        <v>213</v>
      </c>
      <c r="C95" s="45" t="s">
        <v>213</v>
      </c>
      <c r="D95" s="11" t="str">
        <f t="shared" si="20"/>
        <v>N/A</v>
      </c>
      <c r="E95" s="36">
        <v>5657</v>
      </c>
      <c r="F95" s="11" t="str">
        <f t="shared" si="21"/>
        <v>N/A</v>
      </c>
      <c r="G95" s="36">
        <v>5586</v>
      </c>
      <c r="H95" s="11" t="str">
        <f t="shared" si="22"/>
        <v>N/A</v>
      </c>
      <c r="I95" s="12" t="s">
        <v>213</v>
      </c>
      <c r="J95" s="12">
        <v>-1.26</v>
      </c>
      <c r="K95" s="43" t="s">
        <v>739</v>
      </c>
      <c r="L95" s="9" t="str">
        <f t="shared" si="19"/>
        <v>Yes</v>
      </c>
    </row>
    <row r="96" spans="1:12" x14ac:dyDescent="0.25">
      <c r="A96" s="2" t="s">
        <v>1187</v>
      </c>
      <c r="B96" s="35" t="s">
        <v>213</v>
      </c>
      <c r="C96" s="45" t="s">
        <v>213</v>
      </c>
      <c r="D96" s="11" t="str">
        <f t="shared" si="20"/>
        <v>N/A</v>
      </c>
      <c r="E96" s="45">
        <v>16159.646809</v>
      </c>
      <c r="F96" s="11" t="str">
        <f t="shared" si="21"/>
        <v>N/A</v>
      </c>
      <c r="G96" s="45">
        <v>17069.812387999998</v>
      </c>
      <c r="H96" s="11" t="str">
        <f t="shared" si="22"/>
        <v>N/A</v>
      </c>
      <c r="I96" s="12" t="s">
        <v>213</v>
      </c>
      <c r="J96" s="12">
        <v>5.6319999999999997</v>
      </c>
      <c r="K96" s="43" t="s">
        <v>739</v>
      </c>
      <c r="L96" s="9" t="str">
        <f t="shared" si="19"/>
        <v>Yes</v>
      </c>
    </row>
    <row r="97" spans="1:12" x14ac:dyDescent="0.25">
      <c r="A97" s="2" t="s">
        <v>1188</v>
      </c>
      <c r="B97" s="35" t="s">
        <v>213</v>
      </c>
      <c r="C97" s="45" t="s">
        <v>213</v>
      </c>
      <c r="D97" s="11" t="str">
        <f t="shared" si="20"/>
        <v>N/A</v>
      </c>
      <c r="E97" s="45">
        <v>102163</v>
      </c>
      <c r="F97" s="11" t="str">
        <f t="shared" si="21"/>
        <v>N/A</v>
      </c>
      <c r="G97" s="45">
        <v>105779</v>
      </c>
      <c r="H97" s="11" t="str">
        <f t="shared" si="22"/>
        <v>N/A</v>
      </c>
      <c r="I97" s="12" t="s">
        <v>213</v>
      </c>
      <c r="J97" s="12">
        <v>3.5390000000000001</v>
      </c>
      <c r="K97" s="43" t="s">
        <v>739</v>
      </c>
      <c r="L97" s="9" t="str">
        <f t="shared" si="19"/>
        <v>Yes</v>
      </c>
    </row>
    <row r="98" spans="1:12" x14ac:dyDescent="0.25">
      <c r="A98" s="2" t="s">
        <v>520</v>
      </c>
      <c r="B98" s="35" t="s">
        <v>213</v>
      </c>
      <c r="C98" s="45" t="s">
        <v>213</v>
      </c>
      <c r="D98" s="11" t="str">
        <f t="shared" si="20"/>
        <v>N/A</v>
      </c>
      <c r="E98" s="36">
        <v>987</v>
      </c>
      <c r="F98" s="11" t="str">
        <f t="shared" si="21"/>
        <v>N/A</v>
      </c>
      <c r="G98" s="36">
        <v>977</v>
      </c>
      <c r="H98" s="11" t="str">
        <f t="shared" si="22"/>
        <v>N/A</v>
      </c>
      <c r="I98" s="12" t="s">
        <v>213</v>
      </c>
      <c r="J98" s="12">
        <v>-1.01</v>
      </c>
      <c r="K98" s="43" t="s">
        <v>739</v>
      </c>
      <c r="L98" s="9" t="str">
        <f t="shared" si="19"/>
        <v>Yes</v>
      </c>
    </row>
    <row r="99" spans="1:12" x14ac:dyDescent="0.25">
      <c r="A99" s="2" t="s">
        <v>1189</v>
      </c>
      <c r="B99" s="35" t="s">
        <v>213</v>
      </c>
      <c r="C99" s="45" t="s">
        <v>213</v>
      </c>
      <c r="D99" s="11" t="str">
        <f t="shared" si="20"/>
        <v>N/A</v>
      </c>
      <c r="E99" s="45">
        <v>103.50861196</v>
      </c>
      <c r="F99" s="11" t="str">
        <f t="shared" si="21"/>
        <v>N/A</v>
      </c>
      <c r="G99" s="45">
        <v>108.2691914</v>
      </c>
      <c r="H99" s="11" t="str">
        <f t="shared" si="22"/>
        <v>N/A</v>
      </c>
      <c r="I99" s="12" t="s">
        <v>213</v>
      </c>
      <c r="J99" s="12">
        <v>4.5990000000000002</v>
      </c>
      <c r="K99" s="43" t="s">
        <v>739</v>
      </c>
      <c r="L99" s="9" t="str">
        <f t="shared" si="19"/>
        <v>Yes</v>
      </c>
    </row>
    <row r="100" spans="1:12" ht="25" x14ac:dyDescent="0.25">
      <c r="A100" s="2" t="s">
        <v>1190</v>
      </c>
      <c r="B100" s="35" t="s">
        <v>213</v>
      </c>
      <c r="C100" s="45" t="s">
        <v>213</v>
      </c>
      <c r="D100" s="11" t="str">
        <f t="shared" si="20"/>
        <v>N/A</v>
      </c>
      <c r="E100" s="45">
        <v>8563048</v>
      </c>
      <c r="F100" s="11" t="str">
        <f t="shared" si="21"/>
        <v>N/A</v>
      </c>
      <c r="G100" s="45">
        <v>8054658</v>
      </c>
      <c r="H100" s="11" t="str">
        <f t="shared" si="22"/>
        <v>N/A</v>
      </c>
      <c r="I100" s="12" t="s">
        <v>213</v>
      </c>
      <c r="J100" s="12">
        <v>-5.94</v>
      </c>
      <c r="K100" s="43" t="s">
        <v>739</v>
      </c>
      <c r="L100" s="9" t="str">
        <f t="shared" si="19"/>
        <v>Yes</v>
      </c>
    </row>
    <row r="101" spans="1:12" x14ac:dyDescent="0.25">
      <c r="A101" s="2" t="s">
        <v>521</v>
      </c>
      <c r="B101" s="35" t="s">
        <v>213</v>
      </c>
      <c r="C101" s="45" t="s">
        <v>213</v>
      </c>
      <c r="D101" s="11" t="str">
        <f t="shared" si="20"/>
        <v>N/A</v>
      </c>
      <c r="E101" s="36">
        <v>5109</v>
      </c>
      <c r="F101" s="11" t="str">
        <f t="shared" si="21"/>
        <v>N/A</v>
      </c>
      <c r="G101" s="36">
        <v>4817</v>
      </c>
      <c r="H101" s="11" t="str">
        <f t="shared" si="22"/>
        <v>N/A</v>
      </c>
      <c r="I101" s="12" t="s">
        <v>213</v>
      </c>
      <c r="J101" s="12">
        <v>-5.72</v>
      </c>
      <c r="K101" s="43" t="s">
        <v>739</v>
      </c>
      <c r="L101" s="9" t="str">
        <f t="shared" si="19"/>
        <v>Yes</v>
      </c>
    </row>
    <row r="102" spans="1:12" ht="25" x14ac:dyDescent="0.25">
      <c r="A102" s="2" t="s">
        <v>1191</v>
      </c>
      <c r="B102" s="35" t="s">
        <v>213</v>
      </c>
      <c r="C102" s="45" t="s">
        <v>213</v>
      </c>
      <c r="D102" s="11" t="str">
        <f t="shared" si="20"/>
        <v>N/A</v>
      </c>
      <c r="E102" s="45">
        <v>1676.0712467999999</v>
      </c>
      <c r="F102" s="11" t="str">
        <f t="shared" si="21"/>
        <v>N/A</v>
      </c>
      <c r="G102" s="45">
        <v>1672.1316171999999</v>
      </c>
      <c r="H102" s="11" t="str">
        <f t="shared" si="22"/>
        <v>N/A</v>
      </c>
      <c r="I102" s="12" t="s">
        <v>213</v>
      </c>
      <c r="J102" s="12">
        <v>-0.23499999999999999</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141182638</v>
      </c>
      <c r="F106" s="11" t="str">
        <f t="shared" si="21"/>
        <v>N/A</v>
      </c>
      <c r="G106" s="45">
        <v>142047952</v>
      </c>
      <c r="H106" s="11" t="str">
        <f t="shared" si="22"/>
        <v>N/A</v>
      </c>
      <c r="I106" s="12" t="s">
        <v>213</v>
      </c>
      <c r="J106" s="12">
        <v>0.6129</v>
      </c>
      <c r="K106" s="43" t="s">
        <v>739</v>
      </c>
      <c r="L106" s="9" t="str">
        <f t="shared" si="19"/>
        <v>Yes</v>
      </c>
    </row>
    <row r="107" spans="1:12" x14ac:dyDescent="0.25">
      <c r="A107" s="2" t="s">
        <v>523</v>
      </c>
      <c r="B107" s="35" t="s">
        <v>213</v>
      </c>
      <c r="C107" s="45" t="s">
        <v>213</v>
      </c>
      <c r="D107" s="11" t="str">
        <f t="shared" si="20"/>
        <v>N/A</v>
      </c>
      <c r="E107" s="36">
        <v>12897</v>
      </c>
      <c r="F107" s="11" t="str">
        <f t="shared" si="21"/>
        <v>N/A</v>
      </c>
      <c r="G107" s="36">
        <v>12870</v>
      </c>
      <c r="H107" s="11" t="str">
        <f t="shared" si="22"/>
        <v>N/A</v>
      </c>
      <c r="I107" s="12" t="s">
        <v>213</v>
      </c>
      <c r="J107" s="12">
        <v>-0.20899999999999999</v>
      </c>
      <c r="K107" s="43" t="s">
        <v>739</v>
      </c>
      <c r="L107" s="9" t="str">
        <f t="shared" si="19"/>
        <v>Yes</v>
      </c>
    </row>
    <row r="108" spans="1:12" ht="25" x14ac:dyDescent="0.25">
      <c r="A108" s="2" t="s">
        <v>1195</v>
      </c>
      <c r="B108" s="35" t="s">
        <v>213</v>
      </c>
      <c r="C108" s="45" t="s">
        <v>213</v>
      </c>
      <c r="D108" s="11" t="str">
        <f t="shared" si="20"/>
        <v>N/A</v>
      </c>
      <c r="E108" s="45">
        <v>10946.936342000001</v>
      </c>
      <c r="F108" s="11" t="str">
        <f t="shared" si="21"/>
        <v>N/A</v>
      </c>
      <c r="G108" s="45">
        <v>11037.136908</v>
      </c>
      <c r="H108" s="11" t="str">
        <f t="shared" si="22"/>
        <v>N/A</v>
      </c>
      <c r="I108" s="12" t="s">
        <v>213</v>
      </c>
      <c r="J108" s="12">
        <v>0.82399999999999995</v>
      </c>
      <c r="K108" s="43" t="s">
        <v>739</v>
      </c>
      <c r="L108" s="9" t="str">
        <f t="shared" si="19"/>
        <v>Yes</v>
      </c>
    </row>
    <row r="109" spans="1:12" ht="25" x14ac:dyDescent="0.25">
      <c r="A109" s="2" t="s">
        <v>1196</v>
      </c>
      <c r="B109" s="35" t="s">
        <v>213</v>
      </c>
      <c r="C109" s="45" t="s">
        <v>213</v>
      </c>
      <c r="D109" s="11" t="str">
        <f t="shared" si="20"/>
        <v>N/A</v>
      </c>
      <c r="E109" s="45">
        <v>7128024</v>
      </c>
      <c r="F109" s="11" t="str">
        <f t="shared" si="21"/>
        <v>N/A</v>
      </c>
      <c r="G109" s="45">
        <v>7672202</v>
      </c>
      <c r="H109" s="11" t="str">
        <f t="shared" si="22"/>
        <v>N/A</v>
      </c>
      <c r="I109" s="12" t="s">
        <v>213</v>
      </c>
      <c r="J109" s="12">
        <v>7.6340000000000003</v>
      </c>
      <c r="K109" s="43" t="s">
        <v>739</v>
      </c>
      <c r="L109" s="9" t="str">
        <f t="shared" si="19"/>
        <v>Yes</v>
      </c>
    </row>
    <row r="110" spans="1:12" x14ac:dyDescent="0.25">
      <c r="A110" s="2" t="s">
        <v>524</v>
      </c>
      <c r="B110" s="35" t="s">
        <v>213</v>
      </c>
      <c r="C110" s="45" t="s">
        <v>213</v>
      </c>
      <c r="D110" s="11" t="str">
        <f t="shared" si="20"/>
        <v>N/A</v>
      </c>
      <c r="E110" s="36">
        <v>1024</v>
      </c>
      <c r="F110" s="11" t="str">
        <f t="shared" si="21"/>
        <v>N/A</v>
      </c>
      <c r="G110" s="36">
        <v>989</v>
      </c>
      <c r="H110" s="11" t="str">
        <f t="shared" si="22"/>
        <v>N/A</v>
      </c>
      <c r="I110" s="12" t="s">
        <v>213</v>
      </c>
      <c r="J110" s="12">
        <v>-3.42</v>
      </c>
      <c r="K110" s="43" t="s">
        <v>739</v>
      </c>
      <c r="L110" s="9" t="str">
        <f t="shared" si="19"/>
        <v>Yes</v>
      </c>
    </row>
    <row r="111" spans="1:12" ht="25" x14ac:dyDescent="0.25">
      <c r="A111" s="2" t="s">
        <v>1197</v>
      </c>
      <c r="B111" s="35" t="s">
        <v>213</v>
      </c>
      <c r="C111" s="45" t="s">
        <v>213</v>
      </c>
      <c r="D111" s="11" t="str">
        <f t="shared" si="20"/>
        <v>N/A</v>
      </c>
      <c r="E111" s="45">
        <v>6960.9609375</v>
      </c>
      <c r="F111" s="11" t="str">
        <f t="shared" si="21"/>
        <v>N/A</v>
      </c>
      <c r="G111" s="45">
        <v>7757.5348837000001</v>
      </c>
      <c r="H111" s="11" t="str">
        <f t="shared" si="22"/>
        <v>N/A</v>
      </c>
      <c r="I111" s="12" t="s">
        <v>213</v>
      </c>
      <c r="J111" s="12">
        <v>11.44</v>
      </c>
      <c r="K111" s="43" t="s">
        <v>739</v>
      </c>
      <c r="L111" s="9" t="str">
        <f t="shared" si="19"/>
        <v>Yes</v>
      </c>
    </row>
    <row r="112" spans="1:12" ht="25" x14ac:dyDescent="0.25">
      <c r="A112" s="2" t="s">
        <v>1198</v>
      </c>
      <c r="B112" s="35" t="s">
        <v>213</v>
      </c>
      <c r="C112" s="45" t="s">
        <v>213</v>
      </c>
      <c r="D112" s="11" t="str">
        <f t="shared" si="20"/>
        <v>N/A</v>
      </c>
      <c r="E112" s="45">
        <v>2306395</v>
      </c>
      <c r="F112" s="11" t="str">
        <f t="shared" si="21"/>
        <v>N/A</v>
      </c>
      <c r="G112" s="45">
        <v>2408086</v>
      </c>
      <c r="H112" s="11" t="str">
        <f t="shared" si="22"/>
        <v>N/A</v>
      </c>
      <c r="I112" s="12" t="s">
        <v>213</v>
      </c>
      <c r="J112" s="12">
        <v>4.4089999999999998</v>
      </c>
      <c r="K112" s="43" t="s">
        <v>739</v>
      </c>
      <c r="L112" s="9" t="str">
        <f t="shared" si="19"/>
        <v>Yes</v>
      </c>
    </row>
    <row r="113" spans="1:12" x14ac:dyDescent="0.25">
      <c r="A113" s="2" t="s">
        <v>525</v>
      </c>
      <c r="B113" s="35" t="s">
        <v>213</v>
      </c>
      <c r="C113" s="45" t="s">
        <v>213</v>
      </c>
      <c r="D113" s="11" t="str">
        <f t="shared" si="20"/>
        <v>N/A</v>
      </c>
      <c r="E113" s="36">
        <v>1031</v>
      </c>
      <c r="F113" s="11" t="str">
        <f t="shared" si="21"/>
        <v>N/A</v>
      </c>
      <c r="G113" s="36">
        <v>1050</v>
      </c>
      <c r="H113" s="11" t="str">
        <f t="shared" si="22"/>
        <v>N/A</v>
      </c>
      <c r="I113" s="12" t="s">
        <v>213</v>
      </c>
      <c r="J113" s="12">
        <v>1.843</v>
      </c>
      <c r="K113" s="43" t="s">
        <v>739</v>
      </c>
      <c r="L113" s="9" t="str">
        <f t="shared" si="19"/>
        <v>Yes</v>
      </c>
    </row>
    <row r="114" spans="1:12" ht="25" x14ac:dyDescent="0.25">
      <c r="A114" s="2" t="s">
        <v>1199</v>
      </c>
      <c r="B114" s="35" t="s">
        <v>213</v>
      </c>
      <c r="C114" s="45" t="s">
        <v>213</v>
      </c>
      <c r="D114" s="11" t="str">
        <f t="shared" si="20"/>
        <v>N/A</v>
      </c>
      <c r="E114" s="45">
        <v>2237.0465567000001</v>
      </c>
      <c r="F114" s="11" t="str">
        <f t="shared" si="21"/>
        <v>N/A</v>
      </c>
      <c r="G114" s="45">
        <v>2293.4152380999999</v>
      </c>
      <c r="H114" s="11" t="str">
        <f t="shared" si="22"/>
        <v>N/A</v>
      </c>
      <c r="I114" s="12" t="s">
        <v>213</v>
      </c>
      <c r="J114" s="12">
        <v>2.52</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1259835</v>
      </c>
      <c r="F115" s="11" t="str">
        <f t="shared" ref="F115:F146" si="24">IF($B115="N/A","N/A",IF(E115&gt;10,"No",IF(E115&lt;-10,"No","Yes")))</f>
        <v>N/A</v>
      </c>
      <c r="G115" s="45">
        <v>1298991</v>
      </c>
      <c r="H115" s="11" t="str">
        <f t="shared" ref="H115:H146" si="25">IF($B115="N/A","N/A",IF(G115&gt;10,"No",IF(G115&lt;-10,"No","Yes")))</f>
        <v>N/A</v>
      </c>
      <c r="I115" s="12" t="s">
        <v>213</v>
      </c>
      <c r="J115" s="12">
        <v>3.1080000000000001</v>
      </c>
      <c r="K115" s="43" t="s">
        <v>739</v>
      </c>
      <c r="L115" s="9" t="str">
        <f t="shared" si="19"/>
        <v>Yes</v>
      </c>
    </row>
    <row r="116" spans="1:12" ht="25" x14ac:dyDescent="0.25">
      <c r="A116" s="2" t="s">
        <v>526</v>
      </c>
      <c r="B116" s="35" t="s">
        <v>213</v>
      </c>
      <c r="C116" s="45" t="s">
        <v>213</v>
      </c>
      <c r="D116" s="11" t="str">
        <f t="shared" si="23"/>
        <v>N/A</v>
      </c>
      <c r="E116" s="36">
        <v>2385</v>
      </c>
      <c r="F116" s="11" t="str">
        <f t="shared" si="24"/>
        <v>N/A</v>
      </c>
      <c r="G116" s="36">
        <v>2686</v>
      </c>
      <c r="H116" s="11" t="str">
        <f t="shared" si="25"/>
        <v>N/A</v>
      </c>
      <c r="I116" s="12" t="s">
        <v>213</v>
      </c>
      <c r="J116" s="12">
        <v>12.62</v>
      </c>
      <c r="K116" s="43" t="s">
        <v>739</v>
      </c>
      <c r="L116" s="9" t="str">
        <f t="shared" si="19"/>
        <v>Yes</v>
      </c>
    </row>
    <row r="117" spans="1:12" ht="25" x14ac:dyDescent="0.25">
      <c r="A117" s="2" t="s">
        <v>1201</v>
      </c>
      <c r="B117" s="35" t="s">
        <v>213</v>
      </c>
      <c r="C117" s="45" t="s">
        <v>213</v>
      </c>
      <c r="D117" s="11" t="str">
        <f t="shared" si="23"/>
        <v>N/A</v>
      </c>
      <c r="E117" s="45">
        <v>528.23270439999999</v>
      </c>
      <c r="F117" s="11" t="str">
        <f t="shared" si="24"/>
        <v>N/A</v>
      </c>
      <c r="G117" s="45">
        <v>483.61541325000002</v>
      </c>
      <c r="H117" s="11" t="str">
        <f t="shared" si="25"/>
        <v>N/A</v>
      </c>
      <c r="I117" s="12" t="s">
        <v>213</v>
      </c>
      <c r="J117" s="12">
        <v>-8.4499999999999993</v>
      </c>
      <c r="K117" s="43" t="s">
        <v>739</v>
      </c>
      <c r="L117" s="9" t="str">
        <f t="shared" si="19"/>
        <v>Yes</v>
      </c>
    </row>
    <row r="118" spans="1:12" ht="25" x14ac:dyDescent="0.25">
      <c r="A118" s="2" t="s">
        <v>1202</v>
      </c>
      <c r="B118" s="35" t="s">
        <v>213</v>
      </c>
      <c r="C118" s="45" t="s">
        <v>213</v>
      </c>
      <c r="D118" s="11" t="str">
        <f t="shared" si="23"/>
        <v>N/A</v>
      </c>
      <c r="E118" s="45">
        <v>44029</v>
      </c>
      <c r="F118" s="11" t="str">
        <f t="shared" si="24"/>
        <v>N/A</v>
      </c>
      <c r="G118" s="45">
        <v>45000</v>
      </c>
      <c r="H118" s="11" t="str">
        <f t="shared" si="25"/>
        <v>N/A</v>
      </c>
      <c r="I118" s="12" t="s">
        <v>213</v>
      </c>
      <c r="J118" s="12">
        <v>2.2050000000000001</v>
      </c>
      <c r="K118" s="43" t="s">
        <v>739</v>
      </c>
      <c r="L118" s="9" t="str">
        <f t="shared" si="19"/>
        <v>Yes</v>
      </c>
    </row>
    <row r="119" spans="1:12" ht="25" x14ac:dyDescent="0.25">
      <c r="A119" s="2" t="s">
        <v>527</v>
      </c>
      <c r="B119" s="35" t="s">
        <v>213</v>
      </c>
      <c r="C119" s="45" t="s">
        <v>213</v>
      </c>
      <c r="D119" s="11" t="str">
        <f t="shared" si="23"/>
        <v>N/A</v>
      </c>
      <c r="E119" s="36">
        <v>142</v>
      </c>
      <c r="F119" s="11" t="str">
        <f t="shared" si="24"/>
        <v>N/A</v>
      </c>
      <c r="G119" s="36">
        <v>125</v>
      </c>
      <c r="H119" s="11" t="str">
        <f t="shared" si="25"/>
        <v>N/A</v>
      </c>
      <c r="I119" s="12" t="s">
        <v>213</v>
      </c>
      <c r="J119" s="12">
        <v>-12</v>
      </c>
      <c r="K119" s="43" t="s">
        <v>739</v>
      </c>
      <c r="L119" s="9" t="str">
        <f t="shared" si="19"/>
        <v>Yes</v>
      </c>
    </row>
    <row r="120" spans="1:12" ht="25" x14ac:dyDescent="0.25">
      <c r="A120" s="2" t="s">
        <v>1203</v>
      </c>
      <c r="B120" s="35" t="s">
        <v>213</v>
      </c>
      <c r="C120" s="45" t="s">
        <v>213</v>
      </c>
      <c r="D120" s="11" t="str">
        <f t="shared" si="23"/>
        <v>N/A</v>
      </c>
      <c r="E120" s="45">
        <v>310.06338027999999</v>
      </c>
      <c r="F120" s="11" t="str">
        <f t="shared" si="24"/>
        <v>N/A</v>
      </c>
      <c r="G120" s="45">
        <v>360</v>
      </c>
      <c r="H120" s="11" t="str">
        <f t="shared" si="25"/>
        <v>N/A</v>
      </c>
      <c r="I120" s="12" t="s">
        <v>213</v>
      </c>
      <c r="J120" s="12">
        <v>16.11</v>
      </c>
      <c r="K120" s="43" t="s">
        <v>739</v>
      </c>
      <c r="L120" s="9" t="str">
        <f t="shared" si="19"/>
        <v>Yes</v>
      </c>
    </row>
    <row r="121" spans="1:12" ht="25" x14ac:dyDescent="0.25">
      <c r="A121" s="2" t="s">
        <v>1204</v>
      </c>
      <c r="B121" s="35" t="s">
        <v>213</v>
      </c>
      <c r="C121" s="45" t="s">
        <v>213</v>
      </c>
      <c r="D121" s="11" t="str">
        <f t="shared" si="23"/>
        <v>N/A</v>
      </c>
      <c r="E121" s="45">
        <v>121243857</v>
      </c>
      <c r="F121" s="11" t="str">
        <f t="shared" si="24"/>
        <v>N/A</v>
      </c>
      <c r="G121" s="45">
        <v>95860876</v>
      </c>
      <c r="H121" s="11" t="str">
        <f t="shared" si="25"/>
        <v>N/A</v>
      </c>
      <c r="I121" s="12" t="s">
        <v>213</v>
      </c>
      <c r="J121" s="12">
        <v>-20.9</v>
      </c>
      <c r="K121" s="43" t="s">
        <v>739</v>
      </c>
      <c r="L121" s="9" t="str">
        <f t="shared" si="19"/>
        <v>Yes</v>
      </c>
    </row>
    <row r="122" spans="1:12" x14ac:dyDescent="0.25">
      <c r="A122" s="2" t="s">
        <v>528</v>
      </c>
      <c r="B122" s="35" t="s">
        <v>213</v>
      </c>
      <c r="C122" s="45" t="s">
        <v>213</v>
      </c>
      <c r="D122" s="11" t="str">
        <f t="shared" si="23"/>
        <v>N/A</v>
      </c>
      <c r="E122" s="36">
        <v>2826</v>
      </c>
      <c r="F122" s="11" t="str">
        <f t="shared" si="24"/>
        <v>N/A</v>
      </c>
      <c r="G122" s="36">
        <v>2913</v>
      </c>
      <c r="H122" s="11" t="str">
        <f t="shared" si="25"/>
        <v>N/A</v>
      </c>
      <c r="I122" s="12" t="s">
        <v>213</v>
      </c>
      <c r="J122" s="12">
        <v>3.0790000000000002</v>
      </c>
      <c r="K122" s="43" t="s">
        <v>739</v>
      </c>
      <c r="L122" s="9" t="str">
        <f t="shared" si="19"/>
        <v>Yes</v>
      </c>
    </row>
    <row r="123" spans="1:12" ht="25" x14ac:dyDescent="0.25">
      <c r="A123" s="2" t="s">
        <v>1205</v>
      </c>
      <c r="B123" s="35" t="s">
        <v>213</v>
      </c>
      <c r="C123" s="45" t="s">
        <v>213</v>
      </c>
      <c r="D123" s="11" t="str">
        <f t="shared" si="23"/>
        <v>N/A</v>
      </c>
      <c r="E123" s="45">
        <v>42902.992569000002</v>
      </c>
      <c r="F123" s="11" t="str">
        <f t="shared" si="24"/>
        <v>N/A</v>
      </c>
      <c r="G123" s="45">
        <v>32907.956058999996</v>
      </c>
      <c r="H123" s="11" t="str">
        <f t="shared" si="25"/>
        <v>N/A</v>
      </c>
      <c r="I123" s="12" t="s">
        <v>213</v>
      </c>
      <c r="J123" s="12">
        <v>-23.3</v>
      </c>
      <c r="K123" s="43" t="s">
        <v>739</v>
      </c>
      <c r="L123" s="9" t="str">
        <f t="shared" si="19"/>
        <v>Yes</v>
      </c>
    </row>
    <row r="124" spans="1:12" ht="25" x14ac:dyDescent="0.25">
      <c r="A124" s="2" t="s">
        <v>1206</v>
      </c>
      <c r="B124" s="35" t="s">
        <v>213</v>
      </c>
      <c r="C124" s="45" t="s">
        <v>213</v>
      </c>
      <c r="D124" s="11" t="str">
        <f t="shared" si="23"/>
        <v>N/A</v>
      </c>
      <c r="E124" s="45">
        <v>4206536</v>
      </c>
      <c r="F124" s="11" t="str">
        <f t="shared" si="24"/>
        <v>N/A</v>
      </c>
      <c r="G124" s="45">
        <v>4345982</v>
      </c>
      <c r="H124" s="11" t="str">
        <f t="shared" si="25"/>
        <v>N/A</v>
      </c>
      <c r="I124" s="12" t="s">
        <v>213</v>
      </c>
      <c r="J124" s="12">
        <v>3.3149999999999999</v>
      </c>
      <c r="K124" s="43" t="s">
        <v>739</v>
      </c>
      <c r="L124" s="9" t="str">
        <f t="shared" si="19"/>
        <v>Yes</v>
      </c>
    </row>
    <row r="125" spans="1:12" ht="25" x14ac:dyDescent="0.25">
      <c r="A125" s="2" t="s">
        <v>529</v>
      </c>
      <c r="B125" s="35" t="s">
        <v>213</v>
      </c>
      <c r="C125" s="45" t="s">
        <v>213</v>
      </c>
      <c r="D125" s="11" t="str">
        <f t="shared" si="23"/>
        <v>N/A</v>
      </c>
      <c r="E125" s="36">
        <v>9075</v>
      </c>
      <c r="F125" s="11" t="str">
        <f t="shared" si="24"/>
        <v>N/A</v>
      </c>
      <c r="G125" s="36">
        <v>9130</v>
      </c>
      <c r="H125" s="11" t="str">
        <f t="shared" si="25"/>
        <v>N/A</v>
      </c>
      <c r="I125" s="12" t="s">
        <v>213</v>
      </c>
      <c r="J125" s="12">
        <v>0.60609999999999997</v>
      </c>
      <c r="K125" s="43" t="s">
        <v>739</v>
      </c>
      <c r="L125" s="9" t="str">
        <f t="shared" si="19"/>
        <v>Yes</v>
      </c>
    </row>
    <row r="126" spans="1:12" ht="25" x14ac:dyDescent="0.25">
      <c r="A126" s="2" t="s">
        <v>1207</v>
      </c>
      <c r="B126" s="35" t="s">
        <v>213</v>
      </c>
      <c r="C126" s="45" t="s">
        <v>213</v>
      </c>
      <c r="D126" s="11" t="str">
        <f t="shared" si="23"/>
        <v>N/A</v>
      </c>
      <c r="E126" s="45">
        <v>463.53013773999999</v>
      </c>
      <c r="F126" s="11" t="str">
        <f t="shared" si="24"/>
        <v>N/A</v>
      </c>
      <c r="G126" s="45">
        <v>476.01117196000001</v>
      </c>
      <c r="H126" s="11" t="str">
        <f t="shared" si="25"/>
        <v>N/A</v>
      </c>
      <c r="I126" s="12" t="s">
        <v>213</v>
      </c>
      <c r="J126" s="12">
        <v>2.6930000000000001</v>
      </c>
      <c r="K126" s="43" t="s">
        <v>739</v>
      </c>
      <c r="L126" s="9" t="str">
        <f t="shared" si="19"/>
        <v>Yes</v>
      </c>
    </row>
    <row r="127" spans="1:12" ht="25" x14ac:dyDescent="0.25">
      <c r="A127" s="2" t="s">
        <v>1208</v>
      </c>
      <c r="B127" s="35" t="s">
        <v>213</v>
      </c>
      <c r="C127" s="45" t="s">
        <v>213</v>
      </c>
      <c r="D127" s="11" t="str">
        <f t="shared" si="23"/>
        <v>N/A</v>
      </c>
      <c r="E127" s="45">
        <v>3967918</v>
      </c>
      <c r="F127" s="11" t="str">
        <f t="shared" si="24"/>
        <v>N/A</v>
      </c>
      <c r="G127" s="45">
        <v>3326568</v>
      </c>
      <c r="H127" s="11" t="str">
        <f t="shared" si="25"/>
        <v>N/A</v>
      </c>
      <c r="I127" s="12" t="s">
        <v>213</v>
      </c>
      <c r="J127" s="12">
        <v>-16.2</v>
      </c>
      <c r="K127" s="43" t="s">
        <v>739</v>
      </c>
      <c r="L127" s="9" t="str">
        <f t="shared" si="19"/>
        <v>Yes</v>
      </c>
    </row>
    <row r="128" spans="1:12" x14ac:dyDescent="0.25">
      <c r="A128" s="2" t="s">
        <v>530</v>
      </c>
      <c r="B128" s="35" t="s">
        <v>213</v>
      </c>
      <c r="C128" s="45" t="s">
        <v>213</v>
      </c>
      <c r="D128" s="11" t="str">
        <f t="shared" si="23"/>
        <v>N/A</v>
      </c>
      <c r="E128" s="36">
        <v>2096</v>
      </c>
      <c r="F128" s="11" t="str">
        <f t="shared" si="24"/>
        <v>N/A</v>
      </c>
      <c r="G128" s="36">
        <v>2071</v>
      </c>
      <c r="H128" s="11" t="str">
        <f t="shared" si="25"/>
        <v>N/A</v>
      </c>
      <c r="I128" s="12" t="s">
        <v>213</v>
      </c>
      <c r="J128" s="12">
        <v>-1.19</v>
      </c>
      <c r="K128" s="43" t="s">
        <v>739</v>
      </c>
      <c r="L128" s="9" t="str">
        <f t="shared" si="19"/>
        <v>Yes</v>
      </c>
    </row>
    <row r="129" spans="1:12" ht="25" x14ac:dyDescent="0.25">
      <c r="A129" s="2" t="s">
        <v>1209</v>
      </c>
      <c r="B129" s="35" t="s">
        <v>213</v>
      </c>
      <c r="C129" s="45" t="s">
        <v>213</v>
      </c>
      <c r="D129" s="11" t="str">
        <f t="shared" si="23"/>
        <v>N/A</v>
      </c>
      <c r="E129" s="45">
        <v>1893.0906488999999</v>
      </c>
      <c r="F129" s="11" t="str">
        <f t="shared" si="24"/>
        <v>N/A</v>
      </c>
      <c r="G129" s="45">
        <v>1606.2617092999999</v>
      </c>
      <c r="H129" s="11" t="str">
        <f t="shared" si="25"/>
        <v>N/A</v>
      </c>
      <c r="I129" s="12" t="s">
        <v>213</v>
      </c>
      <c r="J129" s="12">
        <v>-15.2</v>
      </c>
      <c r="K129" s="43" t="s">
        <v>739</v>
      </c>
      <c r="L129" s="9" t="str">
        <f t="shared" si="19"/>
        <v>Yes</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1746</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1746</v>
      </c>
      <c r="K131" s="43" t="s">
        <v>739</v>
      </c>
      <c r="L131" s="9" t="str">
        <f t="shared" si="19"/>
        <v>N/A</v>
      </c>
    </row>
    <row r="132" spans="1:12" ht="25" x14ac:dyDescent="0.25">
      <c r="A132" s="2" t="s">
        <v>1211</v>
      </c>
      <c r="B132" s="35" t="s">
        <v>213</v>
      </c>
      <c r="C132" s="45" t="s">
        <v>213</v>
      </c>
      <c r="D132" s="11" t="str">
        <f t="shared" si="23"/>
        <v>N/A</v>
      </c>
      <c r="E132" s="45" t="s">
        <v>1746</v>
      </c>
      <c r="F132" s="11" t="str">
        <f t="shared" si="24"/>
        <v>N/A</v>
      </c>
      <c r="G132" s="45" t="s">
        <v>1746</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1365</v>
      </c>
      <c r="F133" s="11" t="str">
        <f t="shared" si="24"/>
        <v>N/A</v>
      </c>
      <c r="G133" s="45">
        <v>18345</v>
      </c>
      <c r="H133" s="11" t="str">
        <f t="shared" si="25"/>
        <v>N/A</v>
      </c>
      <c r="I133" s="12" t="s">
        <v>213</v>
      </c>
      <c r="J133" s="12">
        <v>1244</v>
      </c>
      <c r="K133" s="43" t="s">
        <v>739</v>
      </c>
      <c r="L133" s="9" t="str">
        <f t="shared" si="19"/>
        <v>No</v>
      </c>
    </row>
    <row r="134" spans="1:12" x14ac:dyDescent="0.25">
      <c r="A134" s="2" t="s">
        <v>532</v>
      </c>
      <c r="B134" s="35" t="s">
        <v>213</v>
      </c>
      <c r="C134" s="45" t="s">
        <v>213</v>
      </c>
      <c r="D134" s="11" t="str">
        <f t="shared" si="23"/>
        <v>N/A</v>
      </c>
      <c r="E134" s="36">
        <v>11</v>
      </c>
      <c r="F134" s="11" t="str">
        <f t="shared" si="24"/>
        <v>N/A</v>
      </c>
      <c r="G134" s="36">
        <v>11</v>
      </c>
      <c r="H134" s="11" t="str">
        <f t="shared" si="25"/>
        <v>N/A</v>
      </c>
      <c r="I134" s="12" t="s">
        <v>213</v>
      </c>
      <c r="J134" s="12">
        <v>50</v>
      </c>
      <c r="K134" s="43" t="s">
        <v>739</v>
      </c>
      <c r="L134" s="9" t="str">
        <f t="shared" si="19"/>
        <v>No</v>
      </c>
    </row>
    <row r="135" spans="1:12" x14ac:dyDescent="0.25">
      <c r="A135" s="2" t="s">
        <v>1213</v>
      </c>
      <c r="B135" s="35" t="s">
        <v>213</v>
      </c>
      <c r="C135" s="45" t="s">
        <v>213</v>
      </c>
      <c r="D135" s="11" t="str">
        <f t="shared" si="23"/>
        <v>N/A</v>
      </c>
      <c r="E135" s="45">
        <v>682.5</v>
      </c>
      <c r="F135" s="11" t="str">
        <f t="shared" si="24"/>
        <v>N/A</v>
      </c>
      <c r="G135" s="45">
        <v>6115</v>
      </c>
      <c r="H135" s="11" t="str">
        <f t="shared" si="25"/>
        <v>N/A</v>
      </c>
      <c r="I135" s="12" t="s">
        <v>213</v>
      </c>
      <c r="J135" s="12">
        <v>796</v>
      </c>
      <c r="K135" s="43" t="s">
        <v>739</v>
      </c>
      <c r="L135" s="9" t="str">
        <f t="shared" si="19"/>
        <v>No</v>
      </c>
    </row>
    <row r="136" spans="1:12" x14ac:dyDescent="0.25">
      <c r="A136" s="2" t="s">
        <v>1214</v>
      </c>
      <c r="B136" s="35" t="s">
        <v>213</v>
      </c>
      <c r="C136" s="45" t="s">
        <v>213</v>
      </c>
      <c r="D136" s="11" t="str">
        <f t="shared" si="23"/>
        <v>N/A</v>
      </c>
      <c r="E136" s="45">
        <v>516765</v>
      </c>
      <c r="F136" s="11" t="str">
        <f t="shared" si="24"/>
        <v>N/A</v>
      </c>
      <c r="G136" s="45">
        <v>17366386</v>
      </c>
      <c r="H136" s="11" t="str">
        <f t="shared" si="25"/>
        <v>N/A</v>
      </c>
      <c r="I136" s="12" t="s">
        <v>213</v>
      </c>
      <c r="J136" s="12">
        <v>3261</v>
      </c>
      <c r="K136" s="43" t="s">
        <v>739</v>
      </c>
      <c r="L136" s="9" t="str">
        <f t="shared" si="19"/>
        <v>No</v>
      </c>
    </row>
    <row r="137" spans="1:12" x14ac:dyDescent="0.25">
      <c r="A137" s="2" t="s">
        <v>533</v>
      </c>
      <c r="B137" s="35" t="s">
        <v>213</v>
      </c>
      <c r="C137" s="45" t="s">
        <v>213</v>
      </c>
      <c r="D137" s="11" t="str">
        <f t="shared" si="23"/>
        <v>N/A</v>
      </c>
      <c r="E137" s="36">
        <v>150</v>
      </c>
      <c r="F137" s="11" t="str">
        <f t="shared" si="24"/>
        <v>N/A</v>
      </c>
      <c r="G137" s="36">
        <v>1104</v>
      </c>
      <c r="H137" s="11" t="str">
        <f t="shared" si="25"/>
        <v>N/A</v>
      </c>
      <c r="I137" s="12" t="s">
        <v>213</v>
      </c>
      <c r="J137" s="12">
        <v>636</v>
      </c>
      <c r="K137" s="43" t="s">
        <v>739</v>
      </c>
      <c r="L137" s="9" t="str">
        <f t="shared" si="19"/>
        <v>No</v>
      </c>
    </row>
    <row r="138" spans="1:12" x14ac:dyDescent="0.25">
      <c r="A138" s="2" t="s">
        <v>1215</v>
      </c>
      <c r="B138" s="35" t="s">
        <v>213</v>
      </c>
      <c r="C138" s="45" t="s">
        <v>213</v>
      </c>
      <c r="D138" s="11" t="str">
        <f t="shared" si="23"/>
        <v>N/A</v>
      </c>
      <c r="E138" s="45">
        <v>3445.1</v>
      </c>
      <c r="F138" s="11" t="str">
        <f t="shared" si="24"/>
        <v>N/A</v>
      </c>
      <c r="G138" s="45">
        <v>15730.422101</v>
      </c>
      <c r="H138" s="11" t="str">
        <f t="shared" si="25"/>
        <v>N/A</v>
      </c>
      <c r="I138" s="12" t="s">
        <v>213</v>
      </c>
      <c r="J138" s="12">
        <v>356.6</v>
      </c>
      <c r="K138" s="43" t="s">
        <v>739</v>
      </c>
      <c r="L138" s="9" t="str">
        <f t="shared" si="19"/>
        <v>No</v>
      </c>
    </row>
    <row r="139" spans="1:12" x14ac:dyDescent="0.25">
      <c r="A139" s="50" t="s">
        <v>406</v>
      </c>
      <c r="B139" s="14" t="s">
        <v>213</v>
      </c>
      <c r="C139" s="14">
        <v>4820721259</v>
      </c>
      <c r="D139" s="11" t="str">
        <f t="shared" si="23"/>
        <v>N/A</v>
      </c>
      <c r="E139" s="14">
        <v>5394441077</v>
      </c>
      <c r="F139" s="11" t="str">
        <f t="shared" si="24"/>
        <v>N/A</v>
      </c>
      <c r="G139" s="14">
        <v>5712713680</v>
      </c>
      <c r="H139" s="11" t="str">
        <f t="shared" si="25"/>
        <v>N/A</v>
      </c>
      <c r="I139" s="12">
        <v>11.9</v>
      </c>
      <c r="J139" s="12">
        <v>5.9</v>
      </c>
      <c r="K139" s="14" t="s">
        <v>213</v>
      </c>
      <c r="L139" s="9" t="str">
        <f t="shared" ref="L139:L158" si="26">IF(J139="Div by 0", "N/A", IF(K139="N/A","N/A", IF(J139&gt;VALUE(MID(K139,1,2)), "No", IF(J139&lt;-1*VALUE(MID(K139,1,2)), "No", "Yes"))))</f>
        <v>N/A</v>
      </c>
    </row>
    <row r="140" spans="1:12" x14ac:dyDescent="0.25">
      <c r="A140" s="50" t="s">
        <v>1216</v>
      </c>
      <c r="B140" s="14" t="s">
        <v>213</v>
      </c>
      <c r="C140" s="14">
        <v>8423.0485458000003</v>
      </c>
      <c r="D140" s="11" t="str">
        <f t="shared" si="23"/>
        <v>N/A</v>
      </c>
      <c r="E140" s="14">
        <v>7890.2665079999997</v>
      </c>
      <c r="F140" s="11" t="str">
        <f t="shared" si="24"/>
        <v>N/A</v>
      </c>
      <c r="G140" s="14">
        <v>7884.8144911999998</v>
      </c>
      <c r="H140" s="11" t="str">
        <f t="shared" si="25"/>
        <v>N/A</v>
      </c>
      <c r="I140" s="12">
        <v>-6.33</v>
      </c>
      <c r="J140" s="12">
        <v>-6.9000000000000006E-2</v>
      </c>
      <c r="K140" s="14" t="s">
        <v>213</v>
      </c>
      <c r="L140" s="9" t="str">
        <f t="shared" si="26"/>
        <v>N/A</v>
      </c>
    </row>
    <row r="141" spans="1:12" x14ac:dyDescent="0.25">
      <c r="A141" s="50" t="s">
        <v>407</v>
      </c>
      <c r="B141" s="14" t="s">
        <v>213</v>
      </c>
      <c r="C141" s="14">
        <v>0</v>
      </c>
      <c r="D141" s="11" t="str">
        <f t="shared" si="23"/>
        <v>N/A</v>
      </c>
      <c r="E141" s="14">
        <v>0</v>
      </c>
      <c r="F141" s="11" t="str">
        <f t="shared" si="24"/>
        <v>N/A</v>
      </c>
      <c r="G141" s="14">
        <v>4140401</v>
      </c>
      <c r="H141" s="11" t="str">
        <f t="shared" si="25"/>
        <v>N/A</v>
      </c>
      <c r="I141" s="12" t="s">
        <v>1746</v>
      </c>
      <c r="J141" s="12" t="s">
        <v>1746</v>
      </c>
      <c r="K141" s="14" t="s">
        <v>213</v>
      </c>
      <c r="L141" s="9" t="str">
        <f t="shared" si="26"/>
        <v>N/A</v>
      </c>
    </row>
    <row r="142" spans="1:12" x14ac:dyDescent="0.25">
      <c r="A142" s="50" t="s">
        <v>1217</v>
      </c>
      <c r="B142" s="14" t="s">
        <v>213</v>
      </c>
      <c r="C142" s="14" t="s">
        <v>1746</v>
      </c>
      <c r="D142" s="11" t="str">
        <f t="shared" si="23"/>
        <v>N/A</v>
      </c>
      <c r="E142" s="14" t="s">
        <v>1746</v>
      </c>
      <c r="F142" s="11" t="str">
        <f t="shared" si="24"/>
        <v>N/A</v>
      </c>
      <c r="G142" s="14">
        <v>5384.1365409999999</v>
      </c>
      <c r="H142" s="11" t="str">
        <f t="shared" si="25"/>
        <v>N/A</v>
      </c>
      <c r="I142" s="12" t="s">
        <v>1746</v>
      </c>
      <c r="J142" s="12" t="s">
        <v>1746</v>
      </c>
      <c r="K142" s="14" t="s">
        <v>213</v>
      </c>
      <c r="L142" s="9" t="str">
        <f t="shared" si="26"/>
        <v>N/A</v>
      </c>
    </row>
    <row r="143" spans="1:12" x14ac:dyDescent="0.25">
      <c r="A143" s="50" t="s">
        <v>408</v>
      </c>
      <c r="B143" s="14" t="s">
        <v>213</v>
      </c>
      <c r="C143" s="14">
        <v>6323835</v>
      </c>
      <c r="D143" s="11" t="str">
        <f t="shared" si="23"/>
        <v>N/A</v>
      </c>
      <c r="E143" s="14">
        <v>15524711</v>
      </c>
      <c r="F143" s="11" t="str">
        <f t="shared" si="24"/>
        <v>N/A</v>
      </c>
      <c r="G143" s="14">
        <v>25490533</v>
      </c>
      <c r="H143" s="11" t="str">
        <f t="shared" si="25"/>
        <v>N/A</v>
      </c>
      <c r="I143" s="12">
        <v>145.5</v>
      </c>
      <c r="J143" s="12">
        <v>64.19</v>
      </c>
      <c r="K143" s="14" t="s">
        <v>213</v>
      </c>
      <c r="L143" s="9" t="str">
        <f t="shared" si="26"/>
        <v>N/A</v>
      </c>
    </row>
    <row r="144" spans="1:12" x14ac:dyDescent="0.25">
      <c r="A144" s="50" t="s">
        <v>1218</v>
      </c>
      <c r="B144" s="14" t="s">
        <v>213</v>
      </c>
      <c r="C144" s="14">
        <v>241.53368727</v>
      </c>
      <c r="D144" s="11" t="str">
        <f t="shared" si="23"/>
        <v>N/A</v>
      </c>
      <c r="E144" s="14">
        <v>284.73169612999999</v>
      </c>
      <c r="F144" s="11" t="str">
        <f t="shared" si="24"/>
        <v>N/A</v>
      </c>
      <c r="G144" s="14">
        <v>365.13633955</v>
      </c>
      <c r="H144" s="11" t="str">
        <f t="shared" si="25"/>
        <v>N/A</v>
      </c>
      <c r="I144" s="12">
        <v>17.88</v>
      </c>
      <c r="J144" s="12">
        <v>28.24</v>
      </c>
      <c r="K144" s="14" t="s">
        <v>213</v>
      </c>
      <c r="L144" s="9" t="str">
        <f t="shared" si="26"/>
        <v>N/A</v>
      </c>
    </row>
    <row r="145" spans="1:13" x14ac:dyDescent="0.25">
      <c r="A145" s="50"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50"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5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50"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50"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50"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8234663</v>
      </c>
      <c r="D153" s="11" t="str">
        <f t="shared" si="27"/>
        <v>N/A</v>
      </c>
      <c r="E153" s="14">
        <v>20893720</v>
      </c>
      <c r="F153" s="11" t="str">
        <f t="shared" si="28"/>
        <v>N/A</v>
      </c>
      <c r="G153" s="14">
        <v>33050848</v>
      </c>
      <c r="H153" s="11" t="str">
        <f t="shared" si="29"/>
        <v>N/A</v>
      </c>
      <c r="I153" s="12">
        <v>153.69999999999999</v>
      </c>
      <c r="J153" s="12">
        <v>58.19</v>
      </c>
      <c r="K153" s="14" t="s">
        <v>213</v>
      </c>
      <c r="L153" s="9" t="str">
        <f t="shared" si="26"/>
        <v>N/A</v>
      </c>
      <c r="M153" s="55"/>
    </row>
    <row r="154" spans="1:13" x14ac:dyDescent="0.25">
      <c r="A154" s="50" t="s">
        <v>1223</v>
      </c>
      <c r="B154" s="14" t="s">
        <v>213</v>
      </c>
      <c r="C154" s="14">
        <v>64333.304687999997</v>
      </c>
      <c r="D154" s="11" t="str">
        <f t="shared" si="27"/>
        <v>N/A</v>
      </c>
      <c r="E154" s="14">
        <v>52365.213033</v>
      </c>
      <c r="F154" s="11" t="str">
        <f t="shared" si="28"/>
        <v>N/A</v>
      </c>
      <c r="G154" s="14">
        <v>52130.675079000001</v>
      </c>
      <c r="H154" s="11" t="str">
        <f t="shared" si="29"/>
        <v>N/A</v>
      </c>
      <c r="I154" s="12">
        <v>-18.600000000000001</v>
      </c>
      <c r="J154" s="12">
        <v>-0.44800000000000001</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t="s">
        <v>1746</v>
      </c>
      <c r="D164" s="113" t="str">
        <f t="shared" ref="D164" si="31">IF($B164="N/A","N/A",IF(C164&gt;10,"No",IF(C164&lt;-10,"No","Yes")))</f>
        <v>N/A</v>
      </c>
      <c r="E164" s="112" t="s">
        <v>1746</v>
      </c>
      <c r="F164" s="113" t="str">
        <f t="shared" ref="F164" si="32">IF($B164="N/A","N/A",IF(E164&gt;10,"No",IF(E164&lt;-10,"No","Yes")))</f>
        <v>N/A</v>
      </c>
      <c r="G164" s="112" t="s">
        <v>1746</v>
      </c>
      <c r="H164" s="113" t="str">
        <f t="shared" ref="H164" si="33">IF($B164="N/A","N/A",IF(G164&gt;10,"No",IF(G164&lt;-10,"No","Yes")))</f>
        <v>N/A</v>
      </c>
      <c r="I164" s="114" t="s">
        <v>1746</v>
      </c>
      <c r="J164" s="114" t="s">
        <v>1746</v>
      </c>
      <c r="K164" s="115" t="s">
        <v>739</v>
      </c>
      <c r="L164" s="116" t="str">
        <f>IF(J164="Div by 0", "N/A", IF(OR(J164="N/A",K164="N/A"),"N/A", IF(J164&gt;VALUE(MID(K164,1,2)), "No", IF(J164&lt;-1*VALUE(MID(K164,1,2)), "No", "Yes"))))</f>
        <v>N/A</v>
      </c>
      <c r="N164" s="56"/>
    </row>
    <row r="165" spans="1:16" x14ac:dyDescent="0.25">
      <c r="A165" s="50"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3" t="s">
        <v>739</v>
      </c>
      <c r="L165" s="9" t="str">
        <f>IF(J165="Div by 0", "N/A", IF(OR(J165="N/A",K165="N/A"),"N/A", IF(J165&gt;VALUE(MID(K165,1,2)), "No", IF(J165&lt;-1*VALUE(MID(K165,1,2)), "No", "Yes"))))</f>
        <v>N/A</v>
      </c>
      <c r="N165" s="56"/>
    </row>
    <row r="166" spans="1:16" x14ac:dyDescent="0.25">
      <c r="A166" s="50"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3" t="s">
        <v>739</v>
      </c>
      <c r="L166" s="9" t="str">
        <f t="shared" ref="L166" si="37">IF(J166="Div by 0", "N/A", IF(OR(J166="N/A",K166="N/A"),"N/A", IF(J166&gt;VALUE(MID(K166,1,2)), "No", IF(J166&lt;-1*VALUE(MID(K166,1,2)), "No", "Yes"))))</f>
        <v>N/A</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572326</v>
      </c>
      <c r="D6" s="11" t="str">
        <f t="shared" ref="D6:D11" si="0">IF($B6="N/A","N/A",IF(C6&gt;10,"No",IF(C6&lt;-10,"No","Yes")))</f>
        <v>N/A</v>
      </c>
      <c r="E6" s="1">
        <v>683715</v>
      </c>
      <c r="F6" s="11" t="str">
        <f t="shared" ref="F6:F11" si="1">IF($B6="N/A","N/A",IF(E6&gt;10,"No",IF(E6&lt;-10,"No","Yes")))</f>
        <v>N/A</v>
      </c>
      <c r="G6" s="1">
        <v>724589</v>
      </c>
      <c r="H6" s="11" t="str">
        <f t="shared" ref="H6:H11" si="2">IF($B6="N/A","N/A",IF(G6&gt;10,"No",IF(G6&lt;-10,"No","Yes")))</f>
        <v>N/A</v>
      </c>
      <c r="I6" s="12">
        <v>19.46</v>
      </c>
      <c r="J6" s="12">
        <v>5.9779999999999998</v>
      </c>
      <c r="K6" s="1" t="s">
        <v>739</v>
      </c>
      <c r="L6" s="9" t="str">
        <f t="shared" ref="L6:L14" si="3">IF(J6="Div by 0", "N/A", IF(K6="N/A","N/A", IF(J6&gt;VALUE(MID(K6,1,2)), "No", IF(J6&lt;-1*VALUE(MID(K6,1,2)), "No", "Yes"))))</f>
        <v>Yes</v>
      </c>
    </row>
    <row r="7" spans="1:12" x14ac:dyDescent="0.25">
      <c r="A7" s="18" t="s">
        <v>100</v>
      </c>
      <c r="B7" s="43" t="s">
        <v>213</v>
      </c>
      <c r="C7" s="1">
        <v>51531</v>
      </c>
      <c r="D7" s="11" t="str">
        <f t="shared" si="0"/>
        <v>N/A</v>
      </c>
      <c r="E7" s="1">
        <v>51990</v>
      </c>
      <c r="F7" s="11" t="str">
        <f t="shared" si="1"/>
        <v>N/A</v>
      </c>
      <c r="G7" s="1">
        <v>52701</v>
      </c>
      <c r="H7" s="11" t="str">
        <f t="shared" si="2"/>
        <v>N/A</v>
      </c>
      <c r="I7" s="12">
        <v>0.89070000000000005</v>
      </c>
      <c r="J7" s="12">
        <v>1.3680000000000001</v>
      </c>
      <c r="K7" s="43" t="s">
        <v>739</v>
      </c>
      <c r="L7" s="9" t="str">
        <f t="shared" si="3"/>
        <v>Yes</v>
      </c>
    </row>
    <row r="8" spans="1:12" x14ac:dyDescent="0.25">
      <c r="A8" s="18" t="s">
        <v>101</v>
      </c>
      <c r="B8" s="43" t="s">
        <v>213</v>
      </c>
      <c r="C8" s="1">
        <v>63935</v>
      </c>
      <c r="D8" s="11" t="str">
        <f t="shared" si="0"/>
        <v>N/A</v>
      </c>
      <c r="E8" s="1">
        <v>63906</v>
      </c>
      <c r="F8" s="11" t="str">
        <f t="shared" si="1"/>
        <v>N/A</v>
      </c>
      <c r="G8" s="1">
        <v>64397</v>
      </c>
      <c r="H8" s="11" t="str">
        <f t="shared" si="2"/>
        <v>N/A</v>
      </c>
      <c r="I8" s="12">
        <v>-4.4999999999999998E-2</v>
      </c>
      <c r="J8" s="12">
        <v>0.76829999999999998</v>
      </c>
      <c r="K8" s="43" t="s">
        <v>739</v>
      </c>
      <c r="L8" s="9" t="str">
        <f t="shared" si="3"/>
        <v>Yes</v>
      </c>
    </row>
    <row r="9" spans="1:12" x14ac:dyDescent="0.25">
      <c r="A9" s="18" t="s">
        <v>104</v>
      </c>
      <c r="B9" s="43" t="s">
        <v>213</v>
      </c>
      <c r="C9" s="1">
        <v>293021</v>
      </c>
      <c r="D9" s="11" t="str">
        <f t="shared" si="0"/>
        <v>N/A</v>
      </c>
      <c r="E9" s="1">
        <v>305781</v>
      </c>
      <c r="F9" s="11" t="str">
        <f t="shared" si="1"/>
        <v>N/A</v>
      </c>
      <c r="G9" s="1">
        <v>315098</v>
      </c>
      <c r="H9" s="11" t="str">
        <f t="shared" si="2"/>
        <v>N/A</v>
      </c>
      <c r="I9" s="12">
        <v>4.3550000000000004</v>
      </c>
      <c r="J9" s="12">
        <v>3.0470000000000002</v>
      </c>
      <c r="K9" s="43" t="s">
        <v>739</v>
      </c>
      <c r="L9" s="9" t="str">
        <f t="shared" si="3"/>
        <v>Yes</v>
      </c>
    </row>
    <row r="10" spans="1:12" x14ac:dyDescent="0.25">
      <c r="A10" s="18" t="s">
        <v>105</v>
      </c>
      <c r="B10" s="43" t="s">
        <v>213</v>
      </c>
      <c r="C10" s="1">
        <v>163839</v>
      </c>
      <c r="D10" s="11" t="str">
        <f t="shared" si="0"/>
        <v>N/A</v>
      </c>
      <c r="E10" s="1">
        <v>262038</v>
      </c>
      <c r="F10" s="11" t="str">
        <f t="shared" si="1"/>
        <v>N/A</v>
      </c>
      <c r="G10" s="1">
        <v>292393</v>
      </c>
      <c r="H10" s="11" t="str">
        <f t="shared" si="2"/>
        <v>N/A</v>
      </c>
      <c r="I10" s="12">
        <v>59.94</v>
      </c>
      <c r="J10" s="12">
        <v>11.58</v>
      </c>
      <c r="K10" s="43" t="s">
        <v>739</v>
      </c>
      <c r="L10" s="9" t="str">
        <f t="shared" si="3"/>
        <v>Yes</v>
      </c>
    </row>
    <row r="11" spans="1:12" x14ac:dyDescent="0.25">
      <c r="A11" s="18" t="s">
        <v>77</v>
      </c>
      <c r="B11" s="1" t="s">
        <v>213</v>
      </c>
      <c r="C11" s="1">
        <v>485611.16</v>
      </c>
      <c r="D11" s="11" t="str">
        <f t="shared" si="0"/>
        <v>N/A</v>
      </c>
      <c r="E11" s="1">
        <v>562969.26</v>
      </c>
      <c r="F11" s="11" t="str">
        <f t="shared" si="1"/>
        <v>N/A</v>
      </c>
      <c r="G11" s="1">
        <v>603514.18000000005</v>
      </c>
      <c r="H11" s="11" t="str">
        <f t="shared" si="2"/>
        <v>N/A</v>
      </c>
      <c r="I11" s="12">
        <v>15.93</v>
      </c>
      <c r="J11" s="12">
        <v>7.202</v>
      </c>
      <c r="K11" s="1" t="s">
        <v>740</v>
      </c>
      <c r="L11" s="9" t="str">
        <f t="shared" si="3"/>
        <v>Yes</v>
      </c>
    </row>
    <row r="12" spans="1:12" x14ac:dyDescent="0.25">
      <c r="A12" s="18" t="s">
        <v>115</v>
      </c>
      <c r="B12" s="1" t="s">
        <v>213</v>
      </c>
      <c r="C12" s="1">
        <v>83953</v>
      </c>
      <c r="D12" s="1" t="s">
        <v>213</v>
      </c>
      <c r="E12" s="1">
        <v>85644</v>
      </c>
      <c r="F12" s="1" t="s">
        <v>213</v>
      </c>
      <c r="G12" s="1">
        <v>87214</v>
      </c>
      <c r="H12" s="1" t="s">
        <v>213</v>
      </c>
      <c r="I12" s="12">
        <v>2.0139999999999998</v>
      </c>
      <c r="J12" s="12">
        <v>1.833</v>
      </c>
      <c r="K12" s="1" t="s">
        <v>740</v>
      </c>
      <c r="L12" s="9" t="str">
        <f t="shared" si="3"/>
        <v>Yes</v>
      </c>
    </row>
    <row r="13" spans="1:12" x14ac:dyDescent="0.25">
      <c r="A13" s="18" t="s">
        <v>449</v>
      </c>
      <c r="B13" s="1" t="s">
        <v>213</v>
      </c>
      <c r="C13" s="1">
        <v>47189</v>
      </c>
      <c r="D13" s="1" t="s">
        <v>213</v>
      </c>
      <c r="E13" s="1">
        <v>47329</v>
      </c>
      <c r="F13" s="1" t="s">
        <v>213</v>
      </c>
      <c r="G13" s="1">
        <v>47733</v>
      </c>
      <c r="H13" s="1" t="s">
        <v>213</v>
      </c>
      <c r="I13" s="12">
        <v>0.29670000000000002</v>
      </c>
      <c r="J13" s="12">
        <v>0.85360000000000003</v>
      </c>
      <c r="K13" s="1" t="s">
        <v>740</v>
      </c>
      <c r="L13" s="9" t="str">
        <f t="shared" si="3"/>
        <v>Yes</v>
      </c>
    </row>
    <row r="14" spans="1:12" x14ac:dyDescent="0.25">
      <c r="A14" s="18" t="s">
        <v>450</v>
      </c>
      <c r="B14" s="1" t="s">
        <v>213</v>
      </c>
      <c r="C14" s="1">
        <v>32220</v>
      </c>
      <c r="D14" s="1" t="s">
        <v>213</v>
      </c>
      <c r="E14" s="1">
        <v>32743</v>
      </c>
      <c r="F14" s="1" t="s">
        <v>213</v>
      </c>
      <c r="G14" s="1">
        <v>33469</v>
      </c>
      <c r="H14" s="1" t="s">
        <v>213</v>
      </c>
      <c r="I14" s="12">
        <v>1.623</v>
      </c>
      <c r="J14" s="12">
        <v>2.2170000000000001</v>
      </c>
      <c r="K14" s="1" t="s">
        <v>740</v>
      </c>
      <c r="L14" s="9" t="str">
        <f t="shared" si="3"/>
        <v>Yes</v>
      </c>
    </row>
    <row r="15" spans="1:12" x14ac:dyDescent="0.25">
      <c r="A15" s="4" t="s">
        <v>58</v>
      </c>
      <c r="B15" s="43" t="s">
        <v>213</v>
      </c>
      <c r="C15" s="14">
        <v>4820736866</v>
      </c>
      <c r="D15" s="11" t="str">
        <f t="shared" ref="D15:D20" si="4">IF($B15="N/A","N/A",IF(C15&gt;10,"No",IF(C15&lt;-10,"No","Yes")))</f>
        <v>N/A</v>
      </c>
      <c r="E15" s="14">
        <v>5395381392</v>
      </c>
      <c r="F15" s="11" t="str">
        <f t="shared" ref="F15:F20" si="5">IF($B15="N/A","N/A",IF(E15&gt;10,"No",IF(E15&lt;-10,"No","Yes")))</f>
        <v>N/A</v>
      </c>
      <c r="G15" s="14">
        <v>5713552018</v>
      </c>
      <c r="H15" s="11" t="str">
        <f t="shared" ref="H15:H20" si="6">IF($B15="N/A","N/A",IF(G15&gt;10,"No",IF(G15&lt;-10,"No","Yes")))</f>
        <v>N/A</v>
      </c>
      <c r="I15" s="12">
        <v>11.92</v>
      </c>
      <c r="J15" s="12">
        <v>5.8970000000000002</v>
      </c>
      <c r="K15" s="43" t="s">
        <v>739</v>
      </c>
      <c r="L15" s="9" t="str">
        <f t="shared" ref="L15:L20" si="7">IF(J15="Div by 0", "N/A", IF(K15="N/A","N/A", IF(J15&gt;VALUE(MID(K15,1,2)), "No", IF(J15&lt;-1*VALUE(MID(K15,1,2)), "No", "Yes"))))</f>
        <v>Yes</v>
      </c>
    </row>
    <row r="16" spans="1:12" x14ac:dyDescent="0.25">
      <c r="A16" s="4" t="s">
        <v>1132</v>
      </c>
      <c r="B16" s="43" t="s">
        <v>213</v>
      </c>
      <c r="C16" s="14">
        <v>8423.0610980000001</v>
      </c>
      <c r="D16" s="11" t="str">
        <f t="shared" si="4"/>
        <v>N/A</v>
      </c>
      <c r="E16" s="14">
        <v>7891.2725214000002</v>
      </c>
      <c r="F16" s="11" t="str">
        <f t="shared" si="5"/>
        <v>N/A</v>
      </c>
      <c r="G16" s="14">
        <v>7885.2315146999999</v>
      </c>
      <c r="H16" s="11" t="str">
        <f t="shared" si="6"/>
        <v>N/A</v>
      </c>
      <c r="I16" s="12">
        <v>-6.31</v>
      </c>
      <c r="J16" s="12">
        <v>-7.6999999999999999E-2</v>
      </c>
      <c r="K16" s="43" t="s">
        <v>739</v>
      </c>
      <c r="L16" s="9" t="str">
        <f t="shared" si="7"/>
        <v>Yes</v>
      </c>
    </row>
    <row r="17" spans="1:12" x14ac:dyDescent="0.25">
      <c r="A17" s="4" t="s">
        <v>1232</v>
      </c>
      <c r="B17" s="43" t="s">
        <v>213</v>
      </c>
      <c r="C17" s="14">
        <v>29149.191709999999</v>
      </c>
      <c r="D17" s="11" t="str">
        <f t="shared" si="4"/>
        <v>N/A</v>
      </c>
      <c r="E17" s="14">
        <v>29276.793344999998</v>
      </c>
      <c r="F17" s="11" t="str">
        <f t="shared" si="5"/>
        <v>N/A</v>
      </c>
      <c r="G17" s="14">
        <v>29530.267509000001</v>
      </c>
      <c r="H17" s="11" t="str">
        <f t="shared" si="6"/>
        <v>N/A</v>
      </c>
      <c r="I17" s="12">
        <v>0.43780000000000002</v>
      </c>
      <c r="J17" s="12">
        <v>0.86580000000000001</v>
      </c>
      <c r="K17" s="43" t="s">
        <v>739</v>
      </c>
      <c r="L17" s="9" t="str">
        <f t="shared" si="7"/>
        <v>Yes</v>
      </c>
    </row>
    <row r="18" spans="1:12" x14ac:dyDescent="0.25">
      <c r="A18" s="4" t="s">
        <v>1233</v>
      </c>
      <c r="B18" s="43" t="s">
        <v>213</v>
      </c>
      <c r="C18" s="14">
        <v>28351.942926</v>
      </c>
      <c r="D18" s="11" t="str">
        <f t="shared" si="4"/>
        <v>N/A</v>
      </c>
      <c r="E18" s="14">
        <v>29090.963634</v>
      </c>
      <c r="F18" s="11" t="str">
        <f t="shared" si="5"/>
        <v>N/A</v>
      </c>
      <c r="G18" s="14">
        <v>28765.532711</v>
      </c>
      <c r="H18" s="11" t="str">
        <f t="shared" si="6"/>
        <v>N/A</v>
      </c>
      <c r="I18" s="12">
        <v>2.6070000000000002</v>
      </c>
      <c r="J18" s="12">
        <v>-1.1200000000000001</v>
      </c>
      <c r="K18" s="43" t="s">
        <v>739</v>
      </c>
      <c r="L18" s="9" t="str">
        <f t="shared" si="7"/>
        <v>Yes</v>
      </c>
    </row>
    <row r="19" spans="1:12" x14ac:dyDescent="0.25">
      <c r="A19" s="4" t="s">
        <v>1234</v>
      </c>
      <c r="B19" s="43" t="s">
        <v>213</v>
      </c>
      <c r="C19" s="14">
        <v>3034.4093938999999</v>
      </c>
      <c r="D19" s="11" t="str">
        <f t="shared" si="4"/>
        <v>N/A</v>
      </c>
      <c r="E19" s="14">
        <v>3138.3928694000001</v>
      </c>
      <c r="F19" s="11" t="str">
        <f t="shared" si="5"/>
        <v>N/A</v>
      </c>
      <c r="G19" s="14">
        <v>3113.8431948000002</v>
      </c>
      <c r="H19" s="11" t="str">
        <f t="shared" si="6"/>
        <v>N/A</v>
      </c>
      <c r="I19" s="12">
        <v>3.427</v>
      </c>
      <c r="J19" s="12">
        <v>-0.78200000000000003</v>
      </c>
      <c r="K19" s="43" t="s">
        <v>739</v>
      </c>
      <c r="L19" s="9" t="str">
        <f t="shared" si="7"/>
        <v>Yes</v>
      </c>
    </row>
    <row r="20" spans="1:12" x14ac:dyDescent="0.25">
      <c r="A20" s="4" t="s">
        <v>1235</v>
      </c>
      <c r="B20" s="43" t="s">
        <v>213</v>
      </c>
      <c r="C20" s="14">
        <v>3764.8101001999999</v>
      </c>
      <c r="D20" s="11" t="str">
        <f t="shared" si="4"/>
        <v>N/A</v>
      </c>
      <c r="E20" s="14">
        <v>4024.3509491</v>
      </c>
      <c r="F20" s="11" t="str">
        <f t="shared" si="5"/>
        <v>N/A</v>
      </c>
      <c r="G20" s="14">
        <v>4527.1180124000002</v>
      </c>
      <c r="H20" s="11" t="str">
        <f t="shared" si="6"/>
        <v>N/A</v>
      </c>
      <c r="I20" s="12">
        <v>6.8940000000000001</v>
      </c>
      <c r="J20" s="12">
        <v>12.49</v>
      </c>
      <c r="K20" s="43" t="s">
        <v>739</v>
      </c>
      <c r="L20" s="9" t="str">
        <f t="shared" si="7"/>
        <v>Yes</v>
      </c>
    </row>
    <row r="21" spans="1:12" x14ac:dyDescent="0.25">
      <c r="A21" s="2" t="s">
        <v>1136</v>
      </c>
      <c r="B21" s="43" t="s">
        <v>213</v>
      </c>
      <c r="C21" s="14">
        <v>8484.4707397000002</v>
      </c>
      <c r="D21" s="11" t="str">
        <f t="shared" ref="D21:D22" si="8">IF($B21="N/A","N/A",IF(C21&gt;10,"No",IF(C21&lt;-10,"No","Yes")))</f>
        <v>N/A</v>
      </c>
      <c r="E21" s="14">
        <v>8184.6576613999996</v>
      </c>
      <c r="F21" s="11" t="str">
        <f t="shared" ref="F21:F22" si="9">IF($B21="N/A","N/A",IF(E21&gt;10,"No",IF(E21&lt;-10,"No","Yes")))</f>
        <v>N/A</v>
      </c>
      <c r="G21" s="14">
        <v>8182.8381845000004</v>
      </c>
      <c r="H21" s="11" t="str">
        <f t="shared" ref="H21:H22" si="10">IF($B21="N/A","N/A",IF(G21&gt;10,"No",IF(G21&lt;-10,"No","Yes")))</f>
        <v>N/A</v>
      </c>
      <c r="I21" s="12">
        <v>-3.53</v>
      </c>
      <c r="J21" s="12">
        <v>-2.1999999999999999E-2</v>
      </c>
      <c r="K21" s="43" t="s">
        <v>739</v>
      </c>
      <c r="L21" s="9" t="str">
        <f>IF(J21="Div by 0", "N/A", IF(OR(J21="N/A",K21="N/A"),"N/A", IF(J21&gt;VALUE(MID(K21,1,2)), "No", IF(J21&lt;-1*VALUE(MID(K21,1,2)), "No", "Yes"))))</f>
        <v>Yes</v>
      </c>
    </row>
    <row r="22" spans="1:12" x14ac:dyDescent="0.25">
      <c r="A22" s="2" t="s">
        <v>1137</v>
      </c>
      <c r="B22" s="43" t="s">
        <v>213</v>
      </c>
      <c r="C22" s="14">
        <v>8335.3402227999995</v>
      </c>
      <c r="D22" s="11" t="str">
        <f t="shared" si="8"/>
        <v>N/A</v>
      </c>
      <c r="E22" s="14">
        <v>7519.4154285000004</v>
      </c>
      <c r="F22" s="11" t="str">
        <f t="shared" si="9"/>
        <v>N/A</v>
      </c>
      <c r="G22" s="14">
        <v>7516.2770690999996</v>
      </c>
      <c r="H22" s="11" t="str">
        <f t="shared" si="10"/>
        <v>N/A</v>
      </c>
      <c r="I22" s="12">
        <v>-9.7899999999999991</v>
      </c>
      <c r="J22" s="12">
        <v>-4.2000000000000003E-2</v>
      </c>
      <c r="K22" s="43" t="s">
        <v>739</v>
      </c>
      <c r="L22" s="9" t="str">
        <f>IF(J22="Div by 0", "N/A", IF(OR(J22="N/A",K22="N/A"),"N/A", IF(J22&gt;VALUE(MID(K22,1,2)), "No", IF(J22&lt;-1*VALUE(MID(K22,1,2)), "No", "Yes"))))</f>
        <v>Yes</v>
      </c>
    </row>
    <row r="23" spans="1:12" x14ac:dyDescent="0.25">
      <c r="A23" s="4" t="s">
        <v>1236</v>
      </c>
      <c r="B23" s="43" t="s">
        <v>213</v>
      </c>
      <c r="C23" s="14">
        <v>28886.582445</v>
      </c>
      <c r="D23" s="11" t="str">
        <f>IF($B23="N/A","N/A",IF(C23&gt;10,"No",IF(C23&lt;-10,"No","Yes")))</f>
        <v>N/A</v>
      </c>
      <c r="E23" s="14">
        <v>28940.125239000001</v>
      </c>
      <c r="F23" s="11" t="str">
        <f>IF($B23="N/A","N/A",IF(E23&gt;10,"No",IF(E23&lt;-10,"No","Yes")))</f>
        <v>N/A</v>
      </c>
      <c r="G23" s="14">
        <v>28673.519068000001</v>
      </c>
      <c r="H23" s="11" t="str">
        <f>IF($B23="N/A","N/A",IF(G23&gt;10,"No",IF(G23&lt;-10,"No","Yes")))</f>
        <v>N/A</v>
      </c>
      <c r="I23" s="12">
        <v>0.18540000000000001</v>
      </c>
      <c r="J23" s="12">
        <v>-0.92100000000000004</v>
      </c>
      <c r="K23" s="43" t="s">
        <v>739</v>
      </c>
      <c r="L23" s="9" t="str">
        <f>IF(J23="Div by 0", "N/A", IF(K23="N/A","N/A", IF(J23&gt;VALUE(MID(K23,1,2)), "No", IF(J23&lt;-1*VALUE(MID(K23,1,2)), "No", "Yes"))))</f>
        <v>Yes</v>
      </c>
    </row>
    <row r="24" spans="1:12" x14ac:dyDescent="0.25">
      <c r="A24" s="4" t="s">
        <v>1237</v>
      </c>
      <c r="B24" s="43" t="s">
        <v>213</v>
      </c>
      <c r="C24" s="14">
        <v>30123.001122999998</v>
      </c>
      <c r="D24" s="11" t="str">
        <f>IF($B24="N/A","N/A",IF(C24&gt;10,"No",IF(C24&lt;-10,"No","Yes")))</f>
        <v>N/A</v>
      </c>
      <c r="E24" s="14">
        <v>30398.840605000001</v>
      </c>
      <c r="F24" s="11" t="str">
        <f>IF($B24="N/A","N/A",IF(E24&gt;10,"No",IF(E24&lt;-10,"No","Yes")))</f>
        <v>N/A</v>
      </c>
      <c r="G24" s="14">
        <v>30585.888651000001</v>
      </c>
      <c r="H24" s="11" t="str">
        <f>IF($B24="N/A","N/A",IF(G24&gt;10,"No",IF(G24&lt;-10,"No","Yes")))</f>
        <v>N/A</v>
      </c>
      <c r="I24" s="12">
        <v>0.91569999999999996</v>
      </c>
      <c r="J24" s="12">
        <v>0.61529999999999996</v>
      </c>
      <c r="K24" s="43" t="s">
        <v>739</v>
      </c>
      <c r="L24" s="9" t="str">
        <f>IF(J24="Div by 0", "N/A", IF(K24="N/A","N/A", IF(J24&gt;VALUE(MID(K24,1,2)), "No", IF(J24&lt;-1*VALUE(MID(K24,1,2)), "No", "Yes"))))</f>
        <v>Yes</v>
      </c>
    </row>
    <row r="25" spans="1:12" x14ac:dyDescent="0.25">
      <c r="A25" s="4" t="s">
        <v>1238</v>
      </c>
      <c r="B25" s="43" t="s">
        <v>213</v>
      </c>
      <c r="C25" s="14">
        <v>30594.225264000001</v>
      </c>
      <c r="D25" s="11" t="str">
        <f>IF($B25="N/A","N/A",IF(C25&gt;10,"No",IF(C25&lt;-10,"No","Yes")))</f>
        <v>N/A</v>
      </c>
      <c r="E25" s="14">
        <v>30992.683474000001</v>
      </c>
      <c r="F25" s="11" t="str">
        <f>IF($B25="N/A","N/A",IF(E25&gt;10,"No",IF(E25&lt;-10,"No","Yes")))</f>
        <v>N/A</v>
      </c>
      <c r="G25" s="14">
        <v>30228.515044</v>
      </c>
      <c r="H25" s="11" t="str">
        <f>IF($B25="N/A","N/A",IF(G25&gt;10,"No",IF(G25&lt;-10,"No","Yes")))</f>
        <v>N/A</v>
      </c>
      <c r="I25" s="12">
        <v>1.302</v>
      </c>
      <c r="J25" s="12">
        <v>-2.4700000000000002</v>
      </c>
      <c r="K25" s="43" t="s">
        <v>739</v>
      </c>
      <c r="L25" s="9" t="str">
        <f>IF(J25="Div by 0", "N/A", IF(K25="N/A","N/A", IF(J25&gt;VALUE(MID(K25,1,2)), "No", IF(J25&lt;-1*VALUE(MID(K25,1,2)), "No", "Yes"))))</f>
        <v>Yes</v>
      </c>
    </row>
    <row r="26" spans="1:12" x14ac:dyDescent="0.25">
      <c r="A26" s="4" t="s">
        <v>1239</v>
      </c>
      <c r="B26" s="43" t="s">
        <v>213</v>
      </c>
      <c r="C26" s="14">
        <v>27605.671209</v>
      </c>
      <c r="D26" s="11" t="str">
        <f t="shared" ref="D26:D27" si="11">IF($B26="N/A","N/A",IF(C26&gt;10,"No",IF(C26&lt;-10,"No","Yes")))</f>
        <v>N/A</v>
      </c>
      <c r="E26" s="14">
        <v>27657.232147999999</v>
      </c>
      <c r="F26" s="11" t="str">
        <f t="shared" ref="F26:F30" si="12">IF($B26="N/A","N/A",IF(E26&gt;10,"No",IF(E26&lt;-10,"No","Yes")))</f>
        <v>N/A</v>
      </c>
      <c r="G26" s="14">
        <v>27436.704117000001</v>
      </c>
      <c r="H26" s="11" t="str">
        <f t="shared" ref="H26:H27" si="13">IF($B26="N/A","N/A",IF(G26&gt;10,"No",IF(G26&lt;-10,"No","Yes")))</f>
        <v>N/A</v>
      </c>
      <c r="I26" s="12">
        <v>0.18679999999999999</v>
      </c>
      <c r="J26" s="12">
        <v>-0.79700000000000004</v>
      </c>
      <c r="K26" s="43" t="s">
        <v>739</v>
      </c>
      <c r="L26" s="9" t="str">
        <f>IF(J26="Div by 0", "N/A", IF(OR(J26="N/A",K26="N/A"),"N/A", IF(J26&gt;VALUE(MID(K26,1,2)), "No", IF(J26&lt;-1*VALUE(MID(K26,1,2)), "No", "Yes"))))</f>
        <v>Yes</v>
      </c>
    </row>
    <row r="27" spans="1:12" x14ac:dyDescent="0.25">
      <c r="A27" s="4" t="s">
        <v>1240</v>
      </c>
      <c r="B27" s="43" t="s">
        <v>213</v>
      </c>
      <c r="C27" s="14">
        <v>31094.618746</v>
      </c>
      <c r="D27" s="11" t="str">
        <f t="shared" si="11"/>
        <v>N/A</v>
      </c>
      <c r="E27" s="14">
        <v>31121.808059999999</v>
      </c>
      <c r="F27" s="11" t="str">
        <f t="shared" si="12"/>
        <v>N/A</v>
      </c>
      <c r="G27" s="14">
        <v>30751.932292000001</v>
      </c>
      <c r="H27" s="11" t="str">
        <f t="shared" si="13"/>
        <v>N/A</v>
      </c>
      <c r="I27" s="12">
        <v>8.7400000000000005E-2</v>
      </c>
      <c r="J27" s="12">
        <v>-1.19</v>
      </c>
      <c r="K27" s="43" t="s">
        <v>739</v>
      </c>
      <c r="L27" s="9" t="str">
        <f>IF(J27="Div by 0", "N/A", IF(OR(J27="N/A",K27="N/A"),"N/A", IF(J27&gt;VALUE(MID(K27,1,2)), "No", IF(J27&lt;-1*VALUE(MID(K27,1,2)), "No", "Yes"))))</f>
        <v>Yes</v>
      </c>
    </row>
    <row r="28" spans="1:12" x14ac:dyDescent="0.25">
      <c r="A28" s="50"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3" t="s">
        <v>739</v>
      </c>
      <c r="L28" s="9" t="str">
        <f>IF(J28="Div by 0", "N/A", IF(OR(J28="N/A",K28="N/A"),"N/A", IF(J28&gt;VALUE(MID(K28,1,2)), "No", IF(J28&lt;-1*VALUE(MID(K28,1,2)), "No", "Yes"))))</f>
        <v>N/A</v>
      </c>
    </row>
    <row r="29" spans="1:12" x14ac:dyDescent="0.25">
      <c r="A29" s="50" t="s">
        <v>1242</v>
      </c>
      <c r="B29" s="14" t="s">
        <v>213</v>
      </c>
      <c r="C29" s="14" t="s">
        <v>1746</v>
      </c>
      <c r="D29" s="11" t="str">
        <f t="shared" si="14"/>
        <v>N/A</v>
      </c>
      <c r="E29" s="14" t="s">
        <v>1746</v>
      </c>
      <c r="F29" s="11" t="str">
        <f t="shared" si="12"/>
        <v>N/A</v>
      </c>
      <c r="G29" s="14" t="s">
        <v>1746</v>
      </c>
      <c r="H29" s="11" t="str">
        <f t="shared" si="15"/>
        <v>N/A</v>
      </c>
      <c r="I29" s="12" t="s">
        <v>1746</v>
      </c>
      <c r="J29" s="12" t="s">
        <v>1746</v>
      </c>
      <c r="K29" s="43" t="s">
        <v>739</v>
      </c>
      <c r="L29" s="9" t="str">
        <f t="shared" ref="L29:L30" si="16">IF(J29="Div by 0", "N/A", IF(OR(J29="N/A",K29="N/A"),"N/A", IF(J29&gt;VALUE(MID(K29,1,2)), "No", IF(J29&lt;-1*VALUE(MID(K29,1,2)), "No", "Yes"))))</f>
        <v>N/A</v>
      </c>
    </row>
    <row r="30" spans="1:12" x14ac:dyDescent="0.25">
      <c r="A30" s="50" t="s">
        <v>1243</v>
      </c>
      <c r="B30" s="14" t="s">
        <v>213</v>
      </c>
      <c r="C30" s="14" t="s">
        <v>1746</v>
      </c>
      <c r="D30" s="11" t="str">
        <f t="shared" si="14"/>
        <v>N/A</v>
      </c>
      <c r="E30" s="14" t="s">
        <v>1746</v>
      </c>
      <c r="F30" s="11" t="str">
        <f t="shared" si="12"/>
        <v>N/A</v>
      </c>
      <c r="G30" s="14" t="s">
        <v>1746</v>
      </c>
      <c r="H30" s="11" t="str">
        <f t="shared" si="15"/>
        <v>N/A</v>
      </c>
      <c r="I30" s="12" t="s">
        <v>1746</v>
      </c>
      <c r="J30" s="12" t="s">
        <v>1746</v>
      </c>
      <c r="K30" s="43" t="s">
        <v>739</v>
      </c>
      <c r="L30" s="9" t="str">
        <f t="shared" si="16"/>
        <v>N/A</v>
      </c>
    </row>
    <row r="31" spans="1:12" x14ac:dyDescent="0.25">
      <c r="A31" s="44" t="s">
        <v>2</v>
      </c>
      <c r="B31" s="35" t="s">
        <v>213</v>
      </c>
      <c r="C31" s="13">
        <v>74.279519015000005</v>
      </c>
      <c r="D31" s="11" t="str">
        <f t="shared" ref="D31:D69" si="17">IF($B31="N/A","N/A",IF(C31&gt;10,"No",IF(C31&lt;-10,"No","Yes")))</f>
        <v>N/A</v>
      </c>
      <c r="E31" s="13">
        <v>67.148007575999998</v>
      </c>
      <c r="F31" s="11" t="str">
        <f t="shared" ref="F31:F69" si="18">IF($B31="N/A","N/A",IF(E31&gt;10,"No",IF(E31&lt;-10,"No","Yes")))</f>
        <v>N/A</v>
      </c>
      <c r="G31" s="13">
        <v>64.446741532000004</v>
      </c>
      <c r="H31" s="11" t="str">
        <f t="shared" ref="H31:H69" si="19">IF($B31="N/A","N/A",IF(G31&gt;10,"No",IF(G31&lt;-10,"No","Yes")))</f>
        <v>N/A</v>
      </c>
      <c r="I31" s="12">
        <v>-9.6</v>
      </c>
      <c r="J31" s="12">
        <v>-4.0199999999999996</v>
      </c>
      <c r="K31" s="43" t="s">
        <v>739</v>
      </c>
      <c r="L31" s="9" t="str">
        <f t="shared" ref="L31:L99" si="20">IF(J31="Div by 0", "N/A", IF(K31="N/A","N/A", IF(J31&gt;VALUE(MID(K31,1,2)), "No", IF(J31&lt;-1*VALUE(MID(K31,1,2)), "No", "Yes"))))</f>
        <v>Yes</v>
      </c>
    </row>
    <row r="32" spans="1:12" x14ac:dyDescent="0.25">
      <c r="A32" s="44" t="s">
        <v>22</v>
      </c>
      <c r="B32" s="35" t="s">
        <v>213</v>
      </c>
      <c r="C32" s="1">
        <v>425121</v>
      </c>
      <c r="D32" s="11" t="str">
        <f t="shared" si="17"/>
        <v>N/A</v>
      </c>
      <c r="E32" s="1">
        <v>459101</v>
      </c>
      <c r="F32" s="11" t="str">
        <f t="shared" si="18"/>
        <v>N/A</v>
      </c>
      <c r="G32" s="1">
        <v>466974</v>
      </c>
      <c r="H32" s="11" t="str">
        <f t="shared" si="19"/>
        <v>N/A</v>
      </c>
      <c r="I32" s="12">
        <v>7.9930000000000003</v>
      </c>
      <c r="J32" s="12">
        <v>1.7150000000000001</v>
      </c>
      <c r="K32" s="43" t="s">
        <v>739</v>
      </c>
      <c r="L32" s="9" t="str">
        <f t="shared" si="20"/>
        <v>Yes</v>
      </c>
    </row>
    <row r="33" spans="1:12" x14ac:dyDescent="0.25">
      <c r="A33" s="44" t="s">
        <v>451</v>
      </c>
      <c r="B33" s="43" t="s">
        <v>213</v>
      </c>
      <c r="C33" s="1">
        <v>11</v>
      </c>
      <c r="D33" s="1" t="str">
        <f t="shared" si="17"/>
        <v>N/A</v>
      </c>
      <c r="E33" s="1">
        <v>11</v>
      </c>
      <c r="F33" s="1" t="str">
        <f t="shared" si="18"/>
        <v>N/A</v>
      </c>
      <c r="G33" s="1">
        <v>11</v>
      </c>
      <c r="H33" s="11" t="str">
        <f t="shared" si="19"/>
        <v>N/A</v>
      </c>
      <c r="I33" s="12">
        <v>-16.7</v>
      </c>
      <c r="J33" s="12">
        <v>120</v>
      </c>
      <c r="K33" s="43" t="s">
        <v>739</v>
      </c>
      <c r="L33" s="9" t="str">
        <f t="shared" si="20"/>
        <v>No</v>
      </c>
    </row>
    <row r="34" spans="1:12" x14ac:dyDescent="0.25">
      <c r="A34" s="44" t="s">
        <v>1244</v>
      </c>
      <c r="B34" s="5" t="s">
        <v>213</v>
      </c>
      <c r="C34" s="1">
        <v>0</v>
      </c>
      <c r="D34" s="9" t="str">
        <f t="shared" ref="D34:D38" si="21">IF($B34="N/A","N/A",IF(C34&lt;0,"No","Yes"))</f>
        <v>N/A</v>
      </c>
      <c r="E34" s="1">
        <v>0</v>
      </c>
      <c r="F34" s="9" t="str">
        <f t="shared" ref="F34:F38" si="22">IF($B34="N/A","N/A",IF(E34&lt;0,"No","Yes"))</f>
        <v>N/A</v>
      </c>
      <c r="G34" s="1">
        <v>0</v>
      </c>
      <c r="H34" s="9" t="str">
        <f t="shared" ref="H34:H38" si="23">IF($B34="N/A","N/A",IF(G34&lt;0,"No","Yes"))</f>
        <v>N/A</v>
      </c>
      <c r="I34" s="12" t="s">
        <v>1746</v>
      </c>
      <c r="J34" s="12" t="s">
        <v>1746</v>
      </c>
      <c r="K34" s="1" t="s">
        <v>739</v>
      </c>
      <c r="L34" s="9" t="str">
        <f t="shared" si="20"/>
        <v>N/A</v>
      </c>
    </row>
    <row r="35" spans="1:12" x14ac:dyDescent="0.25">
      <c r="A35" s="44" t="s">
        <v>1245</v>
      </c>
      <c r="B35" s="5" t="s">
        <v>213</v>
      </c>
      <c r="C35" s="1">
        <v>11</v>
      </c>
      <c r="D35" s="9" t="str">
        <f t="shared" si="21"/>
        <v>N/A</v>
      </c>
      <c r="E35" s="1">
        <v>11</v>
      </c>
      <c r="F35" s="9" t="str">
        <f t="shared" si="22"/>
        <v>N/A</v>
      </c>
      <c r="G35" s="1">
        <v>0</v>
      </c>
      <c r="H35" s="9" t="str">
        <f t="shared" si="23"/>
        <v>N/A</v>
      </c>
      <c r="I35" s="12">
        <v>100</v>
      </c>
      <c r="J35" s="12">
        <v>-100</v>
      </c>
      <c r="K35" s="1" t="s">
        <v>739</v>
      </c>
      <c r="L35" s="9" t="str">
        <f t="shared" si="20"/>
        <v>No</v>
      </c>
    </row>
    <row r="36" spans="1:12" x14ac:dyDescent="0.25">
      <c r="A36" s="44" t="s">
        <v>1246</v>
      </c>
      <c r="B36" s="5" t="s">
        <v>213</v>
      </c>
      <c r="C36" s="1">
        <v>11</v>
      </c>
      <c r="D36" s="9" t="str">
        <f t="shared" si="21"/>
        <v>N/A</v>
      </c>
      <c r="E36" s="1">
        <v>0</v>
      </c>
      <c r="F36" s="9" t="str">
        <f t="shared" si="22"/>
        <v>N/A</v>
      </c>
      <c r="G36" s="1">
        <v>11</v>
      </c>
      <c r="H36" s="9" t="str">
        <f t="shared" si="23"/>
        <v>N/A</v>
      </c>
      <c r="I36" s="12">
        <v>-100</v>
      </c>
      <c r="J36" s="12" t="s">
        <v>1746</v>
      </c>
      <c r="K36" s="1" t="s">
        <v>739</v>
      </c>
      <c r="L36" s="9" t="str">
        <f t="shared" si="20"/>
        <v>N/A</v>
      </c>
    </row>
    <row r="37" spans="1:12" x14ac:dyDescent="0.25">
      <c r="A37" s="44" t="s">
        <v>1247</v>
      </c>
      <c r="B37" s="5" t="s">
        <v>213</v>
      </c>
      <c r="C37" s="1">
        <v>11</v>
      </c>
      <c r="D37" s="9" t="str">
        <f t="shared" si="21"/>
        <v>N/A</v>
      </c>
      <c r="E37" s="1">
        <v>11</v>
      </c>
      <c r="F37" s="9" t="str">
        <f t="shared" si="22"/>
        <v>N/A</v>
      </c>
      <c r="G37" s="1">
        <v>11</v>
      </c>
      <c r="H37" s="9" t="str">
        <f t="shared" si="23"/>
        <v>N/A</v>
      </c>
      <c r="I37" s="12">
        <v>50</v>
      </c>
      <c r="J37" s="12">
        <v>66.67</v>
      </c>
      <c r="K37" s="1" t="s">
        <v>739</v>
      </c>
      <c r="L37" s="9" t="str">
        <f t="shared" si="20"/>
        <v>No</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578</v>
      </c>
      <c r="D39" s="1" t="str">
        <f t="shared" si="17"/>
        <v>N/A</v>
      </c>
      <c r="E39" s="1">
        <v>696</v>
      </c>
      <c r="F39" s="1" t="str">
        <f t="shared" si="18"/>
        <v>N/A</v>
      </c>
      <c r="G39" s="1">
        <v>621</v>
      </c>
      <c r="H39" s="11" t="str">
        <f t="shared" si="19"/>
        <v>N/A</v>
      </c>
      <c r="I39" s="12">
        <v>20.420000000000002</v>
      </c>
      <c r="J39" s="12">
        <v>-10.8</v>
      </c>
      <c r="K39" s="43" t="s">
        <v>739</v>
      </c>
      <c r="L39" s="9" t="str">
        <f t="shared" si="20"/>
        <v>Yes</v>
      </c>
    </row>
    <row r="40" spans="1:12" x14ac:dyDescent="0.25">
      <c r="A40" s="44" t="s">
        <v>1249</v>
      </c>
      <c r="B40" s="5" t="s">
        <v>213</v>
      </c>
      <c r="C40" s="1">
        <v>54</v>
      </c>
      <c r="D40" s="9" t="str">
        <f t="shared" ref="D40:D45" si="24">IF($B40="N/A","N/A",IF(C40&lt;0,"No","Yes"))</f>
        <v>N/A</v>
      </c>
      <c r="E40" s="1">
        <v>82</v>
      </c>
      <c r="F40" s="9" t="str">
        <f t="shared" ref="F40:F45" si="25">IF($B40="N/A","N/A",IF(E40&lt;0,"No","Yes"))</f>
        <v>N/A</v>
      </c>
      <c r="G40" s="1">
        <v>68</v>
      </c>
      <c r="H40" s="9" t="str">
        <f t="shared" ref="H40:H45" si="26">IF($B40="N/A","N/A",IF(G40&lt;0,"No","Yes"))</f>
        <v>N/A</v>
      </c>
      <c r="I40" s="12">
        <v>51.85</v>
      </c>
      <c r="J40" s="12">
        <v>-17.100000000000001</v>
      </c>
      <c r="K40" s="1" t="s">
        <v>739</v>
      </c>
      <c r="L40" s="9" t="str">
        <f t="shared" si="20"/>
        <v>Yes</v>
      </c>
    </row>
    <row r="41" spans="1:12" x14ac:dyDescent="0.25">
      <c r="A41" s="44" t="s">
        <v>1250</v>
      </c>
      <c r="B41" s="5" t="s">
        <v>213</v>
      </c>
      <c r="C41" s="1">
        <v>70</v>
      </c>
      <c r="D41" s="9" t="str">
        <f t="shared" si="24"/>
        <v>N/A</v>
      </c>
      <c r="E41" s="1">
        <v>104</v>
      </c>
      <c r="F41" s="9" t="str">
        <f t="shared" si="25"/>
        <v>N/A</v>
      </c>
      <c r="G41" s="1">
        <v>69</v>
      </c>
      <c r="H41" s="9" t="str">
        <f t="shared" si="26"/>
        <v>N/A</v>
      </c>
      <c r="I41" s="12">
        <v>48.57</v>
      </c>
      <c r="J41" s="12">
        <v>-33.700000000000003</v>
      </c>
      <c r="K41" s="1" t="s">
        <v>739</v>
      </c>
      <c r="L41" s="9" t="str">
        <f t="shared" si="20"/>
        <v>No</v>
      </c>
    </row>
    <row r="42" spans="1:12" x14ac:dyDescent="0.25">
      <c r="A42" s="44" t="s">
        <v>1251</v>
      </c>
      <c r="B42" s="5" t="s">
        <v>213</v>
      </c>
      <c r="C42" s="1">
        <v>26</v>
      </c>
      <c r="D42" s="9" t="str">
        <f t="shared" si="24"/>
        <v>N/A</v>
      </c>
      <c r="E42" s="1">
        <v>32</v>
      </c>
      <c r="F42" s="9" t="str">
        <f t="shared" si="25"/>
        <v>N/A</v>
      </c>
      <c r="G42" s="1">
        <v>45</v>
      </c>
      <c r="H42" s="9" t="str">
        <f t="shared" si="26"/>
        <v>N/A</v>
      </c>
      <c r="I42" s="12">
        <v>23.08</v>
      </c>
      <c r="J42" s="12">
        <v>40.630000000000003</v>
      </c>
      <c r="K42" s="1" t="s">
        <v>739</v>
      </c>
      <c r="L42" s="9" t="str">
        <f t="shared" si="20"/>
        <v>No</v>
      </c>
    </row>
    <row r="43" spans="1:12" x14ac:dyDescent="0.25">
      <c r="A43" s="44" t="s">
        <v>1252</v>
      </c>
      <c r="B43" s="5" t="s">
        <v>213</v>
      </c>
      <c r="C43" s="1">
        <v>11</v>
      </c>
      <c r="D43" s="9" t="str">
        <f t="shared" si="24"/>
        <v>N/A</v>
      </c>
      <c r="E43" s="1">
        <v>11</v>
      </c>
      <c r="F43" s="9" t="str">
        <f t="shared" si="25"/>
        <v>N/A</v>
      </c>
      <c r="G43" s="1">
        <v>11</v>
      </c>
      <c r="H43" s="9" t="str">
        <f t="shared" si="26"/>
        <v>N/A</v>
      </c>
      <c r="I43" s="12">
        <v>-50</v>
      </c>
      <c r="J43" s="12">
        <v>-50</v>
      </c>
      <c r="K43" s="1" t="s">
        <v>739</v>
      </c>
      <c r="L43" s="9" t="str">
        <f t="shared" si="20"/>
        <v>No</v>
      </c>
    </row>
    <row r="44" spans="1:12" x14ac:dyDescent="0.25">
      <c r="A44" s="44" t="s">
        <v>1253</v>
      </c>
      <c r="B44" s="5" t="s">
        <v>213</v>
      </c>
      <c r="C44" s="1">
        <v>424</v>
      </c>
      <c r="D44" s="9" t="str">
        <f t="shared" si="24"/>
        <v>N/A</v>
      </c>
      <c r="E44" s="1">
        <v>476</v>
      </c>
      <c r="F44" s="9" t="str">
        <f t="shared" si="25"/>
        <v>N/A</v>
      </c>
      <c r="G44" s="1">
        <v>438</v>
      </c>
      <c r="H44" s="9" t="str">
        <f t="shared" si="26"/>
        <v>N/A</v>
      </c>
      <c r="I44" s="12">
        <v>12.26</v>
      </c>
      <c r="J44" s="12">
        <v>-7.98</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279202</v>
      </c>
      <c r="D46" s="1" t="str">
        <f t="shared" si="17"/>
        <v>N/A</v>
      </c>
      <c r="E46" s="1">
        <v>295488</v>
      </c>
      <c r="F46" s="1" t="str">
        <f t="shared" si="18"/>
        <v>N/A</v>
      </c>
      <c r="G46" s="1">
        <v>299702</v>
      </c>
      <c r="H46" s="11" t="str">
        <f t="shared" si="19"/>
        <v>N/A</v>
      </c>
      <c r="I46" s="12">
        <v>5.8330000000000002</v>
      </c>
      <c r="J46" s="12">
        <v>1.4259999999999999</v>
      </c>
      <c r="K46" s="43" t="s">
        <v>739</v>
      </c>
      <c r="L46" s="9" t="str">
        <f t="shared" si="20"/>
        <v>Yes</v>
      </c>
    </row>
    <row r="47" spans="1:12" x14ac:dyDescent="0.25">
      <c r="A47" s="44" t="s">
        <v>1255</v>
      </c>
      <c r="B47" s="5" t="s">
        <v>213</v>
      </c>
      <c r="C47" s="1">
        <v>181938</v>
      </c>
      <c r="D47" s="9" t="str">
        <f t="shared" ref="D47:D53" si="27">IF($B47="N/A","N/A",IF(C47&lt;0,"No","Yes"))</f>
        <v>N/A</v>
      </c>
      <c r="E47" s="1">
        <v>194610</v>
      </c>
      <c r="F47" s="9" t="str">
        <f t="shared" ref="F47:F53" si="28">IF($B47="N/A","N/A",IF(E47&lt;0,"No","Yes"))</f>
        <v>N/A</v>
      </c>
      <c r="G47" s="1">
        <v>198507</v>
      </c>
      <c r="H47" s="9" t="str">
        <f t="shared" ref="H47:H53" si="29">IF($B47="N/A","N/A",IF(G47&lt;0,"No","Yes"))</f>
        <v>N/A</v>
      </c>
      <c r="I47" s="12">
        <v>6.9649999999999999</v>
      </c>
      <c r="J47" s="12">
        <v>2.0019999999999998</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1625</v>
      </c>
      <c r="D49" s="9" t="str">
        <f t="shared" si="27"/>
        <v>N/A</v>
      </c>
      <c r="E49" s="1">
        <v>1430</v>
      </c>
      <c r="F49" s="9" t="str">
        <f t="shared" si="28"/>
        <v>N/A</v>
      </c>
      <c r="G49" s="1">
        <v>1059</v>
      </c>
      <c r="H49" s="9" t="str">
        <f t="shared" si="29"/>
        <v>N/A</v>
      </c>
      <c r="I49" s="12">
        <v>-12</v>
      </c>
      <c r="J49" s="12">
        <v>-25.9</v>
      </c>
      <c r="K49" s="1" t="s">
        <v>739</v>
      </c>
      <c r="L49" s="9" t="str">
        <f t="shared" si="20"/>
        <v>Yes</v>
      </c>
    </row>
    <row r="50" spans="1:12" x14ac:dyDescent="0.25">
      <c r="A50" s="44" t="s">
        <v>1258</v>
      </c>
      <c r="B50" s="5" t="s">
        <v>213</v>
      </c>
      <c r="C50" s="1">
        <v>57291</v>
      </c>
      <c r="D50" s="9" t="str">
        <f t="shared" si="27"/>
        <v>N/A</v>
      </c>
      <c r="E50" s="1">
        <v>58335</v>
      </c>
      <c r="F50" s="9" t="str">
        <f t="shared" si="28"/>
        <v>N/A</v>
      </c>
      <c r="G50" s="1">
        <v>59786</v>
      </c>
      <c r="H50" s="9" t="str">
        <f t="shared" si="29"/>
        <v>N/A</v>
      </c>
      <c r="I50" s="12">
        <v>1.8220000000000001</v>
      </c>
      <c r="J50" s="12">
        <v>2.4870000000000001</v>
      </c>
      <c r="K50" s="1" t="s">
        <v>739</v>
      </c>
      <c r="L50" s="9" t="str">
        <f t="shared" si="20"/>
        <v>Yes</v>
      </c>
    </row>
    <row r="51" spans="1:12" x14ac:dyDescent="0.25">
      <c r="A51" s="44" t="s">
        <v>1259</v>
      </c>
      <c r="B51" s="5" t="s">
        <v>213</v>
      </c>
      <c r="C51" s="1">
        <v>31871</v>
      </c>
      <c r="D51" s="9" t="str">
        <f t="shared" si="27"/>
        <v>N/A</v>
      </c>
      <c r="E51" s="1">
        <v>34615</v>
      </c>
      <c r="F51" s="9" t="str">
        <f t="shared" si="28"/>
        <v>N/A</v>
      </c>
      <c r="G51" s="1">
        <v>34448</v>
      </c>
      <c r="H51" s="9" t="str">
        <f t="shared" si="29"/>
        <v>N/A</v>
      </c>
      <c r="I51" s="12">
        <v>8.61</v>
      </c>
      <c r="J51" s="12">
        <v>-0.48199999999999998</v>
      </c>
      <c r="K51" s="1" t="s">
        <v>739</v>
      </c>
      <c r="L51" s="9" t="str">
        <f t="shared" si="20"/>
        <v>Yes</v>
      </c>
    </row>
    <row r="52" spans="1:12" x14ac:dyDescent="0.25">
      <c r="A52" s="44" t="s">
        <v>1260</v>
      </c>
      <c r="B52" s="5" t="s">
        <v>213</v>
      </c>
      <c r="C52" s="1">
        <v>6477</v>
      </c>
      <c r="D52" s="9" t="str">
        <f t="shared" si="27"/>
        <v>N/A</v>
      </c>
      <c r="E52" s="1">
        <v>6498</v>
      </c>
      <c r="F52" s="9" t="str">
        <f t="shared" si="28"/>
        <v>N/A</v>
      </c>
      <c r="G52" s="1">
        <v>5902</v>
      </c>
      <c r="H52" s="9" t="str">
        <f t="shared" si="29"/>
        <v>N/A</v>
      </c>
      <c r="I52" s="12">
        <v>0.32419999999999999</v>
      </c>
      <c r="J52" s="12">
        <v>-9.17</v>
      </c>
      <c r="K52" s="1" t="s">
        <v>739</v>
      </c>
      <c r="L52" s="9" t="str">
        <f t="shared" si="20"/>
        <v>Yes</v>
      </c>
    </row>
    <row r="53" spans="1:12" x14ac:dyDescent="0.25">
      <c r="A53" s="44"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4" t="s">
        <v>454</v>
      </c>
      <c r="B54" s="43" t="s">
        <v>213</v>
      </c>
      <c r="C54" s="1">
        <v>145335</v>
      </c>
      <c r="D54" s="1" t="str">
        <f t="shared" si="17"/>
        <v>N/A</v>
      </c>
      <c r="E54" s="1">
        <v>162912</v>
      </c>
      <c r="F54" s="1" t="str">
        <f t="shared" si="18"/>
        <v>N/A</v>
      </c>
      <c r="G54" s="1">
        <v>166640</v>
      </c>
      <c r="H54" s="11" t="str">
        <f t="shared" si="19"/>
        <v>N/A</v>
      </c>
      <c r="I54" s="12">
        <v>12.09</v>
      </c>
      <c r="J54" s="12">
        <v>2.2879999999999998</v>
      </c>
      <c r="K54" s="43" t="s">
        <v>739</v>
      </c>
      <c r="L54" s="9" t="str">
        <f t="shared" si="20"/>
        <v>Yes</v>
      </c>
    </row>
    <row r="55" spans="1:12" x14ac:dyDescent="0.25">
      <c r="A55" s="44" t="s">
        <v>1262</v>
      </c>
      <c r="B55" s="5" t="s">
        <v>213</v>
      </c>
      <c r="C55" s="1">
        <v>118555</v>
      </c>
      <c r="D55" s="9" t="str">
        <f t="shared" ref="D55:D60" si="30">IF($B55="N/A","N/A",IF(C55&lt;0,"No","Yes"))</f>
        <v>N/A</v>
      </c>
      <c r="E55" s="1">
        <v>129271</v>
      </c>
      <c r="F55" s="9" t="str">
        <f t="shared" ref="F55:F60" si="31">IF($B55="N/A","N/A",IF(E55&lt;0,"No","Yes"))</f>
        <v>N/A</v>
      </c>
      <c r="G55" s="1">
        <v>133063</v>
      </c>
      <c r="H55" s="9" t="str">
        <f t="shared" ref="H55:H60" si="32">IF($B55="N/A","N/A",IF(G55&lt;0,"No","Yes"))</f>
        <v>N/A</v>
      </c>
      <c r="I55" s="12">
        <v>9.0389999999999997</v>
      </c>
      <c r="J55" s="12">
        <v>2.9329999999999998</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605</v>
      </c>
      <c r="D57" s="9" t="str">
        <f t="shared" si="30"/>
        <v>N/A</v>
      </c>
      <c r="E57" s="1">
        <v>565</v>
      </c>
      <c r="F57" s="9" t="str">
        <f t="shared" si="31"/>
        <v>N/A</v>
      </c>
      <c r="G57" s="1">
        <v>521</v>
      </c>
      <c r="H57" s="9" t="str">
        <f t="shared" si="32"/>
        <v>N/A</v>
      </c>
      <c r="I57" s="12">
        <v>-6.61</v>
      </c>
      <c r="J57" s="12">
        <v>-7.79</v>
      </c>
      <c r="K57" s="1" t="s">
        <v>739</v>
      </c>
      <c r="L57" s="9" t="str">
        <f t="shared" si="20"/>
        <v>Yes</v>
      </c>
    </row>
    <row r="58" spans="1:12" x14ac:dyDescent="0.25">
      <c r="A58" s="44" t="s">
        <v>1265</v>
      </c>
      <c r="B58" s="5" t="s">
        <v>213</v>
      </c>
      <c r="C58" s="1">
        <v>6730</v>
      </c>
      <c r="D58" s="9" t="str">
        <f t="shared" si="30"/>
        <v>N/A</v>
      </c>
      <c r="E58" s="1">
        <v>7265</v>
      </c>
      <c r="F58" s="9" t="str">
        <f t="shared" si="31"/>
        <v>N/A</v>
      </c>
      <c r="G58" s="1">
        <v>7267</v>
      </c>
      <c r="H58" s="9" t="str">
        <f t="shared" si="32"/>
        <v>N/A</v>
      </c>
      <c r="I58" s="12">
        <v>7.9489999999999998</v>
      </c>
      <c r="J58" s="12">
        <v>2.75E-2</v>
      </c>
      <c r="K58" s="1" t="s">
        <v>739</v>
      </c>
      <c r="L58" s="9" t="str">
        <f t="shared" si="20"/>
        <v>Yes</v>
      </c>
    </row>
    <row r="59" spans="1:12" x14ac:dyDescent="0.25">
      <c r="A59" s="44" t="s">
        <v>1266</v>
      </c>
      <c r="B59" s="5" t="s">
        <v>213</v>
      </c>
      <c r="C59" s="1">
        <v>19445</v>
      </c>
      <c r="D59" s="9" t="str">
        <f t="shared" si="30"/>
        <v>N/A</v>
      </c>
      <c r="E59" s="1">
        <v>25811</v>
      </c>
      <c r="F59" s="9" t="str">
        <f t="shared" si="31"/>
        <v>N/A</v>
      </c>
      <c r="G59" s="1">
        <v>25789</v>
      </c>
      <c r="H59" s="9" t="str">
        <f t="shared" si="32"/>
        <v>N/A</v>
      </c>
      <c r="I59" s="12">
        <v>32.74</v>
      </c>
      <c r="J59" s="12">
        <v>-8.5000000000000006E-2</v>
      </c>
      <c r="K59" s="1" t="s">
        <v>739</v>
      </c>
      <c r="L59" s="9" t="str">
        <f t="shared" si="20"/>
        <v>Yes</v>
      </c>
    </row>
    <row r="60" spans="1:12" x14ac:dyDescent="0.25">
      <c r="A60" s="44" t="s">
        <v>1267</v>
      </c>
      <c r="B60" s="5" t="s">
        <v>213</v>
      </c>
      <c r="C60" s="1">
        <v>0</v>
      </c>
      <c r="D60" s="9" t="str">
        <f t="shared" si="30"/>
        <v>N/A</v>
      </c>
      <c r="E60" s="1">
        <v>0</v>
      </c>
      <c r="F60" s="9" t="str">
        <f t="shared" si="31"/>
        <v>N/A</v>
      </c>
      <c r="G60" s="1">
        <v>0</v>
      </c>
      <c r="H60" s="9" t="str">
        <f t="shared" si="32"/>
        <v>N/A</v>
      </c>
      <c r="I60" s="12" t="s">
        <v>1746</v>
      </c>
      <c r="J60" s="12" t="s">
        <v>1746</v>
      </c>
      <c r="K60" s="1" t="s">
        <v>739</v>
      </c>
      <c r="L60" s="9" t="str">
        <f t="shared" si="20"/>
        <v>N/A</v>
      </c>
    </row>
    <row r="61" spans="1:12" x14ac:dyDescent="0.25">
      <c r="A61" s="3" t="s">
        <v>186</v>
      </c>
      <c r="B61" s="35" t="s">
        <v>213</v>
      </c>
      <c r="C61" s="1">
        <v>425121</v>
      </c>
      <c r="D61" s="1" t="str">
        <f t="shared" si="17"/>
        <v>N/A</v>
      </c>
      <c r="E61" s="1">
        <v>459101</v>
      </c>
      <c r="F61" s="1" t="str">
        <f t="shared" si="18"/>
        <v>N/A</v>
      </c>
      <c r="G61" s="1">
        <v>466974</v>
      </c>
      <c r="H61" s="11" t="str">
        <f t="shared" si="19"/>
        <v>N/A</v>
      </c>
      <c r="I61" s="12">
        <v>7.9930000000000003</v>
      </c>
      <c r="J61" s="12">
        <v>1.7150000000000001</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0</v>
      </c>
      <c r="D66" s="1" t="str">
        <f t="shared" si="17"/>
        <v>N/A</v>
      </c>
      <c r="E66" s="1">
        <v>0</v>
      </c>
      <c r="F66" s="1" t="str">
        <f t="shared" si="18"/>
        <v>N/A</v>
      </c>
      <c r="G66" s="1">
        <v>0</v>
      </c>
      <c r="H66" s="11" t="str">
        <f t="shared" si="19"/>
        <v>N/A</v>
      </c>
      <c r="I66" s="12" t="s">
        <v>1746</v>
      </c>
      <c r="J66" s="12" t="s">
        <v>1746</v>
      </c>
      <c r="K66" s="43" t="s">
        <v>739</v>
      </c>
      <c r="L66" s="9" t="str">
        <f t="shared" si="33"/>
        <v>N/A</v>
      </c>
    </row>
    <row r="67" spans="1:12" x14ac:dyDescent="0.25">
      <c r="A67" s="3" t="s">
        <v>192</v>
      </c>
      <c r="B67" s="35" t="s">
        <v>213</v>
      </c>
      <c r="C67" s="1">
        <v>0</v>
      </c>
      <c r="D67" s="1" t="str">
        <f t="shared" si="17"/>
        <v>N/A</v>
      </c>
      <c r="E67" s="1">
        <v>0</v>
      </c>
      <c r="F67" s="1" t="str">
        <f t="shared" si="18"/>
        <v>N/A</v>
      </c>
      <c r="G67" s="1">
        <v>0</v>
      </c>
      <c r="H67" s="11" t="str">
        <f t="shared" si="19"/>
        <v>N/A</v>
      </c>
      <c r="I67" s="12" t="s">
        <v>1746</v>
      </c>
      <c r="J67" s="12" t="s">
        <v>1746</v>
      </c>
      <c r="K67" s="43" t="s">
        <v>739</v>
      </c>
      <c r="L67" s="9" t="str">
        <f t="shared" si="33"/>
        <v>N/A</v>
      </c>
    </row>
    <row r="68" spans="1:12" x14ac:dyDescent="0.25">
      <c r="A68" s="2" t="s">
        <v>193</v>
      </c>
      <c r="B68" s="43" t="s">
        <v>213</v>
      </c>
      <c r="C68" s="1">
        <v>0</v>
      </c>
      <c r="D68" s="1" t="str">
        <f t="shared" si="17"/>
        <v>N/A</v>
      </c>
      <c r="E68" s="1">
        <v>0</v>
      </c>
      <c r="F68" s="1" t="str">
        <f t="shared" si="18"/>
        <v>N/A</v>
      </c>
      <c r="G68" s="1">
        <v>0</v>
      </c>
      <c r="H68" s="11" t="str">
        <f t="shared" si="19"/>
        <v>N/A</v>
      </c>
      <c r="I68" s="12" t="s">
        <v>1746</v>
      </c>
      <c r="J68" s="12" t="s">
        <v>1746</v>
      </c>
      <c r="K68" s="43" t="s">
        <v>739</v>
      </c>
      <c r="L68" s="9" t="str">
        <f t="shared" si="33"/>
        <v>N/A</v>
      </c>
    </row>
    <row r="69" spans="1:12" x14ac:dyDescent="0.25">
      <c r="A69" s="2" t="s">
        <v>194</v>
      </c>
      <c r="B69" s="43" t="s">
        <v>213</v>
      </c>
      <c r="C69" s="1">
        <v>0</v>
      </c>
      <c r="D69" s="1" t="str">
        <f t="shared" si="17"/>
        <v>N/A</v>
      </c>
      <c r="E69" s="1">
        <v>0</v>
      </c>
      <c r="F69" s="1" t="str">
        <f t="shared" si="18"/>
        <v>N/A</v>
      </c>
      <c r="G69" s="1">
        <v>0</v>
      </c>
      <c r="H69" s="11" t="str">
        <f t="shared" si="19"/>
        <v>N/A</v>
      </c>
      <c r="I69" s="12" t="s">
        <v>1746</v>
      </c>
      <c r="J69" s="12" t="s">
        <v>1746</v>
      </c>
      <c r="K69" s="43" t="s">
        <v>739</v>
      </c>
      <c r="L69" s="9" t="str">
        <f t="shared" si="33"/>
        <v>N/A</v>
      </c>
    </row>
    <row r="70" spans="1:12" x14ac:dyDescent="0.25">
      <c r="A70" s="44" t="s">
        <v>78</v>
      </c>
      <c r="B70" s="43" t="s">
        <v>294</v>
      </c>
      <c r="C70" s="13">
        <v>1.0422498303000001</v>
      </c>
      <c r="D70" s="11" t="str">
        <f>IF($B70="N/A","N/A",IF(C70&gt;=20,"No",IF(C70&lt;0,"No","Yes")))</f>
        <v>Yes</v>
      </c>
      <c r="E70" s="13">
        <v>1.202652842</v>
      </c>
      <c r="F70" s="11" t="str">
        <f>IF($B70="N/A","N/A",IF(E70&gt;=20,"No",IF(E70&lt;0,"No","Yes")))</f>
        <v>Yes</v>
      </c>
      <c r="G70" s="13">
        <v>1.1626573714999999</v>
      </c>
      <c r="H70" s="11" t="str">
        <f>IF($B70="N/A","N/A",IF(G70&gt;=20,"No",IF(G70&lt;0,"No","Yes")))</f>
        <v>Yes</v>
      </c>
      <c r="I70" s="12">
        <v>15.39</v>
      </c>
      <c r="J70" s="12">
        <v>-3.33</v>
      </c>
      <c r="K70" s="43" t="s">
        <v>739</v>
      </c>
      <c r="L70" s="9" t="str">
        <f t="shared" si="20"/>
        <v>Yes</v>
      </c>
    </row>
    <row r="71" spans="1:12" x14ac:dyDescent="0.25">
      <c r="A71" s="44" t="s">
        <v>79</v>
      </c>
      <c r="B71" s="35" t="s">
        <v>213</v>
      </c>
      <c r="C71" s="13">
        <v>0</v>
      </c>
      <c r="D71" s="11" t="str">
        <f>IF($B71="N/A","N/A",IF(C71&gt;10,"No",IF(C71&lt;-10,"No","Yes")))</f>
        <v>N/A</v>
      </c>
      <c r="E71" s="13">
        <v>0</v>
      </c>
      <c r="F71" s="11" t="str">
        <f>IF($B71="N/A","N/A",IF(E71&gt;10,"No",IF(E71&lt;-10,"No","Yes")))</f>
        <v>N/A</v>
      </c>
      <c r="G71" s="13">
        <v>0</v>
      </c>
      <c r="H71" s="11" t="str">
        <f>IF($B71="N/A","N/A",IF(G71&gt;10,"No",IF(G71&lt;-10,"No","Yes")))</f>
        <v>N/A</v>
      </c>
      <c r="I71" s="12" t="s">
        <v>1746</v>
      </c>
      <c r="J71" s="12" t="s">
        <v>1746</v>
      </c>
      <c r="K71" s="43" t="s">
        <v>739</v>
      </c>
      <c r="L71" s="9" t="str">
        <f t="shared" si="20"/>
        <v>N/A</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3" t="s">
        <v>739</v>
      </c>
      <c r="L72" s="9" t="str">
        <f t="shared" si="20"/>
        <v>N/A</v>
      </c>
    </row>
    <row r="73" spans="1:12" x14ac:dyDescent="0.25">
      <c r="A73" s="44" t="s">
        <v>81</v>
      </c>
      <c r="B73" s="35" t="s">
        <v>213</v>
      </c>
      <c r="C73" s="13">
        <v>0.54080196979999995</v>
      </c>
      <c r="D73" s="11" t="str">
        <f>IF($B73="N/A","N/A",IF(C73&gt;10,"No",IF(C73&lt;-10,"No","Yes")))</f>
        <v>N/A</v>
      </c>
      <c r="E73" s="13">
        <v>0.37068965520000002</v>
      </c>
      <c r="F73" s="11" t="str">
        <f>IF($B73="N/A","N/A",IF(E73&gt;10,"No",IF(E73&lt;-10,"No","Yes")))</f>
        <v>N/A</v>
      </c>
      <c r="G73" s="13">
        <v>0.3414280227</v>
      </c>
      <c r="H73" s="11" t="str">
        <f>IF($B73="N/A","N/A",IF(G73&gt;10,"No",IF(G73&lt;-10,"No","Yes")))</f>
        <v>N/A</v>
      </c>
      <c r="I73" s="12">
        <v>-31.5</v>
      </c>
      <c r="J73" s="12">
        <v>-7.89</v>
      </c>
      <c r="K73" s="43" t="s">
        <v>739</v>
      </c>
      <c r="L73" s="9" t="str">
        <f t="shared" si="20"/>
        <v>Yes</v>
      </c>
    </row>
    <row r="74" spans="1:12" x14ac:dyDescent="0.25">
      <c r="A74" s="44" t="s">
        <v>121</v>
      </c>
      <c r="B74" s="35" t="s">
        <v>213</v>
      </c>
      <c r="C74" s="13">
        <v>0</v>
      </c>
      <c r="D74" s="11" t="str">
        <f>IF($B74="N/A","N/A",IF(C74&gt;10,"No",IF(C74&lt;-10,"No","Yes")))</f>
        <v>N/A</v>
      </c>
      <c r="E74" s="13">
        <v>0</v>
      </c>
      <c r="F74" s="11" t="str">
        <f>IF($B74="N/A","N/A",IF(E74&gt;10,"No",IF(E74&lt;-10,"No","Yes")))</f>
        <v>N/A</v>
      </c>
      <c r="G74" s="13">
        <v>0</v>
      </c>
      <c r="H74" s="11" t="str">
        <f>IF($B74="N/A","N/A",IF(G74&gt;10,"No",IF(G74&lt;-10,"No","Yes")))</f>
        <v>N/A</v>
      </c>
      <c r="I74" s="12" t="s">
        <v>1746</v>
      </c>
      <c r="J74" s="12" t="s">
        <v>1746</v>
      </c>
      <c r="K74" s="43" t="s">
        <v>739</v>
      </c>
      <c r="L74" s="9" t="str">
        <f t="shared" si="20"/>
        <v>N/A</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3" t="s">
        <v>739</v>
      </c>
      <c r="L75" s="9" t="str">
        <f t="shared" si="20"/>
        <v>N/A</v>
      </c>
    </row>
    <row r="76" spans="1:12" x14ac:dyDescent="0.25">
      <c r="A76" s="44" t="s">
        <v>195</v>
      </c>
      <c r="B76" s="35"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3" t="s">
        <v>739</v>
      </c>
      <c r="L76" s="9" t="str">
        <f>IF(J76="Div by 0", "N/A", IF(OR(J76="N/A",K76="N/A"),"N/A", IF(J76&gt;VALUE(MID(K76,1,2)), "No", IF(J76&lt;-1*VALUE(MID(K76,1,2)), "No", "Yes"))))</f>
        <v>N/A</v>
      </c>
    </row>
    <row r="77" spans="1:12" x14ac:dyDescent="0.25">
      <c r="A77" s="44" t="s">
        <v>196</v>
      </c>
      <c r="B77" s="35" t="s">
        <v>213</v>
      </c>
      <c r="C77" s="13" t="s">
        <v>1746</v>
      </c>
      <c r="D77" s="11" t="str">
        <f t="shared" si="34"/>
        <v>N/A</v>
      </c>
      <c r="E77" s="13" t="s">
        <v>1746</v>
      </c>
      <c r="F77" s="11" t="str">
        <f t="shared" si="35"/>
        <v>N/A</v>
      </c>
      <c r="G77" s="13" t="s">
        <v>1746</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t="s">
        <v>1746</v>
      </c>
      <c r="D78" s="11" t="str">
        <f t="shared" si="34"/>
        <v>N/A</v>
      </c>
      <c r="E78" s="13" t="s">
        <v>1746</v>
      </c>
      <c r="F78" s="11" t="str">
        <f t="shared" si="35"/>
        <v>N/A</v>
      </c>
      <c r="G78" s="13" t="s">
        <v>1746</v>
      </c>
      <c r="H78" s="11" t="str">
        <f t="shared" si="36"/>
        <v>N/A</v>
      </c>
      <c r="I78" s="12" t="s">
        <v>1746</v>
      </c>
      <c r="J78" s="12" t="s">
        <v>1746</v>
      </c>
      <c r="K78" s="43" t="s">
        <v>739</v>
      </c>
      <c r="L78" s="9" t="str">
        <f t="shared" si="37"/>
        <v>N/A</v>
      </c>
    </row>
    <row r="79" spans="1:12" x14ac:dyDescent="0.25">
      <c r="A79" s="44" t="s">
        <v>198</v>
      </c>
      <c r="B79" s="35" t="s">
        <v>213</v>
      </c>
      <c r="C79" s="13" t="s">
        <v>1746</v>
      </c>
      <c r="D79" s="11" t="str">
        <f t="shared" si="34"/>
        <v>N/A</v>
      </c>
      <c r="E79" s="13" t="s">
        <v>1746</v>
      </c>
      <c r="F79" s="11" t="str">
        <f t="shared" si="35"/>
        <v>N/A</v>
      </c>
      <c r="G79" s="13" t="s">
        <v>1746</v>
      </c>
      <c r="H79" s="11" t="str">
        <f t="shared" si="36"/>
        <v>N/A</v>
      </c>
      <c r="I79" s="12" t="s">
        <v>1746</v>
      </c>
      <c r="J79" s="12" t="s">
        <v>1746</v>
      </c>
      <c r="K79" s="43" t="s">
        <v>739</v>
      </c>
      <c r="L79" s="9" t="str">
        <f t="shared" si="37"/>
        <v>N/A</v>
      </c>
    </row>
    <row r="80" spans="1:12" x14ac:dyDescent="0.25">
      <c r="A80" s="44" t="s">
        <v>199</v>
      </c>
      <c r="B80" s="35" t="s">
        <v>213</v>
      </c>
      <c r="C80" s="13" t="s">
        <v>1746</v>
      </c>
      <c r="D80" s="11" t="str">
        <f t="shared" si="34"/>
        <v>N/A</v>
      </c>
      <c r="E80" s="13" t="s">
        <v>1746</v>
      </c>
      <c r="F80" s="11" t="str">
        <f t="shared" si="35"/>
        <v>N/A</v>
      </c>
      <c r="G80" s="13" t="s">
        <v>1746</v>
      </c>
      <c r="H80" s="11" t="str">
        <f t="shared" si="36"/>
        <v>N/A</v>
      </c>
      <c r="I80" s="12" t="s">
        <v>1746</v>
      </c>
      <c r="J80" s="12" t="s">
        <v>1746</v>
      </c>
      <c r="K80" s="43" t="s">
        <v>739</v>
      </c>
      <c r="L80" s="9" t="str">
        <f t="shared" si="37"/>
        <v>N/A</v>
      </c>
    </row>
    <row r="81" spans="1:12" x14ac:dyDescent="0.25">
      <c r="A81" s="44" t="s">
        <v>200</v>
      </c>
      <c r="B81" s="43" t="s">
        <v>213</v>
      </c>
      <c r="C81" s="13" t="s">
        <v>1746</v>
      </c>
      <c r="D81" s="11" t="str">
        <f t="shared" si="34"/>
        <v>N/A</v>
      </c>
      <c r="E81" s="13" t="s">
        <v>1746</v>
      </c>
      <c r="F81" s="11" t="str">
        <f t="shared" si="35"/>
        <v>N/A</v>
      </c>
      <c r="G81" s="13" t="s">
        <v>1746</v>
      </c>
      <c r="H81" s="11" t="str">
        <f t="shared" si="36"/>
        <v>N/A</v>
      </c>
      <c r="I81" s="12" t="s">
        <v>1746</v>
      </c>
      <c r="J81" s="12" t="s">
        <v>1746</v>
      </c>
      <c r="K81" s="43" t="s">
        <v>739</v>
      </c>
      <c r="L81" s="9" t="str">
        <f t="shared" si="37"/>
        <v>N/A</v>
      </c>
    </row>
    <row r="82" spans="1:12" x14ac:dyDescent="0.25">
      <c r="A82" s="44" t="s">
        <v>73</v>
      </c>
      <c r="B82" s="35" t="s">
        <v>213</v>
      </c>
      <c r="C82" s="36">
        <v>483254</v>
      </c>
      <c r="D82" s="11" t="str">
        <f t="shared" si="34"/>
        <v>N/A</v>
      </c>
      <c r="E82" s="36">
        <v>572690</v>
      </c>
      <c r="F82" s="11" t="str">
        <f t="shared" si="35"/>
        <v>N/A</v>
      </c>
      <c r="G82" s="36">
        <v>592422</v>
      </c>
      <c r="H82" s="11" t="str">
        <f t="shared" si="36"/>
        <v>N/A</v>
      </c>
      <c r="I82" s="12">
        <v>18.510000000000002</v>
      </c>
      <c r="J82" s="12">
        <v>3.4449999999999998</v>
      </c>
      <c r="K82" s="43" t="s">
        <v>739</v>
      </c>
      <c r="L82" s="9" t="str">
        <f t="shared" si="20"/>
        <v>Yes</v>
      </c>
    </row>
    <row r="83" spans="1:12" x14ac:dyDescent="0.25">
      <c r="A83" s="44" t="s">
        <v>1268</v>
      </c>
      <c r="B83" s="35" t="s">
        <v>213</v>
      </c>
      <c r="C83" s="8">
        <v>72.357807695000005</v>
      </c>
      <c r="D83" s="11" t="str">
        <f t="shared" si="34"/>
        <v>N/A</v>
      </c>
      <c r="E83" s="8">
        <v>67.063507307999998</v>
      </c>
      <c r="F83" s="11" t="str">
        <f t="shared" si="35"/>
        <v>N/A</v>
      </c>
      <c r="G83" s="8">
        <v>65.014128442000001</v>
      </c>
      <c r="H83" s="11" t="str">
        <f t="shared" si="36"/>
        <v>N/A</v>
      </c>
      <c r="I83" s="12">
        <v>-7.32</v>
      </c>
      <c r="J83" s="12">
        <v>-3.06</v>
      </c>
      <c r="K83" s="43" t="s">
        <v>739</v>
      </c>
      <c r="L83" s="9" t="str">
        <f t="shared" si="20"/>
        <v>Yes</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0</v>
      </c>
      <c r="D86" s="11" t="str">
        <f t="shared" si="34"/>
        <v>N/A</v>
      </c>
      <c r="E86" s="8">
        <v>0</v>
      </c>
      <c r="F86" s="11" t="str">
        <f t="shared" si="35"/>
        <v>N/A</v>
      </c>
      <c r="G86" s="8">
        <v>0</v>
      </c>
      <c r="H86" s="11" t="str">
        <f t="shared" si="36"/>
        <v>N/A</v>
      </c>
      <c r="I86" s="12" t="s">
        <v>1746</v>
      </c>
      <c r="J86" s="12" t="s">
        <v>1746</v>
      </c>
      <c r="K86" s="43" t="s">
        <v>739</v>
      </c>
      <c r="L86" s="9" t="str">
        <f t="shared" si="20"/>
        <v>N/A</v>
      </c>
    </row>
    <row r="87" spans="1:12" x14ac:dyDescent="0.25">
      <c r="A87" s="44" t="s">
        <v>1272</v>
      </c>
      <c r="B87" s="35" t="s">
        <v>213</v>
      </c>
      <c r="C87" s="8">
        <v>0</v>
      </c>
      <c r="D87" s="11" t="str">
        <f t="shared" si="34"/>
        <v>N/A</v>
      </c>
      <c r="E87" s="8">
        <v>0</v>
      </c>
      <c r="F87" s="11" t="str">
        <f t="shared" si="35"/>
        <v>N/A</v>
      </c>
      <c r="G87" s="8">
        <v>0</v>
      </c>
      <c r="H87" s="11" t="str">
        <f t="shared" si="36"/>
        <v>N/A</v>
      </c>
      <c r="I87" s="12" t="s">
        <v>1746</v>
      </c>
      <c r="J87" s="12" t="s">
        <v>1746</v>
      </c>
      <c r="K87" s="43" t="s">
        <v>739</v>
      </c>
      <c r="L87" s="9" t="str">
        <f t="shared" si="20"/>
        <v>N/A</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27.642192304999998</v>
      </c>
      <c r="D98" s="11" t="str">
        <f t="shared" si="34"/>
        <v>N/A</v>
      </c>
      <c r="E98" s="8">
        <v>32.936492692000002</v>
      </c>
      <c r="F98" s="11" t="str">
        <f t="shared" si="35"/>
        <v>N/A</v>
      </c>
      <c r="G98" s="8">
        <v>34.985871557999999</v>
      </c>
      <c r="H98" s="11" t="str">
        <f t="shared" si="36"/>
        <v>N/A</v>
      </c>
      <c r="I98" s="12">
        <v>19.149999999999999</v>
      </c>
      <c r="J98" s="12">
        <v>6.2220000000000004</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781099380</v>
      </c>
      <c r="D100" s="11" t="str">
        <f>IF($B100="N/A","N/A",IF(C100&gt;10,"No",IF(C100&lt;-10,"No","Yes")))</f>
        <v>N/A</v>
      </c>
      <c r="E100" s="45">
        <v>877315608</v>
      </c>
      <c r="F100" s="11" t="str">
        <f>IF($B100="N/A","N/A",IF(E100&gt;10,"No",IF(E100&lt;-10,"No","Yes")))</f>
        <v>N/A</v>
      </c>
      <c r="G100" s="45">
        <v>910307483</v>
      </c>
      <c r="H100" s="11" t="str">
        <f>IF($B100="N/A","N/A",IF(G100&gt;10,"No",IF(G100&lt;-10,"No","Yes")))</f>
        <v>N/A</v>
      </c>
      <c r="I100" s="12">
        <v>12.32</v>
      </c>
      <c r="J100" s="12">
        <v>3.7610000000000001</v>
      </c>
      <c r="K100" s="43" t="s">
        <v>739</v>
      </c>
      <c r="L100" s="9" t="str">
        <f t="shared" ref="L100:L111" si="38">IF(J100="Div by 0", "N/A", IF(K100="N/A","N/A", IF(J100&gt;VALUE(MID(K100,1,2)), "No", IF(J100&lt;-1*VALUE(MID(K100,1,2)), "No", "Yes"))))</f>
        <v>Yes</v>
      </c>
    </row>
    <row r="101" spans="1:12" x14ac:dyDescent="0.25">
      <c r="A101" s="44" t="s">
        <v>455</v>
      </c>
      <c r="B101" s="35" t="s">
        <v>213</v>
      </c>
      <c r="C101" s="45">
        <v>781099380</v>
      </c>
      <c r="D101" s="11" t="str">
        <f>IF($B101="N/A","N/A",IF(C101&gt;10,"No",IF(C101&lt;-10,"No","Yes")))</f>
        <v>N/A</v>
      </c>
      <c r="E101" s="45">
        <v>877315608</v>
      </c>
      <c r="F101" s="11" t="str">
        <f>IF($B101="N/A","N/A",IF(E101&gt;10,"No",IF(E101&lt;-10,"No","Yes")))</f>
        <v>N/A</v>
      </c>
      <c r="G101" s="45">
        <v>910307483</v>
      </c>
      <c r="H101" s="11" t="str">
        <f>IF($B101="N/A","N/A",IF(G101&gt;10,"No",IF(G101&lt;-10,"No","Yes")))</f>
        <v>N/A</v>
      </c>
      <c r="I101" s="12">
        <v>12.32</v>
      </c>
      <c r="J101" s="12">
        <v>3.7610000000000001</v>
      </c>
      <c r="K101" s="43" t="s">
        <v>739</v>
      </c>
      <c r="L101" s="9" t="str">
        <f t="shared" si="38"/>
        <v>Yes</v>
      </c>
    </row>
    <row r="102" spans="1:12" x14ac:dyDescent="0.25">
      <c r="A102" s="44" t="s">
        <v>456</v>
      </c>
      <c r="B102" s="35" t="s">
        <v>213</v>
      </c>
      <c r="C102" s="45">
        <v>0</v>
      </c>
      <c r="D102" s="11" t="str">
        <f>IF($B102="N/A","N/A",IF(C102&gt;10,"No",IF(C102&lt;-10,"No","Yes")))</f>
        <v>N/A</v>
      </c>
      <c r="E102" s="45">
        <v>0</v>
      </c>
      <c r="F102" s="11" t="str">
        <f>IF($B102="N/A","N/A",IF(E102&gt;10,"No",IF(E102&lt;-10,"No","Yes")))</f>
        <v>N/A</v>
      </c>
      <c r="G102" s="45">
        <v>0</v>
      </c>
      <c r="H102" s="11" t="str">
        <f>IF($B102="N/A","N/A",IF(G102&gt;10,"No",IF(G102&lt;-10,"No","Yes")))</f>
        <v>N/A</v>
      </c>
      <c r="I102" s="12" t="s">
        <v>1746</v>
      </c>
      <c r="J102" s="12" t="s">
        <v>1746</v>
      </c>
      <c r="K102" s="43" t="s">
        <v>739</v>
      </c>
      <c r="L102" s="9" t="str">
        <f t="shared" si="38"/>
        <v>N/A</v>
      </c>
    </row>
    <row r="103" spans="1:12" x14ac:dyDescent="0.25">
      <c r="A103" s="44" t="s">
        <v>457</v>
      </c>
      <c r="B103" s="35" t="s">
        <v>213</v>
      </c>
      <c r="C103" s="45">
        <v>0</v>
      </c>
      <c r="D103" s="11" t="str">
        <f>IF($B103="N/A","N/A",IF(C103&gt;10,"No",IF(C103&lt;-10,"No","Yes")))</f>
        <v>N/A</v>
      </c>
      <c r="E103" s="45">
        <v>0</v>
      </c>
      <c r="F103" s="11" t="str">
        <f>IF($B103="N/A","N/A",IF(E103&gt;10,"No",IF(E103&lt;-10,"No","Yes")))</f>
        <v>N/A</v>
      </c>
      <c r="G103" s="45">
        <v>0</v>
      </c>
      <c r="H103" s="11" t="str">
        <f>IF($B103="N/A","N/A",IF(G103&gt;10,"No",IF(G103&lt;-10,"No","Yes")))</f>
        <v>N/A</v>
      </c>
      <c r="I103" s="12" t="s">
        <v>1746</v>
      </c>
      <c r="J103" s="12" t="s">
        <v>1746</v>
      </c>
      <c r="K103" s="43" t="s">
        <v>739</v>
      </c>
      <c r="L103" s="9" t="str">
        <f t="shared" si="38"/>
        <v>N/A</v>
      </c>
    </row>
    <row r="104" spans="1:12" x14ac:dyDescent="0.25">
      <c r="A104" s="44" t="s">
        <v>108</v>
      </c>
      <c r="B104" s="52" t="s">
        <v>295</v>
      </c>
      <c r="C104" s="8">
        <v>0.99948865320000002</v>
      </c>
      <c r="D104" s="11" t="str">
        <f>IF($B104="N/A","N/A",IF(C104&gt;2,"No",IF(C104&lt;0.9,"No","Yes")))</f>
        <v>Yes</v>
      </c>
      <c r="E104" s="8">
        <v>0.99979568600000002</v>
      </c>
      <c r="F104" s="11" t="str">
        <f>IF($B104="N/A","N/A",IF(E104&gt;2,"No",IF(E104&lt;0.9,"No","Yes")))</f>
        <v>Yes</v>
      </c>
      <c r="G104" s="8">
        <v>1.0160236813000001</v>
      </c>
      <c r="H104" s="11" t="str">
        <f>IF($B104="N/A","N/A",IF(G104&gt;2,"No",IF(G104&lt;0.9,"No","Yes")))</f>
        <v>Yes</v>
      </c>
      <c r="I104" s="12">
        <v>3.0700000000000002E-2</v>
      </c>
      <c r="J104" s="12">
        <v>1.623</v>
      </c>
      <c r="K104" s="43" t="s">
        <v>739</v>
      </c>
      <c r="L104" s="9" t="str">
        <f t="shared" si="38"/>
        <v>Yes</v>
      </c>
    </row>
    <row r="105" spans="1:12" x14ac:dyDescent="0.25">
      <c r="A105" s="44" t="s">
        <v>458</v>
      </c>
      <c r="B105" s="52" t="s">
        <v>295</v>
      </c>
      <c r="C105" s="8">
        <v>0.99948865320000002</v>
      </c>
      <c r="D105" s="11" t="str">
        <f>IF($B105="N/A","N/A",IF(C105&gt;2,"No",IF(C105&lt;0.9,"No","Yes")))</f>
        <v>Yes</v>
      </c>
      <c r="E105" s="8">
        <v>0.99979568600000002</v>
      </c>
      <c r="F105" s="11" t="str">
        <f>IF($B105="N/A","N/A",IF(E105&gt;2,"No",IF(E105&lt;0.9,"No","Yes")))</f>
        <v>Yes</v>
      </c>
      <c r="G105" s="8">
        <v>1.0160236813000001</v>
      </c>
      <c r="H105" s="11" t="str">
        <f>IF($B105="N/A","N/A",IF(G105&gt;2,"No",IF(G105&lt;0.9,"No","Yes")))</f>
        <v>Yes</v>
      </c>
      <c r="I105" s="12">
        <v>3.0700000000000002E-2</v>
      </c>
      <c r="J105" s="12">
        <v>1.623</v>
      </c>
      <c r="K105" s="43" t="s">
        <v>739</v>
      </c>
      <c r="L105" s="9" t="str">
        <f t="shared" si="38"/>
        <v>Yes</v>
      </c>
    </row>
    <row r="106" spans="1:12" x14ac:dyDescent="0.25">
      <c r="A106" s="44" t="s">
        <v>459</v>
      </c>
      <c r="B106" s="52" t="s">
        <v>295</v>
      </c>
      <c r="C106" s="8" t="s">
        <v>1746</v>
      </c>
      <c r="D106" s="11" t="str">
        <f>IF($B106="N/A","N/A",IF(C106&gt;2,"No",IF(C106&lt;0.9,"No","Yes")))</f>
        <v>No</v>
      </c>
      <c r="E106" s="8" t="s">
        <v>1746</v>
      </c>
      <c r="F106" s="11" t="str">
        <f>IF($B106="N/A","N/A",IF(E106&gt;2,"No",IF(E106&lt;0.9,"No","Yes")))</f>
        <v>No</v>
      </c>
      <c r="G106" s="8" t="s">
        <v>1746</v>
      </c>
      <c r="H106" s="11" t="str">
        <f>IF($B106="N/A","N/A",IF(G106&gt;2,"No",IF(G106&lt;0.9,"No","Yes")))</f>
        <v>No</v>
      </c>
      <c r="I106" s="12" t="s">
        <v>1746</v>
      </c>
      <c r="J106" s="12" t="s">
        <v>1746</v>
      </c>
      <c r="K106" s="43" t="s">
        <v>739</v>
      </c>
      <c r="L106" s="9" t="str">
        <f t="shared" si="38"/>
        <v>N/A</v>
      </c>
    </row>
    <row r="107" spans="1:12" x14ac:dyDescent="0.25">
      <c r="A107" s="44" t="s">
        <v>460</v>
      </c>
      <c r="B107" s="52"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3" t="s">
        <v>739</v>
      </c>
      <c r="L107" s="9" t="str">
        <f t="shared" si="38"/>
        <v>N/A</v>
      </c>
    </row>
    <row r="108" spans="1:12" x14ac:dyDescent="0.25">
      <c r="A108" s="44" t="s">
        <v>1285</v>
      </c>
      <c r="B108" s="35" t="s">
        <v>213</v>
      </c>
      <c r="C108" s="45">
        <v>192.39531246000001</v>
      </c>
      <c r="D108" s="11" t="str">
        <f>IF($B108="N/A","N/A",IF(C108&gt;10,"No",IF(C108&lt;-10,"No","Yes")))</f>
        <v>N/A</v>
      </c>
      <c r="E108" s="45">
        <v>191.09583069000001</v>
      </c>
      <c r="F108" s="11" t="str">
        <f>IF($B108="N/A","N/A",IF(E108&gt;10,"No",IF(E108&lt;-10,"No","Yes")))</f>
        <v>N/A</v>
      </c>
      <c r="G108" s="45">
        <v>194.06975688</v>
      </c>
      <c r="H108" s="11" t="str">
        <f>IF($B108="N/A","N/A",IF(G108&gt;10,"No",IF(G108&lt;-10,"No","Yes")))</f>
        <v>N/A</v>
      </c>
      <c r="I108" s="12">
        <v>-0.67500000000000004</v>
      </c>
      <c r="J108" s="12">
        <v>1.556</v>
      </c>
      <c r="K108" s="43" t="s">
        <v>739</v>
      </c>
      <c r="L108" s="9" t="str">
        <f t="shared" si="38"/>
        <v>Yes</v>
      </c>
    </row>
    <row r="109" spans="1:12" x14ac:dyDescent="0.25">
      <c r="A109" s="44" t="s">
        <v>1286</v>
      </c>
      <c r="B109" s="35" t="s">
        <v>213</v>
      </c>
      <c r="C109" s="45">
        <v>192.39531246000001</v>
      </c>
      <c r="D109" s="11" t="str">
        <f>IF($B109="N/A","N/A",IF(C109&gt;10,"No",IF(C109&lt;-10,"No","Yes")))</f>
        <v>N/A</v>
      </c>
      <c r="E109" s="45">
        <v>191.09583069000001</v>
      </c>
      <c r="F109" s="11" t="str">
        <f>IF($B109="N/A","N/A",IF(E109&gt;10,"No",IF(E109&lt;-10,"No","Yes")))</f>
        <v>N/A</v>
      </c>
      <c r="G109" s="45">
        <v>194.06975688</v>
      </c>
      <c r="H109" s="11" t="str">
        <f>IF($B109="N/A","N/A",IF(G109&gt;10,"No",IF(G109&lt;-10,"No","Yes")))</f>
        <v>N/A</v>
      </c>
      <c r="I109" s="12">
        <v>-0.67500000000000004</v>
      </c>
      <c r="J109" s="12">
        <v>1.556</v>
      </c>
      <c r="K109" s="43" t="s">
        <v>739</v>
      </c>
      <c r="L109" s="9" t="str">
        <f t="shared" si="38"/>
        <v>Yes</v>
      </c>
    </row>
    <row r="110" spans="1:12" x14ac:dyDescent="0.25">
      <c r="A110" s="44" t="s">
        <v>1287</v>
      </c>
      <c r="B110" s="35" t="s">
        <v>213</v>
      </c>
      <c r="C110" s="45" t="s">
        <v>1746</v>
      </c>
      <c r="D110" s="11" t="str">
        <f>IF($B110="N/A","N/A",IF(C110&gt;10,"No",IF(C110&lt;-10,"No","Yes")))</f>
        <v>N/A</v>
      </c>
      <c r="E110" s="45" t="s">
        <v>1746</v>
      </c>
      <c r="F110" s="11" t="str">
        <f>IF($B110="N/A","N/A",IF(E110&gt;10,"No",IF(E110&lt;-10,"No","Yes")))</f>
        <v>N/A</v>
      </c>
      <c r="G110" s="45" t="s">
        <v>1746</v>
      </c>
      <c r="H110" s="11" t="str">
        <f>IF($B110="N/A","N/A",IF(G110&gt;10,"No",IF(G110&lt;-10,"No","Yes")))</f>
        <v>N/A</v>
      </c>
      <c r="I110" s="12" t="s">
        <v>1746</v>
      </c>
      <c r="J110" s="12" t="s">
        <v>1746</v>
      </c>
      <c r="K110" s="43" t="s">
        <v>739</v>
      </c>
      <c r="L110" s="9" t="str">
        <f t="shared" si="38"/>
        <v>N/A</v>
      </c>
    </row>
    <row r="111" spans="1:12" x14ac:dyDescent="0.25">
      <c r="A111" s="44" t="s">
        <v>1288</v>
      </c>
      <c r="B111" s="35" t="s">
        <v>213</v>
      </c>
      <c r="C111" s="45" t="s">
        <v>1746</v>
      </c>
      <c r="D111" s="11" t="str">
        <f>IF($B111="N/A","N/A",IF(C111&gt;10,"No",IF(C111&lt;-10,"No","Yes")))</f>
        <v>N/A</v>
      </c>
      <c r="E111" s="45" t="s">
        <v>1746</v>
      </c>
      <c r="F111" s="11" t="str">
        <f>IF($B111="N/A","N/A",IF(E111&gt;10,"No",IF(E111&lt;-10,"No","Yes")))</f>
        <v>N/A</v>
      </c>
      <c r="G111" s="45" t="s">
        <v>1746</v>
      </c>
      <c r="H111" s="11" t="str">
        <f>IF($B111="N/A","N/A",IF(G111&gt;10,"No",IF(G111&lt;-10,"No","Yes")))</f>
        <v>N/A</v>
      </c>
      <c r="I111" s="12" t="s">
        <v>1746</v>
      </c>
      <c r="J111" s="12" t="s">
        <v>1746</v>
      </c>
      <c r="K111" s="43" t="s">
        <v>739</v>
      </c>
      <c r="L111" s="9" t="str">
        <f t="shared" si="38"/>
        <v>N/A</v>
      </c>
    </row>
    <row r="112" spans="1:12" x14ac:dyDescent="0.25">
      <c r="A112" s="44" t="s">
        <v>325</v>
      </c>
      <c r="B112" s="43" t="s">
        <v>296</v>
      </c>
      <c r="C112" s="8">
        <v>99.992237504000002</v>
      </c>
      <c r="D112" s="11" t="str">
        <f>IF(OR($B112="N/A",$C112="N/A"),"N/A",IF(C112&gt;98,"Yes","No"))</f>
        <v>Yes</v>
      </c>
      <c r="E112" s="8">
        <v>99.985624078000001</v>
      </c>
      <c r="F112" s="11" t="str">
        <f>IF(OR($B112="N/A",$E112="N/A"),"N/A",IF(E112&gt;98,"Yes","No"))</f>
        <v>Yes</v>
      </c>
      <c r="G112" s="8">
        <v>99.992933225000002</v>
      </c>
      <c r="H112" s="11" t="str">
        <f t="shared" ref="H112:H115" si="39">IF($B112="N/A","N/A",IF(G112&gt;98,"Yes","No"))</f>
        <v>Yes</v>
      </c>
      <c r="I112" s="12">
        <v>-7.0000000000000001E-3</v>
      </c>
      <c r="J112" s="12">
        <v>7.3000000000000001E-3</v>
      </c>
      <c r="K112" s="43" t="s">
        <v>739</v>
      </c>
      <c r="L112" s="9" t="str">
        <f>IF(J112="Div by 0", "N/A", IF(OR(J112="N/A",K112="N/A"),"N/A", IF(J112&gt;VALUE(MID(K112,1,2)), "No", IF(J112&lt;-1*VALUE(MID(K112,1,2)), "No", "Yes"))))</f>
        <v>Yes</v>
      </c>
    </row>
    <row r="113" spans="1:12" x14ac:dyDescent="0.25">
      <c r="A113" s="44" t="s">
        <v>461</v>
      </c>
      <c r="B113" s="43" t="s">
        <v>296</v>
      </c>
      <c r="C113" s="8">
        <v>99.992237504000002</v>
      </c>
      <c r="D113" s="11" t="str">
        <f t="shared" ref="D113:D115" si="40">IF(OR($B113="N/A",$C113="N/A"),"N/A",IF(C113&gt;98,"Yes","No"))</f>
        <v>Yes</v>
      </c>
      <c r="E113" s="8">
        <v>99.985624078000001</v>
      </c>
      <c r="F113" s="11" t="str">
        <f t="shared" ref="F113:F115" si="41">IF(OR($B113="N/A",$E113="N/A"),"N/A",IF(E113&gt;98,"Yes","No"))</f>
        <v>Yes</v>
      </c>
      <c r="G113" s="8">
        <v>99.992933225000002</v>
      </c>
      <c r="H113" s="11" t="str">
        <f t="shared" si="39"/>
        <v>Yes</v>
      </c>
      <c r="I113" s="12">
        <v>-7.0000000000000001E-3</v>
      </c>
      <c r="J113" s="12">
        <v>7.3000000000000001E-3</v>
      </c>
      <c r="K113" s="43" t="s">
        <v>739</v>
      </c>
      <c r="L113" s="9" t="str">
        <f t="shared" ref="L113:L115" si="42">IF(J113="Div by 0", "N/A", IF(OR(J113="N/A",K113="N/A"),"N/A", IF(J113&gt;VALUE(MID(K113,1,2)), "No", IF(J113&lt;-1*VALUE(MID(K113,1,2)), "No", "Yes"))))</f>
        <v>Yes</v>
      </c>
    </row>
    <row r="114" spans="1:12" x14ac:dyDescent="0.25">
      <c r="A114" s="44" t="s">
        <v>462</v>
      </c>
      <c r="B114" s="43" t="s">
        <v>296</v>
      </c>
      <c r="C114" s="8" t="s">
        <v>1746</v>
      </c>
      <c r="D114" s="11" t="str">
        <f t="shared" si="40"/>
        <v>Yes</v>
      </c>
      <c r="E114" s="8" t="s">
        <v>1746</v>
      </c>
      <c r="F114" s="11" t="str">
        <f t="shared" si="41"/>
        <v>Yes</v>
      </c>
      <c r="G114" s="8" t="s">
        <v>1746</v>
      </c>
      <c r="H114" s="11" t="str">
        <f t="shared" si="39"/>
        <v>Yes</v>
      </c>
      <c r="I114" s="12" t="s">
        <v>1746</v>
      </c>
      <c r="J114" s="12" t="s">
        <v>1746</v>
      </c>
      <c r="K114" s="43" t="s">
        <v>739</v>
      </c>
      <c r="L114" s="9" t="str">
        <f t="shared" si="42"/>
        <v>N/A</v>
      </c>
    </row>
    <row r="115" spans="1:12" x14ac:dyDescent="0.25">
      <c r="A115" s="44" t="s">
        <v>463</v>
      </c>
      <c r="B115" s="43" t="s">
        <v>296</v>
      </c>
      <c r="C115" s="8" t="s">
        <v>1746</v>
      </c>
      <c r="D115" s="11" t="str">
        <f t="shared" si="40"/>
        <v>Yes</v>
      </c>
      <c r="E115" s="8" t="s">
        <v>1746</v>
      </c>
      <c r="F115" s="11" t="str">
        <f t="shared" si="41"/>
        <v>Yes</v>
      </c>
      <c r="G115" s="8" t="s">
        <v>1746</v>
      </c>
      <c r="H115" s="11" t="str">
        <f t="shared" si="39"/>
        <v>Yes</v>
      </c>
      <c r="I115" s="12" t="s">
        <v>1746</v>
      </c>
      <c r="J115" s="12" t="s">
        <v>1746</v>
      </c>
      <c r="K115" s="43" t="s">
        <v>739</v>
      </c>
      <c r="L115" s="9" t="str">
        <f t="shared" si="42"/>
        <v>N/A</v>
      </c>
    </row>
    <row r="116" spans="1:12" x14ac:dyDescent="0.25">
      <c r="A116" s="3" t="s">
        <v>464</v>
      </c>
      <c r="B116" s="43" t="s">
        <v>213</v>
      </c>
      <c r="C116" s="1">
        <v>425121</v>
      </c>
      <c r="D116" s="11" t="str">
        <f>IF($B116="N/A","N/A",IF(C116&gt;10,"No",IF(C116&lt;-10,"No","Yes")))</f>
        <v>N/A</v>
      </c>
      <c r="E116" s="1">
        <v>459101</v>
      </c>
      <c r="F116" s="11" t="str">
        <f>IF($B116="N/A","N/A",IF(E116&gt;10,"No",IF(E116&lt;-10,"No","Yes")))</f>
        <v>N/A</v>
      </c>
      <c r="G116" s="1">
        <v>466974</v>
      </c>
      <c r="H116" s="11" t="str">
        <f>IF($B116="N/A","N/A",IF(G116&gt;10,"No",IF(G116&lt;-10,"No","Yes")))</f>
        <v>N/A</v>
      </c>
      <c r="I116" s="12">
        <v>7.9930000000000003</v>
      </c>
      <c r="J116" s="12">
        <v>1.7150000000000001</v>
      </c>
      <c r="K116" s="43" t="s">
        <v>739</v>
      </c>
      <c r="L116" s="9" t="str">
        <f>IF(J116="Div by 0", "N/A", IF(OR(J116="N/A",K116="N/A"),"N/A", IF(J116&gt;VALUE(MID(K116,1,2)), "No", IF(J116&lt;-1*VALUE(MID(K116,1,2)), "No", "Yes"))))</f>
        <v>Yes</v>
      </c>
    </row>
    <row r="117" spans="1:12" x14ac:dyDescent="0.25">
      <c r="A117" s="3" t="s">
        <v>211</v>
      </c>
      <c r="B117" s="43" t="s">
        <v>213</v>
      </c>
      <c r="C117" s="8">
        <v>74.299552363000004</v>
      </c>
      <c r="D117" s="11" t="str">
        <f>IF($B117="N/A","N/A",IF(C117&gt;10,"No",IF(C117&lt;-10,"No","Yes")))</f>
        <v>N/A</v>
      </c>
      <c r="E117" s="8">
        <v>82.626916516999998</v>
      </c>
      <c r="F117" s="11" t="str">
        <f>IF($B117="N/A","N/A",IF(E117&gt;10,"No",IF(E117&lt;-10,"No","Yes")))</f>
        <v>N/A</v>
      </c>
      <c r="G117" s="8">
        <v>85.425098614000007</v>
      </c>
      <c r="H117" s="11" t="str">
        <f>IF($B117="N/A","N/A",IF(G117&gt;10,"No",IF(G117&lt;-10,"No","Yes")))</f>
        <v>N/A</v>
      </c>
      <c r="I117" s="12">
        <v>11.21</v>
      </c>
      <c r="J117" s="12">
        <v>3.387</v>
      </c>
      <c r="K117" s="43" t="s">
        <v>739</v>
      </c>
      <c r="L117" s="9" t="str">
        <f>IF(J117="Div by 0", "N/A", IF(OR(J117="N/A",K117="N/A"),"N/A", IF(J117&gt;VALUE(MID(K117,1,2)), "No", IF(J117&lt;-1*VALUE(MID(K117,1,2)), "No", "Yes"))))</f>
        <v>Yes</v>
      </c>
    </row>
    <row r="118" spans="1:12" x14ac:dyDescent="0.25">
      <c r="A118" s="4" t="s">
        <v>1627</v>
      </c>
      <c r="B118" s="43" t="s">
        <v>213</v>
      </c>
      <c r="C118" s="14">
        <v>0</v>
      </c>
      <c r="D118" s="11" t="str">
        <f>IF($B118="N/A","N/A",IF(C118&gt;10,"No",IF(C118&lt;-10,"No","Yes")))</f>
        <v>N/A</v>
      </c>
      <c r="E118" s="14">
        <v>0</v>
      </c>
      <c r="F118" s="11" t="str">
        <f>IF($B118="N/A","N/A",IF(E118&gt;10,"No",IF(E118&lt;-10,"No","Yes")))</f>
        <v>N/A</v>
      </c>
      <c r="G118" s="14">
        <v>0</v>
      </c>
      <c r="H118" s="11" t="str">
        <f>IF($B118="N/A","N/A",IF(G118&gt;10,"No",IF(G118&lt;-10,"No","Yes")))</f>
        <v>N/A</v>
      </c>
      <c r="I118" s="12" t="s">
        <v>1746</v>
      </c>
      <c r="J118" s="12" t="s">
        <v>1746</v>
      </c>
      <c r="K118" s="43" t="s">
        <v>739</v>
      </c>
      <c r="L118" s="9" t="str">
        <f>IF(J118="Div by 0", "N/A", IF(K118="N/A","N/A", IF(J118&gt;VALUE(MID(K118,1,2)), "No", IF(J118&lt;-1*VALUE(MID(K118,1,2)), "No", "Yes"))))</f>
        <v>N/A</v>
      </c>
    </row>
    <row r="119" spans="1:12" x14ac:dyDescent="0.25">
      <c r="A119" s="4" t="s">
        <v>1628</v>
      </c>
      <c r="B119" s="43" t="s">
        <v>213</v>
      </c>
      <c r="C119" s="14">
        <v>0</v>
      </c>
      <c r="D119" s="11" t="str">
        <f>IF($B119="N/A","N/A",IF(C119&gt;10,"No",IF(C119&lt;-10,"No","Yes")))</f>
        <v>N/A</v>
      </c>
      <c r="E119" s="14">
        <v>0</v>
      </c>
      <c r="F119" s="11" t="str">
        <f>IF($B119="N/A","N/A",IF(E119&gt;10,"No",IF(E119&lt;-10,"No","Yes")))</f>
        <v>N/A</v>
      </c>
      <c r="G119" s="14">
        <v>0</v>
      </c>
      <c r="H119" s="11" t="str">
        <f>IF($B119="N/A","N/A",IF(G119&gt;10,"No",IF(G119&lt;-10,"No","Yes")))</f>
        <v>N/A</v>
      </c>
      <c r="I119" s="12" t="s">
        <v>1746</v>
      </c>
      <c r="J119" s="12" t="s">
        <v>1746</v>
      </c>
      <c r="K119" s="43" t="s">
        <v>739</v>
      </c>
      <c r="L119" s="9" t="str">
        <f>IF(J119="Div by 0", "N/A", IF(K119="N/A","N/A", IF(J119&gt;VALUE(MID(K119,1,2)), "No", IF(J119&lt;-1*VALUE(MID(K119,1,2)), "No", "Yes"))))</f>
        <v>N/A</v>
      </c>
    </row>
    <row r="120" spans="1:12" x14ac:dyDescent="0.25">
      <c r="A120" s="4" t="s">
        <v>1629</v>
      </c>
      <c r="B120" s="43" t="s">
        <v>213</v>
      </c>
      <c r="C120" s="1">
        <v>0</v>
      </c>
      <c r="D120" s="11" t="str">
        <f>IF($B120="N/A","N/A",IF(C120&gt;10,"No",IF(C120&lt;-10,"No","Yes")))</f>
        <v>N/A</v>
      </c>
      <c r="E120" s="1">
        <v>0</v>
      </c>
      <c r="F120" s="11" t="str">
        <f>IF($B120="N/A","N/A",IF(E120&gt;10,"No",IF(E120&lt;-10,"No","Yes")))</f>
        <v>N/A</v>
      </c>
      <c r="G120" s="1">
        <v>0</v>
      </c>
      <c r="H120" s="11" t="str">
        <f>IF($B120="N/A","N/A",IF(G120&gt;10,"No",IF(G120&lt;-10,"No","Yes")))</f>
        <v>N/A</v>
      </c>
      <c r="I120" s="12" t="s">
        <v>1746</v>
      </c>
      <c r="J120" s="12" t="s">
        <v>1746</v>
      </c>
      <c r="K120" s="43"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1746</v>
      </c>
      <c r="J121" s="12" t="s">
        <v>1746</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0</v>
      </c>
      <c r="H122" s="9" t="str">
        <f t="shared" si="43"/>
        <v>N/A</v>
      </c>
      <c r="I122" s="12" t="s">
        <v>1746</v>
      </c>
      <c r="J122" s="12" t="s">
        <v>1746</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1746</v>
      </c>
      <c r="J123" s="12" t="s">
        <v>1746</v>
      </c>
      <c r="K123" s="5" t="s">
        <v>739</v>
      </c>
      <c r="L123" s="9" t="str">
        <f t="shared" si="44"/>
        <v>N/A</v>
      </c>
    </row>
    <row r="124" spans="1:12" x14ac:dyDescent="0.25">
      <c r="A124" s="4" t="s">
        <v>1633</v>
      </c>
      <c r="B124" s="5" t="s">
        <v>213</v>
      </c>
      <c r="C124" s="1">
        <v>0</v>
      </c>
      <c r="D124" s="9" t="str">
        <f t="shared" si="43"/>
        <v>N/A</v>
      </c>
      <c r="E124" s="1">
        <v>0</v>
      </c>
      <c r="F124" s="9" t="str">
        <f t="shared" si="43"/>
        <v>N/A</v>
      </c>
      <c r="G124" s="1">
        <v>0</v>
      </c>
      <c r="H124" s="9" t="str">
        <f t="shared" si="43"/>
        <v>N/A</v>
      </c>
      <c r="I124" s="12" t="s">
        <v>1746</v>
      </c>
      <c r="J124" s="12" t="s">
        <v>1746</v>
      </c>
      <c r="K124" s="5" t="s">
        <v>739</v>
      </c>
      <c r="L124" s="9" t="str">
        <f t="shared" si="44"/>
        <v>N/A</v>
      </c>
    </row>
    <row r="125" spans="1:12" x14ac:dyDescent="0.25">
      <c r="A125" s="2" t="s">
        <v>1634</v>
      </c>
      <c r="B125" s="5" t="s">
        <v>213</v>
      </c>
      <c r="C125" s="13" t="s">
        <v>213</v>
      </c>
      <c r="D125" s="9" t="str">
        <f t="shared" si="43"/>
        <v>N/A</v>
      </c>
      <c r="E125" s="13">
        <v>0</v>
      </c>
      <c r="F125" s="9" t="str">
        <f t="shared" si="43"/>
        <v>N/A</v>
      </c>
      <c r="G125" s="13">
        <v>0</v>
      </c>
      <c r="H125" s="9" t="str">
        <f t="shared" si="43"/>
        <v>N/A</v>
      </c>
      <c r="I125" s="12" t="s">
        <v>213</v>
      </c>
      <c r="J125" s="12" t="s">
        <v>1746</v>
      </c>
      <c r="K125" s="43" t="s">
        <v>739</v>
      </c>
      <c r="L125" s="9" t="str">
        <f>IF(J125="Div by 0", "N/A", IF(OR(J125="N/A",K125="N/A"),"N/A", IF(J125&gt;VALUE(MID(K125,1,2)), "No", IF(J125&lt;-1*VALUE(MID(K125,1,2)), "No", "Yes"))))</f>
        <v>N/A</v>
      </c>
    </row>
    <row r="126" spans="1:12" ht="25" x14ac:dyDescent="0.25">
      <c r="A126" s="2" t="s">
        <v>1635</v>
      </c>
      <c r="B126" s="5" t="s">
        <v>213</v>
      </c>
      <c r="C126" s="13" t="s">
        <v>213</v>
      </c>
      <c r="D126" s="9" t="str">
        <f t="shared" si="43"/>
        <v>N/A</v>
      </c>
      <c r="E126" s="13">
        <v>0</v>
      </c>
      <c r="F126" s="9" t="str">
        <f t="shared" si="43"/>
        <v>N/A</v>
      </c>
      <c r="G126" s="13">
        <v>0</v>
      </c>
      <c r="H126" s="9" t="str">
        <f t="shared" si="43"/>
        <v>N/A</v>
      </c>
      <c r="I126" s="12" t="s">
        <v>213</v>
      </c>
      <c r="J126" s="12" t="s">
        <v>1746</v>
      </c>
      <c r="K126" s="5" t="s">
        <v>739</v>
      </c>
      <c r="L126" s="9" t="str">
        <f t="shared" ref="L126:L129" si="45">IF(J126="Div by 0", "N/A", IF(OR(J126="N/A",K126="N/A"),"N/A", IF(J126&gt;VALUE(MID(K126,1,2)), "No", IF(J126&lt;-1*VALUE(MID(K126,1,2)), "No", "Yes"))))</f>
        <v>N/A</v>
      </c>
    </row>
    <row r="127" spans="1:12" ht="25" x14ac:dyDescent="0.25">
      <c r="A127" s="2" t="s">
        <v>1636</v>
      </c>
      <c r="B127" s="5" t="s">
        <v>213</v>
      </c>
      <c r="C127" s="13" t="s">
        <v>213</v>
      </c>
      <c r="D127" s="9" t="str">
        <f t="shared" si="43"/>
        <v>N/A</v>
      </c>
      <c r="E127" s="13">
        <v>0</v>
      </c>
      <c r="F127" s="9" t="str">
        <f t="shared" si="43"/>
        <v>N/A</v>
      </c>
      <c r="G127" s="13">
        <v>0</v>
      </c>
      <c r="H127" s="9" t="str">
        <f t="shared" si="43"/>
        <v>N/A</v>
      </c>
      <c r="I127" s="12" t="s">
        <v>213</v>
      </c>
      <c r="J127" s="12" t="s">
        <v>1746</v>
      </c>
      <c r="K127" s="5" t="s">
        <v>739</v>
      </c>
      <c r="L127" s="9" t="str">
        <f t="shared" si="45"/>
        <v>N/A</v>
      </c>
    </row>
    <row r="128" spans="1:12" ht="25" x14ac:dyDescent="0.25">
      <c r="A128" s="2" t="s">
        <v>1637</v>
      </c>
      <c r="B128" s="5" t="s">
        <v>213</v>
      </c>
      <c r="C128" s="13" t="s">
        <v>213</v>
      </c>
      <c r="D128" s="9" t="str">
        <f t="shared" si="43"/>
        <v>N/A</v>
      </c>
      <c r="E128" s="13">
        <v>0</v>
      </c>
      <c r="F128" s="9" t="str">
        <f t="shared" si="43"/>
        <v>N/A</v>
      </c>
      <c r="G128" s="13">
        <v>0</v>
      </c>
      <c r="H128" s="9" t="str">
        <f t="shared" si="43"/>
        <v>N/A</v>
      </c>
      <c r="I128" s="12" t="s">
        <v>213</v>
      </c>
      <c r="J128" s="12" t="s">
        <v>1746</v>
      </c>
      <c r="K128" s="5" t="s">
        <v>739</v>
      </c>
      <c r="L128" s="9" t="str">
        <f t="shared" si="45"/>
        <v>N/A</v>
      </c>
    </row>
    <row r="129" spans="1:12" ht="25" x14ac:dyDescent="0.25">
      <c r="A129" s="2" t="s">
        <v>1638</v>
      </c>
      <c r="B129" s="5" t="s">
        <v>213</v>
      </c>
      <c r="C129" s="13" t="s">
        <v>213</v>
      </c>
      <c r="D129" s="9" t="str">
        <f t="shared" si="43"/>
        <v>N/A</v>
      </c>
      <c r="E129" s="13">
        <v>0</v>
      </c>
      <c r="F129" s="9" t="str">
        <f t="shared" si="43"/>
        <v>N/A</v>
      </c>
      <c r="G129" s="13">
        <v>0</v>
      </c>
      <c r="H129" s="9" t="str">
        <f t="shared" si="43"/>
        <v>N/A</v>
      </c>
      <c r="I129" s="12" t="s">
        <v>213</v>
      </c>
      <c r="J129" s="12" t="s">
        <v>1746</v>
      </c>
      <c r="K129" s="5" t="s">
        <v>739</v>
      </c>
      <c r="L129" s="9" t="str">
        <f t="shared" si="45"/>
        <v>N/A</v>
      </c>
    </row>
    <row r="130" spans="1:12" ht="25" x14ac:dyDescent="0.25">
      <c r="A130" s="2" t="s">
        <v>1639</v>
      </c>
      <c r="B130" s="5" t="s">
        <v>213</v>
      </c>
      <c r="C130" s="13" t="s">
        <v>1746</v>
      </c>
      <c r="D130" s="9" t="str">
        <f t="shared" si="43"/>
        <v>N/A</v>
      </c>
      <c r="E130" s="13" t="s">
        <v>1746</v>
      </c>
      <c r="F130" s="9" t="str">
        <f t="shared" si="43"/>
        <v>N/A</v>
      </c>
      <c r="G130" s="13" t="s">
        <v>1746</v>
      </c>
      <c r="H130" s="9" t="str">
        <f t="shared" si="43"/>
        <v>N/A</v>
      </c>
      <c r="I130" s="12" t="s">
        <v>1746</v>
      </c>
      <c r="J130" s="12" t="s">
        <v>1746</v>
      </c>
      <c r="K130" s="43" t="s">
        <v>739</v>
      </c>
      <c r="L130" s="9" t="str">
        <f>IF(J130="Div by 0", "N/A", IF(OR(J130="N/A",K130="N/A"),"N/A", IF(J130&gt;VALUE(MID(K130,1,2)), "No", IF(J130&lt;-1*VALUE(MID(K130,1,2)), "No", "Yes"))))</f>
        <v>N/A</v>
      </c>
    </row>
    <row r="131" spans="1:12" ht="25" x14ac:dyDescent="0.25">
      <c r="A131" s="2" t="s">
        <v>1640</v>
      </c>
      <c r="B131" s="5" t="s">
        <v>213</v>
      </c>
      <c r="C131" s="13" t="s">
        <v>1746</v>
      </c>
      <c r="D131" s="9" t="str">
        <f t="shared" si="43"/>
        <v>N/A</v>
      </c>
      <c r="E131" s="13" t="s">
        <v>1746</v>
      </c>
      <c r="F131" s="9" t="str">
        <f t="shared" si="43"/>
        <v>N/A</v>
      </c>
      <c r="G131" s="13" t="s">
        <v>1746</v>
      </c>
      <c r="H131" s="9" t="str">
        <f t="shared" si="43"/>
        <v>N/A</v>
      </c>
      <c r="I131" s="12" t="s">
        <v>1746</v>
      </c>
      <c r="J131" s="12" t="s">
        <v>1746</v>
      </c>
      <c r="K131" s="5" t="s">
        <v>739</v>
      </c>
      <c r="L131" s="9" t="str">
        <f t="shared" si="44"/>
        <v>N/A</v>
      </c>
    </row>
    <row r="132" spans="1:12" ht="25" x14ac:dyDescent="0.25">
      <c r="A132" s="2" t="s">
        <v>496</v>
      </c>
      <c r="B132" s="5" t="s">
        <v>213</v>
      </c>
      <c r="C132" s="13" t="s">
        <v>1746</v>
      </c>
      <c r="D132" s="9" t="str">
        <f t="shared" si="43"/>
        <v>N/A</v>
      </c>
      <c r="E132" s="13" t="s">
        <v>1746</v>
      </c>
      <c r="F132" s="9" t="str">
        <f t="shared" si="43"/>
        <v>N/A</v>
      </c>
      <c r="G132" s="13" t="s">
        <v>1746</v>
      </c>
      <c r="H132" s="9" t="str">
        <f t="shared" si="43"/>
        <v>N/A</v>
      </c>
      <c r="I132" s="12" t="s">
        <v>1746</v>
      </c>
      <c r="J132" s="12" t="s">
        <v>1746</v>
      </c>
      <c r="K132" s="5" t="s">
        <v>739</v>
      </c>
      <c r="L132" s="9" t="str">
        <f t="shared" si="44"/>
        <v>N/A</v>
      </c>
    </row>
    <row r="133" spans="1:12" ht="25" x14ac:dyDescent="0.25">
      <c r="A133" s="2" t="s">
        <v>497</v>
      </c>
      <c r="B133" s="5" t="s">
        <v>213</v>
      </c>
      <c r="C133" s="13" t="s">
        <v>1746</v>
      </c>
      <c r="D133" s="9" t="str">
        <f t="shared" si="43"/>
        <v>N/A</v>
      </c>
      <c r="E133" s="13" t="s">
        <v>1746</v>
      </c>
      <c r="F133" s="9" t="str">
        <f t="shared" si="43"/>
        <v>N/A</v>
      </c>
      <c r="G133" s="13" t="s">
        <v>1746</v>
      </c>
      <c r="H133" s="9" t="str">
        <f t="shared" si="43"/>
        <v>N/A</v>
      </c>
      <c r="I133" s="12" t="s">
        <v>1746</v>
      </c>
      <c r="J133" s="12" t="s">
        <v>1746</v>
      </c>
      <c r="K133" s="5" t="s">
        <v>739</v>
      </c>
      <c r="L133" s="9" t="str">
        <f t="shared" si="44"/>
        <v>N/A</v>
      </c>
    </row>
    <row r="134" spans="1:12" ht="25" x14ac:dyDescent="0.25">
      <c r="A134" s="2" t="s">
        <v>498</v>
      </c>
      <c r="B134" s="5" t="s">
        <v>213</v>
      </c>
      <c r="C134" s="13" t="s">
        <v>1746</v>
      </c>
      <c r="D134" s="9" t="str">
        <f t="shared" si="43"/>
        <v>N/A</v>
      </c>
      <c r="E134" s="13" t="s">
        <v>1746</v>
      </c>
      <c r="F134" s="9" t="str">
        <f t="shared" si="43"/>
        <v>N/A</v>
      </c>
      <c r="G134" s="13" t="s">
        <v>1746</v>
      </c>
      <c r="H134" s="9" t="str">
        <f t="shared" si="43"/>
        <v>N/A</v>
      </c>
      <c r="I134" s="12" t="s">
        <v>1746</v>
      </c>
      <c r="J134" s="12" t="s">
        <v>1746</v>
      </c>
      <c r="K134" s="5" t="s">
        <v>739</v>
      </c>
      <c r="L134" s="9" t="str">
        <f t="shared" si="44"/>
        <v>N/A</v>
      </c>
    </row>
    <row r="135" spans="1:12" ht="25" x14ac:dyDescent="0.25">
      <c r="A135" s="2" t="s">
        <v>499</v>
      </c>
      <c r="B135" s="35" t="s">
        <v>213</v>
      </c>
      <c r="C135" s="13" t="s">
        <v>1746</v>
      </c>
      <c r="D135" s="11" t="str">
        <f t="shared" ref="D135:D141" si="46">IF($B135="N/A","N/A",IF(C135&gt;10,"No",IF(C135&lt;-10,"No","Yes")))</f>
        <v>N/A</v>
      </c>
      <c r="E135" s="13" t="s">
        <v>1746</v>
      </c>
      <c r="F135" s="11" t="str">
        <f t="shared" ref="F135:F141" si="47">IF($B135="N/A","N/A",IF(E135&gt;10,"No",IF(E135&lt;-10,"No","Yes")))</f>
        <v>N/A</v>
      </c>
      <c r="G135" s="13" t="s">
        <v>1746</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t="s">
        <v>1746</v>
      </c>
      <c r="D136" s="11" t="str">
        <f t="shared" si="46"/>
        <v>N/A</v>
      </c>
      <c r="E136" s="13" t="s">
        <v>1746</v>
      </c>
      <c r="F136" s="11" t="str">
        <f t="shared" si="47"/>
        <v>N/A</v>
      </c>
      <c r="G136" s="13" t="s">
        <v>1746</v>
      </c>
      <c r="H136" s="11" t="str">
        <f t="shared" si="48"/>
        <v>N/A</v>
      </c>
      <c r="I136" s="12" t="s">
        <v>1746</v>
      </c>
      <c r="J136" s="12" t="s">
        <v>1746</v>
      </c>
      <c r="K136" s="5" t="s">
        <v>739</v>
      </c>
      <c r="L136" s="9" t="str">
        <f t="shared" si="44"/>
        <v>N/A</v>
      </c>
    </row>
    <row r="137" spans="1:12" ht="25" x14ac:dyDescent="0.25">
      <c r="A137" s="2" t="s">
        <v>501</v>
      </c>
      <c r="B137" s="35" t="s">
        <v>213</v>
      </c>
      <c r="C137" s="13" t="s">
        <v>1746</v>
      </c>
      <c r="D137" s="11" t="str">
        <f t="shared" si="46"/>
        <v>N/A</v>
      </c>
      <c r="E137" s="13" t="s">
        <v>1746</v>
      </c>
      <c r="F137" s="11" t="str">
        <f t="shared" si="47"/>
        <v>N/A</v>
      </c>
      <c r="G137" s="13" t="s">
        <v>1746</v>
      </c>
      <c r="H137" s="11" t="str">
        <f t="shared" si="48"/>
        <v>N/A</v>
      </c>
      <c r="I137" s="12" t="s">
        <v>1746</v>
      </c>
      <c r="J137" s="12" t="s">
        <v>1746</v>
      </c>
      <c r="K137" s="5" t="s">
        <v>739</v>
      </c>
      <c r="L137" s="9" t="str">
        <f t="shared" si="44"/>
        <v>N/A</v>
      </c>
    </row>
    <row r="138" spans="1:12" ht="25" x14ac:dyDescent="0.25">
      <c r="A138" s="2" t="s">
        <v>502</v>
      </c>
      <c r="B138" s="35" t="s">
        <v>213</v>
      </c>
      <c r="C138" s="13" t="s">
        <v>1746</v>
      </c>
      <c r="D138" s="11" t="str">
        <f t="shared" si="46"/>
        <v>N/A</v>
      </c>
      <c r="E138" s="13" t="s">
        <v>1746</v>
      </c>
      <c r="F138" s="11" t="str">
        <f t="shared" si="47"/>
        <v>N/A</v>
      </c>
      <c r="G138" s="13" t="s">
        <v>1746</v>
      </c>
      <c r="H138" s="11" t="str">
        <f t="shared" si="48"/>
        <v>N/A</v>
      </c>
      <c r="I138" s="12" t="s">
        <v>1746</v>
      </c>
      <c r="J138" s="12" t="s">
        <v>1746</v>
      </c>
      <c r="K138" s="5" t="s">
        <v>739</v>
      </c>
      <c r="L138" s="9" t="str">
        <f t="shared" si="44"/>
        <v>N/A</v>
      </c>
    </row>
    <row r="139" spans="1:12" ht="25" x14ac:dyDescent="0.25">
      <c r="A139" s="2" t="s">
        <v>503</v>
      </c>
      <c r="B139" s="35" t="s">
        <v>213</v>
      </c>
      <c r="C139" s="13" t="s">
        <v>1746</v>
      </c>
      <c r="D139" s="11" t="str">
        <f t="shared" si="46"/>
        <v>N/A</v>
      </c>
      <c r="E139" s="13" t="s">
        <v>1746</v>
      </c>
      <c r="F139" s="11" t="str">
        <f t="shared" si="47"/>
        <v>N/A</v>
      </c>
      <c r="G139" s="13" t="s">
        <v>1746</v>
      </c>
      <c r="H139" s="11" t="str">
        <f t="shared" si="48"/>
        <v>N/A</v>
      </c>
      <c r="I139" s="12" t="s">
        <v>1746</v>
      </c>
      <c r="J139" s="12" t="s">
        <v>1746</v>
      </c>
      <c r="K139" s="5" t="s">
        <v>739</v>
      </c>
      <c r="L139" s="9" t="str">
        <f t="shared" si="44"/>
        <v>N/A</v>
      </c>
    </row>
    <row r="140" spans="1:12" ht="25" x14ac:dyDescent="0.25">
      <c r="A140" s="2" t="s">
        <v>504</v>
      </c>
      <c r="B140" s="35" t="s">
        <v>213</v>
      </c>
      <c r="C140" s="13" t="s">
        <v>1746</v>
      </c>
      <c r="D140" s="11" t="str">
        <f t="shared" si="46"/>
        <v>N/A</v>
      </c>
      <c r="E140" s="13" t="s">
        <v>1746</v>
      </c>
      <c r="F140" s="11" t="str">
        <f t="shared" si="47"/>
        <v>N/A</v>
      </c>
      <c r="G140" s="13" t="s">
        <v>1746</v>
      </c>
      <c r="H140" s="11" t="str">
        <f t="shared" si="48"/>
        <v>N/A</v>
      </c>
      <c r="I140" s="12" t="s">
        <v>1746</v>
      </c>
      <c r="J140" s="12" t="s">
        <v>1746</v>
      </c>
      <c r="K140" s="5" t="s">
        <v>739</v>
      </c>
      <c r="L140" s="9" t="str">
        <f t="shared" si="44"/>
        <v>N/A</v>
      </c>
    </row>
    <row r="141" spans="1:12" ht="25" x14ac:dyDescent="0.25">
      <c r="A141" s="2" t="s">
        <v>505</v>
      </c>
      <c r="B141" s="35" t="s">
        <v>213</v>
      </c>
      <c r="C141" s="13" t="s">
        <v>1746</v>
      </c>
      <c r="D141" s="11" t="str">
        <f t="shared" si="46"/>
        <v>N/A</v>
      </c>
      <c r="E141" s="13" t="s">
        <v>1746</v>
      </c>
      <c r="F141" s="11" t="str">
        <f t="shared" si="47"/>
        <v>N/A</v>
      </c>
      <c r="G141" s="13" t="s">
        <v>1746</v>
      </c>
      <c r="H141" s="11" t="str">
        <f t="shared" si="48"/>
        <v>N/A</v>
      </c>
      <c r="I141" s="12" t="s">
        <v>1746</v>
      </c>
      <c r="J141" s="12" t="s">
        <v>1746</v>
      </c>
      <c r="K141" s="5" t="s">
        <v>739</v>
      </c>
      <c r="L141" s="9" t="str">
        <f t="shared" si="44"/>
        <v>N/A</v>
      </c>
    </row>
    <row r="142" spans="1:12" ht="25" x14ac:dyDescent="0.25">
      <c r="A142" s="2" t="s">
        <v>506</v>
      </c>
      <c r="B142" s="35" t="s">
        <v>213</v>
      </c>
      <c r="C142" s="13" t="s">
        <v>1746</v>
      </c>
      <c r="D142" s="9" t="str">
        <f t="shared" ref="D142" si="49">IF($B142="N/A","N/A",IF(C142&lt;0,"No","Yes"))</f>
        <v>N/A</v>
      </c>
      <c r="E142" s="13" t="s">
        <v>1746</v>
      </c>
      <c r="F142" s="9" t="str">
        <f t="shared" ref="F142" si="50">IF($B142="N/A","N/A",IF(E142&lt;0,"No","Yes"))</f>
        <v>N/A</v>
      </c>
      <c r="G142" s="13" t="s">
        <v>1746</v>
      </c>
      <c r="H142" s="9" t="str">
        <f t="shared" ref="H142" si="51">IF($B142="N/A","N/A",IF(G142&lt;0,"No","Yes"))</f>
        <v>N/A</v>
      </c>
      <c r="I142" s="12" t="s">
        <v>1746</v>
      </c>
      <c r="J142" s="12" t="s">
        <v>1746</v>
      </c>
      <c r="K142" s="5" t="s">
        <v>739</v>
      </c>
      <c r="L142" s="9" t="str">
        <f t="shared" si="44"/>
        <v>N/A</v>
      </c>
    </row>
    <row r="143" spans="1:12" x14ac:dyDescent="0.25">
      <c r="A143" s="3" t="s">
        <v>736</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3" t="s">
        <v>739</v>
      </c>
      <c r="L143" s="9" t="str">
        <f>IF(J143="Div by 0", "N/A", IF(K143="N/A","N/A", IF(J143&gt;VALUE(MID(K143,1,2)), "No", IF(J143&lt;-1*VALUE(MID(K143,1,2)), "No", "Yes"))))</f>
        <v>N/A</v>
      </c>
    </row>
    <row r="144" spans="1:12" x14ac:dyDescent="0.25">
      <c r="A144" s="3" t="s">
        <v>737</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3" t="s">
        <v>739</v>
      </c>
      <c r="L144" s="9" t="str">
        <f>IF(J144="Div by 0", "N/A", IF(K144="N/A","N/A", IF(J144&gt;VALUE(MID(K144,1,2)), "No", IF(J144&lt;-1*VALUE(MID(K144,1,2)), "No", "Yes"))))</f>
        <v>N/A</v>
      </c>
    </row>
    <row r="145" spans="1:12" x14ac:dyDescent="0.25">
      <c r="A145" s="2" t="s">
        <v>507</v>
      </c>
      <c r="B145" s="5" t="s">
        <v>213</v>
      </c>
      <c r="C145" s="13" t="s">
        <v>213</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213</v>
      </c>
      <c r="J145" s="12" t="s">
        <v>1746</v>
      </c>
      <c r="K145" s="43" t="s">
        <v>739</v>
      </c>
      <c r="L145" s="9" t="str">
        <f>IF(J145="Div by 0", "N/A", IF(OR(J145="N/A",K145="N/A"),"N/A", IF(J145&gt;VALUE(MID(K145,1,2)), "No", IF(J145&lt;-1*VALUE(MID(K145,1,2)), "No", "Yes"))))</f>
        <v>N/A</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v>
      </c>
      <c r="F147" s="9" t="str">
        <f t="shared" si="53"/>
        <v>N/A</v>
      </c>
      <c r="G147" s="13">
        <v>0</v>
      </c>
      <c r="H147" s="9" t="str">
        <f t="shared" si="54"/>
        <v>N/A</v>
      </c>
      <c r="I147" s="12" t="s">
        <v>213</v>
      </c>
      <c r="J147" s="12" t="s">
        <v>1746</v>
      </c>
      <c r="K147" s="5" t="s">
        <v>739</v>
      </c>
      <c r="L147" s="9" t="str">
        <f t="shared" si="55"/>
        <v>N/A</v>
      </c>
    </row>
    <row r="148" spans="1:12" x14ac:dyDescent="0.25">
      <c r="A148" s="2" t="s">
        <v>510</v>
      </c>
      <c r="B148" s="5" t="s">
        <v>213</v>
      </c>
      <c r="C148" s="13" t="s">
        <v>213</v>
      </c>
      <c r="D148" s="9" t="str">
        <f t="shared" si="52"/>
        <v>N/A</v>
      </c>
      <c r="E148" s="13">
        <v>0</v>
      </c>
      <c r="F148" s="9" t="str">
        <f t="shared" si="53"/>
        <v>N/A</v>
      </c>
      <c r="G148" s="13">
        <v>0</v>
      </c>
      <c r="H148" s="9" t="str">
        <f t="shared" si="54"/>
        <v>N/A</v>
      </c>
      <c r="I148" s="12" t="s">
        <v>213</v>
      </c>
      <c r="J148" s="12" t="s">
        <v>1746</v>
      </c>
      <c r="K148" s="5" t="s">
        <v>739</v>
      </c>
      <c r="L148" s="9" t="str">
        <f t="shared" si="55"/>
        <v>N/A</v>
      </c>
    </row>
    <row r="149" spans="1:12" x14ac:dyDescent="0.25">
      <c r="A149" s="2" t="s">
        <v>511</v>
      </c>
      <c r="B149" s="5" t="s">
        <v>213</v>
      </c>
      <c r="C149" s="13" t="s">
        <v>213</v>
      </c>
      <c r="D149" s="9" t="str">
        <f t="shared" si="52"/>
        <v>N/A</v>
      </c>
      <c r="E149" s="13">
        <v>0</v>
      </c>
      <c r="F149" s="9" t="str">
        <f t="shared" si="53"/>
        <v>N/A</v>
      </c>
      <c r="G149" s="13">
        <v>0</v>
      </c>
      <c r="H149" s="9" t="str">
        <f t="shared" si="54"/>
        <v>N/A</v>
      </c>
      <c r="I149" s="12" t="s">
        <v>213</v>
      </c>
      <c r="J149" s="12" t="s">
        <v>1746</v>
      </c>
      <c r="K149" s="5" t="s">
        <v>739</v>
      </c>
      <c r="L149" s="9" t="str">
        <f t="shared" si="55"/>
        <v>N/A</v>
      </c>
    </row>
    <row r="150" spans="1:12" x14ac:dyDescent="0.25">
      <c r="A150" s="4" t="s">
        <v>738</v>
      </c>
      <c r="B150" s="43" t="s">
        <v>213</v>
      </c>
      <c r="C150" s="1">
        <v>425121</v>
      </c>
      <c r="D150" s="11" t="str">
        <f t="shared" ref="D150:D172" si="56">IF($B150="N/A","N/A",IF(C150&gt;10,"No",IF(C150&lt;-10,"No","Yes")))</f>
        <v>N/A</v>
      </c>
      <c r="E150" s="1">
        <v>459101</v>
      </c>
      <c r="F150" s="11" t="str">
        <f t="shared" ref="F150:F172" si="57">IF($B150="N/A","N/A",IF(E150&gt;10,"No",IF(E150&lt;-10,"No","Yes")))</f>
        <v>N/A</v>
      </c>
      <c r="G150" s="1">
        <v>466974</v>
      </c>
      <c r="H150" s="11" t="str">
        <f t="shared" ref="H150:H172" si="58">IF($B150="N/A","N/A",IF(G150&gt;10,"No",IF(G150&lt;-10,"No","Yes")))</f>
        <v>N/A</v>
      </c>
      <c r="I150" s="12">
        <v>7.9930000000000003</v>
      </c>
      <c r="J150" s="12">
        <v>1.7150000000000001</v>
      </c>
      <c r="K150" s="43" t="s">
        <v>739</v>
      </c>
      <c r="L150" s="9" t="str">
        <f t="shared" ref="L150:L172" si="59">IF(J150="Div by 0", "N/A", IF(K150="N/A","N/A", IF(J150&gt;VALUE(MID(K150,1,2)), "No", IF(J150&lt;-1*VALUE(MID(K150,1,2)), "No", "Yes"))))</f>
        <v>Yes</v>
      </c>
    </row>
    <row r="151" spans="1:12" x14ac:dyDescent="0.25">
      <c r="A151" s="4" t="s">
        <v>534</v>
      </c>
      <c r="B151" s="43" t="s">
        <v>213</v>
      </c>
      <c r="C151" s="1">
        <v>11</v>
      </c>
      <c r="D151" s="11" t="str">
        <f t="shared" si="56"/>
        <v>N/A</v>
      </c>
      <c r="E151" s="1">
        <v>11</v>
      </c>
      <c r="F151" s="11" t="str">
        <f t="shared" si="57"/>
        <v>N/A</v>
      </c>
      <c r="G151" s="1">
        <v>11</v>
      </c>
      <c r="H151" s="11" t="str">
        <f t="shared" si="58"/>
        <v>N/A</v>
      </c>
      <c r="I151" s="12">
        <v>-16.7</v>
      </c>
      <c r="J151" s="12">
        <v>120</v>
      </c>
      <c r="K151" s="43" t="s">
        <v>739</v>
      </c>
      <c r="L151" s="9" t="str">
        <f t="shared" si="59"/>
        <v>No</v>
      </c>
    </row>
    <row r="152" spans="1:12" x14ac:dyDescent="0.25">
      <c r="A152" s="4" t="s">
        <v>535</v>
      </c>
      <c r="B152" s="43" t="s">
        <v>213</v>
      </c>
      <c r="C152" s="1">
        <v>578</v>
      </c>
      <c r="D152" s="11" t="str">
        <f t="shared" si="56"/>
        <v>N/A</v>
      </c>
      <c r="E152" s="1">
        <v>696</v>
      </c>
      <c r="F152" s="11" t="str">
        <f t="shared" si="57"/>
        <v>N/A</v>
      </c>
      <c r="G152" s="1">
        <v>621</v>
      </c>
      <c r="H152" s="11" t="str">
        <f t="shared" si="58"/>
        <v>N/A</v>
      </c>
      <c r="I152" s="12">
        <v>20.420000000000002</v>
      </c>
      <c r="J152" s="12">
        <v>-10.8</v>
      </c>
      <c r="K152" s="43" t="s">
        <v>739</v>
      </c>
      <c r="L152" s="9" t="str">
        <f t="shared" si="59"/>
        <v>Yes</v>
      </c>
    </row>
    <row r="153" spans="1:12" x14ac:dyDescent="0.25">
      <c r="A153" s="4" t="s">
        <v>536</v>
      </c>
      <c r="B153" s="43" t="s">
        <v>213</v>
      </c>
      <c r="C153" s="1">
        <v>279202</v>
      </c>
      <c r="D153" s="11" t="str">
        <f t="shared" si="56"/>
        <v>N/A</v>
      </c>
      <c r="E153" s="1">
        <v>295488</v>
      </c>
      <c r="F153" s="11" t="str">
        <f t="shared" si="57"/>
        <v>N/A</v>
      </c>
      <c r="G153" s="1">
        <v>299702</v>
      </c>
      <c r="H153" s="11" t="str">
        <f t="shared" si="58"/>
        <v>N/A</v>
      </c>
      <c r="I153" s="12">
        <v>5.8330000000000002</v>
      </c>
      <c r="J153" s="12">
        <v>1.4259999999999999</v>
      </c>
      <c r="K153" s="43" t="s">
        <v>739</v>
      </c>
      <c r="L153" s="9" t="str">
        <f t="shared" si="59"/>
        <v>Yes</v>
      </c>
    </row>
    <row r="154" spans="1:12" x14ac:dyDescent="0.25">
      <c r="A154" s="4" t="s">
        <v>537</v>
      </c>
      <c r="B154" s="43" t="s">
        <v>213</v>
      </c>
      <c r="C154" s="1">
        <v>145335</v>
      </c>
      <c r="D154" s="11" t="str">
        <f t="shared" si="56"/>
        <v>N/A</v>
      </c>
      <c r="E154" s="1">
        <v>162912</v>
      </c>
      <c r="F154" s="11" t="str">
        <f t="shared" si="57"/>
        <v>N/A</v>
      </c>
      <c r="G154" s="1">
        <v>166640</v>
      </c>
      <c r="H154" s="11" t="str">
        <f t="shared" si="58"/>
        <v>N/A</v>
      </c>
      <c r="I154" s="12">
        <v>12.09</v>
      </c>
      <c r="J154" s="12">
        <v>2.2879999999999998</v>
      </c>
      <c r="K154" s="43" t="s">
        <v>739</v>
      </c>
      <c r="L154" s="9" t="str">
        <f t="shared" si="59"/>
        <v>Yes</v>
      </c>
    </row>
    <row r="155" spans="1:12" x14ac:dyDescent="0.25">
      <c r="A155" s="2" t="s">
        <v>538</v>
      </c>
      <c r="B155" s="5" t="s">
        <v>213</v>
      </c>
      <c r="C155" s="13" t="s">
        <v>213</v>
      </c>
      <c r="D155" s="9" t="str">
        <f t="shared" ref="D155:D159" si="60">IF($B155="N/A","N/A",IF(C155&lt;0,"No","Yes"))</f>
        <v>N/A</v>
      </c>
      <c r="E155" s="13">
        <v>67.148007575999998</v>
      </c>
      <c r="F155" s="9" t="str">
        <f t="shared" ref="F155:F159" si="61">IF($B155="N/A","N/A",IF(E155&lt;0,"No","Yes"))</f>
        <v>N/A</v>
      </c>
      <c r="G155" s="13">
        <v>64.446741532000004</v>
      </c>
      <c r="H155" s="9" t="str">
        <f t="shared" ref="H155:H159" si="62">IF($B155="N/A","N/A",IF(G155&lt;0,"No","Yes"))</f>
        <v>N/A</v>
      </c>
      <c r="I155" s="12" t="s">
        <v>213</v>
      </c>
      <c r="J155" s="12">
        <v>-4.0199999999999996</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9.6172341000000001E-3</v>
      </c>
      <c r="F156" s="9" t="str">
        <f t="shared" si="61"/>
        <v>N/A</v>
      </c>
      <c r="G156" s="13">
        <v>2.08724692E-2</v>
      </c>
      <c r="H156" s="9" t="str">
        <f t="shared" si="62"/>
        <v>N/A</v>
      </c>
      <c r="I156" s="12" t="s">
        <v>213</v>
      </c>
      <c r="J156" s="12">
        <v>117</v>
      </c>
      <c r="K156" s="5" t="s">
        <v>739</v>
      </c>
      <c r="L156" s="9" t="str">
        <f t="shared" ref="L156:L159" si="63">IF(J156="Div by 0", "N/A", IF(OR(J156="N/A",K156="N/A"),"N/A", IF(J156&gt;VALUE(MID(K156,1,2)), "No", IF(J156&lt;-1*VALUE(MID(K156,1,2)), "No", "Yes"))))</f>
        <v>No</v>
      </c>
    </row>
    <row r="157" spans="1:12" ht="25" x14ac:dyDescent="0.25">
      <c r="A157" s="2" t="s">
        <v>540</v>
      </c>
      <c r="B157" s="5" t="s">
        <v>213</v>
      </c>
      <c r="C157" s="13" t="s">
        <v>213</v>
      </c>
      <c r="D157" s="9" t="str">
        <f t="shared" si="60"/>
        <v>N/A</v>
      </c>
      <c r="E157" s="13">
        <v>1.0890996151000001</v>
      </c>
      <c r="F157" s="9" t="str">
        <f t="shared" si="61"/>
        <v>N/A</v>
      </c>
      <c r="G157" s="13">
        <v>0.96433063649999995</v>
      </c>
      <c r="H157" s="9" t="str">
        <f t="shared" si="62"/>
        <v>N/A</v>
      </c>
      <c r="I157" s="12" t="s">
        <v>213</v>
      </c>
      <c r="J157" s="12">
        <v>-11.5</v>
      </c>
      <c r="K157" s="5" t="s">
        <v>739</v>
      </c>
      <c r="L157" s="9" t="str">
        <f t="shared" si="63"/>
        <v>Yes</v>
      </c>
    </row>
    <row r="158" spans="1:12" x14ac:dyDescent="0.25">
      <c r="A158" s="2" t="s">
        <v>541</v>
      </c>
      <c r="B158" s="5" t="s">
        <v>213</v>
      </c>
      <c r="C158" s="13" t="s">
        <v>213</v>
      </c>
      <c r="D158" s="9" t="str">
        <f t="shared" si="60"/>
        <v>N/A</v>
      </c>
      <c r="E158" s="13">
        <v>96.633865412999995</v>
      </c>
      <c r="F158" s="9" t="str">
        <f t="shared" si="61"/>
        <v>N/A</v>
      </c>
      <c r="G158" s="13">
        <v>95.113901072000004</v>
      </c>
      <c r="H158" s="9" t="str">
        <f t="shared" si="62"/>
        <v>N/A</v>
      </c>
      <c r="I158" s="12" t="s">
        <v>213</v>
      </c>
      <c r="J158" s="12">
        <v>-1.57</v>
      </c>
      <c r="K158" s="5" t="s">
        <v>739</v>
      </c>
      <c r="L158" s="9" t="str">
        <f t="shared" si="63"/>
        <v>Yes</v>
      </c>
    </row>
    <row r="159" spans="1:12" x14ac:dyDescent="0.25">
      <c r="A159" s="2" t="s">
        <v>542</v>
      </c>
      <c r="B159" s="5" t="s">
        <v>213</v>
      </c>
      <c r="C159" s="13" t="s">
        <v>213</v>
      </c>
      <c r="D159" s="9" t="str">
        <f t="shared" si="60"/>
        <v>N/A</v>
      </c>
      <c r="E159" s="13">
        <v>62.171135483999997</v>
      </c>
      <c r="F159" s="9" t="str">
        <f t="shared" si="61"/>
        <v>N/A</v>
      </c>
      <c r="G159" s="13">
        <v>56.991788448999998</v>
      </c>
      <c r="H159" s="9" t="str">
        <f t="shared" si="62"/>
        <v>N/A</v>
      </c>
      <c r="I159" s="12" t="s">
        <v>213</v>
      </c>
      <c r="J159" s="12">
        <v>-8.33</v>
      </c>
      <c r="K159" s="5" t="s">
        <v>739</v>
      </c>
      <c r="L159" s="9" t="str">
        <f t="shared" si="63"/>
        <v>Yes</v>
      </c>
    </row>
    <row r="160" spans="1:12" ht="25" x14ac:dyDescent="0.25">
      <c r="A160" s="4" t="s">
        <v>543</v>
      </c>
      <c r="B160" s="43" t="s">
        <v>213</v>
      </c>
      <c r="C160" s="1">
        <v>338658.32</v>
      </c>
      <c r="D160" s="11" t="str">
        <f t="shared" si="56"/>
        <v>N/A</v>
      </c>
      <c r="E160" s="1">
        <v>382598.66</v>
      </c>
      <c r="F160" s="11" t="str">
        <f t="shared" si="57"/>
        <v>N/A</v>
      </c>
      <c r="G160" s="1">
        <v>390927.02</v>
      </c>
      <c r="H160" s="11" t="str">
        <f t="shared" si="58"/>
        <v>N/A</v>
      </c>
      <c r="I160" s="12">
        <v>12.97</v>
      </c>
      <c r="J160" s="12">
        <v>2.177</v>
      </c>
      <c r="K160" s="43" t="s">
        <v>739</v>
      </c>
      <c r="L160" s="9" t="str">
        <f t="shared" si="59"/>
        <v>Yes</v>
      </c>
    </row>
    <row r="161" spans="1:12" x14ac:dyDescent="0.25">
      <c r="A161" s="4" t="s">
        <v>544</v>
      </c>
      <c r="B161" s="43" t="s">
        <v>213</v>
      </c>
      <c r="C161" s="14">
        <v>781099380</v>
      </c>
      <c r="D161" s="11" t="str">
        <f t="shared" si="56"/>
        <v>N/A</v>
      </c>
      <c r="E161" s="14">
        <v>877315608</v>
      </c>
      <c r="F161" s="11" t="str">
        <f t="shared" si="57"/>
        <v>N/A</v>
      </c>
      <c r="G161" s="14">
        <v>910307483</v>
      </c>
      <c r="H161" s="11" t="str">
        <f t="shared" si="58"/>
        <v>N/A</v>
      </c>
      <c r="I161" s="12">
        <v>12.32</v>
      </c>
      <c r="J161" s="12">
        <v>3.7610000000000001</v>
      </c>
      <c r="K161" s="43" t="s">
        <v>739</v>
      </c>
      <c r="L161" s="9" t="str">
        <f t="shared" si="59"/>
        <v>Yes</v>
      </c>
    </row>
    <row r="162" spans="1:12" x14ac:dyDescent="0.25">
      <c r="A162" s="4" t="s">
        <v>1289</v>
      </c>
      <c r="B162" s="43" t="s">
        <v>213</v>
      </c>
      <c r="C162" s="14">
        <v>1837.3577875000001</v>
      </c>
      <c r="D162" s="11" t="str">
        <f t="shared" si="56"/>
        <v>N/A</v>
      </c>
      <c r="E162" s="14">
        <v>1910.9424898</v>
      </c>
      <c r="F162" s="11" t="str">
        <f t="shared" si="57"/>
        <v>N/A</v>
      </c>
      <c r="G162" s="14">
        <v>1949.3750894</v>
      </c>
      <c r="H162" s="11" t="str">
        <f t="shared" si="58"/>
        <v>N/A</v>
      </c>
      <c r="I162" s="12">
        <v>4.0049999999999999</v>
      </c>
      <c r="J162" s="12">
        <v>2.0110000000000001</v>
      </c>
      <c r="K162" s="43" t="s">
        <v>739</v>
      </c>
      <c r="L162" s="9" t="str">
        <f t="shared" si="59"/>
        <v>Yes</v>
      </c>
    </row>
    <row r="163" spans="1:12" ht="25" x14ac:dyDescent="0.25">
      <c r="A163" s="4" t="s">
        <v>1290</v>
      </c>
      <c r="B163" s="43" t="s">
        <v>213</v>
      </c>
      <c r="C163" s="14">
        <v>1715.6666667</v>
      </c>
      <c r="D163" s="11" t="str">
        <f t="shared" si="56"/>
        <v>N/A</v>
      </c>
      <c r="E163" s="14">
        <v>1340.8</v>
      </c>
      <c r="F163" s="11" t="str">
        <f t="shared" si="57"/>
        <v>N/A</v>
      </c>
      <c r="G163" s="14">
        <v>1094.0909091000001</v>
      </c>
      <c r="H163" s="11" t="str">
        <f t="shared" si="58"/>
        <v>N/A</v>
      </c>
      <c r="I163" s="12">
        <v>-21.8</v>
      </c>
      <c r="J163" s="12">
        <v>-18.399999999999999</v>
      </c>
      <c r="K163" s="43" t="s">
        <v>739</v>
      </c>
      <c r="L163" s="9" t="str">
        <f t="shared" si="59"/>
        <v>Yes</v>
      </c>
    </row>
    <row r="164" spans="1:12" ht="25" x14ac:dyDescent="0.25">
      <c r="A164" s="4" t="s">
        <v>1291</v>
      </c>
      <c r="B164" s="43" t="s">
        <v>213</v>
      </c>
      <c r="C164" s="14">
        <v>1672.1851211000001</v>
      </c>
      <c r="D164" s="11" t="str">
        <f t="shared" si="56"/>
        <v>N/A</v>
      </c>
      <c r="E164" s="14">
        <v>1669.2025862</v>
      </c>
      <c r="F164" s="11" t="str">
        <f t="shared" si="57"/>
        <v>N/A</v>
      </c>
      <c r="G164" s="14">
        <v>1657.6457327000001</v>
      </c>
      <c r="H164" s="11" t="str">
        <f t="shared" si="58"/>
        <v>N/A</v>
      </c>
      <c r="I164" s="12">
        <v>-0.17799999999999999</v>
      </c>
      <c r="J164" s="12">
        <v>-0.69199999999999995</v>
      </c>
      <c r="K164" s="43" t="s">
        <v>739</v>
      </c>
      <c r="L164" s="9" t="str">
        <f t="shared" si="59"/>
        <v>Yes</v>
      </c>
    </row>
    <row r="165" spans="1:12" ht="25" x14ac:dyDescent="0.25">
      <c r="A165" s="4" t="s">
        <v>1292</v>
      </c>
      <c r="B165" s="43" t="s">
        <v>213</v>
      </c>
      <c r="C165" s="14">
        <v>1535.6198128999999</v>
      </c>
      <c r="D165" s="11" t="str">
        <f t="shared" si="56"/>
        <v>N/A</v>
      </c>
      <c r="E165" s="14">
        <v>1583.3837143999999</v>
      </c>
      <c r="F165" s="11" t="str">
        <f t="shared" si="57"/>
        <v>N/A</v>
      </c>
      <c r="G165" s="14">
        <v>1629.0979873000001</v>
      </c>
      <c r="H165" s="11" t="str">
        <f t="shared" si="58"/>
        <v>N/A</v>
      </c>
      <c r="I165" s="12">
        <v>3.11</v>
      </c>
      <c r="J165" s="12">
        <v>2.887</v>
      </c>
      <c r="K165" s="43" t="s">
        <v>739</v>
      </c>
      <c r="L165" s="9" t="str">
        <f t="shared" si="59"/>
        <v>Yes</v>
      </c>
    </row>
    <row r="166" spans="1:12" ht="25" x14ac:dyDescent="0.25">
      <c r="A166" s="4" t="s">
        <v>1293</v>
      </c>
      <c r="B166" s="43" t="s">
        <v>213</v>
      </c>
      <c r="C166" s="14">
        <v>2417.6863109000001</v>
      </c>
      <c r="D166" s="11" t="str">
        <f t="shared" si="56"/>
        <v>N/A</v>
      </c>
      <c r="E166" s="14">
        <v>2506.1152769999999</v>
      </c>
      <c r="F166" s="11" t="str">
        <f t="shared" si="57"/>
        <v>N/A</v>
      </c>
      <c r="G166" s="14">
        <v>2526.5369959</v>
      </c>
      <c r="H166" s="11" t="str">
        <f t="shared" si="58"/>
        <v>N/A</v>
      </c>
      <c r="I166" s="12">
        <v>3.6579999999999999</v>
      </c>
      <c r="J166" s="12">
        <v>0.81489999999999996</v>
      </c>
      <c r="K166" s="43" t="s">
        <v>739</v>
      </c>
      <c r="L166" s="9" t="str">
        <f t="shared" si="59"/>
        <v>Yes</v>
      </c>
    </row>
    <row r="167" spans="1:12" x14ac:dyDescent="0.25">
      <c r="A167" s="44" t="s">
        <v>545</v>
      </c>
      <c r="B167" s="35" t="s">
        <v>213</v>
      </c>
      <c r="C167" s="45">
        <v>619603453</v>
      </c>
      <c r="D167" s="11" t="str">
        <f t="shared" si="56"/>
        <v>N/A</v>
      </c>
      <c r="E167" s="45">
        <v>682083719</v>
      </c>
      <c r="F167" s="11" t="str">
        <f t="shared" si="57"/>
        <v>N/A</v>
      </c>
      <c r="G167" s="45">
        <v>689790496</v>
      </c>
      <c r="H167" s="11" t="str">
        <f t="shared" si="58"/>
        <v>N/A</v>
      </c>
      <c r="I167" s="12">
        <v>10.08</v>
      </c>
      <c r="J167" s="12">
        <v>1.1299999999999999</v>
      </c>
      <c r="K167" s="43" t="s">
        <v>739</v>
      </c>
      <c r="L167" s="9" t="str">
        <f t="shared" si="59"/>
        <v>Yes</v>
      </c>
    </row>
    <row r="168" spans="1:12" x14ac:dyDescent="0.25">
      <c r="A168" s="44" t="s">
        <v>1294</v>
      </c>
      <c r="B168" s="35" t="s">
        <v>213</v>
      </c>
      <c r="C168" s="45">
        <v>1457.4755258</v>
      </c>
      <c r="D168" s="11" t="str">
        <f t="shared" si="56"/>
        <v>N/A</v>
      </c>
      <c r="E168" s="45">
        <v>1485.6942567999999</v>
      </c>
      <c r="F168" s="11" t="str">
        <f t="shared" si="57"/>
        <v>N/A</v>
      </c>
      <c r="G168" s="45">
        <v>1477.1496829</v>
      </c>
      <c r="H168" s="11" t="str">
        <f t="shared" si="58"/>
        <v>N/A</v>
      </c>
      <c r="I168" s="12">
        <v>1.9359999999999999</v>
      </c>
      <c r="J168" s="12">
        <v>-0.57499999999999996</v>
      </c>
      <c r="K168" s="43" t="s">
        <v>739</v>
      </c>
      <c r="L168" s="9" t="str">
        <f t="shared" si="59"/>
        <v>Yes</v>
      </c>
    </row>
    <row r="169" spans="1:12" ht="25" x14ac:dyDescent="0.25">
      <c r="A169" s="44" t="s">
        <v>1295</v>
      </c>
      <c r="B169" s="43" t="s">
        <v>213</v>
      </c>
      <c r="C169" s="14">
        <v>5610.6666667</v>
      </c>
      <c r="D169" s="11" t="str">
        <f t="shared" si="56"/>
        <v>N/A</v>
      </c>
      <c r="E169" s="14">
        <v>4084.8</v>
      </c>
      <c r="F169" s="11" t="str">
        <f t="shared" si="57"/>
        <v>N/A</v>
      </c>
      <c r="G169" s="14">
        <v>4278.1818181999997</v>
      </c>
      <c r="H169" s="11" t="str">
        <f t="shared" si="58"/>
        <v>N/A</v>
      </c>
      <c r="I169" s="12">
        <v>-27.2</v>
      </c>
      <c r="J169" s="12">
        <v>4.734</v>
      </c>
      <c r="K169" s="43" t="s">
        <v>739</v>
      </c>
      <c r="L169" s="9" t="str">
        <f t="shared" si="59"/>
        <v>Yes</v>
      </c>
    </row>
    <row r="170" spans="1:12" ht="25" x14ac:dyDescent="0.25">
      <c r="A170" s="44" t="s">
        <v>1296</v>
      </c>
      <c r="B170" s="43" t="s">
        <v>213</v>
      </c>
      <c r="C170" s="14">
        <v>14806.802768</v>
      </c>
      <c r="D170" s="11" t="str">
        <f t="shared" si="56"/>
        <v>N/A</v>
      </c>
      <c r="E170" s="14">
        <v>13295.557471</v>
      </c>
      <c r="F170" s="11" t="str">
        <f t="shared" si="57"/>
        <v>N/A</v>
      </c>
      <c r="G170" s="14">
        <v>13227.877617</v>
      </c>
      <c r="H170" s="11" t="str">
        <f t="shared" si="58"/>
        <v>N/A</v>
      </c>
      <c r="I170" s="12">
        <v>-10.199999999999999</v>
      </c>
      <c r="J170" s="12">
        <v>-0.50900000000000001</v>
      </c>
      <c r="K170" s="43" t="s">
        <v>739</v>
      </c>
      <c r="L170" s="9" t="str">
        <f t="shared" si="59"/>
        <v>Yes</v>
      </c>
    </row>
    <row r="171" spans="1:12" ht="25" x14ac:dyDescent="0.25">
      <c r="A171" s="44" t="s">
        <v>1297</v>
      </c>
      <c r="B171" s="43" t="s">
        <v>213</v>
      </c>
      <c r="C171" s="14">
        <v>1444.8045930999999</v>
      </c>
      <c r="D171" s="11" t="str">
        <f t="shared" si="56"/>
        <v>N/A</v>
      </c>
      <c r="E171" s="14">
        <v>1458.5514099</v>
      </c>
      <c r="F171" s="11" t="str">
        <f t="shared" si="57"/>
        <v>N/A</v>
      </c>
      <c r="G171" s="14">
        <v>1416.8044324</v>
      </c>
      <c r="H171" s="11" t="str">
        <f t="shared" si="58"/>
        <v>N/A</v>
      </c>
      <c r="I171" s="12">
        <v>0.95150000000000001</v>
      </c>
      <c r="J171" s="12">
        <v>-2.86</v>
      </c>
      <c r="K171" s="43" t="s">
        <v>739</v>
      </c>
      <c r="L171" s="9" t="str">
        <f t="shared" si="59"/>
        <v>Yes</v>
      </c>
    </row>
    <row r="172" spans="1:12" ht="25" x14ac:dyDescent="0.25">
      <c r="A172" s="44" t="s">
        <v>1298</v>
      </c>
      <c r="B172" s="43" t="s">
        <v>213</v>
      </c>
      <c r="C172" s="14">
        <v>1428.5555784999999</v>
      </c>
      <c r="D172" s="11" t="str">
        <f t="shared" si="56"/>
        <v>N/A</v>
      </c>
      <c r="E172" s="14">
        <v>1484.3912542</v>
      </c>
      <c r="F172" s="11" t="str">
        <f t="shared" si="57"/>
        <v>N/A</v>
      </c>
      <c r="G172" s="14">
        <v>1541.7054849000001</v>
      </c>
      <c r="H172" s="11" t="str">
        <f t="shared" si="58"/>
        <v>N/A</v>
      </c>
      <c r="I172" s="12">
        <v>3.9089999999999998</v>
      </c>
      <c r="J172" s="12">
        <v>3.8610000000000002</v>
      </c>
      <c r="K172" s="43" t="s">
        <v>739</v>
      </c>
      <c r="L172" s="9" t="str">
        <f t="shared" si="59"/>
        <v>Yes</v>
      </c>
    </row>
    <row r="173" spans="1:12" ht="25" x14ac:dyDescent="0.25">
      <c r="A173" s="2" t="s">
        <v>546</v>
      </c>
      <c r="B173" s="117" t="s">
        <v>213</v>
      </c>
      <c r="C173" s="118">
        <v>69184444</v>
      </c>
      <c r="D173" s="113" t="str">
        <f>IF($B173="N/A","N/A",IF(C173&gt;10,"No",IF(C173&lt;-10,"No","Yes")))</f>
        <v>N/A</v>
      </c>
      <c r="E173" s="118">
        <v>64996337</v>
      </c>
      <c r="F173" s="113" t="str">
        <f>IF($B173="N/A","N/A",IF(E173&gt;10,"No",IF(E173&lt;-10,"No","Yes")))</f>
        <v>N/A</v>
      </c>
      <c r="G173" s="118">
        <v>58880854</v>
      </c>
      <c r="H173" s="113" t="str">
        <f>IF($B173="N/A","N/A",IF(G173&gt;10,"No",IF(G173&lt;-10,"No","Yes")))</f>
        <v>N/A</v>
      </c>
      <c r="I173" s="114">
        <v>-6.05</v>
      </c>
      <c r="J173" s="114">
        <v>-9.41</v>
      </c>
      <c r="K173" s="115" t="s">
        <v>739</v>
      </c>
      <c r="L173" s="116" t="str">
        <f>IF(J173="Div by 0", "N/A", IF(K173="N/A","N/A", IF(J173&gt;VALUE(MID(K173,1,2)), "No", IF(J173&lt;-1*VALUE(MID(K173,1,2)), "No", "Yes"))))</f>
        <v>Yes</v>
      </c>
    </row>
    <row r="174" spans="1:12" ht="25" x14ac:dyDescent="0.25">
      <c r="A174" s="2" t="s">
        <v>1299</v>
      </c>
      <c r="B174" s="43" t="s">
        <v>213</v>
      </c>
      <c r="C174" s="14">
        <v>30740314</v>
      </c>
      <c r="D174" s="11" t="str">
        <f t="shared" ref="D174:D181" si="64">IF($B174="N/A","N/A",IF(C174&gt;10,"No",IF(C174&lt;-10,"No","Yes")))</f>
        <v>N/A</v>
      </c>
      <c r="E174" s="14">
        <v>31172742</v>
      </c>
      <c r="F174" s="11" t="str">
        <f t="shared" ref="F174:F181" si="65">IF($B174="N/A","N/A",IF(E174&gt;10,"No",IF(E174&lt;-10,"No","Yes")))</f>
        <v>N/A</v>
      </c>
      <c r="G174" s="14">
        <v>32881176</v>
      </c>
      <c r="H174" s="11" t="str">
        <f t="shared" ref="H174:H181" si="66">IF($B174="N/A","N/A",IF(G174&gt;10,"No",IF(G174&lt;-10,"No","Yes")))</f>
        <v>N/A</v>
      </c>
      <c r="I174" s="12">
        <v>1.407</v>
      </c>
      <c r="J174" s="12">
        <v>5.4809999999999999</v>
      </c>
      <c r="K174" s="43" t="s">
        <v>739</v>
      </c>
      <c r="L174" s="9" t="str">
        <f t="shared" ref="L174:L181" si="67">IF(J174="Div by 0", "N/A", IF(K174="N/A","N/A", IF(J174&gt;VALUE(MID(K174,1,2)), "No", IF(J174&lt;-1*VALUE(MID(K174,1,2)), "No", "Yes"))))</f>
        <v>Yes</v>
      </c>
    </row>
    <row r="175" spans="1:12" ht="25" x14ac:dyDescent="0.25">
      <c r="A175" s="2" t="s">
        <v>547</v>
      </c>
      <c r="B175" s="43" t="s">
        <v>213</v>
      </c>
      <c r="C175" s="14">
        <v>217968938</v>
      </c>
      <c r="D175" s="11" t="str">
        <f t="shared" si="64"/>
        <v>N/A</v>
      </c>
      <c r="E175" s="14">
        <v>235421937</v>
      </c>
      <c r="F175" s="11" t="str">
        <f t="shared" si="65"/>
        <v>N/A</v>
      </c>
      <c r="G175" s="14">
        <v>265040499</v>
      </c>
      <c r="H175" s="11" t="str">
        <f t="shared" si="66"/>
        <v>N/A</v>
      </c>
      <c r="I175" s="12">
        <v>8.0069999999999997</v>
      </c>
      <c r="J175" s="12">
        <v>12.58</v>
      </c>
      <c r="K175" s="43" t="s">
        <v>739</v>
      </c>
      <c r="L175" s="9" t="str">
        <f t="shared" si="67"/>
        <v>Yes</v>
      </c>
    </row>
    <row r="176" spans="1:12" ht="25" x14ac:dyDescent="0.25">
      <c r="A176" s="2" t="s">
        <v>512</v>
      </c>
      <c r="B176" s="43" t="s">
        <v>213</v>
      </c>
      <c r="C176" s="14">
        <v>301709757</v>
      </c>
      <c r="D176" s="11" t="str">
        <f t="shared" si="64"/>
        <v>N/A</v>
      </c>
      <c r="E176" s="14">
        <v>350492703</v>
      </c>
      <c r="F176" s="11" t="str">
        <f t="shared" si="65"/>
        <v>N/A</v>
      </c>
      <c r="G176" s="14">
        <v>332987967</v>
      </c>
      <c r="H176" s="11" t="str">
        <f t="shared" si="66"/>
        <v>N/A</v>
      </c>
      <c r="I176" s="12">
        <v>16.170000000000002</v>
      </c>
      <c r="J176" s="12">
        <v>-4.99</v>
      </c>
      <c r="K176" s="43" t="s">
        <v>739</v>
      </c>
      <c r="L176" s="9" t="str">
        <f t="shared" si="67"/>
        <v>Yes</v>
      </c>
    </row>
    <row r="177" spans="1:12" ht="25" x14ac:dyDescent="0.25">
      <c r="A177" s="2" t="s">
        <v>513</v>
      </c>
      <c r="B177" s="43" t="s">
        <v>213</v>
      </c>
      <c r="C177" s="14">
        <v>162.74059385000001</v>
      </c>
      <c r="D177" s="11" t="str">
        <f t="shared" si="64"/>
        <v>N/A</v>
      </c>
      <c r="E177" s="14">
        <v>141.57306779999999</v>
      </c>
      <c r="F177" s="11" t="str">
        <f t="shared" si="65"/>
        <v>N/A</v>
      </c>
      <c r="G177" s="14">
        <v>126.09021916</v>
      </c>
      <c r="H177" s="11" t="str">
        <f t="shared" si="66"/>
        <v>N/A</v>
      </c>
      <c r="I177" s="12">
        <v>-13</v>
      </c>
      <c r="J177" s="12">
        <v>-10.9</v>
      </c>
      <c r="K177" s="43" t="s">
        <v>739</v>
      </c>
      <c r="L177" s="9" t="str">
        <f t="shared" si="67"/>
        <v>Yes</v>
      </c>
    </row>
    <row r="178" spans="1:12" ht="25" x14ac:dyDescent="0.25">
      <c r="A178" s="2" t="s">
        <v>1300</v>
      </c>
      <c r="B178" s="35" t="s">
        <v>213</v>
      </c>
      <c r="C178" s="45">
        <v>72.30956363</v>
      </c>
      <c r="D178" s="11" t="str">
        <f t="shared" si="64"/>
        <v>N/A</v>
      </c>
      <c r="E178" s="45">
        <v>67.899529732999994</v>
      </c>
      <c r="F178" s="11" t="str">
        <f t="shared" si="65"/>
        <v>N/A</v>
      </c>
      <c r="G178" s="45">
        <v>70.413290676000003</v>
      </c>
      <c r="H178" s="11" t="str">
        <f t="shared" si="66"/>
        <v>N/A</v>
      </c>
      <c r="I178" s="12">
        <v>-6.1</v>
      </c>
      <c r="J178" s="12">
        <v>3.702</v>
      </c>
      <c r="K178" s="43" t="s">
        <v>739</v>
      </c>
      <c r="L178" s="9" t="str">
        <f t="shared" si="67"/>
        <v>Yes</v>
      </c>
    </row>
    <row r="179" spans="1:12" ht="25" x14ac:dyDescent="0.25">
      <c r="A179" s="2" t="s">
        <v>514</v>
      </c>
      <c r="B179" s="35" t="s">
        <v>213</v>
      </c>
      <c r="C179" s="45">
        <v>512.72211441000002</v>
      </c>
      <c r="D179" s="11" t="str">
        <f t="shared" si="64"/>
        <v>N/A</v>
      </c>
      <c r="E179" s="45">
        <v>512.78898761000005</v>
      </c>
      <c r="F179" s="11" t="str">
        <f t="shared" si="65"/>
        <v>N/A</v>
      </c>
      <c r="G179" s="45">
        <v>567.57014095</v>
      </c>
      <c r="H179" s="11" t="str">
        <f t="shared" si="66"/>
        <v>N/A</v>
      </c>
      <c r="I179" s="12">
        <v>1.2999999999999999E-2</v>
      </c>
      <c r="J179" s="12">
        <v>10.68</v>
      </c>
      <c r="K179" s="43" t="s">
        <v>739</v>
      </c>
      <c r="L179" s="9" t="str">
        <f t="shared" si="67"/>
        <v>Yes</v>
      </c>
    </row>
    <row r="180" spans="1:12" ht="25" x14ac:dyDescent="0.25">
      <c r="A180" s="2" t="s">
        <v>515</v>
      </c>
      <c r="B180" s="35" t="s">
        <v>213</v>
      </c>
      <c r="C180" s="45">
        <v>709.70325390000005</v>
      </c>
      <c r="D180" s="11" t="str">
        <f t="shared" si="64"/>
        <v>N/A</v>
      </c>
      <c r="E180" s="45">
        <v>763.43267168</v>
      </c>
      <c r="F180" s="11" t="str">
        <f t="shared" si="65"/>
        <v>N/A</v>
      </c>
      <c r="G180" s="45">
        <v>713.07603207</v>
      </c>
      <c r="H180" s="11" t="str">
        <f t="shared" si="66"/>
        <v>N/A</v>
      </c>
      <c r="I180" s="12">
        <v>7.5709999999999997</v>
      </c>
      <c r="J180" s="12">
        <v>-6.6</v>
      </c>
      <c r="K180" s="43" t="s">
        <v>739</v>
      </c>
      <c r="L180" s="9" t="str">
        <f t="shared" si="67"/>
        <v>Yes</v>
      </c>
    </row>
    <row r="181" spans="1:12" ht="25" x14ac:dyDescent="0.25">
      <c r="A181" s="2" t="s">
        <v>1652</v>
      </c>
      <c r="B181" s="43" t="s">
        <v>213</v>
      </c>
      <c r="C181" s="13">
        <v>74.299552363000004</v>
      </c>
      <c r="D181" s="11" t="str">
        <f t="shared" si="64"/>
        <v>N/A</v>
      </c>
      <c r="E181" s="13">
        <v>82.626916516999998</v>
      </c>
      <c r="F181" s="11" t="str">
        <f t="shared" si="65"/>
        <v>N/A</v>
      </c>
      <c r="G181" s="13">
        <v>85.425098614000007</v>
      </c>
      <c r="H181" s="11" t="str">
        <f t="shared" si="66"/>
        <v>N/A</v>
      </c>
      <c r="I181" s="12">
        <v>11.21</v>
      </c>
      <c r="J181" s="12">
        <v>3.387</v>
      </c>
      <c r="K181" s="43" t="s">
        <v>739</v>
      </c>
      <c r="L181" s="9" t="str">
        <f t="shared" si="67"/>
        <v>Yes</v>
      </c>
    </row>
    <row r="182" spans="1:12" ht="25" x14ac:dyDescent="0.25">
      <c r="A182" s="2" t="s">
        <v>1653</v>
      </c>
      <c r="B182" s="119" t="s">
        <v>213</v>
      </c>
      <c r="C182" s="120">
        <v>83.333333332999999</v>
      </c>
      <c r="D182" s="116" t="str">
        <f t="shared" ref="D182" si="68">IF($B182="N/A","N/A",IF(C182&lt;0,"No","Yes"))</f>
        <v>N/A</v>
      </c>
      <c r="E182" s="120">
        <v>60</v>
      </c>
      <c r="F182" s="116" t="str">
        <f t="shared" ref="F182" si="69">IF($B182="N/A","N/A",IF(E182&lt;0,"No","Yes"))</f>
        <v>N/A</v>
      </c>
      <c r="G182" s="120">
        <v>81.818181817999999</v>
      </c>
      <c r="H182" s="116" t="str">
        <f t="shared" ref="H182" si="70">IF($B182="N/A","N/A",IF(G182&lt;0,"No","Yes"))</f>
        <v>N/A</v>
      </c>
      <c r="I182" s="114">
        <v>-28</v>
      </c>
      <c r="J182" s="114">
        <v>36.36</v>
      </c>
      <c r="K182" s="119" t="s">
        <v>739</v>
      </c>
      <c r="L182" s="116" t="str">
        <f t="shared" ref="L182" si="71">IF(J182="Div by 0", "N/A", IF(OR(J182="N/A",K182="N/A"),"N/A", IF(J182&gt;VALUE(MID(K182,1,2)), "No", IF(J182&lt;-1*VALUE(MID(K182,1,2)), "No", "Yes"))))</f>
        <v>No</v>
      </c>
    </row>
    <row r="183" spans="1:12" ht="25" x14ac:dyDescent="0.25">
      <c r="A183" s="2" t="s">
        <v>1654</v>
      </c>
      <c r="B183" s="5" t="s">
        <v>213</v>
      </c>
      <c r="C183" s="13">
        <v>70.242214532999995</v>
      </c>
      <c r="D183" s="9" t="str">
        <f t="shared" ref="D183:D185" si="72">IF($B183="N/A","N/A",IF(C183&lt;0,"No","Yes"))</f>
        <v>N/A</v>
      </c>
      <c r="E183" s="13">
        <v>77.155172414000006</v>
      </c>
      <c r="F183" s="9" t="str">
        <f t="shared" ref="F183:F185" si="73">IF($B183="N/A","N/A",IF(E183&lt;0,"No","Yes"))</f>
        <v>N/A</v>
      </c>
      <c r="G183" s="13">
        <v>78.743961353000003</v>
      </c>
      <c r="H183" s="9" t="str">
        <f t="shared" ref="H183:H185" si="74">IF($B183="N/A","N/A",IF(G183&lt;0,"No","Yes"))</f>
        <v>N/A</v>
      </c>
      <c r="I183" s="12">
        <v>9.8420000000000005</v>
      </c>
      <c r="J183" s="12">
        <v>2.0590000000000002</v>
      </c>
      <c r="K183" s="5" t="s">
        <v>739</v>
      </c>
      <c r="L183" s="9" t="str">
        <f t="shared" ref="L183:L213" si="75">IF(J183="Div by 0", "N/A", IF(OR(J183="N/A",K183="N/A"),"N/A", IF(J183&gt;VALUE(MID(K183,1,2)), "No", IF(J183&lt;-1*VALUE(MID(K183,1,2)), "No", "Yes"))))</f>
        <v>Yes</v>
      </c>
    </row>
    <row r="184" spans="1:12" ht="25" x14ac:dyDescent="0.25">
      <c r="A184" s="2" t="s">
        <v>1655</v>
      </c>
      <c r="B184" s="5" t="s">
        <v>213</v>
      </c>
      <c r="C184" s="13">
        <v>74.711141037999994</v>
      </c>
      <c r="D184" s="9" t="str">
        <f t="shared" si="72"/>
        <v>N/A</v>
      </c>
      <c r="E184" s="13">
        <v>83.738425926000005</v>
      </c>
      <c r="F184" s="9" t="str">
        <f t="shared" si="73"/>
        <v>N/A</v>
      </c>
      <c r="G184" s="13">
        <v>87.005091723999996</v>
      </c>
      <c r="H184" s="9" t="str">
        <f t="shared" si="74"/>
        <v>N/A</v>
      </c>
      <c r="I184" s="12">
        <v>12.08</v>
      </c>
      <c r="J184" s="12">
        <v>3.9009999999999998</v>
      </c>
      <c r="K184" s="5" t="s">
        <v>739</v>
      </c>
      <c r="L184" s="9" t="str">
        <f t="shared" si="75"/>
        <v>Yes</v>
      </c>
    </row>
    <row r="185" spans="1:12" ht="25" x14ac:dyDescent="0.25">
      <c r="A185" s="2" t="s">
        <v>1656</v>
      </c>
      <c r="B185" s="5" t="s">
        <v>213</v>
      </c>
      <c r="C185" s="13">
        <v>73.524615542999996</v>
      </c>
      <c r="D185" s="9" t="str">
        <f t="shared" si="72"/>
        <v>N/A</v>
      </c>
      <c r="E185" s="13">
        <v>80.634944019000002</v>
      </c>
      <c r="F185" s="9" t="str">
        <f t="shared" si="73"/>
        <v>N/A</v>
      </c>
      <c r="G185" s="13">
        <v>82.608617378999995</v>
      </c>
      <c r="H185" s="9" t="str">
        <f t="shared" si="74"/>
        <v>N/A</v>
      </c>
      <c r="I185" s="12">
        <v>9.6709999999999994</v>
      </c>
      <c r="J185" s="12">
        <v>2.448</v>
      </c>
      <c r="K185" s="5" t="s">
        <v>739</v>
      </c>
      <c r="L185" s="9" t="str">
        <f t="shared" si="75"/>
        <v>Yes</v>
      </c>
    </row>
    <row r="186" spans="1:12" ht="25" x14ac:dyDescent="0.25">
      <c r="A186" s="2" t="s">
        <v>1658</v>
      </c>
      <c r="B186" s="115" t="s">
        <v>213</v>
      </c>
      <c r="C186" s="120">
        <v>19.466222557999998</v>
      </c>
      <c r="D186" s="113" t="str">
        <f>IF($B186="N/A","N/A",IF(C186&gt;10,"No",IF(C186&lt;-10,"No","Yes")))</f>
        <v>N/A</v>
      </c>
      <c r="E186" s="120">
        <v>15.263525891</v>
      </c>
      <c r="F186" s="113" t="str">
        <f>IF($B186="N/A","N/A",IF(E186&gt;10,"No",IF(E186&lt;-10,"No","Yes")))</f>
        <v>N/A</v>
      </c>
      <c r="G186" s="120">
        <v>10.387730366</v>
      </c>
      <c r="H186" s="113" t="str">
        <f>IF($B186="N/A","N/A",IF(G186&gt;10,"No",IF(G186&lt;-10,"No","Yes")))</f>
        <v>N/A</v>
      </c>
      <c r="I186" s="114">
        <v>-21.6</v>
      </c>
      <c r="J186" s="114">
        <v>-31.9</v>
      </c>
      <c r="K186" s="115" t="s">
        <v>739</v>
      </c>
      <c r="L186" s="9" t="str">
        <f t="shared" si="75"/>
        <v>No</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2.0229534699999999E-2</v>
      </c>
      <c r="D190" s="11" t="str">
        <f t="shared" si="76"/>
        <v>N/A</v>
      </c>
      <c r="E190" s="13">
        <v>2.3088601399999999E-2</v>
      </c>
      <c r="F190" s="11" t="str">
        <f t="shared" si="77"/>
        <v>N/A</v>
      </c>
      <c r="G190" s="13">
        <v>3.4263149600000001E-2</v>
      </c>
      <c r="H190" s="11" t="str">
        <f t="shared" si="78"/>
        <v>N/A</v>
      </c>
      <c r="I190" s="12">
        <v>14.13</v>
      </c>
      <c r="J190" s="12">
        <v>48.4</v>
      </c>
      <c r="K190" s="43" t="s">
        <v>739</v>
      </c>
      <c r="L190" s="9" t="str">
        <f t="shared" si="75"/>
        <v>No</v>
      </c>
    </row>
    <row r="191" spans="1:12" ht="25" x14ac:dyDescent="0.25">
      <c r="A191" s="2" t="s">
        <v>1663</v>
      </c>
      <c r="B191" s="35" t="s">
        <v>213</v>
      </c>
      <c r="C191" s="13">
        <v>49.668447336</v>
      </c>
      <c r="D191" s="11" t="str">
        <f t="shared" si="76"/>
        <v>N/A</v>
      </c>
      <c r="E191" s="13">
        <v>57.698632762999999</v>
      </c>
      <c r="F191" s="11" t="str">
        <f t="shared" si="77"/>
        <v>N/A</v>
      </c>
      <c r="G191" s="13">
        <v>62.577788056999999</v>
      </c>
      <c r="H191" s="11" t="str">
        <f t="shared" si="78"/>
        <v>N/A</v>
      </c>
      <c r="I191" s="12">
        <v>16.170000000000002</v>
      </c>
      <c r="J191" s="12">
        <v>8.4559999999999995</v>
      </c>
      <c r="K191" s="43" t="s">
        <v>739</v>
      </c>
      <c r="L191" s="9" t="str">
        <f t="shared" si="75"/>
        <v>Yes</v>
      </c>
    </row>
    <row r="192" spans="1:12" ht="25" x14ac:dyDescent="0.25">
      <c r="A192" s="2" t="s">
        <v>1664</v>
      </c>
      <c r="B192" s="35" t="s">
        <v>213</v>
      </c>
      <c r="C192" s="13">
        <v>0.38906570130000001</v>
      </c>
      <c r="D192" s="11" t="str">
        <f t="shared" si="76"/>
        <v>N/A</v>
      </c>
      <c r="E192" s="13">
        <v>6.0117490500000002E-2</v>
      </c>
      <c r="F192" s="11" t="str">
        <f t="shared" si="77"/>
        <v>N/A</v>
      </c>
      <c r="G192" s="13">
        <v>0.18694830979999999</v>
      </c>
      <c r="H192" s="11" t="str">
        <f t="shared" si="78"/>
        <v>N/A</v>
      </c>
      <c r="I192" s="12">
        <v>-84.5</v>
      </c>
      <c r="J192" s="12">
        <v>211</v>
      </c>
      <c r="K192" s="43" t="s">
        <v>739</v>
      </c>
      <c r="L192" s="9" t="str">
        <f t="shared" si="75"/>
        <v>No</v>
      </c>
    </row>
    <row r="193" spans="1:12" ht="25" x14ac:dyDescent="0.25">
      <c r="A193" s="2" t="s">
        <v>1665</v>
      </c>
      <c r="B193" s="35" t="s">
        <v>213</v>
      </c>
      <c r="C193" s="13">
        <v>7.5514971032</v>
      </c>
      <c r="D193" s="11" t="str">
        <f t="shared" si="76"/>
        <v>N/A</v>
      </c>
      <c r="E193" s="13">
        <v>12.792827722</v>
      </c>
      <c r="F193" s="11" t="str">
        <f t="shared" si="77"/>
        <v>N/A</v>
      </c>
      <c r="G193" s="13">
        <v>11.238527199</v>
      </c>
      <c r="H193" s="11" t="str">
        <f t="shared" si="78"/>
        <v>N/A</v>
      </c>
      <c r="I193" s="12">
        <v>69.41</v>
      </c>
      <c r="J193" s="12">
        <v>-12.1</v>
      </c>
      <c r="K193" s="43" t="s">
        <v>739</v>
      </c>
      <c r="L193" s="9" t="str">
        <f t="shared" si="75"/>
        <v>Yes</v>
      </c>
    </row>
    <row r="194" spans="1:12" ht="25" x14ac:dyDescent="0.25">
      <c r="A194" s="2" t="s">
        <v>1666</v>
      </c>
      <c r="B194" s="35" t="s">
        <v>213</v>
      </c>
      <c r="C194" s="13">
        <v>35.122000559999996</v>
      </c>
      <c r="D194" s="11" t="str">
        <f t="shared" si="76"/>
        <v>N/A</v>
      </c>
      <c r="E194" s="13">
        <v>41.157828016000003</v>
      </c>
      <c r="F194" s="11" t="str">
        <f t="shared" si="77"/>
        <v>N/A</v>
      </c>
      <c r="G194" s="13">
        <v>47.088060577</v>
      </c>
      <c r="H194" s="11" t="str">
        <f t="shared" si="78"/>
        <v>N/A</v>
      </c>
      <c r="I194" s="12">
        <v>17.190000000000001</v>
      </c>
      <c r="J194" s="12">
        <v>14.41</v>
      </c>
      <c r="K194" s="43" t="s">
        <v>739</v>
      </c>
      <c r="L194" s="9" t="str">
        <f t="shared" si="75"/>
        <v>Yes</v>
      </c>
    </row>
    <row r="195" spans="1:12" ht="25" x14ac:dyDescent="0.25">
      <c r="A195" s="2" t="s">
        <v>1667</v>
      </c>
      <c r="B195" s="35" t="s">
        <v>213</v>
      </c>
      <c r="C195" s="13">
        <v>14.164202661999999</v>
      </c>
      <c r="D195" s="11" t="str">
        <f t="shared" si="76"/>
        <v>N/A</v>
      </c>
      <c r="E195" s="13">
        <v>24.958778133999999</v>
      </c>
      <c r="F195" s="11" t="str">
        <f t="shared" si="77"/>
        <v>N/A</v>
      </c>
      <c r="G195" s="13">
        <v>27.092943076000001</v>
      </c>
      <c r="H195" s="11" t="str">
        <f t="shared" si="78"/>
        <v>N/A</v>
      </c>
      <c r="I195" s="12">
        <v>76.209999999999994</v>
      </c>
      <c r="J195" s="12">
        <v>8.5510000000000002</v>
      </c>
      <c r="K195" s="43" t="s">
        <v>739</v>
      </c>
      <c r="L195" s="9" t="str">
        <f t="shared" si="75"/>
        <v>Yes</v>
      </c>
    </row>
    <row r="196" spans="1:12" ht="25" x14ac:dyDescent="0.25">
      <c r="A196" s="2" t="s">
        <v>1668</v>
      </c>
      <c r="B196" s="35" t="s">
        <v>213</v>
      </c>
      <c r="C196" s="13">
        <v>0.57842355469999995</v>
      </c>
      <c r="D196" s="11" t="str">
        <f t="shared" si="76"/>
        <v>N/A</v>
      </c>
      <c r="E196" s="13">
        <v>0.7837055463</v>
      </c>
      <c r="F196" s="11" t="str">
        <f t="shared" si="77"/>
        <v>N/A</v>
      </c>
      <c r="G196" s="13">
        <v>0.76128435419999996</v>
      </c>
      <c r="H196" s="11" t="str">
        <f t="shared" si="78"/>
        <v>N/A</v>
      </c>
      <c r="I196" s="12">
        <v>35.49</v>
      </c>
      <c r="J196" s="12">
        <v>-2.86</v>
      </c>
      <c r="K196" s="43" t="s">
        <v>739</v>
      </c>
      <c r="L196" s="9" t="str">
        <f t="shared" si="75"/>
        <v>Yes</v>
      </c>
    </row>
    <row r="197" spans="1:12" ht="25" x14ac:dyDescent="0.25">
      <c r="A197" s="2" t="s">
        <v>1669</v>
      </c>
      <c r="B197" s="35" t="s">
        <v>213</v>
      </c>
      <c r="C197" s="13">
        <v>47.442257615999999</v>
      </c>
      <c r="D197" s="11" t="str">
        <f t="shared" si="76"/>
        <v>N/A</v>
      </c>
      <c r="E197" s="13">
        <v>57.649406122000002</v>
      </c>
      <c r="F197" s="11" t="str">
        <f t="shared" si="77"/>
        <v>N/A</v>
      </c>
      <c r="G197" s="13">
        <v>62.380346656999997</v>
      </c>
      <c r="H197" s="11" t="str">
        <f t="shared" si="78"/>
        <v>N/A</v>
      </c>
      <c r="I197" s="12">
        <v>21.51</v>
      </c>
      <c r="J197" s="12">
        <v>8.2059999999999995</v>
      </c>
      <c r="K197" s="43" t="s">
        <v>739</v>
      </c>
      <c r="L197" s="9" t="str">
        <f t="shared" si="75"/>
        <v>Yes</v>
      </c>
    </row>
    <row r="198" spans="1:12" ht="25" x14ac:dyDescent="0.25">
      <c r="A198" s="2" t="s">
        <v>1670</v>
      </c>
      <c r="B198" s="35" t="s">
        <v>213</v>
      </c>
      <c r="C198" s="13">
        <v>0</v>
      </c>
      <c r="D198" s="11" t="str">
        <f t="shared" si="76"/>
        <v>N/A</v>
      </c>
      <c r="E198" s="13">
        <v>0</v>
      </c>
      <c r="F198" s="11" t="str">
        <f t="shared" si="77"/>
        <v>N/A</v>
      </c>
      <c r="G198" s="13">
        <v>0</v>
      </c>
      <c r="H198" s="11" t="str">
        <f t="shared" si="78"/>
        <v>N/A</v>
      </c>
      <c r="I198" s="12" t="s">
        <v>1746</v>
      </c>
      <c r="J198" s="12" t="s">
        <v>1746</v>
      </c>
      <c r="K198" s="43" t="s">
        <v>739</v>
      </c>
      <c r="L198" s="9" t="str">
        <f t="shared" si="75"/>
        <v>N/A</v>
      </c>
    </row>
    <row r="199" spans="1:12" ht="25" x14ac:dyDescent="0.25">
      <c r="A199" s="2" t="s">
        <v>1671</v>
      </c>
      <c r="B199" s="35" t="s">
        <v>213</v>
      </c>
      <c r="C199" s="13">
        <v>1.4948685198</v>
      </c>
      <c r="D199" s="11" t="str">
        <f t="shared" si="76"/>
        <v>N/A</v>
      </c>
      <c r="E199" s="13">
        <v>2.1132604808000002</v>
      </c>
      <c r="F199" s="11" t="str">
        <f t="shared" si="77"/>
        <v>N/A</v>
      </c>
      <c r="G199" s="13">
        <v>1.3679562460000001</v>
      </c>
      <c r="H199" s="11" t="str">
        <f t="shared" si="78"/>
        <v>N/A</v>
      </c>
      <c r="I199" s="12">
        <v>41.37</v>
      </c>
      <c r="J199" s="12">
        <v>-35.299999999999997</v>
      </c>
      <c r="K199" s="43" t="s">
        <v>739</v>
      </c>
      <c r="L199" s="9" t="str">
        <f t="shared" si="75"/>
        <v>No</v>
      </c>
    </row>
    <row r="200" spans="1:12" ht="25" x14ac:dyDescent="0.25">
      <c r="A200" s="2" t="s">
        <v>1672</v>
      </c>
      <c r="B200" s="35" t="s">
        <v>213</v>
      </c>
      <c r="C200" s="13">
        <v>6.4280522487000002</v>
      </c>
      <c r="D200" s="11" t="str">
        <f t="shared" si="76"/>
        <v>N/A</v>
      </c>
      <c r="E200" s="13">
        <v>8.3212626416000006</v>
      </c>
      <c r="F200" s="11" t="str">
        <f t="shared" si="77"/>
        <v>N/A</v>
      </c>
      <c r="G200" s="13">
        <v>8.1334292702000006</v>
      </c>
      <c r="H200" s="11" t="str">
        <f t="shared" si="78"/>
        <v>N/A</v>
      </c>
      <c r="I200" s="12">
        <v>29.45</v>
      </c>
      <c r="J200" s="12">
        <v>-2.2599999999999998</v>
      </c>
      <c r="K200" s="43" t="s">
        <v>739</v>
      </c>
      <c r="L200" s="9" t="str">
        <f t="shared" si="75"/>
        <v>Yes</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0</v>
      </c>
      <c r="D202" s="11" t="str">
        <f t="shared" si="76"/>
        <v>N/A</v>
      </c>
      <c r="E202" s="13">
        <v>0</v>
      </c>
      <c r="F202" s="11" t="str">
        <f t="shared" si="77"/>
        <v>N/A</v>
      </c>
      <c r="G202" s="13">
        <v>0</v>
      </c>
      <c r="H202" s="11" t="str">
        <f t="shared" si="78"/>
        <v>N/A</v>
      </c>
      <c r="I202" s="12" t="s">
        <v>1746</v>
      </c>
      <c r="J202" s="12" t="s">
        <v>1746</v>
      </c>
      <c r="K202" s="43" t="s">
        <v>739</v>
      </c>
      <c r="L202" s="9" t="str">
        <f t="shared" si="75"/>
        <v>N/A</v>
      </c>
    </row>
    <row r="203" spans="1:12" ht="25" x14ac:dyDescent="0.25">
      <c r="A203" s="2" t="s">
        <v>1675</v>
      </c>
      <c r="B203" s="35" t="s">
        <v>213</v>
      </c>
      <c r="C203" s="13">
        <v>0</v>
      </c>
      <c r="D203" s="11" t="str">
        <f t="shared" si="76"/>
        <v>N/A</v>
      </c>
      <c r="E203" s="13">
        <v>0</v>
      </c>
      <c r="F203" s="11" t="str">
        <f t="shared" si="77"/>
        <v>N/A</v>
      </c>
      <c r="G203" s="13">
        <v>0</v>
      </c>
      <c r="H203" s="11" t="str">
        <f t="shared" si="78"/>
        <v>N/A</v>
      </c>
      <c r="I203" s="12" t="s">
        <v>1746</v>
      </c>
      <c r="J203" s="12" t="s">
        <v>1746</v>
      </c>
      <c r="K203" s="43" t="s">
        <v>739</v>
      </c>
      <c r="L203" s="9" t="str">
        <f t="shared" si="75"/>
        <v>N/A</v>
      </c>
    </row>
    <row r="204" spans="1:12" ht="25" x14ac:dyDescent="0.25">
      <c r="A204" s="2" t="s">
        <v>1676</v>
      </c>
      <c r="B204" s="35" t="s">
        <v>213</v>
      </c>
      <c r="C204" s="13">
        <v>0.15242719129999999</v>
      </c>
      <c r="D204" s="11" t="str">
        <f t="shared" si="76"/>
        <v>N/A</v>
      </c>
      <c r="E204" s="13">
        <v>0.24940045869999999</v>
      </c>
      <c r="F204" s="11" t="str">
        <f t="shared" si="77"/>
        <v>N/A</v>
      </c>
      <c r="G204" s="13">
        <v>0.29894597989999999</v>
      </c>
      <c r="H204" s="11" t="str">
        <f t="shared" si="78"/>
        <v>N/A</v>
      </c>
      <c r="I204" s="12">
        <v>63.62</v>
      </c>
      <c r="J204" s="12">
        <v>19.87</v>
      </c>
      <c r="K204" s="43" t="s">
        <v>739</v>
      </c>
      <c r="L204" s="9" t="str">
        <f t="shared" si="75"/>
        <v>Yes</v>
      </c>
    </row>
    <row r="205" spans="1:12" ht="25" x14ac:dyDescent="0.25">
      <c r="A205" s="2" t="s">
        <v>1677</v>
      </c>
      <c r="B205" s="35" t="s">
        <v>213</v>
      </c>
      <c r="C205" s="13">
        <v>7.0568140000000002E-4</v>
      </c>
      <c r="D205" s="11" t="str">
        <f t="shared" si="76"/>
        <v>N/A</v>
      </c>
      <c r="E205" s="13">
        <v>8.7126800000000002E-4</v>
      </c>
      <c r="F205" s="11" t="str">
        <f t="shared" si="77"/>
        <v>N/A</v>
      </c>
      <c r="G205" s="13">
        <v>2.3555914999999999E-3</v>
      </c>
      <c r="H205" s="11" t="str">
        <f t="shared" si="78"/>
        <v>N/A</v>
      </c>
      <c r="I205" s="12">
        <v>23.46</v>
      </c>
      <c r="J205" s="12">
        <v>170.4</v>
      </c>
      <c r="K205" s="43" t="s">
        <v>739</v>
      </c>
      <c r="L205" s="9" t="str">
        <f t="shared" si="75"/>
        <v>No</v>
      </c>
    </row>
    <row r="206" spans="1:12" ht="25" x14ac:dyDescent="0.25">
      <c r="A206" s="2" t="s">
        <v>1678</v>
      </c>
      <c r="B206" s="35" t="s">
        <v>213</v>
      </c>
      <c r="C206" s="13">
        <v>6.7644270689999999</v>
      </c>
      <c r="D206" s="11" t="str">
        <f t="shared" si="76"/>
        <v>N/A</v>
      </c>
      <c r="E206" s="13">
        <v>7.7139888607999998</v>
      </c>
      <c r="F206" s="11" t="str">
        <f t="shared" si="77"/>
        <v>N/A</v>
      </c>
      <c r="G206" s="13">
        <v>8.3175936989999997</v>
      </c>
      <c r="H206" s="11" t="str">
        <f t="shared" si="78"/>
        <v>N/A</v>
      </c>
      <c r="I206" s="12">
        <v>14.04</v>
      </c>
      <c r="J206" s="12">
        <v>7.8250000000000002</v>
      </c>
      <c r="K206" s="43" t="s">
        <v>739</v>
      </c>
      <c r="L206" s="9" t="str">
        <f t="shared" si="75"/>
        <v>Yes</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1746</v>
      </c>
      <c r="J207" s="12" t="s">
        <v>1746</v>
      </c>
      <c r="K207" s="43" t="s">
        <v>739</v>
      </c>
      <c r="L207" s="9" t="str">
        <f t="shared" si="75"/>
        <v>N/A</v>
      </c>
    </row>
    <row r="208" spans="1:12" ht="25" x14ac:dyDescent="0.25">
      <c r="A208" s="2" t="s">
        <v>1680</v>
      </c>
      <c r="B208" s="35" t="s">
        <v>213</v>
      </c>
      <c r="C208" s="13">
        <v>16.897777339000001</v>
      </c>
      <c r="D208" s="11" t="str">
        <f t="shared" si="76"/>
        <v>N/A</v>
      </c>
      <c r="E208" s="13">
        <v>23.799120455000001</v>
      </c>
      <c r="F208" s="11" t="str">
        <f t="shared" si="77"/>
        <v>N/A</v>
      </c>
      <c r="G208" s="13">
        <v>24.664328207000001</v>
      </c>
      <c r="H208" s="11" t="str">
        <f t="shared" si="78"/>
        <v>N/A</v>
      </c>
      <c r="I208" s="12">
        <v>40.840000000000003</v>
      </c>
      <c r="J208" s="12">
        <v>3.6349999999999998</v>
      </c>
      <c r="K208" s="43" t="s">
        <v>739</v>
      </c>
      <c r="L208" s="9" t="str">
        <f t="shared" si="75"/>
        <v>Yes</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4.7238315679999996</v>
      </c>
      <c r="D210" s="11" t="str">
        <f t="shared" si="76"/>
        <v>N/A</v>
      </c>
      <c r="E210" s="13">
        <v>2.5203604436</v>
      </c>
      <c r="F210" s="11" t="str">
        <f t="shared" si="77"/>
        <v>N/A</v>
      </c>
      <c r="G210" s="13">
        <v>3.4809218500000001</v>
      </c>
      <c r="H210" s="11" t="str">
        <f t="shared" si="78"/>
        <v>N/A</v>
      </c>
      <c r="I210" s="12">
        <v>-46.6</v>
      </c>
      <c r="J210" s="12">
        <v>38.11</v>
      </c>
      <c r="K210" s="43" t="s">
        <v>739</v>
      </c>
      <c r="L210" s="9" t="str">
        <f t="shared" si="75"/>
        <v>No</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0.1016181275</v>
      </c>
      <c r="D212" s="11" t="str">
        <f t="shared" si="76"/>
        <v>N/A</v>
      </c>
      <c r="E212" s="13">
        <v>4.2256496900000003E-2</v>
      </c>
      <c r="F212" s="11" t="str">
        <f t="shared" si="77"/>
        <v>N/A</v>
      </c>
      <c r="G212" s="13">
        <v>0</v>
      </c>
      <c r="H212" s="11" t="str">
        <f t="shared" si="78"/>
        <v>N/A</v>
      </c>
      <c r="I212" s="12">
        <v>-58.4</v>
      </c>
      <c r="J212" s="12">
        <v>-100</v>
      </c>
      <c r="K212" s="43" t="s">
        <v>739</v>
      </c>
      <c r="L212" s="9" t="str">
        <f t="shared" si="75"/>
        <v>No</v>
      </c>
    </row>
    <row r="213" spans="1:12" ht="25" x14ac:dyDescent="0.25">
      <c r="A213" s="2" t="s">
        <v>1657</v>
      </c>
      <c r="B213" s="35" t="s">
        <v>213</v>
      </c>
      <c r="C213" s="13">
        <v>0.71438484570000005</v>
      </c>
      <c r="D213" s="11" t="str">
        <f t="shared" si="76"/>
        <v>N/A</v>
      </c>
      <c r="E213" s="13">
        <v>1.0263536782</v>
      </c>
      <c r="F213" s="11" t="str">
        <f t="shared" si="77"/>
        <v>N/A</v>
      </c>
      <c r="G213" s="13">
        <v>1.7227939885000001</v>
      </c>
      <c r="H213" s="11" t="str">
        <f t="shared" si="78"/>
        <v>N/A</v>
      </c>
      <c r="I213" s="12">
        <v>43.67</v>
      </c>
      <c r="J213" s="12">
        <v>67.86</v>
      </c>
      <c r="K213" s="43" t="s">
        <v>739</v>
      </c>
      <c r="L213" s="9" t="str">
        <f t="shared" si="75"/>
        <v>No</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64127</v>
      </c>
      <c r="D6" s="11" t="str">
        <f t="shared" ref="D6:D39" si="0">IF($B6="N/A","N/A",IF(C6&gt;10,"No",IF(C6&lt;-10,"No","Yes")))</f>
        <v>N/A</v>
      </c>
      <c r="E6" s="1">
        <v>140000</v>
      </c>
      <c r="F6" s="11" t="str">
        <f t="shared" ref="F6:F39" si="1">IF($B6="N/A","N/A",IF(E6&gt;10,"No",IF(E6&lt;-10,"No","Yes")))</f>
        <v>N/A</v>
      </c>
      <c r="G6" s="1">
        <v>171415</v>
      </c>
      <c r="H6" s="11" t="str">
        <f t="shared" ref="H6:H39" si="2">IF($B6="N/A","N/A",IF(G6&gt;10,"No",IF(G6&lt;-10,"No","Yes")))</f>
        <v>N/A</v>
      </c>
      <c r="I6" s="12">
        <v>118.3</v>
      </c>
      <c r="J6" s="12">
        <v>22.44</v>
      </c>
      <c r="K6" s="43" t="s">
        <v>739</v>
      </c>
      <c r="L6" s="9" t="str">
        <f t="shared" ref="L6:L39" si="3">IF(J6="Div by 0", "N/A", IF(K6="N/A","N/A", IF(J6&gt;VALUE(MID(K6,1,2)), "No", IF(J6&lt;-1*VALUE(MID(K6,1,2)), "No", "Yes"))))</f>
        <v>Yes</v>
      </c>
    </row>
    <row r="7" spans="1:12" x14ac:dyDescent="0.25">
      <c r="A7" s="18" t="s">
        <v>4</v>
      </c>
      <c r="B7" s="35" t="s">
        <v>213</v>
      </c>
      <c r="C7" s="36">
        <v>46811</v>
      </c>
      <c r="D7" s="11" t="str">
        <f t="shared" si="0"/>
        <v>N/A</v>
      </c>
      <c r="E7" s="36">
        <v>111931</v>
      </c>
      <c r="F7" s="11" t="str">
        <f t="shared" si="1"/>
        <v>N/A</v>
      </c>
      <c r="G7" s="36">
        <v>140052</v>
      </c>
      <c r="H7" s="11" t="str">
        <f t="shared" si="2"/>
        <v>N/A</v>
      </c>
      <c r="I7" s="12">
        <v>139.1</v>
      </c>
      <c r="J7" s="12">
        <v>25.12</v>
      </c>
      <c r="K7" s="43" t="s">
        <v>739</v>
      </c>
      <c r="L7" s="9" t="str">
        <f t="shared" si="3"/>
        <v>Yes</v>
      </c>
    </row>
    <row r="8" spans="1:12" x14ac:dyDescent="0.25">
      <c r="A8" s="18" t="s">
        <v>359</v>
      </c>
      <c r="B8" s="35" t="s">
        <v>213</v>
      </c>
      <c r="C8" s="36" t="s">
        <v>213</v>
      </c>
      <c r="D8" s="11" t="str">
        <f>IF($B8="N/A","N/A",IF(C8&gt;10,"No",IF(C8&lt;-10,"No","Yes")))</f>
        <v>N/A</v>
      </c>
      <c r="E8" s="36">
        <v>79.950714285999993</v>
      </c>
      <c r="F8" s="11" t="str">
        <f t="shared" si="1"/>
        <v>N/A</v>
      </c>
      <c r="G8" s="8">
        <v>81.703468190999999</v>
      </c>
      <c r="H8" s="11" t="str">
        <f t="shared" si="2"/>
        <v>N/A</v>
      </c>
      <c r="I8" s="12" t="s">
        <v>213</v>
      </c>
      <c r="J8" s="12">
        <v>2.1920000000000002</v>
      </c>
      <c r="K8" s="43" t="s">
        <v>739</v>
      </c>
      <c r="L8" s="9" t="str">
        <f t="shared" si="3"/>
        <v>Yes</v>
      </c>
    </row>
    <row r="9" spans="1:12" x14ac:dyDescent="0.25">
      <c r="A9" s="18" t="s">
        <v>83</v>
      </c>
      <c r="B9" s="35" t="s">
        <v>213</v>
      </c>
      <c r="C9" s="36">
        <v>39006.85</v>
      </c>
      <c r="D9" s="11" t="str">
        <f t="shared" si="0"/>
        <v>N/A</v>
      </c>
      <c r="E9" s="36">
        <v>81987.399999999994</v>
      </c>
      <c r="F9" s="11" t="str">
        <f t="shared" si="1"/>
        <v>N/A</v>
      </c>
      <c r="G9" s="36">
        <v>115075.77</v>
      </c>
      <c r="H9" s="11" t="str">
        <f t="shared" si="2"/>
        <v>N/A</v>
      </c>
      <c r="I9" s="12">
        <v>110.2</v>
      </c>
      <c r="J9" s="12">
        <v>40.36</v>
      </c>
      <c r="K9" s="43" t="s">
        <v>739</v>
      </c>
      <c r="L9" s="9" t="str">
        <f t="shared" si="3"/>
        <v>No</v>
      </c>
    </row>
    <row r="10" spans="1:12" x14ac:dyDescent="0.25">
      <c r="A10" s="18" t="s">
        <v>100</v>
      </c>
      <c r="B10" s="35" t="s">
        <v>213</v>
      </c>
      <c r="C10" s="36">
        <v>4341</v>
      </c>
      <c r="D10" s="11" t="str">
        <f t="shared" si="0"/>
        <v>N/A</v>
      </c>
      <c r="E10" s="36">
        <v>4658</v>
      </c>
      <c r="F10" s="11" t="str">
        <f t="shared" si="1"/>
        <v>N/A</v>
      </c>
      <c r="G10" s="36">
        <v>4966</v>
      </c>
      <c r="H10" s="11" t="str">
        <f t="shared" si="2"/>
        <v>N/A</v>
      </c>
      <c r="I10" s="12">
        <v>7.3019999999999996</v>
      </c>
      <c r="J10" s="12">
        <v>6.6120000000000001</v>
      </c>
      <c r="K10" s="43" t="s">
        <v>739</v>
      </c>
      <c r="L10" s="9" t="str">
        <f t="shared" si="3"/>
        <v>Yes</v>
      </c>
    </row>
    <row r="11" spans="1:12" x14ac:dyDescent="0.25">
      <c r="A11" s="18" t="s">
        <v>990</v>
      </c>
      <c r="B11" s="35" t="s">
        <v>213</v>
      </c>
      <c r="C11" s="36">
        <v>476</v>
      </c>
      <c r="D11" s="11" t="str">
        <f t="shared" si="0"/>
        <v>N/A</v>
      </c>
      <c r="E11" s="36">
        <v>484</v>
      </c>
      <c r="F11" s="11" t="str">
        <f t="shared" si="1"/>
        <v>N/A</v>
      </c>
      <c r="G11" s="36">
        <v>489</v>
      </c>
      <c r="H11" s="11" t="str">
        <f t="shared" si="2"/>
        <v>N/A</v>
      </c>
      <c r="I11" s="12">
        <v>1.681</v>
      </c>
      <c r="J11" s="12">
        <v>1.0329999999999999</v>
      </c>
      <c r="K11" s="43" t="s">
        <v>739</v>
      </c>
      <c r="L11" s="9" t="str">
        <f t="shared" si="3"/>
        <v>Yes</v>
      </c>
    </row>
    <row r="12" spans="1:12" x14ac:dyDescent="0.25">
      <c r="A12" s="18" t="s">
        <v>991</v>
      </c>
      <c r="B12" s="35" t="s">
        <v>213</v>
      </c>
      <c r="C12" s="36">
        <v>348</v>
      </c>
      <c r="D12" s="11" t="str">
        <f t="shared" si="0"/>
        <v>N/A</v>
      </c>
      <c r="E12" s="36">
        <v>447</v>
      </c>
      <c r="F12" s="11" t="str">
        <f t="shared" si="1"/>
        <v>N/A</v>
      </c>
      <c r="G12" s="36">
        <v>432</v>
      </c>
      <c r="H12" s="11" t="str">
        <f t="shared" si="2"/>
        <v>N/A</v>
      </c>
      <c r="I12" s="12">
        <v>28.45</v>
      </c>
      <c r="J12" s="12">
        <v>-3.36</v>
      </c>
      <c r="K12" s="43" t="s">
        <v>739</v>
      </c>
      <c r="L12" s="9" t="str">
        <f t="shared" si="3"/>
        <v>Yes</v>
      </c>
    </row>
    <row r="13" spans="1:12" x14ac:dyDescent="0.25">
      <c r="A13" s="18" t="s">
        <v>992</v>
      </c>
      <c r="B13" s="35" t="s">
        <v>213</v>
      </c>
      <c r="C13" s="36">
        <v>11</v>
      </c>
      <c r="D13" s="11" t="str">
        <f t="shared" si="0"/>
        <v>N/A</v>
      </c>
      <c r="E13" s="36">
        <v>11</v>
      </c>
      <c r="F13" s="11" t="str">
        <f t="shared" si="1"/>
        <v>N/A</v>
      </c>
      <c r="G13" s="36">
        <v>11</v>
      </c>
      <c r="H13" s="11" t="str">
        <f t="shared" si="2"/>
        <v>N/A</v>
      </c>
      <c r="I13" s="12">
        <v>-40</v>
      </c>
      <c r="J13" s="12">
        <v>16.670000000000002</v>
      </c>
      <c r="K13" s="43" t="s">
        <v>739</v>
      </c>
      <c r="L13" s="9" t="str">
        <f t="shared" si="3"/>
        <v>Yes</v>
      </c>
    </row>
    <row r="14" spans="1:12" x14ac:dyDescent="0.25">
      <c r="A14" s="18" t="s">
        <v>993</v>
      </c>
      <c r="B14" s="35" t="s">
        <v>213</v>
      </c>
      <c r="C14" s="36">
        <v>3507</v>
      </c>
      <c r="D14" s="11" t="str">
        <f t="shared" si="0"/>
        <v>N/A</v>
      </c>
      <c r="E14" s="36">
        <v>3721</v>
      </c>
      <c r="F14" s="11" t="str">
        <f t="shared" si="1"/>
        <v>N/A</v>
      </c>
      <c r="G14" s="36">
        <v>4038</v>
      </c>
      <c r="H14" s="11" t="str">
        <f t="shared" si="2"/>
        <v>N/A</v>
      </c>
      <c r="I14" s="12">
        <v>6.1020000000000003</v>
      </c>
      <c r="J14" s="12">
        <v>8.5190000000000001</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31188</v>
      </c>
      <c r="D16" s="11" t="str">
        <f t="shared" si="0"/>
        <v>N/A</v>
      </c>
      <c r="E16" s="36">
        <v>30555</v>
      </c>
      <c r="F16" s="11" t="str">
        <f t="shared" si="1"/>
        <v>N/A</v>
      </c>
      <c r="G16" s="36">
        <v>30383</v>
      </c>
      <c r="H16" s="11" t="str">
        <f t="shared" si="2"/>
        <v>N/A</v>
      </c>
      <c r="I16" s="12">
        <v>-2.0299999999999998</v>
      </c>
      <c r="J16" s="12">
        <v>-0.56299999999999994</v>
      </c>
      <c r="K16" s="43" t="s">
        <v>739</v>
      </c>
      <c r="L16" s="9" t="str">
        <f t="shared" si="3"/>
        <v>Yes</v>
      </c>
    </row>
    <row r="17" spans="1:12" x14ac:dyDescent="0.25">
      <c r="A17" s="4" t="s">
        <v>995</v>
      </c>
      <c r="B17" s="35" t="s">
        <v>213</v>
      </c>
      <c r="C17" s="36">
        <v>5677</v>
      </c>
      <c r="D17" s="11" t="str">
        <f t="shared" si="0"/>
        <v>N/A</v>
      </c>
      <c r="E17" s="36">
        <v>5860</v>
      </c>
      <c r="F17" s="11" t="str">
        <f t="shared" si="1"/>
        <v>N/A</v>
      </c>
      <c r="G17" s="36">
        <v>5864</v>
      </c>
      <c r="H17" s="11" t="str">
        <f t="shared" si="2"/>
        <v>N/A</v>
      </c>
      <c r="I17" s="12">
        <v>3.2240000000000002</v>
      </c>
      <c r="J17" s="12">
        <v>6.83E-2</v>
      </c>
      <c r="K17" s="43" t="s">
        <v>739</v>
      </c>
      <c r="L17" s="9" t="str">
        <f t="shared" si="3"/>
        <v>Yes</v>
      </c>
    </row>
    <row r="18" spans="1:12" x14ac:dyDescent="0.25">
      <c r="A18" s="4" t="s">
        <v>996</v>
      </c>
      <c r="B18" s="35" t="s">
        <v>213</v>
      </c>
      <c r="C18" s="36">
        <v>2681</v>
      </c>
      <c r="D18" s="11" t="str">
        <f t="shared" si="0"/>
        <v>N/A</v>
      </c>
      <c r="E18" s="36">
        <v>2640</v>
      </c>
      <c r="F18" s="11" t="str">
        <f t="shared" si="1"/>
        <v>N/A</v>
      </c>
      <c r="G18" s="36">
        <v>2639</v>
      </c>
      <c r="H18" s="11" t="str">
        <f t="shared" si="2"/>
        <v>N/A</v>
      </c>
      <c r="I18" s="12">
        <v>-1.53</v>
      </c>
      <c r="J18" s="12">
        <v>-3.7999999999999999E-2</v>
      </c>
      <c r="K18" s="43" t="s">
        <v>739</v>
      </c>
      <c r="L18" s="9" t="str">
        <f t="shared" si="3"/>
        <v>Yes</v>
      </c>
    </row>
    <row r="19" spans="1:12" x14ac:dyDescent="0.25">
      <c r="A19" s="4" t="s">
        <v>997</v>
      </c>
      <c r="B19" s="35" t="s">
        <v>213</v>
      </c>
      <c r="C19" s="36">
        <v>385</v>
      </c>
      <c r="D19" s="11" t="str">
        <f t="shared" si="0"/>
        <v>N/A</v>
      </c>
      <c r="E19" s="36">
        <v>434</v>
      </c>
      <c r="F19" s="11" t="str">
        <f t="shared" si="1"/>
        <v>N/A</v>
      </c>
      <c r="G19" s="36">
        <v>464</v>
      </c>
      <c r="H19" s="11" t="str">
        <f t="shared" si="2"/>
        <v>N/A</v>
      </c>
      <c r="I19" s="12">
        <v>12.73</v>
      </c>
      <c r="J19" s="12">
        <v>6.9119999999999999</v>
      </c>
      <c r="K19" s="43" t="s">
        <v>739</v>
      </c>
      <c r="L19" s="9" t="str">
        <f t="shared" si="3"/>
        <v>Yes</v>
      </c>
    </row>
    <row r="20" spans="1:12" x14ac:dyDescent="0.25">
      <c r="A20" s="4" t="s">
        <v>998</v>
      </c>
      <c r="B20" s="35" t="s">
        <v>213</v>
      </c>
      <c r="C20" s="36">
        <v>22445</v>
      </c>
      <c r="D20" s="11" t="str">
        <f t="shared" si="0"/>
        <v>N/A</v>
      </c>
      <c r="E20" s="36">
        <v>21621</v>
      </c>
      <c r="F20" s="11" t="str">
        <f t="shared" si="1"/>
        <v>N/A</v>
      </c>
      <c r="G20" s="36">
        <v>21416</v>
      </c>
      <c r="H20" s="11" t="str">
        <f t="shared" si="2"/>
        <v>N/A</v>
      </c>
      <c r="I20" s="12">
        <v>-3.67</v>
      </c>
      <c r="J20" s="12">
        <v>-0.94799999999999995</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13798</v>
      </c>
      <c r="D22" s="11" t="str">
        <f t="shared" si="0"/>
        <v>N/A</v>
      </c>
      <c r="E22" s="36">
        <v>10282</v>
      </c>
      <c r="F22" s="11" t="str">
        <f t="shared" si="1"/>
        <v>N/A</v>
      </c>
      <c r="G22" s="36">
        <v>15387</v>
      </c>
      <c r="H22" s="11" t="str">
        <f t="shared" si="2"/>
        <v>N/A</v>
      </c>
      <c r="I22" s="12">
        <v>-25.5</v>
      </c>
      <c r="J22" s="12">
        <v>49.65</v>
      </c>
      <c r="K22" s="43" t="s">
        <v>739</v>
      </c>
      <c r="L22" s="9" t="str">
        <f t="shared" si="3"/>
        <v>No</v>
      </c>
    </row>
    <row r="23" spans="1:12" x14ac:dyDescent="0.25">
      <c r="A23" s="4" t="s">
        <v>1000</v>
      </c>
      <c r="B23" s="35" t="s">
        <v>213</v>
      </c>
      <c r="C23" s="36">
        <v>7259</v>
      </c>
      <c r="D23" s="11" t="str">
        <f t="shared" si="0"/>
        <v>N/A</v>
      </c>
      <c r="E23" s="36">
        <v>5673</v>
      </c>
      <c r="F23" s="11" t="str">
        <f t="shared" si="1"/>
        <v>N/A</v>
      </c>
      <c r="G23" s="36">
        <v>7525</v>
      </c>
      <c r="H23" s="11" t="str">
        <f t="shared" si="2"/>
        <v>N/A</v>
      </c>
      <c r="I23" s="12">
        <v>-21.8</v>
      </c>
      <c r="J23" s="12">
        <v>32.65</v>
      </c>
      <c r="K23" s="43" t="s">
        <v>739</v>
      </c>
      <c r="L23" s="9" t="str">
        <f t="shared" si="3"/>
        <v>No</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934</v>
      </c>
      <c r="D25" s="11" t="str">
        <f t="shared" si="0"/>
        <v>N/A</v>
      </c>
      <c r="E25" s="36">
        <v>571</v>
      </c>
      <c r="F25" s="11" t="str">
        <f t="shared" si="1"/>
        <v>N/A</v>
      </c>
      <c r="G25" s="36">
        <v>307</v>
      </c>
      <c r="H25" s="11" t="str">
        <f t="shared" si="2"/>
        <v>N/A</v>
      </c>
      <c r="I25" s="12">
        <v>-38.9</v>
      </c>
      <c r="J25" s="12">
        <v>-46.2</v>
      </c>
      <c r="K25" s="43" t="s">
        <v>739</v>
      </c>
      <c r="L25" s="9" t="str">
        <f t="shared" si="3"/>
        <v>No</v>
      </c>
    </row>
    <row r="26" spans="1:12" x14ac:dyDescent="0.25">
      <c r="A26" s="4" t="s">
        <v>1003</v>
      </c>
      <c r="B26" s="35" t="s">
        <v>213</v>
      </c>
      <c r="C26" s="36">
        <v>3236</v>
      </c>
      <c r="D26" s="11" t="str">
        <f t="shared" si="0"/>
        <v>N/A</v>
      </c>
      <c r="E26" s="36">
        <v>2166</v>
      </c>
      <c r="F26" s="11" t="str">
        <f t="shared" si="1"/>
        <v>N/A</v>
      </c>
      <c r="G26" s="36">
        <v>3115</v>
      </c>
      <c r="H26" s="11" t="str">
        <f t="shared" si="2"/>
        <v>N/A</v>
      </c>
      <c r="I26" s="12">
        <v>-33.1</v>
      </c>
      <c r="J26" s="12">
        <v>43.81</v>
      </c>
      <c r="K26" s="43" t="s">
        <v>739</v>
      </c>
      <c r="L26" s="9" t="str">
        <f t="shared" si="3"/>
        <v>No</v>
      </c>
    </row>
    <row r="27" spans="1:12" x14ac:dyDescent="0.25">
      <c r="A27" s="4" t="s">
        <v>1004</v>
      </c>
      <c r="B27" s="35" t="s">
        <v>213</v>
      </c>
      <c r="C27" s="36">
        <v>2219</v>
      </c>
      <c r="D27" s="11" t="str">
        <f t="shared" si="0"/>
        <v>N/A</v>
      </c>
      <c r="E27" s="36">
        <v>1773</v>
      </c>
      <c r="F27" s="11" t="str">
        <f t="shared" si="1"/>
        <v>N/A</v>
      </c>
      <c r="G27" s="36">
        <v>4255</v>
      </c>
      <c r="H27" s="11" t="str">
        <f t="shared" si="2"/>
        <v>N/A</v>
      </c>
      <c r="I27" s="12">
        <v>-20.100000000000001</v>
      </c>
      <c r="J27" s="12">
        <v>140</v>
      </c>
      <c r="K27" s="43" t="s">
        <v>739</v>
      </c>
      <c r="L27" s="9" t="str">
        <f t="shared" si="3"/>
        <v>No</v>
      </c>
    </row>
    <row r="28" spans="1:12" x14ac:dyDescent="0.25">
      <c r="A28" s="50" t="s">
        <v>1005</v>
      </c>
      <c r="B28" s="35" t="s">
        <v>213</v>
      </c>
      <c r="C28" s="36">
        <v>150</v>
      </c>
      <c r="D28" s="11" t="str">
        <f t="shared" si="0"/>
        <v>N/A</v>
      </c>
      <c r="E28" s="36">
        <v>99</v>
      </c>
      <c r="F28" s="11" t="str">
        <f t="shared" si="1"/>
        <v>N/A</v>
      </c>
      <c r="G28" s="36">
        <v>185</v>
      </c>
      <c r="H28" s="11" t="str">
        <f t="shared" si="2"/>
        <v>N/A</v>
      </c>
      <c r="I28" s="12">
        <v>-34</v>
      </c>
      <c r="J28" s="12">
        <v>86.87</v>
      </c>
      <c r="K28" s="43" t="s">
        <v>739</v>
      </c>
      <c r="L28" s="9" t="str">
        <f t="shared" si="3"/>
        <v>No</v>
      </c>
    </row>
    <row r="29" spans="1:12" x14ac:dyDescent="0.25">
      <c r="A29" s="50" t="s">
        <v>1006</v>
      </c>
      <c r="B29" s="35" t="s">
        <v>213</v>
      </c>
      <c r="C29" s="36">
        <v>0</v>
      </c>
      <c r="D29" s="11" t="str">
        <f t="shared" si="0"/>
        <v>N/A</v>
      </c>
      <c r="E29" s="36">
        <v>0</v>
      </c>
      <c r="F29" s="11" t="str">
        <f t="shared" si="1"/>
        <v>N/A</v>
      </c>
      <c r="G29" s="36">
        <v>0</v>
      </c>
      <c r="H29" s="11" t="str">
        <f t="shared" si="2"/>
        <v>N/A</v>
      </c>
      <c r="I29" s="12" t="s">
        <v>1746</v>
      </c>
      <c r="J29" s="12" t="s">
        <v>1746</v>
      </c>
      <c r="K29" s="43" t="s">
        <v>739</v>
      </c>
      <c r="L29" s="9" t="str">
        <f t="shared" si="3"/>
        <v>N/A</v>
      </c>
    </row>
    <row r="30" spans="1:12" x14ac:dyDescent="0.25">
      <c r="A30" s="50" t="s">
        <v>106</v>
      </c>
      <c r="B30" s="35" t="s">
        <v>213</v>
      </c>
      <c r="C30" s="36">
        <v>14800</v>
      </c>
      <c r="D30" s="11" t="str">
        <f t="shared" si="0"/>
        <v>N/A</v>
      </c>
      <c r="E30" s="36">
        <v>94505</v>
      </c>
      <c r="F30" s="11" t="str">
        <f t="shared" si="1"/>
        <v>N/A</v>
      </c>
      <c r="G30" s="36">
        <v>120679</v>
      </c>
      <c r="H30" s="11" t="str">
        <f t="shared" si="2"/>
        <v>N/A</v>
      </c>
      <c r="I30" s="12">
        <v>538.5</v>
      </c>
      <c r="J30" s="12">
        <v>27.7</v>
      </c>
      <c r="K30" s="43" t="s">
        <v>739</v>
      </c>
      <c r="L30" s="9" t="str">
        <f t="shared" si="3"/>
        <v>Yes</v>
      </c>
    </row>
    <row r="31" spans="1:12" x14ac:dyDescent="0.25">
      <c r="A31" s="44" t="s">
        <v>1007</v>
      </c>
      <c r="B31" s="35" t="s">
        <v>213</v>
      </c>
      <c r="C31" s="36">
        <v>8914</v>
      </c>
      <c r="D31" s="11" t="str">
        <f t="shared" si="0"/>
        <v>N/A</v>
      </c>
      <c r="E31" s="36">
        <v>7789</v>
      </c>
      <c r="F31" s="11" t="str">
        <f t="shared" si="1"/>
        <v>N/A</v>
      </c>
      <c r="G31" s="36">
        <v>9459</v>
      </c>
      <c r="H31" s="11" t="str">
        <f t="shared" si="2"/>
        <v>N/A</v>
      </c>
      <c r="I31" s="12">
        <v>-12.6</v>
      </c>
      <c r="J31" s="12">
        <v>21.44</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255</v>
      </c>
      <c r="D33" s="11" t="str">
        <f t="shared" si="0"/>
        <v>N/A</v>
      </c>
      <c r="E33" s="36">
        <v>206</v>
      </c>
      <c r="F33" s="11" t="str">
        <f t="shared" si="1"/>
        <v>N/A</v>
      </c>
      <c r="G33" s="36">
        <v>209</v>
      </c>
      <c r="H33" s="11" t="str">
        <f t="shared" si="2"/>
        <v>N/A</v>
      </c>
      <c r="I33" s="12">
        <v>-19.2</v>
      </c>
      <c r="J33" s="12">
        <v>1.456</v>
      </c>
      <c r="K33" s="43" t="s">
        <v>739</v>
      </c>
      <c r="L33" s="9" t="str">
        <f t="shared" si="3"/>
        <v>Yes</v>
      </c>
    </row>
    <row r="34" spans="1:12" x14ac:dyDescent="0.25">
      <c r="A34" s="44" t="s">
        <v>1010</v>
      </c>
      <c r="B34" s="35" t="s">
        <v>213</v>
      </c>
      <c r="C34" s="36">
        <v>4211</v>
      </c>
      <c r="D34" s="11" t="str">
        <f t="shared" si="0"/>
        <v>N/A</v>
      </c>
      <c r="E34" s="36">
        <v>3754</v>
      </c>
      <c r="F34" s="11" t="str">
        <f t="shared" si="1"/>
        <v>N/A</v>
      </c>
      <c r="G34" s="36">
        <v>3793</v>
      </c>
      <c r="H34" s="11" t="str">
        <f t="shared" si="2"/>
        <v>N/A</v>
      </c>
      <c r="I34" s="12">
        <v>-10.9</v>
      </c>
      <c r="J34" s="12">
        <v>1.0389999999999999</v>
      </c>
      <c r="K34" s="43" t="s">
        <v>739</v>
      </c>
      <c r="L34" s="9" t="str">
        <f t="shared" si="3"/>
        <v>Yes</v>
      </c>
    </row>
    <row r="35" spans="1:12" x14ac:dyDescent="0.25">
      <c r="A35" s="44" t="s">
        <v>1011</v>
      </c>
      <c r="B35" s="35" t="s">
        <v>213</v>
      </c>
      <c r="C35" s="36">
        <v>1420</v>
      </c>
      <c r="D35" s="11" t="str">
        <f t="shared" si="0"/>
        <v>N/A</v>
      </c>
      <c r="E35" s="36">
        <v>82756</v>
      </c>
      <c r="F35" s="11" t="str">
        <f t="shared" si="1"/>
        <v>N/A</v>
      </c>
      <c r="G35" s="36">
        <v>107218</v>
      </c>
      <c r="H35" s="11" t="str">
        <f t="shared" si="2"/>
        <v>N/A</v>
      </c>
      <c r="I35" s="12">
        <v>5728</v>
      </c>
      <c r="J35" s="12">
        <v>29.56</v>
      </c>
      <c r="K35" s="43" t="s">
        <v>739</v>
      </c>
      <c r="L35" s="9" t="str">
        <f t="shared" si="3"/>
        <v>Yes</v>
      </c>
    </row>
    <row r="36" spans="1:12" x14ac:dyDescent="0.25">
      <c r="A36" s="44" t="s">
        <v>1012</v>
      </c>
      <c r="B36" s="35" t="s">
        <v>213</v>
      </c>
      <c r="C36" s="36">
        <v>0</v>
      </c>
      <c r="D36" s="11" t="str">
        <f t="shared" si="0"/>
        <v>N/A</v>
      </c>
      <c r="E36" s="36">
        <v>0</v>
      </c>
      <c r="F36" s="11" t="str">
        <f t="shared" si="1"/>
        <v>N/A</v>
      </c>
      <c r="G36" s="36">
        <v>0</v>
      </c>
      <c r="H36" s="11" t="str">
        <f t="shared" si="2"/>
        <v>N/A</v>
      </c>
      <c r="I36" s="12" t="s">
        <v>1746</v>
      </c>
      <c r="J36" s="12" t="s">
        <v>1746</v>
      </c>
      <c r="K36" s="43" t="s">
        <v>739</v>
      </c>
      <c r="L36" s="9" t="str">
        <f t="shared" si="3"/>
        <v>N/A</v>
      </c>
    </row>
    <row r="37" spans="1:12" x14ac:dyDescent="0.25">
      <c r="A37" s="44" t="s">
        <v>122</v>
      </c>
      <c r="B37" s="35" t="s">
        <v>213</v>
      </c>
      <c r="C37" s="36">
        <v>616</v>
      </c>
      <c r="D37" s="11" t="str">
        <f t="shared" si="0"/>
        <v>N/A</v>
      </c>
      <c r="E37" s="36">
        <v>972</v>
      </c>
      <c r="F37" s="11" t="str">
        <f t="shared" si="1"/>
        <v>N/A</v>
      </c>
      <c r="G37" s="36">
        <v>1051</v>
      </c>
      <c r="H37" s="11" t="str">
        <f t="shared" si="2"/>
        <v>N/A</v>
      </c>
      <c r="I37" s="12">
        <v>57.79</v>
      </c>
      <c r="J37" s="12">
        <v>8.1280000000000001</v>
      </c>
      <c r="K37" s="43" t="s">
        <v>739</v>
      </c>
      <c r="L37" s="9" t="str">
        <f t="shared" si="3"/>
        <v>Yes</v>
      </c>
    </row>
    <row r="38" spans="1:12" x14ac:dyDescent="0.25">
      <c r="A38" s="44" t="s">
        <v>84</v>
      </c>
      <c r="B38" s="35" t="s">
        <v>213</v>
      </c>
      <c r="C38" s="45">
        <v>1002187041</v>
      </c>
      <c r="D38" s="11" t="str">
        <f t="shared" si="0"/>
        <v>N/A</v>
      </c>
      <c r="E38" s="45">
        <v>1366048676</v>
      </c>
      <c r="F38" s="11" t="str">
        <f t="shared" si="1"/>
        <v>N/A</v>
      </c>
      <c r="G38" s="45">
        <v>1619842705</v>
      </c>
      <c r="H38" s="11" t="str">
        <f t="shared" si="2"/>
        <v>N/A</v>
      </c>
      <c r="I38" s="12">
        <v>36.31</v>
      </c>
      <c r="J38" s="12">
        <v>18.579999999999998</v>
      </c>
      <c r="K38" s="43" t="s">
        <v>739</v>
      </c>
      <c r="L38" s="9" t="str">
        <f t="shared" si="3"/>
        <v>Yes</v>
      </c>
    </row>
    <row r="39" spans="1:12" x14ac:dyDescent="0.25">
      <c r="A39" s="44" t="s">
        <v>1301</v>
      </c>
      <c r="B39" s="35" t="s">
        <v>213</v>
      </c>
      <c r="C39" s="45">
        <v>15628.160384999999</v>
      </c>
      <c r="D39" s="11" t="str">
        <f t="shared" si="0"/>
        <v>N/A</v>
      </c>
      <c r="E39" s="45">
        <v>9757.4905428999991</v>
      </c>
      <c r="F39" s="11" t="str">
        <f t="shared" si="1"/>
        <v>N/A</v>
      </c>
      <c r="G39" s="45">
        <v>9449.8305574000005</v>
      </c>
      <c r="H39" s="11" t="str">
        <f t="shared" si="2"/>
        <v>N/A</v>
      </c>
      <c r="I39" s="12">
        <v>-37.6</v>
      </c>
      <c r="J39" s="12">
        <v>-3.15</v>
      </c>
      <c r="K39" s="43" t="s">
        <v>739</v>
      </c>
      <c r="L39" s="9" t="str">
        <f t="shared" si="3"/>
        <v>Yes</v>
      </c>
    </row>
    <row r="40" spans="1:12" x14ac:dyDescent="0.25">
      <c r="A40" s="44" t="s">
        <v>1302</v>
      </c>
      <c r="B40" s="35" t="s">
        <v>213</v>
      </c>
      <c r="C40" s="45">
        <v>21409.220931</v>
      </c>
      <c r="D40" s="11" t="str">
        <f>IF($B40="N/A","N/A",IF(C40&gt;10,"No",IF(C40&lt;-10,"No","Yes")))</f>
        <v>N/A</v>
      </c>
      <c r="E40" s="45">
        <v>12204.381950000001</v>
      </c>
      <c r="F40" s="11" t="str">
        <f>IF($B40="N/A","N/A",IF(E40&gt;10,"No",IF(E40&lt;-10,"No","Yes")))</f>
        <v>N/A</v>
      </c>
      <c r="G40" s="45">
        <v>11566.009088999999</v>
      </c>
      <c r="H40" s="11" t="str">
        <f>IF($B40="N/A","N/A",IF(G40&gt;10,"No",IF(G40&lt;-10,"No","Yes")))</f>
        <v>N/A</v>
      </c>
      <c r="I40" s="12">
        <v>-43</v>
      </c>
      <c r="J40" s="12">
        <v>-5.23</v>
      </c>
      <c r="K40" s="43" t="s">
        <v>739</v>
      </c>
      <c r="L40" s="9" t="str">
        <f>IF(J40="Div by 0", "N/A", IF(K40="N/A","N/A", IF(J40&gt;VALUE(MID(K40,1,2)), "No", IF(J40&lt;-1*VALUE(MID(K40,1,2)), "No", "Yes"))))</f>
        <v>Yes</v>
      </c>
    </row>
    <row r="41" spans="1:12" x14ac:dyDescent="0.25">
      <c r="A41" s="44" t="s">
        <v>107</v>
      </c>
      <c r="B41" s="35" t="s">
        <v>213</v>
      </c>
      <c r="C41" s="45">
        <v>171014</v>
      </c>
      <c r="D41" s="11" t="str">
        <f t="shared" ref="D41:D44" si="4">IF($B41="N/A","N/A",IF(C41&gt;10,"No",IF(C41&lt;-10,"No","Yes")))</f>
        <v>N/A</v>
      </c>
      <c r="E41" s="45">
        <v>166793</v>
      </c>
      <c r="F41" s="11" t="str">
        <f t="shared" ref="F41:F44" si="5">IF($B41="N/A","N/A",IF(E41&gt;10,"No",IF(E41&lt;-10,"No","Yes")))</f>
        <v>N/A</v>
      </c>
      <c r="G41" s="45">
        <v>1078614</v>
      </c>
      <c r="H41" s="11" t="str">
        <f t="shared" ref="H41:H44" si="6">IF($B41="N/A","N/A",IF(G41&gt;10,"No",IF(G41&lt;-10,"No","Yes")))</f>
        <v>N/A</v>
      </c>
      <c r="I41" s="12">
        <v>-2.4700000000000002</v>
      </c>
      <c r="J41" s="12">
        <v>546.70000000000005</v>
      </c>
      <c r="K41" s="43" t="s">
        <v>739</v>
      </c>
      <c r="L41" s="9" t="str">
        <f t="shared" ref="L41:L43" si="7">IF(J41="Div by 0", "N/A", IF(K41="N/A","N/A", IF(J41&gt;VALUE(MID(K41,1,2)), "No", IF(J41&lt;-1*VALUE(MID(K41,1,2)), "No", "Yes"))))</f>
        <v>No</v>
      </c>
    </row>
    <row r="42" spans="1:12" x14ac:dyDescent="0.25">
      <c r="A42" s="44" t="s">
        <v>158</v>
      </c>
      <c r="B42" s="43" t="s">
        <v>217</v>
      </c>
      <c r="C42" s="1">
        <v>284</v>
      </c>
      <c r="D42" s="11" t="str">
        <f>IF($B42="N/A","N/A",IF(C42&gt;0,"No",IF(C42&lt;0,"No","Yes")))</f>
        <v>No</v>
      </c>
      <c r="E42" s="1">
        <v>243</v>
      </c>
      <c r="F42" s="11" t="str">
        <f>IF($B42="N/A","N/A",IF(E42&gt;0,"No",IF(E42&lt;0,"No","Yes")))</f>
        <v>No</v>
      </c>
      <c r="G42" s="1">
        <v>1094</v>
      </c>
      <c r="H42" s="11" t="str">
        <f>IF($B42="N/A","N/A",IF(G42&gt;0,"No",IF(G42&lt;0,"No","Yes")))</f>
        <v>No</v>
      </c>
      <c r="I42" s="12">
        <v>-14.4</v>
      </c>
      <c r="J42" s="12">
        <v>350.2</v>
      </c>
      <c r="K42" s="43" t="s">
        <v>739</v>
      </c>
      <c r="L42" s="9" t="str">
        <f t="shared" si="7"/>
        <v>No</v>
      </c>
    </row>
    <row r="43" spans="1:12" x14ac:dyDescent="0.25">
      <c r="A43" s="44" t="s">
        <v>156</v>
      </c>
      <c r="B43" s="35" t="s">
        <v>213</v>
      </c>
      <c r="C43" s="45">
        <v>171014</v>
      </c>
      <c r="D43" s="11" t="str">
        <f t="shared" si="4"/>
        <v>N/A</v>
      </c>
      <c r="E43" s="45">
        <v>166793</v>
      </c>
      <c r="F43" s="11" t="str">
        <f t="shared" si="5"/>
        <v>N/A</v>
      </c>
      <c r="G43" s="45">
        <v>1078614</v>
      </c>
      <c r="H43" s="11" t="str">
        <f t="shared" si="6"/>
        <v>N/A</v>
      </c>
      <c r="I43" s="12">
        <v>-2.4700000000000002</v>
      </c>
      <c r="J43" s="12">
        <v>546.70000000000005</v>
      </c>
      <c r="K43" s="43" t="s">
        <v>739</v>
      </c>
      <c r="L43" s="9" t="str">
        <f t="shared" si="7"/>
        <v>No</v>
      </c>
    </row>
    <row r="44" spans="1:12" x14ac:dyDescent="0.25">
      <c r="A44" s="44" t="s">
        <v>1303</v>
      </c>
      <c r="B44" s="35" t="s">
        <v>213</v>
      </c>
      <c r="C44" s="45">
        <v>602.16197182999997</v>
      </c>
      <c r="D44" s="11" t="str">
        <f t="shared" si="4"/>
        <v>N/A</v>
      </c>
      <c r="E44" s="45">
        <v>686.39094650000004</v>
      </c>
      <c r="F44" s="11" t="str">
        <f t="shared" si="5"/>
        <v>N/A</v>
      </c>
      <c r="G44" s="45">
        <v>985.93601463000005</v>
      </c>
      <c r="H44" s="11" t="str">
        <f t="shared" si="6"/>
        <v>N/A</v>
      </c>
      <c r="I44" s="12">
        <v>13.99</v>
      </c>
      <c r="J44" s="12">
        <v>43.64</v>
      </c>
      <c r="K44" s="43" t="s">
        <v>739</v>
      </c>
      <c r="L44" s="9" t="str">
        <f>IF(J44="Div by 0", "N/A", IF(OR(J44="N/A",K44="N/A"),"N/A", IF(J44&gt;VALUE(MID(K44,1,2)), "No", IF(J44&lt;-1*VALUE(MID(K44,1,2)), "No", "Yes"))))</f>
        <v>No</v>
      </c>
    </row>
    <row r="45" spans="1:12" x14ac:dyDescent="0.25">
      <c r="A45" s="44" t="s">
        <v>1304</v>
      </c>
      <c r="B45" s="35" t="s">
        <v>213</v>
      </c>
      <c r="C45" s="45">
        <v>18568.837134000001</v>
      </c>
      <c r="D45" s="11" t="str">
        <f t="shared" ref="D45:D71" si="8">IF($B45="N/A","N/A",IF(C45&gt;10,"No",IF(C45&lt;-10,"No","Yes")))</f>
        <v>N/A</v>
      </c>
      <c r="E45" s="45">
        <v>17890.447187999998</v>
      </c>
      <c r="F45" s="11" t="str">
        <f t="shared" ref="F45:F71" si="9">IF($B45="N/A","N/A",IF(E45&gt;10,"No",IF(E45&lt;-10,"No","Yes")))</f>
        <v>N/A</v>
      </c>
      <c r="G45" s="45">
        <v>19394.983285999999</v>
      </c>
      <c r="H45" s="11" t="str">
        <f t="shared" ref="H45:H71" si="10">IF($B45="N/A","N/A",IF(G45&gt;10,"No",IF(G45&lt;-10,"No","Yes")))</f>
        <v>N/A</v>
      </c>
      <c r="I45" s="12">
        <v>-3.65</v>
      </c>
      <c r="J45" s="12">
        <v>8.41</v>
      </c>
      <c r="K45" s="43" t="s">
        <v>739</v>
      </c>
      <c r="L45" s="9" t="str">
        <f t="shared" ref="L45:L71" si="11">IF(J45="Div by 0", "N/A", IF(K45="N/A","N/A", IF(J45&gt;VALUE(MID(K45,1,2)), "No", IF(J45&lt;-1*VALUE(MID(K45,1,2)), "No", "Yes"))))</f>
        <v>Yes</v>
      </c>
    </row>
    <row r="46" spans="1:12" x14ac:dyDescent="0.25">
      <c r="A46" s="44" t="s">
        <v>1305</v>
      </c>
      <c r="B46" s="35" t="s">
        <v>213</v>
      </c>
      <c r="C46" s="45">
        <v>17896.823529000001</v>
      </c>
      <c r="D46" s="11" t="str">
        <f t="shared" si="8"/>
        <v>N/A</v>
      </c>
      <c r="E46" s="45">
        <v>18057.636364000002</v>
      </c>
      <c r="F46" s="11" t="str">
        <f t="shared" si="9"/>
        <v>N/A</v>
      </c>
      <c r="G46" s="45">
        <v>19852.308793</v>
      </c>
      <c r="H46" s="11" t="str">
        <f t="shared" si="10"/>
        <v>N/A</v>
      </c>
      <c r="I46" s="12">
        <v>0.89859999999999995</v>
      </c>
      <c r="J46" s="12">
        <v>9.9390000000000001</v>
      </c>
      <c r="K46" s="43" t="s">
        <v>739</v>
      </c>
      <c r="L46" s="9" t="str">
        <f t="shared" si="11"/>
        <v>Yes</v>
      </c>
    </row>
    <row r="47" spans="1:12" x14ac:dyDescent="0.25">
      <c r="A47" s="44" t="s">
        <v>1306</v>
      </c>
      <c r="B47" s="35" t="s">
        <v>213</v>
      </c>
      <c r="C47" s="45">
        <v>10392.020114999999</v>
      </c>
      <c r="D47" s="11" t="str">
        <f t="shared" si="8"/>
        <v>N/A</v>
      </c>
      <c r="E47" s="45">
        <v>10157.765101000001</v>
      </c>
      <c r="F47" s="11" t="str">
        <f t="shared" si="9"/>
        <v>N/A</v>
      </c>
      <c r="G47" s="45">
        <v>11396.481481000001</v>
      </c>
      <c r="H47" s="11" t="str">
        <f t="shared" si="10"/>
        <v>N/A</v>
      </c>
      <c r="I47" s="12">
        <v>-2.25</v>
      </c>
      <c r="J47" s="12">
        <v>12.19</v>
      </c>
      <c r="K47" s="43" t="s">
        <v>739</v>
      </c>
      <c r="L47" s="9" t="str">
        <f t="shared" si="11"/>
        <v>Yes</v>
      </c>
    </row>
    <row r="48" spans="1:12" x14ac:dyDescent="0.25">
      <c r="A48" s="44" t="s">
        <v>1307</v>
      </c>
      <c r="B48" s="35" t="s">
        <v>213</v>
      </c>
      <c r="C48" s="45">
        <v>640.20000000000005</v>
      </c>
      <c r="D48" s="11" t="str">
        <f t="shared" si="8"/>
        <v>N/A</v>
      </c>
      <c r="E48" s="45">
        <v>3836</v>
      </c>
      <c r="F48" s="11" t="str">
        <f t="shared" si="9"/>
        <v>N/A</v>
      </c>
      <c r="G48" s="45">
        <v>611.85714285999995</v>
      </c>
      <c r="H48" s="11" t="str">
        <f t="shared" si="10"/>
        <v>N/A</v>
      </c>
      <c r="I48" s="12">
        <v>499.2</v>
      </c>
      <c r="J48" s="12">
        <v>-84</v>
      </c>
      <c r="K48" s="43" t="s">
        <v>739</v>
      </c>
      <c r="L48" s="9" t="str">
        <f t="shared" si="11"/>
        <v>No</v>
      </c>
    </row>
    <row r="49" spans="1:12" x14ac:dyDescent="0.25">
      <c r="A49" s="44" t="s">
        <v>1308</v>
      </c>
      <c r="B49" s="35" t="s">
        <v>213</v>
      </c>
      <c r="C49" s="45">
        <v>19522.557456999999</v>
      </c>
      <c r="D49" s="11" t="str">
        <f t="shared" si="8"/>
        <v>N/A</v>
      </c>
      <c r="E49" s="45">
        <v>18820.282181999999</v>
      </c>
      <c r="F49" s="11" t="str">
        <f t="shared" si="9"/>
        <v>N/A</v>
      </c>
      <c r="G49" s="45">
        <v>20227.871470999999</v>
      </c>
      <c r="H49" s="11" t="str">
        <f t="shared" si="10"/>
        <v>N/A</v>
      </c>
      <c r="I49" s="12">
        <v>-3.6</v>
      </c>
      <c r="J49" s="12">
        <v>7.4790000000000001</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26226.276291999999</v>
      </c>
      <c r="D51" s="11" t="str">
        <f t="shared" si="8"/>
        <v>N/A</v>
      </c>
      <c r="E51" s="45">
        <v>27318.169431999999</v>
      </c>
      <c r="F51" s="11" t="str">
        <f t="shared" si="9"/>
        <v>N/A</v>
      </c>
      <c r="G51" s="45">
        <v>27386.831023999999</v>
      </c>
      <c r="H51" s="11" t="str">
        <f t="shared" si="10"/>
        <v>N/A</v>
      </c>
      <c r="I51" s="12">
        <v>4.1630000000000003</v>
      </c>
      <c r="J51" s="12">
        <v>0.25130000000000002</v>
      </c>
      <c r="K51" s="43" t="s">
        <v>739</v>
      </c>
      <c r="L51" s="9" t="str">
        <f t="shared" si="11"/>
        <v>Yes</v>
      </c>
    </row>
    <row r="52" spans="1:12" x14ac:dyDescent="0.25">
      <c r="A52" s="44" t="s">
        <v>1311</v>
      </c>
      <c r="B52" s="35" t="s">
        <v>213</v>
      </c>
      <c r="C52" s="45">
        <v>32787.193588000002</v>
      </c>
      <c r="D52" s="11" t="str">
        <f t="shared" si="8"/>
        <v>N/A</v>
      </c>
      <c r="E52" s="45">
        <v>34737.127133000002</v>
      </c>
      <c r="F52" s="11" t="str">
        <f t="shared" si="9"/>
        <v>N/A</v>
      </c>
      <c r="G52" s="45">
        <v>35262.193041999999</v>
      </c>
      <c r="H52" s="11" t="str">
        <f t="shared" si="10"/>
        <v>N/A</v>
      </c>
      <c r="I52" s="12">
        <v>5.9470000000000001</v>
      </c>
      <c r="J52" s="12">
        <v>1.512</v>
      </c>
      <c r="K52" s="43" t="s">
        <v>739</v>
      </c>
      <c r="L52" s="9" t="str">
        <f t="shared" si="11"/>
        <v>Yes</v>
      </c>
    </row>
    <row r="53" spans="1:12" x14ac:dyDescent="0.25">
      <c r="A53" s="44" t="s">
        <v>1312</v>
      </c>
      <c r="B53" s="35" t="s">
        <v>213</v>
      </c>
      <c r="C53" s="45">
        <v>17509.929876999999</v>
      </c>
      <c r="D53" s="11" t="str">
        <f t="shared" si="8"/>
        <v>N/A</v>
      </c>
      <c r="E53" s="45">
        <v>19346.922727000001</v>
      </c>
      <c r="F53" s="11" t="str">
        <f t="shared" si="9"/>
        <v>N/A</v>
      </c>
      <c r="G53" s="45">
        <v>20186.071996999999</v>
      </c>
      <c r="H53" s="11" t="str">
        <f t="shared" si="10"/>
        <v>N/A</v>
      </c>
      <c r="I53" s="12">
        <v>10.49</v>
      </c>
      <c r="J53" s="12">
        <v>4.3369999999999997</v>
      </c>
      <c r="K53" s="43" t="s">
        <v>739</v>
      </c>
      <c r="L53" s="9" t="str">
        <f t="shared" si="11"/>
        <v>Yes</v>
      </c>
    </row>
    <row r="54" spans="1:12" x14ac:dyDescent="0.25">
      <c r="A54" s="44" t="s">
        <v>1313</v>
      </c>
      <c r="B54" s="35" t="s">
        <v>213</v>
      </c>
      <c r="C54" s="45">
        <v>11710.906494000001</v>
      </c>
      <c r="D54" s="11" t="str">
        <f t="shared" si="8"/>
        <v>N/A</v>
      </c>
      <c r="E54" s="45">
        <v>13256.228111</v>
      </c>
      <c r="F54" s="11" t="str">
        <f t="shared" si="9"/>
        <v>N/A</v>
      </c>
      <c r="G54" s="45">
        <v>11758.681033999999</v>
      </c>
      <c r="H54" s="11" t="str">
        <f t="shared" si="10"/>
        <v>N/A</v>
      </c>
      <c r="I54" s="12">
        <v>13.2</v>
      </c>
      <c r="J54" s="12">
        <v>-11.3</v>
      </c>
      <c r="K54" s="43" t="s">
        <v>739</v>
      </c>
      <c r="L54" s="9" t="str">
        <f t="shared" si="11"/>
        <v>Yes</v>
      </c>
    </row>
    <row r="55" spans="1:12" x14ac:dyDescent="0.25">
      <c r="A55" s="44" t="s">
        <v>1690</v>
      </c>
      <c r="B55" s="35" t="s">
        <v>213</v>
      </c>
      <c r="C55" s="45">
        <v>25856.956382</v>
      </c>
      <c r="D55" s="11" t="str">
        <f t="shared" si="8"/>
        <v>N/A</v>
      </c>
      <c r="E55" s="45">
        <v>26562.972248999999</v>
      </c>
      <c r="F55" s="11" t="str">
        <f t="shared" si="9"/>
        <v>N/A</v>
      </c>
      <c r="G55" s="45">
        <v>26456.365100999999</v>
      </c>
      <c r="H55" s="11" t="str">
        <f t="shared" si="10"/>
        <v>N/A</v>
      </c>
      <c r="I55" s="12">
        <v>2.73</v>
      </c>
      <c r="J55" s="12">
        <v>-0.40100000000000002</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4105.9894912</v>
      </c>
      <c r="D57" s="11" t="str">
        <f t="shared" si="8"/>
        <v>N/A</v>
      </c>
      <c r="E57" s="45">
        <v>5851.7064773000002</v>
      </c>
      <c r="F57" s="11" t="str">
        <f t="shared" si="9"/>
        <v>N/A</v>
      </c>
      <c r="G57" s="45">
        <v>4402.1876909000002</v>
      </c>
      <c r="H57" s="11" t="str">
        <f t="shared" si="10"/>
        <v>N/A</v>
      </c>
      <c r="I57" s="12">
        <v>42.52</v>
      </c>
      <c r="J57" s="12">
        <v>-24.8</v>
      </c>
      <c r="K57" s="43" t="s">
        <v>739</v>
      </c>
      <c r="L57" s="9" t="str">
        <f t="shared" si="11"/>
        <v>Yes</v>
      </c>
    </row>
    <row r="58" spans="1:12" x14ac:dyDescent="0.25">
      <c r="A58" s="44" t="s">
        <v>1315</v>
      </c>
      <c r="B58" s="35" t="s">
        <v>213</v>
      </c>
      <c r="C58" s="45">
        <v>1232.5509023</v>
      </c>
      <c r="D58" s="11" t="str">
        <f t="shared" si="8"/>
        <v>N/A</v>
      </c>
      <c r="E58" s="45">
        <v>1580.6137845999999</v>
      </c>
      <c r="F58" s="11" t="str">
        <f t="shared" si="9"/>
        <v>N/A</v>
      </c>
      <c r="G58" s="45">
        <v>1182.6317607999999</v>
      </c>
      <c r="H58" s="11" t="str">
        <f t="shared" si="10"/>
        <v>N/A</v>
      </c>
      <c r="I58" s="12">
        <v>28.24</v>
      </c>
      <c r="J58" s="12">
        <v>-25.2</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v>2787.6723769</v>
      </c>
      <c r="D60" s="11" t="str">
        <f t="shared" si="8"/>
        <v>N/A</v>
      </c>
      <c r="E60" s="45">
        <v>3624.9579684999999</v>
      </c>
      <c r="F60" s="11" t="str">
        <f t="shared" si="9"/>
        <v>N/A</v>
      </c>
      <c r="G60" s="45">
        <v>930.41368078000005</v>
      </c>
      <c r="H60" s="11" t="str">
        <f t="shared" si="10"/>
        <v>N/A</v>
      </c>
      <c r="I60" s="12">
        <v>30.04</v>
      </c>
      <c r="J60" s="12">
        <v>-74.3</v>
      </c>
      <c r="K60" s="43" t="s">
        <v>739</v>
      </c>
      <c r="L60" s="9" t="str">
        <f t="shared" si="11"/>
        <v>No</v>
      </c>
    </row>
    <row r="61" spans="1:12" x14ac:dyDescent="0.25">
      <c r="A61" s="3" t="s">
        <v>1694</v>
      </c>
      <c r="B61" s="35" t="s">
        <v>213</v>
      </c>
      <c r="C61" s="45">
        <v>2414.2901731000002</v>
      </c>
      <c r="D61" s="11" t="str">
        <f t="shared" si="8"/>
        <v>N/A</v>
      </c>
      <c r="E61" s="45">
        <v>3940.8578023999999</v>
      </c>
      <c r="F61" s="11" t="str">
        <f t="shared" si="9"/>
        <v>N/A</v>
      </c>
      <c r="G61" s="45">
        <v>3392.2902087000002</v>
      </c>
      <c r="H61" s="11" t="str">
        <f t="shared" si="10"/>
        <v>N/A</v>
      </c>
      <c r="I61" s="12">
        <v>63.23</v>
      </c>
      <c r="J61" s="12">
        <v>-13.9</v>
      </c>
      <c r="K61" s="43" t="s">
        <v>739</v>
      </c>
      <c r="L61" s="9" t="str">
        <f t="shared" si="11"/>
        <v>Yes</v>
      </c>
    </row>
    <row r="62" spans="1:12" x14ac:dyDescent="0.25">
      <c r="A62" s="3" t="s">
        <v>1695</v>
      </c>
      <c r="B62" s="35" t="s">
        <v>213</v>
      </c>
      <c r="C62" s="45">
        <v>15125.351059000001</v>
      </c>
      <c r="D62" s="11" t="str">
        <f t="shared" si="8"/>
        <v>N/A</v>
      </c>
      <c r="E62" s="45">
        <v>21555.142132000001</v>
      </c>
      <c r="F62" s="11" t="str">
        <f t="shared" si="9"/>
        <v>N/A</v>
      </c>
      <c r="G62" s="45">
        <v>10624.132315000001</v>
      </c>
      <c r="H62" s="11" t="str">
        <f t="shared" si="10"/>
        <v>N/A</v>
      </c>
      <c r="I62" s="12">
        <v>42.51</v>
      </c>
      <c r="J62" s="12">
        <v>-50.7</v>
      </c>
      <c r="K62" s="43" t="s">
        <v>739</v>
      </c>
      <c r="L62" s="9" t="str">
        <f t="shared" si="11"/>
        <v>No</v>
      </c>
    </row>
    <row r="63" spans="1:12" x14ac:dyDescent="0.25">
      <c r="A63" s="3" t="s">
        <v>1696</v>
      </c>
      <c r="B63" s="35" t="s">
        <v>213</v>
      </c>
      <c r="C63" s="45">
        <v>24852.486667000001</v>
      </c>
      <c r="D63" s="11" t="str">
        <f t="shared" si="8"/>
        <v>N/A</v>
      </c>
      <c r="E63" s="45">
        <v>24014.222222</v>
      </c>
      <c r="F63" s="11" t="str">
        <f t="shared" si="9"/>
        <v>N/A</v>
      </c>
      <c r="G63" s="45">
        <v>15020.832431999999</v>
      </c>
      <c r="H63" s="11" t="str">
        <f t="shared" si="10"/>
        <v>N/A</v>
      </c>
      <c r="I63" s="12">
        <v>-3.37</v>
      </c>
      <c r="J63" s="12">
        <v>-37.5</v>
      </c>
      <c r="K63" s="43" t="s">
        <v>739</v>
      </c>
      <c r="L63" s="9" t="str">
        <f t="shared" si="11"/>
        <v>No</v>
      </c>
    </row>
    <row r="64" spans="1:12" x14ac:dyDescent="0.25">
      <c r="A64" s="3" t="s">
        <v>1697</v>
      </c>
      <c r="B64" s="35" t="s">
        <v>213</v>
      </c>
      <c r="C64" s="45" t="s">
        <v>1746</v>
      </c>
      <c r="D64" s="11" t="str">
        <f t="shared" si="8"/>
        <v>N/A</v>
      </c>
      <c r="E64" s="45" t="s">
        <v>1746</v>
      </c>
      <c r="F64" s="11" t="str">
        <f t="shared" si="9"/>
        <v>N/A</v>
      </c>
      <c r="G64" s="45" t="s">
        <v>1746</v>
      </c>
      <c r="H64" s="11" t="str">
        <f t="shared" si="10"/>
        <v>N/A</v>
      </c>
      <c r="I64" s="12" t="s">
        <v>1746</v>
      </c>
      <c r="J64" s="12" t="s">
        <v>1746</v>
      </c>
      <c r="K64" s="43" t="s">
        <v>739</v>
      </c>
      <c r="L64" s="9" t="str">
        <f t="shared" si="11"/>
        <v>N/A</v>
      </c>
    </row>
    <row r="65" spans="1:12" x14ac:dyDescent="0.25">
      <c r="A65" s="3" t="s">
        <v>1698</v>
      </c>
      <c r="B65" s="35" t="s">
        <v>213</v>
      </c>
      <c r="C65" s="45">
        <v>3174.3358784000002</v>
      </c>
      <c r="D65" s="11" t="str">
        <f t="shared" si="8"/>
        <v>N/A</v>
      </c>
      <c r="E65" s="45">
        <v>4103.9210623999998</v>
      </c>
      <c r="F65" s="11" t="str">
        <f t="shared" si="9"/>
        <v>N/A</v>
      </c>
      <c r="G65" s="45">
        <v>5168.2286809999996</v>
      </c>
      <c r="H65" s="11" t="str">
        <f t="shared" si="10"/>
        <v>N/A</v>
      </c>
      <c r="I65" s="12">
        <v>29.28</v>
      </c>
      <c r="J65" s="12">
        <v>25.93</v>
      </c>
      <c r="K65" s="43" t="s">
        <v>739</v>
      </c>
      <c r="L65" s="9" t="str">
        <f t="shared" si="11"/>
        <v>Yes</v>
      </c>
    </row>
    <row r="66" spans="1:12" x14ac:dyDescent="0.25">
      <c r="A66" s="3" t="s">
        <v>1699</v>
      </c>
      <c r="B66" s="35" t="s">
        <v>213</v>
      </c>
      <c r="C66" s="45">
        <v>2542.0201929999998</v>
      </c>
      <c r="D66" s="11" t="str">
        <f t="shared" si="8"/>
        <v>N/A</v>
      </c>
      <c r="E66" s="45">
        <v>3426.3592245</v>
      </c>
      <c r="F66" s="11" t="str">
        <f t="shared" si="9"/>
        <v>N/A</v>
      </c>
      <c r="G66" s="45">
        <v>3306.7011312</v>
      </c>
      <c r="H66" s="11" t="str">
        <f t="shared" si="10"/>
        <v>N/A</v>
      </c>
      <c r="I66" s="12">
        <v>34.79</v>
      </c>
      <c r="J66" s="12">
        <v>-3.49</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v>3318.1843137000001</v>
      </c>
      <c r="D68" s="11" t="str">
        <f t="shared" si="8"/>
        <v>N/A</v>
      </c>
      <c r="E68" s="45">
        <v>3874.2524272000001</v>
      </c>
      <c r="F68" s="11" t="str">
        <f t="shared" si="9"/>
        <v>N/A</v>
      </c>
      <c r="G68" s="45">
        <v>2855.0813397000002</v>
      </c>
      <c r="H68" s="11" t="str">
        <f t="shared" si="10"/>
        <v>N/A</v>
      </c>
      <c r="I68" s="12">
        <v>16.760000000000002</v>
      </c>
      <c r="J68" s="12">
        <v>-26.3</v>
      </c>
      <c r="K68" s="43" t="s">
        <v>739</v>
      </c>
      <c r="L68" s="9" t="str">
        <f t="shared" si="11"/>
        <v>Yes</v>
      </c>
    </row>
    <row r="69" spans="1:12" x14ac:dyDescent="0.25">
      <c r="A69" s="2" t="s">
        <v>1702</v>
      </c>
      <c r="B69" s="35" t="s">
        <v>213</v>
      </c>
      <c r="C69" s="45">
        <v>3965.4089290000002</v>
      </c>
      <c r="D69" s="11" t="str">
        <f t="shared" si="8"/>
        <v>N/A</v>
      </c>
      <c r="E69" s="45">
        <v>4218.4112945999996</v>
      </c>
      <c r="F69" s="11" t="str">
        <f t="shared" si="9"/>
        <v>N/A</v>
      </c>
      <c r="G69" s="45">
        <v>3447.6730819999998</v>
      </c>
      <c r="H69" s="11" t="str">
        <f t="shared" si="10"/>
        <v>N/A</v>
      </c>
      <c r="I69" s="12">
        <v>6.38</v>
      </c>
      <c r="J69" s="12">
        <v>-18.3</v>
      </c>
      <c r="K69" s="43" t="s">
        <v>739</v>
      </c>
      <c r="L69" s="9" t="str">
        <f t="shared" si="11"/>
        <v>Yes</v>
      </c>
    </row>
    <row r="70" spans="1:12" x14ac:dyDescent="0.25">
      <c r="A70" s="44" t="s">
        <v>1703</v>
      </c>
      <c r="B70" s="35" t="s">
        <v>213</v>
      </c>
      <c r="C70" s="45">
        <v>4771.9218309999997</v>
      </c>
      <c r="D70" s="11" t="str">
        <f t="shared" si="8"/>
        <v>N/A</v>
      </c>
      <c r="E70" s="45">
        <v>4163.0713906000001</v>
      </c>
      <c r="F70" s="11" t="str">
        <f t="shared" si="9"/>
        <v>N/A</v>
      </c>
      <c r="G70" s="45">
        <v>5397.8328918999996</v>
      </c>
      <c r="H70" s="11" t="str">
        <f t="shared" si="10"/>
        <v>N/A</v>
      </c>
      <c r="I70" s="12">
        <v>-12.8</v>
      </c>
      <c r="J70" s="12">
        <v>29.66</v>
      </c>
      <c r="K70" s="43" t="s">
        <v>739</v>
      </c>
      <c r="L70" s="9" t="str">
        <f t="shared" si="11"/>
        <v>Yes</v>
      </c>
    </row>
    <row r="71" spans="1:12" x14ac:dyDescent="0.25">
      <c r="A71" s="44" t="s">
        <v>1704</v>
      </c>
      <c r="B71" s="35" t="s">
        <v>213</v>
      </c>
      <c r="C71" s="45" t="s">
        <v>1746</v>
      </c>
      <c r="D71" s="11" t="str">
        <f t="shared" si="8"/>
        <v>N/A</v>
      </c>
      <c r="E71" s="45" t="s">
        <v>1746</v>
      </c>
      <c r="F71" s="11" t="str">
        <f t="shared" si="9"/>
        <v>N/A</v>
      </c>
      <c r="G71" s="45" t="s">
        <v>1746</v>
      </c>
      <c r="H71" s="11" t="str">
        <f t="shared" si="10"/>
        <v>N/A</v>
      </c>
      <c r="I71" s="12" t="s">
        <v>1746</v>
      </c>
      <c r="J71" s="12" t="s">
        <v>1746</v>
      </c>
      <c r="K71" s="43" t="s">
        <v>739</v>
      </c>
      <c r="L71" s="9" t="str">
        <f t="shared" si="11"/>
        <v>N/A</v>
      </c>
    </row>
    <row r="72" spans="1:12" x14ac:dyDescent="0.25">
      <c r="A72" s="44" t="s">
        <v>1622</v>
      </c>
      <c r="B72" s="35" t="s">
        <v>213</v>
      </c>
      <c r="C72" s="45">
        <v>187432466</v>
      </c>
      <c r="D72" s="11" t="str">
        <f t="shared" ref="D72:D135" si="12">IF($B72="N/A","N/A",IF(C72&gt;10,"No",IF(C72&lt;-10,"No","Yes")))</f>
        <v>N/A</v>
      </c>
      <c r="E72" s="45">
        <v>281991625</v>
      </c>
      <c r="F72" s="11" t="str">
        <f t="shared" ref="F72:F135" si="13">IF($B72="N/A","N/A",IF(E72&gt;10,"No",IF(E72&lt;-10,"No","Yes")))</f>
        <v>N/A</v>
      </c>
      <c r="G72" s="45">
        <v>340585016</v>
      </c>
      <c r="H72" s="11" t="str">
        <f t="shared" ref="H72:H135" si="14">IF($B72="N/A","N/A",IF(G72&gt;10,"No",IF(G72&lt;-10,"No","Yes")))</f>
        <v>N/A</v>
      </c>
      <c r="I72" s="12">
        <v>50.45</v>
      </c>
      <c r="J72" s="12">
        <v>20.78</v>
      </c>
      <c r="K72" s="43" t="s">
        <v>739</v>
      </c>
      <c r="L72" s="9" t="str">
        <f t="shared" ref="L72:L132" si="15">IF(J72="Div by 0", "N/A", IF(K72="N/A","N/A", IF(J72&gt;VALUE(MID(K72,1,2)), "No", IF(J72&lt;-1*VALUE(MID(K72,1,2)), "No", "Yes"))))</f>
        <v>Yes</v>
      </c>
    </row>
    <row r="73" spans="1:12" x14ac:dyDescent="0.25">
      <c r="A73" s="44" t="s">
        <v>1623</v>
      </c>
      <c r="B73" s="35" t="s">
        <v>213</v>
      </c>
      <c r="C73" s="36">
        <v>12328</v>
      </c>
      <c r="D73" s="11" t="str">
        <f t="shared" si="12"/>
        <v>N/A</v>
      </c>
      <c r="E73" s="36">
        <v>21239</v>
      </c>
      <c r="F73" s="11" t="str">
        <f t="shared" si="13"/>
        <v>N/A</v>
      </c>
      <c r="G73" s="36">
        <v>26519</v>
      </c>
      <c r="H73" s="11" t="str">
        <f t="shared" si="14"/>
        <v>N/A</v>
      </c>
      <c r="I73" s="12">
        <v>72.28</v>
      </c>
      <c r="J73" s="12">
        <v>24.86</v>
      </c>
      <c r="K73" s="43" t="s">
        <v>739</v>
      </c>
      <c r="L73" s="9" t="str">
        <f t="shared" si="15"/>
        <v>Yes</v>
      </c>
    </row>
    <row r="74" spans="1:12" x14ac:dyDescent="0.25">
      <c r="A74" s="44" t="s">
        <v>1316</v>
      </c>
      <c r="B74" s="35" t="s">
        <v>213</v>
      </c>
      <c r="C74" s="45">
        <v>15203.801589999999</v>
      </c>
      <c r="D74" s="11" t="str">
        <f t="shared" si="12"/>
        <v>N/A</v>
      </c>
      <c r="E74" s="45">
        <v>13277.066951999999</v>
      </c>
      <c r="F74" s="11" t="str">
        <f t="shared" si="13"/>
        <v>N/A</v>
      </c>
      <c r="G74" s="45">
        <v>12843.056526</v>
      </c>
      <c r="H74" s="11" t="str">
        <f t="shared" si="14"/>
        <v>N/A</v>
      </c>
      <c r="I74" s="12">
        <v>-12.7</v>
      </c>
      <c r="J74" s="12">
        <v>-3.27</v>
      </c>
      <c r="K74" s="43" t="s">
        <v>739</v>
      </c>
      <c r="L74" s="9" t="str">
        <f t="shared" si="15"/>
        <v>Yes</v>
      </c>
    </row>
    <row r="75" spans="1:12" x14ac:dyDescent="0.25">
      <c r="A75" s="44" t="s">
        <v>1317</v>
      </c>
      <c r="B75" s="35" t="s">
        <v>213</v>
      </c>
      <c r="C75" s="36">
        <v>10.944597664</v>
      </c>
      <c r="D75" s="11" t="str">
        <f t="shared" si="12"/>
        <v>N/A</v>
      </c>
      <c r="E75" s="36">
        <v>9.4952210556000001</v>
      </c>
      <c r="F75" s="11" t="str">
        <f t="shared" si="13"/>
        <v>N/A</v>
      </c>
      <c r="G75" s="36">
        <v>9.0940834873000007</v>
      </c>
      <c r="H75" s="11" t="str">
        <f t="shared" si="14"/>
        <v>N/A</v>
      </c>
      <c r="I75" s="12">
        <v>-13.2</v>
      </c>
      <c r="J75" s="12">
        <v>-4.22</v>
      </c>
      <c r="K75" s="43" t="s">
        <v>739</v>
      </c>
      <c r="L75" s="9" t="str">
        <f t="shared" si="15"/>
        <v>Yes</v>
      </c>
    </row>
    <row r="76" spans="1:12" ht="25" x14ac:dyDescent="0.25">
      <c r="A76" s="44" t="s">
        <v>548</v>
      </c>
      <c r="B76" s="35" t="s">
        <v>213</v>
      </c>
      <c r="C76" s="45">
        <v>292384</v>
      </c>
      <c r="D76" s="11" t="str">
        <f t="shared" si="12"/>
        <v>N/A</v>
      </c>
      <c r="E76" s="45">
        <v>330405</v>
      </c>
      <c r="F76" s="11" t="str">
        <f t="shared" si="13"/>
        <v>N/A</v>
      </c>
      <c r="G76" s="45">
        <v>274996</v>
      </c>
      <c r="H76" s="11" t="str">
        <f t="shared" si="14"/>
        <v>N/A</v>
      </c>
      <c r="I76" s="12">
        <v>13</v>
      </c>
      <c r="J76" s="12">
        <v>-16.8</v>
      </c>
      <c r="K76" s="43" t="s">
        <v>739</v>
      </c>
      <c r="L76" s="9" t="str">
        <f t="shared" si="15"/>
        <v>Yes</v>
      </c>
    </row>
    <row r="77" spans="1:12" x14ac:dyDescent="0.25">
      <c r="A77" s="44" t="s">
        <v>549</v>
      </c>
      <c r="B77" s="35" t="s">
        <v>213</v>
      </c>
      <c r="C77" s="36">
        <v>11</v>
      </c>
      <c r="D77" s="11" t="str">
        <f t="shared" si="12"/>
        <v>N/A</v>
      </c>
      <c r="E77" s="36">
        <v>11</v>
      </c>
      <c r="F77" s="11" t="str">
        <f t="shared" si="13"/>
        <v>N/A</v>
      </c>
      <c r="G77" s="36">
        <v>11</v>
      </c>
      <c r="H77" s="11" t="str">
        <f t="shared" si="14"/>
        <v>N/A</v>
      </c>
      <c r="I77" s="12">
        <v>0</v>
      </c>
      <c r="J77" s="12">
        <v>25</v>
      </c>
      <c r="K77" s="43" t="s">
        <v>739</v>
      </c>
      <c r="L77" s="9" t="str">
        <f t="shared" si="15"/>
        <v>Yes</v>
      </c>
    </row>
    <row r="78" spans="1:12" x14ac:dyDescent="0.25">
      <c r="A78" s="44" t="s">
        <v>1318</v>
      </c>
      <c r="B78" s="35" t="s">
        <v>213</v>
      </c>
      <c r="C78" s="45">
        <v>73096</v>
      </c>
      <c r="D78" s="11" t="str">
        <f t="shared" si="12"/>
        <v>N/A</v>
      </c>
      <c r="E78" s="45">
        <v>82601.25</v>
      </c>
      <c r="F78" s="11" t="str">
        <f t="shared" si="13"/>
        <v>N/A</v>
      </c>
      <c r="G78" s="45">
        <v>54999.199999999997</v>
      </c>
      <c r="H78" s="11" t="str">
        <f t="shared" si="14"/>
        <v>N/A</v>
      </c>
      <c r="I78" s="12">
        <v>13</v>
      </c>
      <c r="J78" s="12">
        <v>-33.4</v>
      </c>
      <c r="K78" s="43" t="s">
        <v>739</v>
      </c>
      <c r="L78" s="9" t="str">
        <f t="shared" si="15"/>
        <v>No</v>
      </c>
    </row>
    <row r="79" spans="1:12" ht="25" x14ac:dyDescent="0.25">
      <c r="A79" s="44" t="s">
        <v>550</v>
      </c>
      <c r="B79" s="35" t="s">
        <v>213</v>
      </c>
      <c r="C79" s="45">
        <v>1740100</v>
      </c>
      <c r="D79" s="11" t="str">
        <f t="shared" si="12"/>
        <v>N/A</v>
      </c>
      <c r="E79" s="45">
        <v>1623314</v>
      </c>
      <c r="F79" s="11" t="str">
        <f t="shared" si="13"/>
        <v>N/A</v>
      </c>
      <c r="G79" s="45">
        <v>1252685</v>
      </c>
      <c r="H79" s="11" t="str">
        <f t="shared" si="14"/>
        <v>N/A</v>
      </c>
      <c r="I79" s="12">
        <v>-6.71</v>
      </c>
      <c r="J79" s="12">
        <v>-22.8</v>
      </c>
      <c r="K79" s="43" t="s">
        <v>739</v>
      </c>
      <c r="L79" s="9" t="str">
        <f t="shared" si="15"/>
        <v>Yes</v>
      </c>
    </row>
    <row r="80" spans="1:12" x14ac:dyDescent="0.25">
      <c r="A80" s="44" t="s">
        <v>551</v>
      </c>
      <c r="B80" s="35" t="s">
        <v>213</v>
      </c>
      <c r="C80" s="36">
        <v>35</v>
      </c>
      <c r="D80" s="11" t="str">
        <f t="shared" si="12"/>
        <v>N/A</v>
      </c>
      <c r="E80" s="36">
        <v>31</v>
      </c>
      <c r="F80" s="11" t="str">
        <f t="shared" si="13"/>
        <v>N/A</v>
      </c>
      <c r="G80" s="36">
        <v>30</v>
      </c>
      <c r="H80" s="11" t="str">
        <f t="shared" si="14"/>
        <v>N/A</v>
      </c>
      <c r="I80" s="12">
        <v>-11.4</v>
      </c>
      <c r="J80" s="12">
        <v>-3.23</v>
      </c>
      <c r="K80" s="43" t="s">
        <v>739</v>
      </c>
      <c r="L80" s="9" t="str">
        <f t="shared" si="15"/>
        <v>Yes</v>
      </c>
    </row>
    <row r="81" spans="1:12" ht="25" x14ac:dyDescent="0.25">
      <c r="A81" s="44" t="s">
        <v>1319</v>
      </c>
      <c r="B81" s="35" t="s">
        <v>213</v>
      </c>
      <c r="C81" s="45">
        <v>49717.142856999999</v>
      </c>
      <c r="D81" s="11" t="str">
        <f t="shared" si="12"/>
        <v>N/A</v>
      </c>
      <c r="E81" s="45">
        <v>52364.967742000001</v>
      </c>
      <c r="F81" s="11" t="str">
        <f t="shared" si="13"/>
        <v>N/A</v>
      </c>
      <c r="G81" s="45">
        <v>41756.166666999998</v>
      </c>
      <c r="H81" s="11" t="str">
        <f t="shared" si="14"/>
        <v>N/A</v>
      </c>
      <c r="I81" s="12">
        <v>5.3259999999999996</v>
      </c>
      <c r="J81" s="12">
        <v>-20.3</v>
      </c>
      <c r="K81" s="43" t="s">
        <v>739</v>
      </c>
      <c r="L81" s="9" t="str">
        <f t="shared" si="15"/>
        <v>Yes</v>
      </c>
    </row>
    <row r="82" spans="1:12" x14ac:dyDescent="0.25">
      <c r="A82" s="44" t="s">
        <v>552</v>
      </c>
      <c r="B82" s="35" t="s">
        <v>213</v>
      </c>
      <c r="C82" s="45">
        <v>38728729</v>
      </c>
      <c r="D82" s="11" t="str">
        <f t="shared" si="12"/>
        <v>N/A</v>
      </c>
      <c r="E82" s="45">
        <v>36553744</v>
      </c>
      <c r="F82" s="11" t="str">
        <f t="shared" si="13"/>
        <v>N/A</v>
      </c>
      <c r="G82" s="45">
        <v>35829425</v>
      </c>
      <c r="H82" s="11" t="str">
        <f t="shared" si="14"/>
        <v>N/A</v>
      </c>
      <c r="I82" s="12">
        <v>-5.62</v>
      </c>
      <c r="J82" s="12">
        <v>-1.98</v>
      </c>
      <c r="K82" s="43" t="s">
        <v>739</v>
      </c>
      <c r="L82" s="9" t="str">
        <f t="shared" si="15"/>
        <v>Yes</v>
      </c>
    </row>
    <row r="83" spans="1:12" x14ac:dyDescent="0.25">
      <c r="A83" s="44" t="s">
        <v>553</v>
      </c>
      <c r="B83" s="35" t="s">
        <v>213</v>
      </c>
      <c r="C83" s="36">
        <v>174</v>
      </c>
      <c r="D83" s="11" t="str">
        <f t="shared" si="12"/>
        <v>N/A</v>
      </c>
      <c r="E83" s="36">
        <v>165</v>
      </c>
      <c r="F83" s="11" t="str">
        <f t="shared" si="13"/>
        <v>N/A</v>
      </c>
      <c r="G83" s="36">
        <v>160</v>
      </c>
      <c r="H83" s="11" t="str">
        <f t="shared" si="14"/>
        <v>N/A</v>
      </c>
      <c r="I83" s="12">
        <v>-5.17</v>
      </c>
      <c r="J83" s="12">
        <v>-3.03</v>
      </c>
      <c r="K83" s="43" t="s">
        <v>739</v>
      </c>
      <c r="L83" s="9" t="str">
        <f t="shared" si="15"/>
        <v>Yes</v>
      </c>
    </row>
    <row r="84" spans="1:12" x14ac:dyDescent="0.25">
      <c r="A84" s="44" t="s">
        <v>1320</v>
      </c>
      <c r="B84" s="35" t="s">
        <v>213</v>
      </c>
      <c r="C84" s="45">
        <v>222578.90229999999</v>
      </c>
      <c r="D84" s="11" t="str">
        <f t="shared" si="12"/>
        <v>N/A</v>
      </c>
      <c r="E84" s="45">
        <v>221537.84242</v>
      </c>
      <c r="F84" s="11" t="str">
        <f t="shared" si="13"/>
        <v>N/A</v>
      </c>
      <c r="G84" s="45">
        <v>223933.90625</v>
      </c>
      <c r="H84" s="11" t="str">
        <f t="shared" si="14"/>
        <v>N/A</v>
      </c>
      <c r="I84" s="12">
        <v>-0.46800000000000003</v>
      </c>
      <c r="J84" s="12">
        <v>1.0820000000000001</v>
      </c>
      <c r="K84" s="43" t="s">
        <v>739</v>
      </c>
      <c r="L84" s="9" t="str">
        <f t="shared" si="15"/>
        <v>Yes</v>
      </c>
    </row>
    <row r="85" spans="1:12" x14ac:dyDescent="0.25">
      <c r="A85" s="44" t="s">
        <v>554</v>
      </c>
      <c r="B85" s="35" t="s">
        <v>213</v>
      </c>
      <c r="C85" s="45">
        <v>139981168</v>
      </c>
      <c r="D85" s="11" t="str">
        <f t="shared" si="12"/>
        <v>N/A</v>
      </c>
      <c r="E85" s="45">
        <v>137990497</v>
      </c>
      <c r="F85" s="11" t="str">
        <f t="shared" si="13"/>
        <v>N/A</v>
      </c>
      <c r="G85" s="45">
        <v>151031486</v>
      </c>
      <c r="H85" s="11" t="str">
        <f t="shared" si="14"/>
        <v>N/A</v>
      </c>
      <c r="I85" s="12">
        <v>-1.42</v>
      </c>
      <c r="J85" s="12">
        <v>9.4510000000000005</v>
      </c>
      <c r="K85" s="43" t="s">
        <v>739</v>
      </c>
      <c r="L85" s="9" t="str">
        <f t="shared" si="15"/>
        <v>Yes</v>
      </c>
    </row>
    <row r="86" spans="1:12" x14ac:dyDescent="0.25">
      <c r="A86" s="44" t="s">
        <v>555</v>
      </c>
      <c r="B86" s="35" t="s">
        <v>213</v>
      </c>
      <c r="C86" s="36">
        <v>2436</v>
      </c>
      <c r="D86" s="11" t="str">
        <f t="shared" si="12"/>
        <v>N/A</v>
      </c>
      <c r="E86" s="36">
        <v>2701</v>
      </c>
      <c r="F86" s="11" t="str">
        <f t="shared" si="13"/>
        <v>N/A</v>
      </c>
      <c r="G86" s="36">
        <v>3197</v>
      </c>
      <c r="H86" s="11" t="str">
        <f t="shared" si="14"/>
        <v>N/A</v>
      </c>
      <c r="I86" s="12">
        <v>10.88</v>
      </c>
      <c r="J86" s="12">
        <v>18.36</v>
      </c>
      <c r="K86" s="43" t="s">
        <v>739</v>
      </c>
      <c r="L86" s="9" t="str">
        <f t="shared" si="15"/>
        <v>Yes</v>
      </c>
    </row>
    <row r="87" spans="1:12" x14ac:dyDescent="0.25">
      <c r="A87" s="44" t="s">
        <v>1321</v>
      </c>
      <c r="B87" s="35" t="s">
        <v>213</v>
      </c>
      <c r="C87" s="45">
        <v>57463.533662000002</v>
      </c>
      <c r="D87" s="11" t="str">
        <f t="shared" si="12"/>
        <v>N/A</v>
      </c>
      <c r="E87" s="45">
        <v>51088.669752000002</v>
      </c>
      <c r="F87" s="11" t="str">
        <f t="shared" si="13"/>
        <v>N/A</v>
      </c>
      <c r="G87" s="45">
        <v>47241.628402000002</v>
      </c>
      <c r="H87" s="11" t="str">
        <f t="shared" si="14"/>
        <v>N/A</v>
      </c>
      <c r="I87" s="12">
        <v>-11.1</v>
      </c>
      <c r="J87" s="12">
        <v>-7.53</v>
      </c>
      <c r="K87" s="43" t="s">
        <v>739</v>
      </c>
      <c r="L87" s="9" t="str">
        <f t="shared" si="15"/>
        <v>Yes</v>
      </c>
    </row>
    <row r="88" spans="1:12" ht="25" x14ac:dyDescent="0.25">
      <c r="A88" s="44" t="s">
        <v>556</v>
      </c>
      <c r="B88" s="35" t="s">
        <v>213</v>
      </c>
      <c r="C88" s="45">
        <v>30450117</v>
      </c>
      <c r="D88" s="11" t="str">
        <f t="shared" si="12"/>
        <v>N/A</v>
      </c>
      <c r="E88" s="45">
        <v>47213639</v>
      </c>
      <c r="F88" s="11" t="str">
        <f t="shared" si="13"/>
        <v>N/A</v>
      </c>
      <c r="G88" s="45">
        <v>60537626</v>
      </c>
      <c r="H88" s="11" t="str">
        <f t="shared" si="14"/>
        <v>N/A</v>
      </c>
      <c r="I88" s="12">
        <v>55.05</v>
      </c>
      <c r="J88" s="12">
        <v>28.22</v>
      </c>
      <c r="K88" s="43" t="s">
        <v>739</v>
      </c>
      <c r="L88" s="9" t="str">
        <f t="shared" si="15"/>
        <v>Yes</v>
      </c>
    </row>
    <row r="89" spans="1:12" x14ac:dyDescent="0.25">
      <c r="A89" s="44" t="s">
        <v>557</v>
      </c>
      <c r="B89" s="35" t="s">
        <v>213</v>
      </c>
      <c r="C89" s="36">
        <v>30820</v>
      </c>
      <c r="D89" s="11" t="str">
        <f t="shared" si="12"/>
        <v>N/A</v>
      </c>
      <c r="E89" s="36">
        <v>61576</v>
      </c>
      <c r="F89" s="11" t="str">
        <f t="shared" si="13"/>
        <v>N/A</v>
      </c>
      <c r="G89" s="36">
        <v>80625</v>
      </c>
      <c r="H89" s="11" t="str">
        <f t="shared" si="14"/>
        <v>N/A</v>
      </c>
      <c r="I89" s="12">
        <v>99.79</v>
      </c>
      <c r="J89" s="12">
        <v>30.94</v>
      </c>
      <c r="K89" s="43" t="s">
        <v>739</v>
      </c>
      <c r="L89" s="9" t="str">
        <f t="shared" si="15"/>
        <v>No</v>
      </c>
    </row>
    <row r="90" spans="1:12" x14ac:dyDescent="0.25">
      <c r="A90" s="44" t="s">
        <v>1322</v>
      </c>
      <c r="B90" s="35" t="s">
        <v>213</v>
      </c>
      <c r="C90" s="45">
        <v>987.99860479999995</v>
      </c>
      <c r="D90" s="11" t="str">
        <f t="shared" si="12"/>
        <v>N/A</v>
      </c>
      <c r="E90" s="45">
        <v>766.75391386000001</v>
      </c>
      <c r="F90" s="11" t="str">
        <f t="shared" si="13"/>
        <v>N/A</v>
      </c>
      <c r="G90" s="45">
        <v>750.85427597</v>
      </c>
      <c r="H90" s="11" t="str">
        <f t="shared" si="14"/>
        <v>N/A</v>
      </c>
      <c r="I90" s="12">
        <v>-22.4</v>
      </c>
      <c r="J90" s="12">
        <v>-2.0699999999999998</v>
      </c>
      <c r="K90" s="43" t="s">
        <v>739</v>
      </c>
      <c r="L90" s="9" t="str">
        <f t="shared" si="15"/>
        <v>Yes</v>
      </c>
    </row>
    <row r="91" spans="1:12" x14ac:dyDescent="0.25">
      <c r="A91" s="44" t="s">
        <v>558</v>
      </c>
      <c r="B91" s="35" t="s">
        <v>213</v>
      </c>
      <c r="C91" s="45">
        <v>7695283</v>
      </c>
      <c r="D91" s="11" t="str">
        <f t="shared" si="12"/>
        <v>N/A</v>
      </c>
      <c r="E91" s="45">
        <v>21918909</v>
      </c>
      <c r="F91" s="11" t="str">
        <f t="shared" si="13"/>
        <v>N/A</v>
      </c>
      <c r="G91" s="45">
        <v>30226808</v>
      </c>
      <c r="H91" s="11" t="str">
        <f t="shared" si="14"/>
        <v>N/A</v>
      </c>
      <c r="I91" s="12">
        <v>184.8</v>
      </c>
      <c r="J91" s="12">
        <v>37.9</v>
      </c>
      <c r="K91" s="43" t="s">
        <v>739</v>
      </c>
      <c r="L91" s="9" t="str">
        <f t="shared" si="15"/>
        <v>No</v>
      </c>
    </row>
    <row r="92" spans="1:12" x14ac:dyDescent="0.25">
      <c r="A92" s="44" t="s">
        <v>559</v>
      </c>
      <c r="B92" s="35" t="s">
        <v>213</v>
      </c>
      <c r="C92" s="36">
        <v>13943</v>
      </c>
      <c r="D92" s="11" t="str">
        <f t="shared" si="12"/>
        <v>N/A</v>
      </c>
      <c r="E92" s="36">
        <v>39880</v>
      </c>
      <c r="F92" s="11" t="str">
        <f t="shared" si="13"/>
        <v>N/A</v>
      </c>
      <c r="G92" s="36">
        <v>53448</v>
      </c>
      <c r="H92" s="11" t="str">
        <f t="shared" si="14"/>
        <v>N/A</v>
      </c>
      <c r="I92" s="12">
        <v>186</v>
      </c>
      <c r="J92" s="12">
        <v>34.020000000000003</v>
      </c>
      <c r="K92" s="43" t="s">
        <v>739</v>
      </c>
      <c r="L92" s="9" t="str">
        <f t="shared" si="15"/>
        <v>No</v>
      </c>
    </row>
    <row r="93" spans="1:12" x14ac:dyDescent="0.25">
      <c r="A93" s="44" t="s">
        <v>1323</v>
      </c>
      <c r="B93" s="35" t="s">
        <v>213</v>
      </c>
      <c r="C93" s="45">
        <v>551.91013411999995</v>
      </c>
      <c r="D93" s="11" t="str">
        <f t="shared" si="12"/>
        <v>N/A</v>
      </c>
      <c r="E93" s="45">
        <v>549.62158977000001</v>
      </c>
      <c r="F93" s="11" t="str">
        <f t="shared" si="13"/>
        <v>N/A</v>
      </c>
      <c r="G93" s="45">
        <v>565.53674599999999</v>
      </c>
      <c r="H93" s="11" t="str">
        <f t="shared" si="14"/>
        <v>N/A</v>
      </c>
      <c r="I93" s="12">
        <v>-0.41499999999999998</v>
      </c>
      <c r="J93" s="12">
        <v>2.8959999999999999</v>
      </c>
      <c r="K93" s="43" t="s">
        <v>739</v>
      </c>
      <c r="L93" s="9" t="str">
        <f t="shared" si="15"/>
        <v>Yes</v>
      </c>
    </row>
    <row r="94" spans="1:12" ht="25" x14ac:dyDescent="0.25">
      <c r="A94" s="44" t="s">
        <v>560</v>
      </c>
      <c r="B94" s="35" t="s">
        <v>213</v>
      </c>
      <c r="C94" s="45">
        <v>1149114</v>
      </c>
      <c r="D94" s="11" t="str">
        <f t="shared" si="12"/>
        <v>N/A</v>
      </c>
      <c r="E94" s="45">
        <v>2486714</v>
      </c>
      <c r="F94" s="11" t="str">
        <f t="shared" si="13"/>
        <v>N/A</v>
      </c>
      <c r="G94" s="45">
        <v>3424546</v>
      </c>
      <c r="H94" s="11" t="str">
        <f t="shared" si="14"/>
        <v>N/A</v>
      </c>
      <c r="I94" s="12">
        <v>116.4</v>
      </c>
      <c r="J94" s="12">
        <v>37.71</v>
      </c>
      <c r="K94" s="43" t="s">
        <v>739</v>
      </c>
      <c r="L94" s="9" t="str">
        <f t="shared" si="15"/>
        <v>No</v>
      </c>
    </row>
    <row r="95" spans="1:12" x14ac:dyDescent="0.25">
      <c r="A95" s="44" t="s">
        <v>561</v>
      </c>
      <c r="B95" s="35" t="s">
        <v>213</v>
      </c>
      <c r="C95" s="36">
        <v>9135</v>
      </c>
      <c r="D95" s="11" t="str">
        <f t="shared" si="12"/>
        <v>N/A</v>
      </c>
      <c r="E95" s="36">
        <v>19737</v>
      </c>
      <c r="F95" s="11" t="str">
        <f t="shared" si="13"/>
        <v>N/A</v>
      </c>
      <c r="G95" s="36">
        <v>26691</v>
      </c>
      <c r="H95" s="11" t="str">
        <f t="shared" si="14"/>
        <v>N/A</v>
      </c>
      <c r="I95" s="12">
        <v>116.1</v>
      </c>
      <c r="J95" s="12">
        <v>35.229999999999997</v>
      </c>
      <c r="K95" s="43" t="s">
        <v>739</v>
      </c>
      <c r="L95" s="9" t="str">
        <f t="shared" si="15"/>
        <v>No</v>
      </c>
    </row>
    <row r="96" spans="1:12" ht="25" x14ac:dyDescent="0.25">
      <c r="A96" s="44" t="s">
        <v>1324</v>
      </c>
      <c r="B96" s="35" t="s">
        <v>213</v>
      </c>
      <c r="C96" s="45">
        <v>125.79244663</v>
      </c>
      <c r="D96" s="11" t="str">
        <f t="shared" si="12"/>
        <v>N/A</v>
      </c>
      <c r="E96" s="45">
        <v>125.99250139</v>
      </c>
      <c r="F96" s="11" t="str">
        <f t="shared" si="13"/>
        <v>N/A</v>
      </c>
      <c r="G96" s="45">
        <v>128.30339814999999</v>
      </c>
      <c r="H96" s="11" t="str">
        <f t="shared" si="14"/>
        <v>N/A</v>
      </c>
      <c r="I96" s="12">
        <v>0.159</v>
      </c>
      <c r="J96" s="12">
        <v>1.8340000000000001</v>
      </c>
      <c r="K96" s="43" t="s">
        <v>739</v>
      </c>
      <c r="L96" s="9" t="str">
        <f t="shared" si="15"/>
        <v>Yes</v>
      </c>
    </row>
    <row r="97" spans="1:12" ht="25" x14ac:dyDescent="0.25">
      <c r="A97" s="44" t="s">
        <v>562</v>
      </c>
      <c r="B97" s="35" t="s">
        <v>213</v>
      </c>
      <c r="C97" s="45">
        <v>48528802</v>
      </c>
      <c r="D97" s="11" t="str">
        <f t="shared" si="12"/>
        <v>N/A</v>
      </c>
      <c r="E97" s="45">
        <v>98792910</v>
      </c>
      <c r="F97" s="11" t="str">
        <f t="shared" si="13"/>
        <v>N/A</v>
      </c>
      <c r="G97" s="45">
        <v>134991314</v>
      </c>
      <c r="H97" s="11" t="str">
        <f t="shared" si="14"/>
        <v>N/A</v>
      </c>
      <c r="I97" s="12">
        <v>103.6</v>
      </c>
      <c r="J97" s="12">
        <v>36.64</v>
      </c>
      <c r="K97" s="43" t="s">
        <v>739</v>
      </c>
      <c r="L97" s="9" t="str">
        <f t="shared" si="15"/>
        <v>No</v>
      </c>
    </row>
    <row r="98" spans="1:12" x14ac:dyDescent="0.25">
      <c r="A98" s="44" t="s">
        <v>563</v>
      </c>
      <c r="B98" s="35" t="s">
        <v>213</v>
      </c>
      <c r="C98" s="36">
        <v>30905</v>
      </c>
      <c r="D98" s="11" t="str">
        <f t="shared" si="12"/>
        <v>N/A</v>
      </c>
      <c r="E98" s="36">
        <v>74623</v>
      </c>
      <c r="F98" s="11" t="str">
        <f t="shared" si="13"/>
        <v>N/A</v>
      </c>
      <c r="G98" s="36">
        <v>93731</v>
      </c>
      <c r="H98" s="11" t="str">
        <f t="shared" si="14"/>
        <v>N/A</v>
      </c>
      <c r="I98" s="12">
        <v>141.5</v>
      </c>
      <c r="J98" s="12">
        <v>25.61</v>
      </c>
      <c r="K98" s="43" t="s">
        <v>739</v>
      </c>
      <c r="L98" s="9" t="str">
        <f t="shared" si="15"/>
        <v>Yes</v>
      </c>
    </row>
    <row r="99" spans="1:12" x14ac:dyDescent="0.25">
      <c r="A99" s="44" t="s">
        <v>1325</v>
      </c>
      <c r="B99" s="35" t="s">
        <v>213</v>
      </c>
      <c r="C99" s="45">
        <v>1570.2573046</v>
      </c>
      <c r="D99" s="11" t="str">
        <f t="shared" si="12"/>
        <v>N/A</v>
      </c>
      <c r="E99" s="45">
        <v>1323.8935716999999</v>
      </c>
      <c r="F99" s="11" t="str">
        <f t="shared" si="13"/>
        <v>N/A</v>
      </c>
      <c r="G99" s="45">
        <v>1440.1992296999999</v>
      </c>
      <c r="H99" s="11" t="str">
        <f t="shared" si="14"/>
        <v>N/A</v>
      </c>
      <c r="I99" s="12">
        <v>-15.7</v>
      </c>
      <c r="J99" s="12">
        <v>8.7850000000000001</v>
      </c>
      <c r="K99" s="43" t="s">
        <v>739</v>
      </c>
      <c r="L99" s="9" t="str">
        <f t="shared" si="15"/>
        <v>Yes</v>
      </c>
    </row>
    <row r="100" spans="1:12" x14ac:dyDescent="0.25">
      <c r="A100" s="44" t="s">
        <v>564</v>
      </c>
      <c r="B100" s="35" t="s">
        <v>213</v>
      </c>
      <c r="C100" s="45">
        <v>22052058</v>
      </c>
      <c r="D100" s="11" t="str">
        <f t="shared" si="12"/>
        <v>N/A</v>
      </c>
      <c r="E100" s="45">
        <v>42943627</v>
      </c>
      <c r="F100" s="11" t="str">
        <f t="shared" si="13"/>
        <v>N/A</v>
      </c>
      <c r="G100" s="45">
        <v>53115442</v>
      </c>
      <c r="H100" s="11" t="str">
        <f t="shared" si="14"/>
        <v>N/A</v>
      </c>
      <c r="I100" s="12">
        <v>94.74</v>
      </c>
      <c r="J100" s="12">
        <v>23.69</v>
      </c>
      <c r="K100" s="43" t="s">
        <v>739</v>
      </c>
      <c r="L100" s="9" t="str">
        <f t="shared" si="15"/>
        <v>Yes</v>
      </c>
    </row>
    <row r="101" spans="1:12" x14ac:dyDescent="0.25">
      <c r="A101" s="44" t="s">
        <v>565</v>
      </c>
      <c r="B101" s="35" t="s">
        <v>213</v>
      </c>
      <c r="C101" s="36">
        <v>15754</v>
      </c>
      <c r="D101" s="11" t="str">
        <f t="shared" si="12"/>
        <v>N/A</v>
      </c>
      <c r="E101" s="36">
        <v>41368</v>
      </c>
      <c r="F101" s="11" t="str">
        <f t="shared" si="13"/>
        <v>N/A</v>
      </c>
      <c r="G101" s="36">
        <v>52418</v>
      </c>
      <c r="H101" s="11" t="str">
        <f t="shared" si="14"/>
        <v>N/A</v>
      </c>
      <c r="I101" s="12">
        <v>162.6</v>
      </c>
      <c r="J101" s="12">
        <v>26.71</v>
      </c>
      <c r="K101" s="43" t="s">
        <v>739</v>
      </c>
      <c r="L101" s="9" t="str">
        <f t="shared" si="15"/>
        <v>Yes</v>
      </c>
    </row>
    <row r="102" spans="1:12" x14ac:dyDescent="0.25">
      <c r="A102" s="44" t="s">
        <v>1326</v>
      </c>
      <c r="B102" s="35" t="s">
        <v>213</v>
      </c>
      <c r="C102" s="45">
        <v>1399.7751682000001</v>
      </c>
      <c r="D102" s="11" t="str">
        <f t="shared" si="12"/>
        <v>N/A</v>
      </c>
      <c r="E102" s="45">
        <v>1038.0880632000001</v>
      </c>
      <c r="F102" s="11" t="str">
        <f t="shared" si="13"/>
        <v>N/A</v>
      </c>
      <c r="G102" s="45">
        <v>1013.3053913</v>
      </c>
      <c r="H102" s="11" t="str">
        <f t="shared" si="14"/>
        <v>N/A</v>
      </c>
      <c r="I102" s="12">
        <v>-25.8</v>
      </c>
      <c r="J102" s="12">
        <v>-2.39</v>
      </c>
      <c r="K102" s="43" t="s">
        <v>739</v>
      </c>
      <c r="L102" s="9" t="str">
        <f t="shared" si="15"/>
        <v>Yes</v>
      </c>
    </row>
    <row r="103" spans="1:12" ht="25" x14ac:dyDescent="0.25">
      <c r="A103" s="44" t="s">
        <v>566</v>
      </c>
      <c r="B103" s="35" t="s">
        <v>213</v>
      </c>
      <c r="C103" s="45">
        <v>42309182</v>
      </c>
      <c r="D103" s="11" t="str">
        <f t="shared" si="12"/>
        <v>N/A</v>
      </c>
      <c r="E103" s="45">
        <v>42948765</v>
      </c>
      <c r="F103" s="11" t="str">
        <f t="shared" si="13"/>
        <v>N/A</v>
      </c>
      <c r="G103" s="45">
        <v>44468546</v>
      </c>
      <c r="H103" s="11" t="str">
        <f t="shared" si="14"/>
        <v>N/A</v>
      </c>
      <c r="I103" s="12">
        <v>1.512</v>
      </c>
      <c r="J103" s="12">
        <v>3.5390000000000001</v>
      </c>
      <c r="K103" s="43" t="s">
        <v>739</v>
      </c>
      <c r="L103" s="9" t="str">
        <f t="shared" si="15"/>
        <v>Yes</v>
      </c>
    </row>
    <row r="104" spans="1:12" x14ac:dyDescent="0.25">
      <c r="A104" s="44" t="s">
        <v>567</v>
      </c>
      <c r="B104" s="35" t="s">
        <v>213</v>
      </c>
      <c r="C104" s="36">
        <v>6388</v>
      </c>
      <c r="D104" s="11" t="str">
        <f t="shared" si="12"/>
        <v>N/A</v>
      </c>
      <c r="E104" s="36">
        <v>7480</v>
      </c>
      <c r="F104" s="11" t="str">
        <f t="shared" si="13"/>
        <v>N/A</v>
      </c>
      <c r="G104" s="36">
        <v>8874</v>
      </c>
      <c r="H104" s="11" t="str">
        <f t="shared" si="14"/>
        <v>N/A</v>
      </c>
      <c r="I104" s="12">
        <v>17.09</v>
      </c>
      <c r="J104" s="12">
        <v>18.64</v>
      </c>
      <c r="K104" s="43" t="s">
        <v>739</v>
      </c>
      <c r="L104" s="9" t="str">
        <f t="shared" si="15"/>
        <v>Yes</v>
      </c>
    </row>
    <row r="105" spans="1:12" x14ac:dyDescent="0.25">
      <c r="A105" s="44" t="s">
        <v>1327</v>
      </c>
      <c r="B105" s="35" t="s">
        <v>213</v>
      </c>
      <c r="C105" s="45">
        <v>6623.2282404999996</v>
      </c>
      <c r="D105" s="11" t="str">
        <f t="shared" si="12"/>
        <v>N/A</v>
      </c>
      <c r="E105" s="45">
        <v>5741.8135026999998</v>
      </c>
      <c r="F105" s="11" t="str">
        <f t="shared" si="13"/>
        <v>N/A</v>
      </c>
      <c r="G105" s="45">
        <v>5011.1050259000003</v>
      </c>
      <c r="H105" s="11" t="str">
        <f t="shared" si="14"/>
        <v>N/A</v>
      </c>
      <c r="I105" s="12">
        <v>-13.3</v>
      </c>
      <c r="J105" s="12">
        <v>-12.7</v>
      </c>
      <c r="K105" s="43" t="s">
        <v>739</v>
      </c>
      <c r="L105" s="9" t="str">
        <f t="shared" si="15"/>
        <v>Yes</v>
      </c>
    </row>
    <row r="106" spans="1:12" x14ac:dyDescent="0.25">
      <c r="A106" s="44" t="s">
        <v>568</v>
      </c>
      <c r="B106" s="35" t="s">
        <v>213</v>
      </c>
      <c r="C106" s="45">
        <v>36692397</v>
      </c>
      <c r="D106" s="11" t="str">
        <f t="shared" si="12"/>
        <v>N/A</v>
      </c>
      <c r="E106" s="45">
        <v>67093263</v>
      </c>
      <c r="F106" s="11" t="str">
        <f t="shared" si="13"/>
        <v>N/A</v>
      </c>
      <c r="G106" s="45">
        <v>86285662</v>
      </c>
      <c r="H106" s="11" t="str">
        <f t="shared" si="14"/>
        <v>N/A</v>
      </c>
      <c r="I106" s="12">
        <v>82.85</v>
      </c>
      <c r="J106" s="12">
        <v>28.61</v>
      </c>
      <c r="K106" s="43" t="s">
        <v>739</v>
      </c>
      <c r="L106" s="9" t="str">
        <f t="shared" si="15"/>
        <v>Yes</v>
      </c>
    </row>
    <row r="107" spans="1:12" x14ac:dyDescent="0.25">
      <c r="A107" s="44" t="s">
        <v>569</v>
      </c>
      <c r="B107" s="35" t="s">
        <v>213</v>
      </c>
      <c r="C107" s="36">
        <v>35943</v>
      </c>
      <c r="D107" s="11" t="str">
        <f t="shared" si="12"/>
        <v>N/A</v>
      </c>
      <c r="E107" s="36">
        <v>86413</v>
      </c>
      <c r="F107" s="11" t="str">
        <f t="shared" si="13"/>
        <v>N/A</v>
      </c>
      <c r="G107" s="36">
        <v>107913</v>
      </c>
      <c r="H107" s="11" t="str">
        <f t="shared" si="14"/>
        <v>N/A</v>
      </c>
      <c r="I107" s="12">
        <v>140.4</v>
      </c>
      <c r="J107" s="12">
        <v>24.88</v>
      </c>
      <c r="K107" s="43" t="s">
        <v>739</v>
      </c>
      <c r="L107" s="9" t="str">
        <f t="shared" si="15"/>
        <v>Yes</v>
      </c>
    </row>
    <row r="108" spans="1:12" x14ac:dyDescent="0.25">
      <c r="A108" s="44" t="s">
        <v>1328</v>
      </c>
      <c r="B108" s="35" t="s">
        <v>213</v>
      </c>
      <c r="C108" s="45">
        <v>1020.8495952</v>
      </c>
      <c r="D108" s="11" t="str">
        <f t="shared" si="12"/>
        <v>N/A</v>
      </c>
      <c r="E108" s="45">
        <v>776.42557253999996</v>
      </c>
      <c r="F108" s="11" t="str">
        <f t="shared" si="13"/>
        <v>N/A</v>
      </c>
      <c r="G108" s="45">
        <v>799.5854253</v>
      </c>
      <c r="H108" s="11" t="str">
        <f t="shared" si="14"/>
        <v>N/A</v>
      </c>
      <c r="I108" s="12">
        <v>-23.9</v>
      </c>
      <c r="J108" s="12">
        <v>2.9830000000000001</v>
      </c>
      <c r="K108" s="43" t="s">
        <v>739</v>
      </c>
      <c r="L108" s="9" t="str">
        <f t="shared" si="15"/>
        <v>Yes</v>
      </c>
    </row>
    <row r="109" spans="1:12" x14ac:dyDescent="0.25">
      <c r="A109" s="44" t="s">
        <v>570</v>
      </c>
      <c r="B109" s="35" t="s">
        <v>213</v>
      </c>
      <c r="C109" s="45">
        <v>194028392</v>
      </c>
      <c r="D109" s="11" t="str">
        <f t="shared" si="12"/>
        <v>N/A</v>
      </c>
      <c r="E109" s="45">
        <v>268878570</v>
      </c>
      <c r="F109" s="11" t="str">
        <f t="shared" si="13"/>
        <v>N/A</v>
      </c>
      <c r="G109" s="45">
        <v>339370236</v>
      </c>
      <c r="H109" s="11" t="str">
        <f t="shared" si="14"/>
        <v>N/A</v>
      </c>
      <c r="I109" s="12">
        <v>38.58</v>
      </c>
      <c r="J109" s="12">
        <v>26.22</v>
      </c>
      <c r="K109" s="43" t="s">
        <v>739</v>
      </c>
      <c r="L109" s="9" t="str">
        <f t="shared" si="15"/>
        <v>Yes</v>
      </c>
    </row>
    <row r="110" spans="1:12" x14ac:dyDescent="0.25">
      <c r="A110" s="44" t="s">
        <v>571</v>
      </c>
      <c r="B110" s="35" t="s">
        <v>213</v>
      </c>
      <c r="C110" s="36">
        <v>35556</v>
      </c>
      <c r="D110" s="11" t="str">
        <f t="shared" si="12"/>
        <v>N/A</v>
      </c>
      <c r="E110" s="36">
        <v>86395</v>
      </c>
      <c r="F110" s="11" t="str">
        <f t="shared" si="13"/>
        <v>N/A</v>
      </c>
      <c r="G110" s="36">
        <v>107838</v>
      </c>
      <c r="H110" s="11" t="str">
        <f t="shared" si="14"/>
        <v>N/A</v>
      </c>
      <c r="I110" s="12">
        <v>143</v>
      </c>
      <c r="J110" s="12">
        <v>24.82</v>
      </c>
      <c r="K110" s="43" t="s">
        <v>739</v>
      </c>
      <c r="L110" s="9" t="str">
        <f t="shared" si="15"/>
        <v>Yes</v>
      </c>
    </row>
    <row r="111" spans="1:12" x14ac:dyDescent="0.25">
      <c r="A111" s="44" t="s">
        <v>1329</v>
      </c>
      <c r="B111" s="35" t="s">
        <v>213</v>
      </c>
      <c r="C111" s="45">
        <v>5456.9803126999996</v>
      </c>
      <c r="D111" s="11" t="str">
        <f t="shared" si="12"/>
        <v>N/A</v>
      </c>
      <c r="E111" s="45">
        <v>3112.2005902999999</v>
      </c>
      <c r="F111" s="11" t="str">
        <f t="shared" si="13"/>
        <v>N/A</v>
      </c>
      <c r="G111" s="45">
        <v>3147.0375562999998</v>
      </c>
      <c r="H111" s="11" t="str">
        <f t="shared" si="14"/>
        <v>N/A</v>
      </c>
      <c r="I111" s="12">
        <v>-43</v>
      </c>
      <c r="J111" s="12">
        <v>1.119</v>
      </c>
      <c r="K111" s="43" t="s">
        <v>739</v>
      </c>
      <c r="L111" s="9" t="str">
        <f t="shared" si="15"/>
        <v>Yes</v>
      </c>
    </row>
    <row r="112" spans="1:12" ht="25" x14ac:dyDescent="0.25">
      <c r="A112" s="44" t="s">
        <v>572</v>
      </c>
      <c r="B112" s="35" t="s">
        <v>213</v>
      </c>
      <c r="C112" s="45">
        <v>3332795</v>
      </c>
      <c r="D112" s="11" t="str">
        <f t="shared" si="12"/>
        <v>N/A</v>
      </c>
      <c r="E112" s="45">
        <v>4739107</v>
      </c>
      <c r="F112" s="11" t="str">
        <f t="shared" si="13"/>
        <v>N/A</v>
      </c>
      <c r="G112" s="45">
        <v>6003531</v>
      </c>
      <c r="H112" s="11" t="str">
        <f t="shared" si="14"/>
        <v>N/A</v>
      </c>
      <c r="I112" s="12">
        <v>42.2</v>
      </c>
      <c r="J112" s="12">
        <v>26.68</v>
      </c>
      <c r="K112" s="43" t="s">
        <v>739</v>
      </c>
      <c r="L112" s="9" t="str">
        <f t="shared" si="15"/>
        <v>Yes</v>
      </c>
    </row>
    <row r="113" spans="1:12" x14ac:dyDescent="0.25">
      <c r="A113" s="44" t="s">
        <v>573</v>
      </c>
      <c r="B113" s="35" t="s">
        <v>213</v>
      </c>
      <c r="C113" s="36">
        <v>4212</v>
      </c>
      <c r="D113" s="11" t="str">
        <f t="shared" si="12"/>
        <v>N/A</v>
      </c>
      <c r="E113" s="36">
        <v>6801</v>
      </c>
      <c r="F113" s="11" t="str">
        <f t="shared" si="13"/>
        <v>N/A</v>
      </c>
      <c r="G113" s="36">
        <v>7260</v>
      </c>
      <c r="H113" s="11" t="str">
        <f t="shared" si="14"/>
        <v>N/A</v>
      </c>
      <c r="I113" s="12">
        <v>61.47</v>
      </c>
      <c r="J113" s="12">
        <v>6.7489999999999997</v>
      </c>
      <c r="K113" s="43" t="s">
        <v>739</v>
      </c>
      <c r="L113" s="9" t="str">
        <f t="shared" si="15"/>
        <v>Yes</v>
      </c>
    </row>
    <row r="114" spans="1:12" ht="25" x14ac:dyDescent="0.25">
      <c r="A114" s="44" t="s">
        <v>1330</v>
      </c>
      <c r="B114" s="35" t="s">
        <v>213</v>
      </c>
      <c r="C114" s="45">
        <v>791.26187085000004</v>
      </c>
      <c r="D114" s="11" t="str">
        <f t="shared" si="12"/>
        <v>N/A</v>
      </c>
      <c r="E114" s="45">
        <v>696.82502572999999</v>
      </c>
      <c r="F114" s="11" t="str">
        <f t="shared" si="13"/>
        <v>N/A</v>
      </c>
      <c r="G114" s="45">
        <v>826.93264463000003</v>
      </c>
      <c r="H114" s="11" t="str">
        <f t="shared" si="14"/>
        <v>N/A</v>
      </c>
      <c r="I114" s="12">
        <v>-11.9</v>
      </c>
      <c r="J114" s="12">
        <v>18.670000000000002</v>
      </c>
      <c r="K114" s="43" t="s">
        <v>739</v>
      </c>
      <c r="L114" s="9" t="str">
        <f t="shared" si="15"/>
        <v>Yes</v>
      </c>
    </row>
    <row r="115" spans="1:12" ht="25" x14ac:dyDescent="0.25">
      <c r="A115" s="44" t="s">
        <v>574</v>
      </c>
      <c r="B115" s="35" t="s">
        <v>213</v>
      </c>
      <c r="C115" s="45">
        <v>7620883</v>
      </c>
      <c r="D115" s="11" t="str">
        <f t="shared" si="12"/>
        <v>N/A</v>
      </c>
      <c r="E115" s="45">
        <v>12492442</v>
      </c>
      <c r="F115" s="11" t="str">
        <f t="shared" si="13"/>
        <v>N/A</v>
      </c>
      <c r="G115" s="45">
        <v>14431354</v>
      </c>
      <c r="H115" s="11" t="str">
        <f t="shared" si="14"/>
        <v>N/A</v>
      </c>
      <c r="I115" s="12">
        <v>63.92</v>
      </c>
      <c r="J115" s="12">
        <v>15.52</v>
      </c>
      <c r="K115" s="43" t="s">
        <v>739</v>
      </c>
      <c r="L115" s="9" t="str">
        <f t="shared" si="15"/>
        <v>Yes</v>
      </c>
    </row>
    <row r="116" spans="1:12" x14ac:dyDescent="0.25">
      <c r="A116" s="3" t="s">
        <v>575</v>
      </c>
      <c r="B116" s="35" t="s">
        <v>213</v>
      </c>
      <c r="C116" s="36">
        <v>9957</v>
      </c>
      <c r="D116" s="11" t="str">
        <f t="shared" si="12"/>
        <v>N/A</v>
      </c>
      <c r="E116" s="36">
        <v>19904</v>
      </c>
      <c r="F116" s="11" t="str">
        <f t="shared" si="13"/>
        <v>N/A</v>
      </c>
      <c r="G116" s="36">
        <v>24634</v>
      </c>
      <c r="H116" s="11" t="str">
        <f t="shared" si="14"/>
        <v>N/A</v>
      </c>
      <c r="I116" s="12">
        <v>99.9</v>
      </c>
      <c r="J116" s="12">
        <v>23.76</v>
      </c>
      <c r="K116" s="43" t="s">
        <v>739</v>
      </c>
      <c r="L116" s="9" t="str">
        <f t="shared" si="15"/>
        <v>Yes</v>
      </c>
    </row>
    <row r="117" spans="1:12" ht="25" x14ac:dyDescent="0.25">
      <c r="A117" s="3" t="s">
        <v>1331</v>
      </c>
      <c r="B117" s="35" t="s">
        <v>213</v>
      </c>
      <c r="C117" s="45">
        <v>765.37943155999994</v>
      </c>
      <c r="D117" s="11" t="str">
        <f t="shared" si="12"/>
        <v>N/A</v>
      </c>
      <c r="E117" s="45">
        <v>627.63474678</v>
      </c>
      <c r="F117" s="11" t="str">
        <f t="shared" si="13"/>
        <v>N/A</v>
      </c>
      <c r="G117" s="45">
        <v>585.83072176999997</v>
      </c>
      <c r="H117" s="11" t="str">
        <f t="shared" si="14"/>
        <v>N/A</v>
      </c>
      <c r="I117" s="12">
        <v>-18</v>
      </c>
      <c r="J117" s="12">
        <v>-6.66</v>
      </c>
      <c r="K117" s="43" t="s">
        <v>739</v>
      </c>
      <c r="L117" s="9" t="str">
        <f t="shared" si="15"/>
        <v>Yes</v>
      </c>
    </row>
    <row r="118" spans="1:12" ht="25" x14ac:dyDescent="0.25">
      <c r="A118" s="4" t="s">
        <v>576</v>
      </c>
      <c r="B118" s="35" t="s">
        <v>213</v>
      </c>
      <c r="C118" s="45">
        <v>15497254</v>
      </c>
      <c r="D118" s="11" t="str">
        <f t="shared" si="12"/>
        <v>N/A</v>
      </c>
      <c r="E118" s="45">
        <v>16671016</v>
      </c>
      <c r="F118" s="11" t="str">
        <f t="shared" si="13"/>
        <v>N/A</v>
      </c>
      <c r="G118" s="45">
        <v>17849805</v>
      </c>
      <c r="H118" s="11" t="str">
        <f t="shared" si="14"/>
        <v>N/A</v>
      </c>
      <c r="I118" s="12">
        <v>7.5739999999999998</v>
      </c>
      <c r="J118" s="12">
        <v>7.0709999999999997</v>
      </c>
      <c r="K118" s="43" t="s">
        <v>739</v>
      </c>
      <c r="L118" s="9" t="str">
        <f t="shared" si="15"/>
        <v>Yes</v>
      </c>
    </row>
    <row r="119" spans="1:12" x14ac:dyDescent="0.25">
      <c r="A119" s="4" t="s">
        <v>577</v>
      </c>
      <c r="B119" s="35" t="s">
        <v>213</v>
      </c>
      <c r="C119" s="36">
        <v>715</v>
      </c>
      <c r="D119" s="11" t="str">
        <f t="shared" si="12"/>
        <v>N/A</v>
      </c>
      <c r="E119" s="36">
        <v>742</v>
      </c>
      <c r="F119" s="11" t="str">
        <f t="shared" si="13"/>
        <v>N/A</v>
      </c>
      <c r="G119" s="36">
        <v>861</v>
      </c>
      <c r="H119" s="11" t="str">
        <f t="shared" si="14"/>
        <v>N/A</v>
      </c>
      <c r="I119" s="12">
        <v>3.7759999999999998</v>
      </c>
      <c r="J119" s="12">
        <v>16.04</v>
      </c>
      <c r="K119" s="43" t="s">
        <v>739</v>
      </c>
      <c r="L119" s="9" t="str">
        <f t="shared" si="15"/>
        <v>Yes</v>
      </c>
    </row>
    <row r="120" spans="1:12" ht="25" x14ac:dyDescent="0.25">
      <c r="A120" s="4" t="s">
        <v>1332</v>
      </c>
      <c r="B120" s="35" t="s">
        <v>213</v>
      </c>
      <c r="C120" s="45">
        <v>21674.481119</v>
      </c>
      <c r="D120" s="11" t="str">
        <f t="shared" si="12"/>
        <v>N/A</v>
      </c>
      <c r="E120" s="45">
        <v>22467.67655</v>
      </c>
      <c r="F120" s="11" t="str">
        <f t="shared" si="13"/>
        <v>N/A</v>
      </c>
      <c r="G120" s="45">
        <v>20731.480835999999</v>
      </c>
      <c r="H120" s="11" t="str">
        <f t="shared" si="14"/>
        <v>N/A</v>
      </c>
      <c r="I120" s="12">
        <v>3.66</v>
      </c>
      <c r="J120" s="12">
        <v>-7.73</v>
      </c>
      <c r="K120" s="43" t="s">
        <v>739</v>
      </c>
      <c r="L120" s="9" t="str">
        <f t="shared" si="15"/>
        <v>Yes</v>
      </c>
    </row>
    <row r="121" spans="1:12" ht="25" x14ac:dyDescent="0.25">
      <c r="A121" s="4" t="s">
        <v>578</v>
      </c>
      <c r="B121" s="35" t="s">
        <v>213</v>
      </c>
      <c r="C121" s="45">
        <v>9852782</v>
      </c>
      <c r="D121" s="11" t="str">
        <f t="shared" si="12"/>
        <v>N/A</v>
      </c>
      <c r="E121" s="45">
        <v>9812483</v>
      </c>
      <c r="F121" s="11" t="str">
        <f t="shared" si="13"/>
        <v>N/A</v>
      </c>
      <c r="G121" s="45">
        <v>8181138</v>
      </c>
      <c r="H121" s="11" t="str">
        <f t="shared" si="14"/>
        <v>N/A</v>
      </c>
      <c r="I121" s="12">
        <v>-0.40899999999999997</v>
      </c>
      <c r="J121" s="12">
        <v>-16.600000000000001</v>
      </c>
      <c r="K121" s="43" t="s">
        <v>739</v>
      </c>
      <c r="L121" s="9" t="str">
        <f t="shared" si="15"/>
        <v>Yes</v>
      </c>
    </row>
    <row r="122" spans="1:12" x14ac:dyDescent="0.25">
      <c r="A122" s="4" t="s">
        <v>579</v>
      </c>
      <c r="B122" s="35" t="s">
        <v>213</v>
      </c>
      <c r="C122" s="36">
        <v>6009</v>
      </c>
      <c r="D122" s="11" t="str">
        <f t="shared" si="12"/>
        <v>N/A</v>
      </c>
      <c r="E122" s="36">
        <v>6566</v>
      </c>
      <c r="F122" s="11" t="str">
        <f t="shared" si="13"/>
        <v>N/A</v>
      </c>
      <c r="G122" s="36">
        <v>6097</v>
      </c>
      <c r="H122" s="11" t="str">
        <f t="shared" si="14"/>
        <v>N/A</v>
      </c>
      <c r="I122" s="12">
        <v>9.2690000000000001</v>
      </c>
      <c r="J122" s="12">
        <v>-7.14</v>
      </c>
      <c r="K122" s="43" t="s">
        <v>739</v>
      </c>
      <c r="L122" s="9" t="str">
        <f t="shared" si="15"/>
        <v>Yes</v>
      </c>
    </row>
    <row r="123" spans="1:12" ht="25" x14ac:dyDescent="0.25">
      <c r="A123" s="4" t="s">
        <v>1333</v>
      </c>
      <c r="B123" s="35" t="s">
        <v>213</v>
      </c>
      <c r="C123" s="45">
        <v>1639.6708271</v>
      </c>
      <c r="D123" s="11" t="str">
        <f t="shared" si="12"/>
        <v>N/A</v>
      </c>
      <c r="E123" s="45">
        <v>1494.4384709000001</v>
      </c>
      <c r="F123" s="11" t="str">
        <f t="shared" si="13"/>
        <v>N/A</v>
      </c>
      <c r="G123" s="45">
        <v>1341.8300804</v>
      </c>
      <c r="H123" s="11" t="str">
        <f t="shared" si="14"/>
        <v>N/A</v>
      </c>
      <c r="I123" s="12">
        <v>-8.86</v>
      </c>
      <c r="J123" s="12">
        <v>-10.199999999999999</v>
      </c>
      <c r="K123" s="43" t="s">
        <v>739</v>
      </c>
      <c r="L123" s="9" t="str">
        <f t="shared" si="15"/>
        <v>Yes</v>
      </c>
    </row>
    <row r="124" spans="1:12" ht="25" x14ac:dyDescent="0.25">
      <c r="A124" s="4" t="s">
        <v>580</v>
      </c>
      <c r="B124" s="35" t="s">
        <v>213</v>
      </c>
      <c r="C124" s="45">
        <v>47297893</v>
      </c>
      <c r="D124" s="11" t="str">
        <f t="shared" si="12"/>
        <v>N/A</v>
      </c>
      <c r="E124" s="45">
        <v>55078624</v>
      </c>
      <c r="F124" s="11" t="str">
        <f t="shared" si="13"/>
        <v>N/A</v>
      </c>
      <c r="G124" s="45">
        <v>49137371</v>
      </c>
      <c r="H124" s="11" t="str">
        <f t="shared" si="14"/>
        <v>N/A</v>
      </c>
      <c r="I124" s="12">
        <v>16.45</v>
      </c>
      <c r="J124" s="12">
        <v>-10.8</v>
      </c>
      <c r="K124" s="43" t="s">
        <v>739</v>
      </c>
      <c r="L124" s="9" t="str">
        <f t="shared" si="15"/>
        <v>Yes</v>
      </c>
    </row>
    <row r="125" spans="1:12" x14ac:dyDescent="0.25">
      <c r="A125" s="2" t="s">
        <v>581</v>
      </c>
      <c r="B125" s="35" t="s">
        <v>213</v>
      </c>
      <c r="C125" s="36">
        <v>1797</v>
      </c>
      <c r="D125" s="11" t="str">
        <f t="shared" si="12"/>
        <v>N/A</v>
      </c>
      <c r="E125" s="36">
        <v>1914</v>
      </c>
      <c r="F125" s="11" t="str">
        <f t="shared" si="13"/>
        <v>N/A</v>
      </c>
      <c r="G125" s="36">
        <v>1840</v>
      </c>
      <c r="H125" s="11" t="str">
        <f t="shared" si="14"/>
        <v>N/A</v>
      </c>
      <c r="I125" s="12">
        <v>6.5110000000000001</v>
      </c>
      <c r="J125" s="12">
        <v>-3.87</v>
      </c>
      <c r="K125" s="43" t="s">
        <v>739</v>
      </c>
      <c r="L125" s="9" t="str">
        <f t="shared" si="15"/>
        <v>Yes</v>
      </c>
    </row>
    <row r="126" spans="1:12" ht="25" x14ac:dyDescent="0.25">
      <c r="A126" s="2" t="s">
        <v>1334</v>
      </c>
      <c r="B126" s="35" t="s">
        <v>213</v>
      </c>
      <c r="C126" s="45">
        <v>26320.474679999999</v>
      </c>
      <c r="D126" s="11" t="str">
        <f t="shared" si="12"/>
        <v>N/A</v>
      </c>
      <c r="E126" s="45">
        <v>28776.710554000001</v>
      </c>
      <c r="F126" s="11" t="str">
        <f t="shared" si="13"/>
        <v>N/A</v>
      </c>
      <c r="G126" s="45">
        <v>26705.092935000001</v>
      </c>
      <c r="H126" s="11" t="str">
        <f t="shared" si="14"/>
        <v>N/A</v>
      </c>
      <c r="I126" s="12">
        <v>9.3320000000000007</v>
      </c>
      <c r="J126" s="12">
        <v>-7.2</v>
      </c>
      <c r="K126" s="43" t="s">
        <v>739</v>
      </c>
      <c r="L126" s="9" t="str">
        <f t="shared" si="15"/>
        <v>Yes</v>
      </c>
    </row>
    <row r="127" spans="1:12" ht="25" x14ac:dyDescent="0.25">
      <c r="A127" s="2" t="s">
        <v>582</v>
      </c>
      <c r="B127" s="35" t="s">
        <v>213</v>
      </c>
      <c r="C127" s="45">
        <v>52457</v>
      </c>
      <c r="D127" s="11" t="str">
        <f t="shared" si="12"/>
        <v>N/A</v>
      </c>
      <c r="E127" s="45">
        <v>64107</v>
      </c>
      <c r="F127" s="11" t="str">
        <f t="shared" si="13"/>
        <v>N/A</v>
      </c>
      <c r="G127" s="45">
        <v>68381</v>
      </c>
      <c r="H127" s="11" t="str">
        <f t="shared" si="14"/>
        <v>N/A</v>
      </c>
      <c r="I127" s="12">
        <v>22.21</v>
      </c>
      <c r="J127" s="12">
        <v>6.6669999999999998</v>
      </c>
      <c r="K127" s="43" t="s">
        <v>739</v>
      </c>
      <c r="L127" s="9" t="str">
        <f t="shared" si="15"/>
        <v>Yes</v>
      </c>
    </row>
    <row r="128" spans="1:12" x14ac:dyDescent="0.25">
      <c r="A128" s="2" t="s">
        <v>583</v>
      </c>
      <c r="B128" s="35" t="s">
        <v>213</v>
      </c>
      <c r="C128" s="36">
        <v>56</v>
      </c>
      <c r="D128" s="11" t="str">
        <f t="shared" si="12"/>
        <v>N/A</v>
      </c>
      <c r="E128" s="36">
        <v>55</v>
      </c>
      <c r="F128" s="11" t="str">
        <f t="shared" si="13"/>
        <v>N/A</v>
      </c>
      <c r="G128" s="36">
        <v>70</v>
      </c>
      <c r="H128" s="11" t="str">
        <f t="shared" si="14"/>
        <v>N/A</v>
      </c>
      <c r="I128" s="12">
        <v>-1.79</v>
      </c>
      <c r="J128" s="12">
        <v>27.27</v>
      </c>
      <c r="K128" s="43" t="s">
        <v>739</v>
      </c>
      <c r="L128" s="9" t="str">
        <f t="shared" si="15"/>
        <v>Yes</v>
      </c>
    </row>
    <row r="129" spans="1:12" ht="25" x14ac:dyDescent="0.25">
      <c r="A129" s="2" t="s">
        <v>1335</v>
      </c>
      <c r="B129" s="35" t="s">
        <v>213</v>
      </c>
      <c r="C129" s="45">
        <v>936.73214285999995</v>
      </c>
      <c r="D129" s="11" t="str">
        <f t="shared" si="12"/>
        <v>N/A</v>
      </c>
      <c r="E129" s="45">
        <v>1165.5818182</v>
      </c>
      <c r="F129" s="11" t="str">
        <f t="shared" si="13"/>
        <v>N/A</v>
      </c>
      <c r="G129" s="45">
        <v>976.87142857000003</v>
      </c>
      <c r="H129" s="11" t="str">
        <f t="shared" si="14"/>
        <v>N/A</v>
      </c>
      <c r="I129" s="12">
        <v>24.43</v>
      </c>
      <c r="J129" s="12">
        <v>-16.2</v>
      </c>
      <c r="K129" s="43" t="s">
        <v>739</v>
      </c>
      <c r="L129" s="9" t="str">
        <f t="shared" si="15"/>
        <v>Yes</v>
      </c>
    </row>
    <row r="130" spans="1:12" x14ac:dyDescent="0.25">
      <c r="A130" s="2" t="s">
        <v>584</v>
      </c>
      <c r="B130" s="35" t="s">
        <v>213</v>
      </c>
      <c r="C130" s="45">
        <v>616200</v>
      </c>
      <c r="D130" s="11" t="str">
        <f t="shared" si="12"/>
        <v>N/A</v>
      </c>
      <c r="E130" s="45">
        <v>2317092</v>
      </c>
      <c r="F130" s="11" t="str">
        <f t="shared" si="13"/>
        <v>N/A</v>
      </c>
      <c r="G130" s="45">
        <v>3776485</v>
      </c>
      <c r="H130" s="11" t="str">
        <f t="shared" si="14"/>
        <v>N/A</v>
      </c>
      <c r="I130" s="12">
        <v>276</v>
      </c>
      <c r="J130" s="12">
        <v>62.98</v>
      </c>
      <c r="K130" s="43" t="s">
        <v>739</v>
      </c>
      <c r="L130" s="9" t="str">
        <f t="shared" si="15"/>
        <v>No</v>
      </c>
    </row>
    <row r="131" spans="1:12" x14ac:dyDescent="0.25">
      <c r="A131" s="2" t="s">
        <v>585</v>
      </c>
      <c r="B131" s="35" t="s">
        <v>213</v>
      </c>
      <c r="C131" s="36">
        <v>39</v>
      </c>
      <c r="D131" s="11" t="str">
        <f t="shared" si="12"/>
        <v>N/A</v>
      </c>
      <c r="E131" s="36">
        <v>217</v>
      </c>
      <c r="F131" s="11" t="str">
        <f t="shared" si="13"/>
        <v>N/A</v>
      </c>
      <c r="G131" s="36">
        <v>344</v>
      </c>
      <c r="H131" s="11" t="str">
        <f t="shared" si="14"/>
        <v>N/A</v>
      </c>
      <c r="I131" s="12">
        <v>456.4</v>
      </c>
      <c r="J131" s="12">
        <v>58.53</v>
      </c>
      <c r="K131" s="43" t="s">
        <v>739</v>
      </c>
      <c r="L131" s="9" t="str">
        <f t="shared" si="15"/>
        <v>No</v>
      </c>
    </row>
    <row r="132" spans="1:12" x14ac:dyDescent="0.25">
      <c r="A132" s="2" t="s">
        <v>1336</v>
      </c>
      <c r="B132" s="35" t="s">
        <v>213</v>
      </c>
      <c r="C132" s="45">
        <v>15800</v>
      </c>
      <c r="D132" s="11" t="str">
        <f t="shared" si="12"/>
        <v>N/A</v>
      </c>
      <c r="E132" s="45">
        <v>10677.843317999999</v>
      </c>
      <c r="F132" s="11" t="str">
        <f t="shared" si="13"/>
        <v>N/A</v>
      </c>
      <c r="G132" s="45">
        <v>10978.154070000001</v>
      </c>
      <c r="H132" s="11" t="str">
        <f t="shared" si="14"/>
        <v>N/A</v>
      </c>
      <c r="I132" s="12">
        <v>-32.4</v>
      </c>
      <c r="J132" s="12">
        <v>2.8119999999999998</v>
      </c>
      <c r="K132" s="43" t="s">
        <v>739</v>
      </c>
      <c r="L132" s="9" t="str">
        <f t="shared" si="15"/>
        <v>Yes</v>
      </c>
    </row>
    <row r="133" spans="1:12" ht="25" x14ac:dyDescent="0.25">
      <c r="A133" s="2" t="s">
        <v>586</v>
      </c>
      <c r="B133" s="35" t="s">
        <v>213</v>
      </c>
      <c r="C133" s="45">
        <v>968937</v>
      </c>
      <c r="D133" s="11" t="str">
        <f t="shared" si="12"/>
        <v>N/A</v>
      </c>
      <c r="E133" s="45">
        <v>1311713</v>
      </c>
      <c r="F133" s="11" t="str">
        <f t="shared" si="13"/>
        <v>N/A</v>
      </c>
      <c r="G133" s="45">
        <v>1888658</v>
      </c>
      <c r="H133" s="11" t="str">
        <f t="shared" si="14"/>
        <v>N/A</v>
      </c>
      <c r="I133" s="12">
        <v>35.380000000000003</v>
      </c>
      <c r="J133" s="12">
        <v>43.98</v>
      </c>
      <c r="K133" s="43" t="s">
        <v>739</v>
      </c>
      <c r="L133" s="9" t="str">
        <f>IF(J133="Div by 0", "N/A", IF(OR(J133="N/A",K133="N/A"),"N/A", IF(J133&gt;VALUE(MID(K133,1,2)), "No", IF(J133&lt;-1*VALUE(MID(K133,1,2)), "No", "Yes"))))</f>
        <v>No</v>
      </c>
    </row>
    <row r="134" spans="1:12" x14ac:dyDescent="0.25">
      <c r="A134" s="2" t="s">
        <v>587</v>
      </c>
      <c r="B134" s="35" t="s">
        <v>213</v>
      </c>
      <c r="C134" s="36">
        <v>4242</v>
      </c>
      <c r="D134" s="11" t="str">
        <f t="shared" si="12"/>
        <v>N/A</v>
      </c>
      <c r="E134" s="36">
        <v>7095</v>
      </c>
      <c r="F134" s="11" t="str">
        <f t="shared" si="13"/>
        <v>N/A</v>
      </c>
      <c r="G134" s="36">
        <v>10387</v>
      </c>
      <c r="H134" s="11" t="str">
        <f t="shared" si="14"/>
        <v>N/A</v>
      </c>
      <c r="I134" s="12">
        <v>67.260000000000005</v>
      </c>
      <c r="J134" s="12">
        <v>46.4</v>
      </c>
      <c r="K134" s="43" t="s">
        <v>739</v>
      </c>
      <c r="L134" s="9" t="str">
        <f t="shared" ref="L134:L138" si="16">IF(J134="Div by 0", "N/A", IF(OR(J134="N/A",K134="N/A"),"N/A", IF(J134&gt;VALUE(MID(K134,1,2)), "No", IF(J134&lt;-1*VALUE(MID(K134,1,2)), "No", "Yes"))))</f>
        <v>No</v>
      </c>
    </row>
    <row r="135" spans="1:12" ht="25" x14ac:dyDescent="0.25">
      <c r="A135" s="2" t="s">
        <v>1337</v>
      </c>
      <c r="B135" s="35" t="s">
        <v>213</v>
      </c>
      <c r="C135" s="45">
        <v>228.41513437</v>
      </c>
      <c r="D135" s="11" t="str">
        <f t="shared" si="12"/>
        <v>N/A</v>
      </c>
      <c r="E135" s="45">
        <v>184.87850599000001</v>
      </c>
      <c r="F135" s="11" t="str">
        <f t="shared" si="13"/>
        <v>N/A</v>
      </c>
      <c r="G135" s="45">
        <v>181.82901704</v>
      </c>
      <c r="H135" s="11" t="str">
        <f t="shared" si="14"/>
        <v>N/A</v>
      </c>
      <c r="I135" s="12">
        <v>-19.100000000000001</v>
      </c>
      <c r="J135" s="12">
        <v>-1.65</v>
      </c>
      <c r="K135" s="43" t="s">
        <v>739</v>
      </c>
      <c r="L135" s="9" t="str">
        <f t="shared" si="16"/>
        <v>Yes</v>
      </c>
    </row>
    <row r="136" spans="1:12" ht="25" x14ac:dyDescent="0.25">
      <c r="A136" s="2" t="s">
        <v>588</v>
      </c>
      <c r="B136" s="35" t="s">
        <v>213</v>
      </c>
      <c r="C136" s="45">
        <v>0</v>
      </c>
      <c r="D136" s="11" t="str">
        <f t="shared" ref="D136:D150" si="17">IF($B136="N/A","N/A",IF(C136&gt;10,"No",IF(C136&lt;-10,"No","Yes")))</f>
        <v>N/A</v>
      </c>
      <c r="E136" s="45">
        <v>0</v>
      </c>
      <c r="F136" s="11" t="str">
        <f t="shared" ref="F136:F150" si="18">IF($B136="N/A","N/A",IF(E136&gt;10,"No",IF(E136&lt;-10,"No","Yes")))</f>
        <v>N/A</v>
      </c>
      <c r="G136" s="45">
        <v>0</v>
      </c>
      <c r="H136" s="11" t="str">
        <f t="shared" ref="H136:H150" si="19">IF($B136="N/A","N/A",IF(G136&gt;10,"No",IF(G136&lt;-10,"No","Yes")))</f>
        <v>N/A</v>
      </c>
      <c r="I136" s="12" t="s">
        <v>1746</v>
      </c>
      <c r="J136" s="12" t="s">
        <v>1746</v>
      </c>
      <c r="K136" s="43" t="s">
        <v>739</v>
      </c>
      <c r="L136" s="9" t="str">
        <f t="shared" si="16"/>
        <v>N/A</v>
      </c>
    </row>
    <row r="137" spans="1:12" x14ac:dyDescent="0.25">
      <c r="A137" s="2" t="s">
        <v>589</v>
      </c>
      <c r="B137" s="35" t="s">
        <v>213</v>
      </c>
      <c r="C137" s="36">
        <v>0</v>
      </c>
      <c r="D137" s="11" t="str">
        <f t="shared" si="17"/>
        <v>N/A</v>
      </c>
      <c r="E137" s="36">
        <v>0</v>
      </c>
      <c r="F137" s="11" t="str">
        <f t="shared" si="18"/>
        <v>N/A</v>
      </c>
      <c r="G137" s="36">
        <v>0</v>
      </c>
      <c r="H137" s="11" t="str">
        <f t="shared" si="19"/>
        <v>N/A</v>
      </c>
      <c r="I137" s="12" t="s">
        <v>1746</v>
      </c>
      <c r="J137" s="12" t="s">
        <v>1746</v>
      </c>
      <c r="K137" s="43" t="s">
        <v>739</v>
      </c>
      <c r="L137" s="9" t="str">
        <f t="shared" si="16"/>
        <v>N/A</v>
      </c>
    </row>
    <row r="138" spans="1:12" ht="25" x14ac:dyDescent="0.25">
      <c r="A138" s="2" t="s">
        <v>1338</v>
      </c>
      <c r="B138" s="35" t="s">
        <v>213</v>
      </c>
      <c r="C138" s="45" t="s">
        <v>1746</v>
      </c>
      <c r="D138" s="11" t="str">
        <f t="shared" si="17"/>
        <v>N/A</v>
      </c>
      <c r="E138" s="45" t="s">
        <v>1746</v>
      </c>
      <c r="F138" s="11" t="str">
        <f t="shared" si="18"/>
        <v>N/A</v>
      </c>
      <c r="G138" s="45" t="s">
        <v>1746</v>
      </c>
      <c r="H138" s="11" t="str">
        <f t="shared" si="19"/>
        <v>N/A</v>
      </c>
      <c r="I138" s="12" t="s">
        <v>1746</v>
      </c>
      <c r="J138" s="12" t="s">
        <v>1746</v>
      </c>
      <c r="K138" s="43" t="s">
        <v>739</v>
      </c>
      <c r="L138" s="9" t="str">
        <f t="shared" si="16"/>
        <v>N/A</v>
      </c>
    </row>
    <row r="139" spans="1:12" ht="25" x14ac:dyDescent="0.25">
      <c r="A139" s="2" t="s">
        <v>590</v>
      </c>
      <c r="B139" s="35" t="s">
        <v>213</v>
      </c>
      <c r="C139" s="45">
        <v>54562493</v>
      </c>
      <c r="D139" s="11" t="str">
        <f t="shared" si="17"/>
        <v>N/A</v>
      </c>
      <c r="E139" s="45">
        <v>68023375</v>
      </c>
      <c r="F139" s="11" t="str">
        <f t="shared" si="18"/>
        <v>N/A</v>
      </c>
      <c r="G139" s="45">
        <v>78400572</v>
      </c>
      <c r="H139" s="11" t="str">
        <f t="shared" si="19"/>
        <v>N/A</v>
      </c>
      <c r="I139" s="12">
        <v>24.67</v>
      </c>
      <c r="J139" s="12">
        <v>15.26</v>
      </c>
      <c r="K139" s="43" t="s">
        <v>739</v>
      </c>
      <c r="L139" s="9" t="str">
        <f t="shared" ref="L139:L150" si="20">IF(J139="Div by 0", "N/A", IF(K139="N/A","N/A", IF(J139&gt;VALUE(MID(K139,1,2)), "No", IF(J139&lt;-1*VALUE(MID(K139,1,2)), "No", "Yes"))))</f>
        <v>Yes</v>
      </c>
    </row>
    <row r="140" spans="1:12" x14ac:dyDescent="0.25">
      <c r="A140" s="2" t="s">
        <v>591</v>
      </c>
      <c r="B140" s="35" t="s">
        <v>213</v>
      </c>
      <c r="C140" s="36">
        <v>22422</v>
      </c>
      <c r="D140" s="11" t="str">
        <f t="shared" si="17"/>
        <v>N/A</v>
      </c>
      <c r="E140" s="36">
        <v>49822</v>
      </c>
      <c r="F140" s="11" t="str">
        <f t="shared" si="18"/>
        <v>N/A</v>
      </c>
      <c r="G140" s="36">
        <v>62582</v>
      </c>
      <c r="H140" s="11" t="str">
        <f t="shared" si="19"/>
        <v>N/A</v>
      </c>
      <c r="I140" s="12">
        <v>122.2</v>
      </c>
      <c r="J140" s="12">
        <v>25.61</v>
      </c>
      <c r="K140" s="43" t="s">
        <v>739</v>
      </c>
      <c r="L140" s="9" t="str">
        <f t="shared" si="20"/>
        <v>Yes</v>
      </c>
    </row>
    <row r="141" spans="1:12" ht="25" x14ac:dyDescent="0.25">
      <c r="A141" s="2" t="s">
        <v>1339</v>
      </c>
      <c r="B141" s="35" t="s">
        <v>213</v>
      </c>
      <c r="C141" s="45">
        <v>2433.4355989999999</v>
      </c>
      <c r="D141" s="11" t="str">
        <f t="shared" si="17"/>
        <v>N/A</v>
      </c>
      <c r="E141" s="45">
        <v>1365.3280679</v>
      </c>
      <c r="F141" s="11" t="str">
        <f t="shared" si="18"/>
        <v>N/A</v>
      </c>
      <c r="G141" s="45">
        <v>1252.7655236000001</v>
      </c>
      <c r="H141" s="11" t="str">
        <f t="shared" si="19"/>
        <v>N/A</v>
      </c>
      <c r="I141" s="12">
        <v>-43.9</v>
      </c>
      <c r="J141" s="12">
        <v>-8.24</v>
      </c>
      <c r="K141" s="43" t="s">
        <v>739</v>
      </c>
      <c r="L141" s="9" t="str">
        <f t="shared" si="20"/>
        <v>Yes</v>
      </c>
    </row>
    <row r="142" spans="1:12" ht="25" x14ac:dyDescent="0.25">
      <c r="A142" s="2" t="s">
        <v>592</v>
      </c>
      <c r="B142" s="35" t="s">
        <v>213</v>
      </c>
      <c r="C142" s="45">
        <v>79449705</v>
      </c>
      <c r="D142" s="11" t="str">
        <f t="shared" si="17"/>
        <v>N/A</v>
      </c>
      <c r="E142" s="45">
        <v>83698383</v>
      </c>
      <c r="F142" s="11" t="str">
        <f t="shared" si="18"/>
        <v>N/A</v>
      </c>
      <c r="G142" s="45">
        <v>79401539</v>
      </c>
      <c r="H142" s="11" t="str">
        <f t="shared" si="19"/>
        <v>N/A</v>
      </c>
      <c r="I142" s="12">
        <v>5.3479999999999999</v>
      </c>
      <c r="J142" s="12">
        <v>-5.13</v>
      </c>
      <c r="K142" s="43" t="s">
        <v>739</v>
      </c>
      <c r="L142" s="9" t="str">
        <f t="shared" si="20"/>
        <v>Yes</v>
      </c>
    </row>
    <row r="143" spans="1:12" x14ac:dyDescent="0.25">
      <c r="A143" s="3" t="s">
        <v>593</v>
      </c>
      <c r="B143" s="35" t="s">
        <v>213</v>
      </c>
      <c r="C143" s="36">
        <v>915</v>
      </c>
      <c r="D143" s="11" t="str">
        <f t="shared" si="17"/>
        <v>N/A</v>
      </c>
      <c r="E143" s="36">
        <v>952</v>
      </c>
      <c r="F143" s="11" t="str">
        <f t="shared" si="18"/>
        <v>N/A</v>
      </c>
      <c r="G143" s="36">
        <v>707</v>
      </c>
      <c r="H143" s="11" t="str">
        <f t="shared" si="19"/>
        <v>N/A</v>
      </c>
      <c r="I143" s="12">
        <v>4.0439999999999996</v>
      </c>
      <c r="J143" s="12">
        <v>-25.7</v>
      </c>
      <c r="K143" s="43" t="s">
        <v>739</v>
      </c>
      <c r="L143" s="9" t="str">
        <f t="shared" si="20"/>
        <v>Yes</v>
      </c>
    </row>
    <row r="144" spans="1:12" ht="25" x14ac:dyDescent="0.25">
      <c r="A144" s="3" t="s">
        <v>1340</v>
      </c>
      <c r="B144" s="35" t="s">
        <v>213</v>
      </c>
      <c r="C144" s="45">
        <v>86830.278688999999</v>
      </c>
      <c r="D144" s="11" t="str">
        <f t="shared" si="17"/>
        <v>N/A</v>
      </c>
      <c r="E144" s="45">
        <v>87918.469538000005</v>
      </c>
      <c r="F144" s="11" t="str">
        <f t="shared" si="18"/>
        <v>N/A</v>
      </c>
      <c r="G144" s="45">
        <v>112307.69306999999</v>
      </c>
      <c r="H144" s="11" t="str">
        <f t="shared" si="19"/>
        <v>N/A</v>
      </c>
      <c r="I144" s="12">
        <v>1.2529999999999999</v>
      </c>
      <c r="J144" s="12">
        <v>27.74</v>
      </c>
      <c r="K144" s="43" t="s">
        <v>739</v>
      </c>
      <c r="L144" s="9" t="str">
        <f t="shared" si="20"/>
        <v>Yes</v>
      </c>
    </row>
    <row r="145" spans="1:12" ht="25" x14ac:dyDescent="0.25">
      <c r="A145" s="2" t="s">
        <v>594</v>
      </c>
      <c r="B145" s="35" t="s">
        <v>213</v>
      </c>
      <c r="C145" s="45">
        <v>17292277</v>
      </c>
      <c r="D145" s="11" t="str">
        <f t="shared" si="17"/>
        <v>N/A</v>
      </c>
      <c r="E145" s="45">
        <v>45285529</v>
      </c>
      <c r="F145" s="11" t="str">
        <f t="shared" si="18"/>
        <v>N/A</v>
      </c>
      <c r="G145" s="45">
        <v>60900664</v>
      </c>
      <c r="H145" s="11" t="str">
        <f t="shared" si="19"/>
        <v>N/A</v>
      </c>
      <c r="I145" s="12">
        <v>161.9</v>
      </c>
      <c r="J145" s="12">
        <v>34.479999999999997</v>
      </c>
      <c r="K145" s="43" t="s">
        <v>739</v>
      </c>
      <c r="L145" s="9" t="str">
        <f t="shared" si="20"/>
        <v>No</v>
      </c>
    </row>
    <row r="146" spans="1:12" x14ac:dyDescent="0.25">
      <c r="A146" s="2" t="s">
        <v>595</v>
      </c>
      <c r="B146" s="35" t="s">
        <v>213</v>
      </c>
      <c r="C146" s="36">
        <v>14227</v>
      </c>
      <c r="D146" s="11" t="str">
        <f t="shared" si="17"/>
        <v>N/A</v>
      </c>
      <c r="E146" s="36">
        <v>29299</v>
      </c>
      <c r="F146" s="11" t="str">
        <f t="shared" si="18"/>
        <v>N/A</v>
      </c>
      <c r="G146" s="36">
        <v>35262</v>
      </c>
      <c r="H146" s="11" t="str">
        <f t="shared" si="19"/>
        <v>N/A</v>
      </c>
      <c r="I146" s="12">
        <v>105.9</v>
      </c>
      <c r="J146" s="12">
        <v>20.350000000000001</v>
      </c>
      <c r="K146" s="43" t="s">
        <v>739</v>
      </c>
      <c r="L146" s="9" t="str">
        <f t="shared" si="20"/>
        <v>Yes</v>
      </c>
    </row>
    <row r="147" spans="1:12" ht="25" x14ac:dyDescent="0.25">
      <c r="A147" s="2" t="s">
        <v>1341</v>
      </c>
      <c r="B147" s="35" t="s">
        <v>213</v>
      </c>
      <c r="C147" s="45">
        <v>1215.4549096999999</v>
      </c>
      <c r="D147" s="11" t="str">
        <f t="shared" si="17"/>
        <v>N/A</v>
      </c>
      <c r="E147" s="45">
        <v>1545.6339465999999</v>
      </c>
      <c r="F147" s="11" t="str">
        <f t="shared" si="18"/>
        <v>N/A</v>
      </c>
      <c r="G147" s="45">
        <v>1727.0904657000001</v>
      </c>
      <c r="H147" s="11" t="str">
        <f t="shared" si="19"/>
        <v>N/A</v>
      </c>
      <c r="I147" s="12">
        <v>27.17</v>
      </c>
      <c r="J147" s="12">
        <v>11.74</v>
      </c>
      <c r="K147" s="43" t="s">
        <v>739</v>
      </c>
      <c r="L147" s="9" t="str">
        <f t="shared" si="20"/>
        <v>Yes</v>
      </c>
    </row>
    <row r="148" spans="1:12" ht="25" x14ac:dyDescent="0.25">
      <c r="A148" s="2" t="s">
        <v>596</v>
      </c>
      <c r="B148" s="35" t="s">
        <v>213</v>
      </c>
      <c r="C148" s="45">
        <v>12890304</v>
      </c>
      <c r="D148" s="11" t="str">
        <f t="shared" si="17"/>
        <v>N/A</v>
      </c>
      <c r="E148" s="45">
        <v>13481047</v>
      </c>
      <c r="F148" s="11" t="str">
        <f t="shared" si="18"/>
        <v>N/A</v>
      </c>
      <c r="G148" s="45">
        <v>15971629</v>
      </c>
      <c r="H148" s="11" t="str">
        <f t="shared" si="19"/>
        <v>N/A</v>
      </c>
      <c r="I148" s="12">
        <v>4.5830000000000002</v>
      </c>
      <c r="J148" s="12">
        <v>18.47</v>
      </c>
      <c r="K148" s="43" t="s">
        <v>739</v>
      </c>
      <c r="L148" s="9" t="str">
        <f t="shared" si="20"/>
        <v>Yes</v>
      </c>
    </row>
    <row r="149" spans="1:12" x14ac:dyDescent="0.25">
      <c r="A149" s="2" t="s">
        <v>597</v>
      </c>
      <c r="B149" s="35" t="s">
        <v>213</v>
      </c>
      <c r="C149" s="36">
        <v>668</v>
      </c>
      <c r="D149" s="11" t="str">
        <f t="shared" si="17"/>
        <v>N/A</v>
      </c>
      <c r="E149" s="36">
        <v>619</v>
      </c>
      <c r="F149" s="11" t="str">
        <f t="shared" si="18"/>
        <v>N/A</v>
      </c>
      <c r="G149" s="36">
        <v>858</v>
      </c>
      <c r="H149" s="11" t="str">
        <f t="shared" si="19"/>
        <v>N/A</v>
      </c>
      <c r="I149" s="12">
        <v>-7.34</v>
      </c>
      <c r="J149" s="12">
        <v>38.61</v>
      </c>
      <c r="K149" s="43" t="s">
        <v>739</v>
      </c>
      <c r="L149" s="9" t="str">
        <f t="shared" si="20"/>
        <v>No</v>
      </c>
    </row>
    <row r="150" spans="1:12" ht="25" x14ac:dyDescent="0.25">
      <c r="A150" s="4" t="s">
        <v>1342</v>
      </c>
      <c r="B150" s="35" t="s">
        <v>213</v>
      </c>
      <c r="C150" s="45">
        <v>19296.862274999999</v>
      </c>
      <c r="D150" s="11" t="str">
        <f t="shared" si="17"/>
        <v>N/A</v>
      </c>
      <c r="E150" s="45">
        <v>21778.751211999999</v>
      </c>
      <c r="F150" s="11" t="str">
        <f t="shared" si="18"/>
        <v>N/A</v>
      </c>
      <c r="G150" s="45">
        <v>18614.952214000001</v>
      </c>
      <c r="H150" s="11" t="str">
        <f t="shared" si="19"/>
        <v>N/A</v>
      </c>
      <c r="I150" s="12">
        <v>12.86</v>
      </c>
      <c r="J150" s="12">
        <v>-14.5</v>
      </c>
      <c r="K150" s="43" t="s">
        <v>739</v>
      </c>
      <c r="L150" s="9" t="str">
        <f t="shared" si="20"/>
        <v>Yes</v>
      </c>
    </row>
    <row r="151" spans="1:12" x14ac:dyDescent="0.25">
      <c r="A151" s="4" t="s">
        <v>1343</v>
      </c>
      <c r="B151" s="35" t="s">
        <v>213</v>
      </c>
      <c r="C151" s="45">
        <v>2922.8322859</v>
      </c>
      <c r="D151" s="11" t="str">
        <f t="shared" ref="D151:D170" si="21">IF($B151="N/A","N/A",IF(C151&gt;10,"No",IF(C151&lt;-10,"No","Yes")))</f>
        <v>N/A</v>
      </c>
      <c r="E151" s="45">
        <v>2014.2258929</v>
      </c>
      <c r="F151" s="11" t="str">
        <f t="shared" ref="F151:F170" si="22">IF($B151="N/A","N/A",IF(E151&gt;10,"No",IF(E151&lt;-10,"No","Yes")))</f>
        <v>N/A</v>
      </c>
      <c r="G151" s="45">
        <v>1986.9032232</v>
      </c>
      <c r="H151" s="11" t="str">
        <f t="shared" ref="H151:H170" si="23">IF($B151="N/A","N/A",IF(G151&gt;10,"No",IF(G151&lt;-10,"No","Yes")))</f>
        <v>N/A</v>
      </c>
      <c r="I151" s="12">
        <v>-31.1</v>
      </c>
      <c r="J151" s="12">
        <v>-1.36</v>
      </c>
      <c r="K151" s="43" t="s">
        <v>739</v>
      </c>
      <c r="L151" s="9" t="str">
        <f t="shared" ref="L151:L170" si="24">IF(J151="Div by 0", "N/A", IF(K151="N/A","N/A", IF(J151&gt;VALUE(MID(K151,1,2)), "No", IF(J151&lt;-1*VALUE(MID(K151,1,2)), "No", "Yes"))))</f>
        <v>Yes</v>
      </c>
    </row>
    <row r="152" spans="1:12" ht="25" x14ac:dyDescent="0.25">
      <c r="A152" s="4" t="s">
        <v>1344</v>
      </c>
      <c r="B152" s="35" t="s">
        <v>213</v>
      </c>
      <c r="C152" s="45">
        <v>2998.9910159000001</v>
      </c>
      <c r="D152" s="11" t="str">
        <f t="shared" si="21"/>
        <v>N/A</v>
      </c>
      <c r="E152" s="45">
        <v>2925.6846286</v>
      </c>
      <c r="F152" s="11" t="str">
        <f t="shared" si="22"/>
        <v>N/A</v>
      </c>
      <c r="G152" s="45">
        <v>3194.7440596000001</v>
      </c>
      <c r="H152" s="11" t="str">
        <f t="shared" si="23"/>
        <v>N/A</v>
      </c>
      <c r="I152" s="12">
        <v>-2.44</v>
      </c>
      <c r="J152" s="12">
        <v>9.1959999999999997</v>
      </c>
      <c r="K152" s="43" t="s">
        <v>739</v>
      </c>
      <c r="L152" s="9" t="str">
        <f t="shared" si="24"/>
        <v>Yes</v>
      </c>
    </row>
    <row r="153" spans="1:12" ht="25" x14ac:dyDescent="0.25">
      <c r="A153" s="4" t="s">
        <v>1345</v>
      </c>
      <c r="B153" s="35" t="s">
        <v>213</v>
      </c>
      <c r="C153" s="45">
        <v>4712.8360908000004</v>
      </c>
      <c r="D153" s="11" t="str">
        <f t="shared" si="21"/>
        <v>N/A</v>
      </c>
      <c r="E153" s="45">
        <v>4609.0427098999999</v>
      </c>
      <c r="F153" s="11" t="str">
        <f t="shared" si="22"/>
        <v>N/A</v>
      </c>
      <c r="G153" s="45">
        <v>4198.0174110999997</v>
      </c>
      <c r="H153" s="11" t="str">
        <f t="shared" si="23"/>
        <v>N/A</v>
      </c>
      <c r="I153" s="12">
        <v>-2.2000000000000002</v>
      </c>
      <c r="J153" s="12">
        <v>-8.92</v>
      </c>
      <c r="K153" s="43" t="s">
        <v>739</v>
      </c>
      <c r="L153" s="9" t="str">
        <f t="shared" si="24"/>
        <v>Yes</v>
      </c>
    </row>
    <row r="154" spans="1:12" ht="25" x14ac:dyDescent="0.25">
      <c r="A154" s="4" t="s">
        <v>1346</v>
      </c>
      <c r="B154" s="35" t="s">
        <v>213</v>
      </c>
      <c r="C154" s="45">
        <v>665.56145818000005</v>
      </c>
      <c r="D154" s="11" t="str">
        <f t="shared" si="21"/>
        <v>N/A</v>
      </c>
      <c r="E154" s="45">
        <v>820.14919276000001</v>
      </c>
      <c r="F154" s="11" t="str">
        <f t="shared" si="22"/>
        <v>N/A</v>
      </c>
      <c r="G154" s="45">
        <v>1355.4586339</v>
      </c>
      <c r="H154" s="11" t="str">
        <f t="shared" si="23"/>
        <v>N/A</v>
      </c>
      <c r="I154" s="12">
        <v>23.23</v>
      </c>
      <c r="J154" s="12">
        <v>65.27</v>
      </c>
      <c r="K154" s="43" t="s">
        <v>739</v>
      </c>
      <c r="L154" s="9" t="str">
        <f t="shared" si="24"/>
        <v>No</v>
      </c>
    </row>
    <row r="155" spans="1:12" ht="25" x14ac:dyDescent="0.25">
      <c r="A155" s="2" t="s">
        <v>1347</v>
      </c>
      <c r="B155" s="35" t="s">
        <v>213</v>
      </c>
      <c r="C155" s="45">
        <v>1232.8714189</v>
      </c>
      <c r="D155" s="11" t="str">
        <f t="shared" si="21"/>
        <v>N/A</v>
      </c>
      <c r="E155" s="45">
        <v>1260.2688958000001</v>
      </c>
      <c r="F155" s="11" t="str">
        <f t="shared" si="22"/>
        <v>N/A</v>
      </c>
      <c r="G155" s="45">
        <v>1461.0256300000001</v>
      </c>
      <c r="H155" s="11" t="str">
        <f t="shared" si="23"/>
        <v>N/A</v>
      </c>
      <c r="I155" s="12">
        <v>2.222</v>
      </c>
      <c r="J155" s="12">
        <v>15.93</v>
      </c>
      <c r="K155" s="43" t="s">
        <v>739</v>
      </c>
      <c r="L155" s="9" t="str">
        <f t="shared" si="24"/>
        <v>Yes</v>
      </c>
    </row>
    <row r="156" spans="1:12" x14ac:dyDescent="0.25">
      <c r="A156" s="2" t="s">
        <v>1348</v>
      </c>
      <c r="B156" s="35" t="s">
        <v>213</v>
      </c>
      <c r="C156" s="45">
        <v>2818.5067288</v>
      </c>
      <c r="D156" s="11" t="str">
        <f t="shared" si="21"/>
        <v>N/A</v>
      </c>
      <c r="E156" s="45">
        <v>1260.6997143000001</v>
      </c>
      <c r="F156" s="11" t="str">
        <f t="shared" si="22"/>
        <v>N/A</v>
      </c>
      <c r="G156" s="45">
        <v>1099.0204590999999</v>
      </c>
      <c r="H156" s="11" t="str">
        <f t="shared" si="23"/>
        <v>N/A</v>
      </c>
      <c r="I156" s="12">
        <v>-55.3</v>
      </c>
      <c r="J156" s="12">
        <v>-12.8</v>
      </c>
      <c r="K156" s="43" t="s">
        <v>739</v>
      </c>
      <c r="L156" s="9" t="str">
        <f t="shared" si="24"/>
        <v>Yes</v>
      </c>
    </row>
    <row r="157" spans="1:12" ht="25" x14ac:dyDescent="0.25">
      <c r="A157" s="2" t="s">
        <v>1349</v>
      </c>
      <c r="B157" s="35" t="s">
        <v>213</v>
      </c>
      <c r="C157" s="45">
        <v>7078.4261691000002</v>
      </c>
      <c r="D157" s="11" t="str">
        <f t="shared" si="21"/>
        <v>N/A</v>
      </c>
      <c r="E157" s="45">
        <v>6202.8531559000003</v>
      </c>
      <c r="F157" s="11" t="str">
        <f t="shared" si="22"/>
        <v>N/A</v>
      </c>
      <c r="G157" s="45">
        <v>6521.3640757000003</v>
      </c>
      <c r="H157" s="11" t="str">
        <f t="shared" si="23"/>
        <v>N/A</v>
      </c>
      <c r="I157" s="12">
        <v>-12.4</v>
      </c>
      <c r="J157" s="12">
        <v>5.1349999999999998</v>
      </c>
      <c r="K157" s="43" t="s">
        <v>739</v>
      </c>
      <c r="L157" s="9" t="str">
        <f t="shared" si="24"/>
        <v>Yes</v>
      </c>
    </row>
    <row r="158" spans="1:12" ht="25" x14ac:dyDescent="0.25">
      <c r="A158" s="2" t="s">
        <v>1350</v>
      </c>
      <c r="B158" s="35" t="s">
        <v>213</v>
      </c>
      <c r="C158" s="45">
        <v>4476.2427857000002</v>
      </c>
      <c r="D158" s="11" t="str">
        <f t="shared" si="21"/>
        <v>N/A</v>
      </c>
      <c r="E158" s="45">
        <v>4368.9876942999999</v>
      </c>
      <c r="F158" s="11" t="str">
        <f t="shared" si="22"/>
        <v>N/A</v>
      </c>
      <c r="G158" s="45">
        <v>4293.0862653000004</v>
      </c>
      <c r="H158" s="11" t="str">
        <f t="shared" si="23"/>
        <v>N/A</v>
      </c>
      <c r="I158" s="12">
        <v>-2.4</v>
      </c>
      <c r="J158" s="12">
        <v>-1.74</v>
      </c>
      <c r="K158" s="43" t="s">
        <v>739</v>
      </c>
      <c r="L158" s="9" t="str">
        <f t="shared" si="24"/>
        <v>Yes</v>
      </c>
    </row>
    <row r="159" spans="1:12" ht="25" x14ac:dyDescent="0.25">
      <c r="A159" s="2" t="s">
        <v>1351</v>
      </c>
      <c r="B159" s="35" t="s">
        <v>213</v>
      </c>
      <c r="C159" s="45">
        <v>630.59820263999995</v>
      </c>
      <c r="D159" s="11" t="str">
        <f t="shared" si="21"/>
        <v>N/A</v>
      </c>
      <c r="E159" s="45">
        <v>792.66844972000001</v>
      </c>
      <c r="F159" s="11" t="str">
        <f t="shared" si="22"/>
        <v>N/A</v>
      </c>
      <c r="G159" s="45">
        <v>447.88373302000002</v>
      </c>
      <c r="H159" s="11" t="str">
        <f t="shared" si="23"/>
        <v>N/A</v>
      </c>
      <c r="I159" s="12">
        <v>25.7</v>
      </c>
      <c r="J159" s="12">
        <v>-43.5</v>
      </c>
      <c r="K159" s="43" t="s">
        <v>739</v>
      </c>
      <c r="L159" s="9" t="str">
        <f t="shared" si="24"/>
        <v>No</v>
      </c>
    </row>
    <row r="160" spans="1:12" ht="25" x14ac:dyDescent="0.25">
      <c r="A160" s="4" t="s">
        <v>1352</v>
      </c>
      <c r="B160" s="35" t="s">
        <v>213</v>
      </c>
      <c r="C160" s="45">
        <v>115.4647973</v>
      </c>
      <c r="D160" s="11" t="str">
        <f t="shared" si="21"/>
        <v>N/A</v>
      </c>
      <c r="E160" s="45">
        <v>63.070038621999998</v>
      </c>
      <c r="F160" s="11" t="str">
        <f t="shared" si="22"/>
        <v>N/A</v>
      </c>
      <c r="G160" s="45">
        <v>154.74996478</v>
      </c>
      <c r="H160" s="11" t="str">
        <f t="shared" si="23"/>
        <v>N/A</v>
      </c>
      <c r="I160" s="12">
        <v>-45.4</v>
      </c>
      <c r="J160" s="12">
        <v>145.4</v>
      </c>
      <c r="K160" s="43" t="s">
        <v>739</v>
      </c>
      <c r="L160" s="9" t="str">
        <f t="shared" si="24"/>
        <v>No</v>
      </c>
    </row>
    <row r="161" spans="1:12" x14ac:dyDescent="0.25">
      <c r="A161" s="4" t="s">
        <v>1353</v>
      </c>
      <c r="B161" s="35" t="s">
        <v>213</v>
      </c>
      <c r="C161" s="45">
        <v>3025.6895224</v>
      </c>
      <c r="D161" s="11" t="str">
        <f t="shared" si="21"/>
        <v>N/A</v>
      </c>
      <c r="E161" s="45">
        <v>1920.5612143000001</v>
      </c>
      <c r="F161" s="11" t="str">
        <f t="shared" si="22"/>
        <v>N/A</v>
      </c>
      <c r="G161" s="45">
        <v>1979.8164455000001</v>
      </c>
      <c r="H161" s="11" t="str">
        <f t="shared" si="23"/>
        <v>N/A</v>
      </c>
      <c r="I161" s="12">
        <v>-36.5</v>
      </c>
      <c r="J161" s="12">
        <v>3.085</v>
      </c>
      <c r="K161" s="43" t="s">
        <v>739</v>
      </c>
      <c r="L161" s="9" t="str">
        <f t="shared" si="24"/>
        <v>Yes</v>
      </c>
    </row>
    <row r="162" spans="1:12" x14ac:dyDescent="0.25">
      <c r="A162" s="4" t="s">
        <v>1354</v>
      </c>
      <c r="B162" s="35" t="s">
        <v>213</v>
      </c>
      <c r="C162" s="45">
        <v>2839.3655840000001</v>
      </c>
      <c r="D162" s="11" t="str">
        <f t="shared" si="21"/>
        <v>N/A</v>
      </c>
      <c r="E162" s="45">
        <v>2816.6646629000002</v>
      </c>
      <c r="F162" s="11" t="str">
        <f t="shared" si="22"/>
        <v>N/A</v>
      </c>
      <c r="G162" s="45">
        <v>3120.2583568</v>
      </c>
      <c r="H162" s="11" t="str">
        <f t="shared" si="23"/>
        <v>N/A</v>
      </c>
      <c r="I162" s="12">
        <v>-0.8</v>
      </c>
      <c r="J162" s="12">
        <v>10.78</v>
      </c>
      <c r="K162" s="43" t="s">
        <v>739</v>
      </c>
      <c r="L162" s="9" t="str">
        <f t="shared" si="24"/>
        <v>Yes</v>
      </c>
    </row>
    <row r="163" spans="1:12" x14ac:dyDescent="0.25">
      <c r="A163" s="4" t="s">
        <v>1705</v>
      </c>
      <c r="B163" s="35" t="s">
        <v>213</v>
      </c>
      <c r="C163" s="45">
        <v>5423.4150954999996</v>
      </c>
      <c r="D163" s="11" t="str">
        <f t="shared" si="21"/>
        <v>N/A</v>
      </c>
      <c r="E163" s="45">
        <v>5759.1350351999999</v>
      </c>
      <c r="F163" s="11" t="str">
        <f t="shared" si="22"/>
        <v>N/A</v>
      </c>
      <c r="G163" s="45">
        <v>6196.9047493999997</v>
      </c>
      <c r="H163" s="11" t="str">
        <f t="shared" si="23"/>
        <v>N/A</v>
      </c>
      <c r="I163" s="12">
        <v>6.19</v>
      </c>
      <c r="J163" s="12">
        <v>7.601</v>
      </c>
      <c r="K163" s="43" t="s">
        <v>739</v>
      </c>
      <c r="L163" s="9" t="str">
        <f t="shared" si="24"/>
        <v>Yes</v>
      </c>
    </row>
    <row r="164" spans="1:12" x14ac:dyDescent="0.25">
      <c r="A164" s="4" t="s">
        <v>1355</v>
      </c>
      <c r="B164" s="35" t="s">
        <v>213</v>
      </c>
      <c r="C164" s="45">
        <v>365.02587331000001</v>
      </c>
      <c r="D164" s="11" t="str">
        <f t="shared" si="21"/>
        <v>N/A</v>
      </c>
      <c r="E164" s="45">
        <v>452.39243338</v>
      </c>
      <c r="F164" s="11" t="str">
        <f t="shared" si="22"/>
        <v>N/A</v>
      </c>
      <c r="G164" s="45">
        <v>288.62624292999999</v>
      </c>
      <c r="H164" s="11" t="str">
        <f t="shared" si="23"/>
        <v>N/A</v>
      </c>
      <c r="I164" s="12">
        <v>23.93</v>
      </c>
      <c r="J164" s="12">
        <v>-36.200000000000003</v>
      </c>
      <c r="K164" s="43" t="s">
        <v>739</v>
      </c>
      <c r="L164" s="9" t="str">
        <f t="shared" si="24"/>
        <v>No</v>
      </c>
    </row>
    <row r="165" spans="1:12" x14ac:dyDescent="0.25">
      <c r="A165" s="4" t="s">
        <v>1356</v>
      </c>
      <c r="B165" s="35" t="s">
        <v>213</v>
      </c>
      <c r="C165" s="45">
        <v>508.14925676000001</v>
      </c>
      <c r="D165" s="11" t="str">
        <f t="shared" si="21"/>
        <v>N/A</v>
      </c>
      <c r="E165" s="45">
        <v>795.05503412999997</v>
      </c>
      <c r="F165" s="11" t="str">
        <f t="shared" si="22"/>
        <v>N/A</v>
      </c>
      <c r="G165" s="45">
        <v>1086.7954159000001</v>
      </c>
      <c r="H165" s="11" t="str">
        <f t="shared" si="23"/>
        <v>N/A</v>
      </c>
      <c r="I165" s="12">
        <v>56.46</v>
      </c>
      <c r="J165" s="12">
        <v>36.69</v>
      </c>
      <c r="K165" s="43" t="s">
        <v>739</v>
      </c>
      <c r="L165" s="9" t="str">
        <f t="shared" si="24"/>
        <v>No</v>
      </c>
    </row>
    <row r="166" spans="1:12" x14ac:dyDescent="0.25">
      <c r="A166" s="4" t="s">
        <v>1357</v>
      </c>
      <c r="B166" s="35" t="s">
        <v>213</v>
      </c>
      <c r="C166" s="45">
        <v>6861.1318477000004</v>
      </c>
      <c r="D166" s="11" t="str">
        <f t="shared" si="21"/>
        <v>N/A</v>
      </c>
      <c r="E166" s="45">
        <v>4562.0037214000004</v>
      </c>
      <c r="F166" s="11" t="str">
        <f t="shared" si="22"/>
        <v>N/A</v>
      </c>
      <c r="G166" s="45">
        <v>4384.0904296999997</v>
      </c>
      <c r="H166" s="11" t="str">
        <f t="shared" si="23"/>
        <v>N/A</v>
      </c>
      <c r="I166" s="12">
        <v>-33.5</v>
      </c>
      <c r="J166" s="12">
        <v>-3.9</v>
      </c>
      <c r="K166" s="43" t="s">
        <v>739</v>
      </c>
      <c r="L166" s="9" t="str">
        <f t="shared" si="24"/>
        <v>Yes</v>
      </c>
    </row>
    <row r="167" spans="1:12" x14ac:dyDescent="0.25">
      <c r="A167" s="44" t="s">
        <v>1358</v>
      </c>
      <c r="B167" s="35" t="s">
        <v>213</v>
      </c>
      <c r="C167" s="45">
        <v>5652.0543654000003</v>
      </c>
      <c r="D167" s="11" t="str">
        <f t="shared" si="21"/>
        <v>N/A</v>
      </c>
      <c r="E167" s="45">
        <v>5945.2447401999998</v>
      </c>
      <c r="F167" s="11" t="str">
        <f t="shared" si="22"/>
        <v>N/A</v>
      </c>
      <c r="G167" s="45">
        <v>6558.6167942000002</v>
      </c>
      <c r="H167" s="11" t="str">
        <f t="shared" si="23"/>
        <v>N/A</v>
      </c>
      <c r="I167" s="12">
        <v>5.1870000000000003</v>
      </c>
      <c r="J167" s="12">
        <v>10.32</v>
      </c>
      <c r="K167" s="43" t="s">
        <v>739</v>
      </c>
      <c r="L167" s="9" t="str">
        <f t="shared" si="24"/>
        <v>Yes</v>
      </c>
    </row>
    <row r="168" spans="1:12" x14ac:dyDescent="0.25">
      <c r="A168" s="44" t="s">
        <v>1359</v>
      </c>
      <c r="B168" s="35" t="s">
        <v>213</v>
      </c>
      <c r="C168" s="45">
        <v>11613.78232</v>
      </c>
      <c r="D168" s="11" t="str">
        <f t="shared" si="21"/>
        <v>N/A</v>
      </c>
      <c r="E168" s="45">
        <v>12581.003993</v>
      </c>
      <c r="F168" s="11" t="str">
        <f t="shared" si="22"/>
        <v>N/A</v>
      </c>
      <c r="G168" s="45">
        <v>12698.822598000001</v>
      </c>
      <c r="H168" s="11" t="str">
        <f t="shared" si="23"/>
        <v>N/A</v>
      </c>
      <c r="I168" s="12">
        <v>8.3279999999999994</v>
      </c>
      <c r="J168" s="12">
        <v>0.9365</v>
      </c>
      <c r="K168" s="43" t="s">
        <v>739</v>
      </c>
      <c r="L168" s="9" t="str">
        <f t="shared" si="24"/>
        <v>Yes</v>
      </c>
    </row>
    <row r="169" spans="1:12" x14ac:dyDescent="0.25">
      <c r="A169" s="44" t="s">
        <v>1360</v>
      </c>
      <c r="B169" s="35" t="s">
        <v>213</v>
      </c>
      <c r="C169" s="45">
        <v>2444.8039570999999</v>
      </c>
      <c r="D169" s="11" t="str">
        <f t="shared" si="21"/>
        <v>N/A</v>
      </c>
      <c r="E169" s="45">
        <v>3786.4964015</v>
      </c>
      <c r="F169" s="11" t="str">
        <f t="shared" si="22"/>
        <v>N/A</v>
      </c>
      <c r="G169" s="45">
        <v>2310.2190810000002</v>
      </c>
      <c r="H169" s="11" t="str">
        <f t="shared" si="23"/>
        <v>N/A</v>
      </c>
      <c r="I169" s="12">
        <v>54.88</v>
      </c>
      <c r="J169" s="12">
        <v>-39</v>
      </c>
      <c r="K169" s="43" t="s">
        <v>739</v>
      </c>
      <c r="L169" s="9" t="str">
        <f t="shared" si="24"/>
        <v>No</v>
      </c>
    </row>
    <row r="170" spans="1:12" x14ac:dyDescent="0.25">
      <c r="A170" s="44" t="s">
        <v>1361</v>
      </c>
      <c r="B170" s="35" t="s">
        <v>213</v>
      </c>
      <c r="C170" s="45">
        <v>1317.8504054</v>
      </c>
      <c r="D170" s="11" t="str">
        <f t="shared" si="21"/>
        <v>N/A</v>
      </c>
      <c r="E170" s="45">
        <v>1985.5270938000001</v>
      </c>
      <c r="F170" s="11" t="str">
        <f t="shared" si="22"/>
        <v>N/A</v>
      </c>
      <c r="G170" s="45">
        <v>2465.6576703000001</v>
      </c>
      <c r="H170" s="11" t="str">
        <f t="shared" si="23"/>
        <v>N/A</v>
      </c>
      <c r="I170" s="12">
        <v>50.66</v>
      </c>
      <c r="J170" s="12">
        <v>24.18</v>
      </c>
      <c r="K170" s="43" t="s">
        <v>739</v>
      </c>
      <c r="L170" s="9" t="str">
        <f t="shared" si="24"/>
        <v>Yes</v>
      </c>
    </row>
    <row r="171" spans="1:12" x14ac:dyDescent="0.25">
      <c r="A171" s="44" t="s">
        <v>85</v>
      </c>
      <c r="B171" s="35" t="s">
        <v>213</v>
      </c>
      <c r="C171" s="8">
        <v>19.224351677000001</v>
      </c>
      <c r="D171" s="11" t="str">
        <f t="shared" ref="D171:D202" si="25">IF($B171="N/A","N/A",IF(C171&gt;10,"No",IF(C171&lt;-10,"No","Yes")))</f>
        <v>N/A</v>
      </c>
      <c r="E171" s="8">
        <v>15.170714286000001</v>
      </c>
      <c r="F171" s="11" t="str">
        <f t="shared" ref="F171:F202" si="26">IF($B171="N/A","N/A",IF(E171&gt;10,"No",IF(E171&lt;-10,"No","Yes")))</f>
        <v>N/A</v>
      </c>
      <c r="G171" s="8">
        <v>15.470641426</v>
      </c>
      <c r="H171" s="11" t="str">
        <f t="shared" ref="H171:H202" si="27">IF($B171="N/A","N/A",IF(G171&gt;10,"No",IF(G171&lt;-10,"No","Yes")))</f>
        <v>N/A</v>
      </c>
      <c r="I171" s="12">
        <v>-21.1</v>
      </c>
      <c r="J171" s="12">
        <v>1.9770000000000001</v>
      </c>
      <c r="K171" s="43" t="s">
        <v>739</v>
      </c>
      <c r="L171" s="9" t="str">
        <f t="shared" ref="L171:L202" si="28">IF(J171="Div by 0", "N/A", IF(K171="N/A","N/A", IF(J171&gt;VALUE(MID(K171,1,2)), "No", IF(J171&lt;-1*VALUE(MID(K171,1,2)), "No", "Yes"))))</f>
        <v>Yes</v>
      </c>
    </row>
    <row r="172" spans="1:12" x14ac:dyDescent="0.25">
      <c r="A172" s="44" t="s">
        <v>465</v>
      </c>
      <c r="B172" s="35" t="s">
        <v>213</v>
      </c>
      <c r="C172" s="8">
        <v>18.728403594</v>
      </c>
      <c r="D172" s="11" t="str">
        <f t="shared" si="25"/>
        <v>N/A</v>
      </c>
      <c r="E172" s="8">
        <v>19.450407899999998</v>
      </c>
      <c r="F172" s="11" t="str">
        <f t="shared" si="26"/>
        <v>N/A</v>
      </c>
      <c r="G172" s="8">
        <v>18.928715264000001</v>
      </c>
      <c r="H172" s="11" t="str">
        <f t="shared" si="27"/>
        <v>N/A</v>
      </c>
      <c r="I172" s="12">
        <v>3.855</v>
      </c>
      <c r="J172" s="12">
        <v>-2.68</v>
      </c>
      <c r="K172" s="43" t="s">
        <v>739</v>
      </c>
      <c r="L172" s="9" t="str">
        <f t="shared" si="28"/>
        <v>Yes</v>
      </c>
    </row>
    <row r="173" spans="1:12" x14ac:dyDescent="0.25">
      <c r="A173" s="44" t="s">
        <v>466</v>
      </c>
      <c r="B173" s="35" t="s">
        <v>213</v>
      </c>
      <c r="C173" s="8">
        <v>23.089008592999999</v>
      </c>
      <c r="D173" s="11" t="str">
        <f t="shared" si="25"/>
        <v>N/A</v>
      </c>
      <c r="E173" s="8">
        <v>22.736049745999999</v>
      </c>
      <c r="F173" s="11" t="str">
        <f t="shared" si="26"/>
        <v>N/A</v>
      </c>
      <c r="G173" s="8">
        <v>21.469242669</v>
      </c>
      <c r="H173" s="11" t="str">
        <f t="shared" si="27"/>
        <v>N/A</v>
      </c>
      <c r="I173" s="12">
        <v>-1.53</v>
      </c>
      <c r="J173" s="12">
        <v>-5.57</v>
      </c>
      <c r="K173" s="43" t="s">
        <v>739</v>
      </c>
      <c r="L173" s="9" t="str">
        <f t="shared" si="28"/>
        <v>Yes</v>
      </c>
    </row>
    <row r="174" spans="1:12" x14ac:dyDescent="0.25">
      <c r="A174" s="2" t="s">
        <v>467</v>
      </c>
      <c r="B174" s="35" t="s">
        <v>213</v>
      </c>
      <c r="C174" s="8">
        <v>7.6025510943999999</v>
      </c>
      <c r="D174" s="11" t="str">
        <f t="shared" si="25"/>
        <v>N/A</v>
      </c>
      <c r="E174" s="8">
        <v>7.9264734487000004</v>
      </c>
      <c r="F174" s="11" t="str">
        <f t="shared" si="26"/>
        <v>N/A</v>
      </c>
      <c r="G174" s="8">
        <v>20.341847013999999</v>
      </c>
      <c r="H174" s="11" t="str">
        <f t="shared" si="27"/>
        <v>N/A</v>
      </c>
      <c r="I174" s="12">
        <v>4.2610000000000001</v>
      </c>
      <c r="J174" s="12">
        <v>156.6</v>
      </c>
      <c r="K174" s="43" t="s">
        <v>739</v>
      </c>
      <c r="L174" s="9" t="str">
        <f t="shared" si="28"/>
        <v>No</v>
      </c>
    </row>
    <row r="175" spans="1:12" x14ac:dyDescent="0.25">
      <c r="A175" s="2" t="s">
        <v>468</v>
      </c>
      <c r="B175" s="35" t="s">
        <v>213</v>
      </c>
      <c r="C175" s="8">
        <v>22.060810811</v>
      </c>
      <c r="D175" s="11" t="str">
        <f t="shared" si="25"/>
        <v>N/A</v>
      </c>
      <c r="E175" s="8">
        <v>13.301941696</v>
      </c>
      <c r="F175" s="11" t="str">
        <f t="shared" si="26"/>
        <v>N/A</v>
      </c>
      <c r="G175" s="8">
        <v>13.196993677</v>
      </c>
      <c r="H175" s="11" t="str">
        <f t="shared" si="27"/>
        <v>N/A</v>
      </c>
      <c r="I175" s="12">
        <v>-39.700000000000003</v>
      </c>
      <c r="J175" s="12">
        <v>-0.78900000000000003</v>
      </c>
      <c r="K175" s="43" t="s">
        <v>739</v>
      </c>
      <c r="L175" s="9" t="str">
        <f t="shared" si="28"/>
        <v>Yes</v>
      </c>
    </row>
    <row r="176" spans="1:12" x14ac:dyDescent="0.25">
      <c r="A176" s="2" t="s">
        <v>1362</v>
      </c>
      <c r="B176" s="35" t="s">
        <v>213</v>
      </c>
      <c r="C176" s="8">
        <v>4.1230682863999997</v>
      </c>
      <c r="D176" s="11" t="str">
        <f t="shared" si="25"/>
        <v>N/A</v>
      </c>
      <c r="E176" s="8">
        <v>2.0721428570999998</v>
      </c>
      <c r="F176" s="11" t="str">
        <f t="shared" si="26"/>
        <v>N/A</v>
      </c>
      <c r="G176" s="8">
        <v>1.9770731850000001</v>
      </c>
      <c r="H176" s="11" t="str">
        <f t="shared" si="27"/>
        <v>N/A</v>
      </c>
      <c r="I176" s="12">
        <v>-49.7</v>
      </c>
      <c r="J176" s="12">
        <v>-4.59</v>
      </c>
      <c r="K176" s="43" t="s">
        <v>739</v>
      </c>
      <c r="L176" s="9" t="str">
        <f t="shared" si="28"/>
        <v>Yes</v>
      </c>
    </row>
    <row r="177" spans="1:12" x14ac:dyDescent="0.25">
      <c r="A177" s="2" t="s">
        <v>1363</v>
      </c>
      <c r="B177" s="35" t="s">
        <v>213</v>
      </c>
      <c r="C177" s="8">
        <v>13.107578899</v>
      </c>
      <c r="D177" s="11" t="str">
        <f t="shared" si="25"/>
        <v>N/A</v>
      </c>
      <c r="E177" s="8">
        <v>11.957921855</v>
      </c>
      <c r="F177" s="11" t="str">
        <f t="shared" si="26"/>
        <v>N/A</v>
      </c>
      <c r="G177" s="8">
        <v>12.202980266000001</v>
      </c>
      <c r="H177" s="11" t="str">
        <f t="shared" si="27"/>
        <v>N/A</v>
      </c>
      <c r="I177" s="12">
        <v>-8.77</v>
      </c>
      <c r="J177" s="12">
        <v>2.0489999999999999</v>
      </c>
      <c r="K177" s="43" t="s">
        <v>739</v>
      </c>
      <c r="L177" s="9" t="str">
        <f t="shared" si="28"/>
        <v>Yes</v>
      </c>
    </row>
    <row r="178" spans="1:12" x14ac:dyDescent="0.25">
      <c r="A178" s="2" t="s">
        <v>1364</v>
      </c>
      <c r="B178" s="35" t="s">
        <v>213</v>
      </c>
      <c r="C178" s="8">
        <v>6.4415800948999999</v>
      </c>
      <c r="D178" s="11" t="str">
        <f t="shared" si="25"/>
        <v>N/A</v>
      </c>
      <c r="E178" s="8">
        <v>6.4310260186999999</v>
      </c>
      <c r="F178" s="11" t="str">
        <f t="shared" si="26"/>
        <v>N/A</v>
      </c>
      <c r="G178" s="8">
        <v>6.3127406773999999</v>
      </c>
      <c r="H178" s="11" t="str">
        <f t="shared" si="27"/>
        <v>N/A</v>
      </c>
      <c r="I178" s="12">
        <v>-0.16400000000000001</v>
      </c>
      <c r="J178" s="12">
        <v>-1.84</v>
      </c>
      <c r="K178" s="43" t="s">
        <v>739</v>
      </c>
      <c r="L178" s="9" t="str">
        <f t="shared" si="28"/>
        <v>Yes</v>
      </c>
    </row>
    <row r="179" spans="1:12" x14ac:dyDescent="0.25">
      <c r="A179" s="2" t="s">
        <v>1365</v>
      </c>
      <c r="B179" s="35" t="s">
        <v>213</v>
      </c>
      <c r="C179" s="8">
        <v>0.33338164949999999</v>
      </c>
      <c r="D179" s="11" t="str">
        <f t="shared" si="25"/>
        <v>N/A</v>
      </c>
      <c r="E179" s="8">
        <v>0.44738377750000002</v>
      </c>
      <c r="F179" s="11" t="str">
        <f t="shared" si="26"/>
        <v>N/A</v>
      </c>
      <c r="G179" s="8">
        <v>0.22096575030000001</v>
      </c>
      <c r="H179" s="11" t="str">
        <f t="shared" si="27"/>
        <v>N/A</v>
      </c>
      <c r="I179" s="12">
        <v>34.200000000000003</v>
      </c>
      <c r="J179" s="12">
        <v>-50.6</v>
      </c>
      <c r="K179" s="43" t="s">
        <v>739</v>
      </c>
      <c r="L179" s="9" t="str">
        <f t="shared" si="28"/>
        <v>No</v>
      </c>
    </row>
    <row r="180" spans="1:12" x14ac:dyDescent="0.25">
      <c r="A180" s="2" t="s">
        <v>1366</v>
      </c>
      <c r="B180" s="35" t="s">
        <v>213</v>
      </c>
      <c r="C180" s="8">
        <v>0.1351351351</v>
      </c>
      <c r="D180" s="11" t="str">
        <f t="shared" si="25"/>
        <v>N/A</v>
      </c>
      <c r="E180" s="8">
        <v>0.35236230889999998</v>
      </c>
      <c r="F180" s="11" t="str">
        <f t="shared" si="26"/>
        <v>N/A</v>
      </c>
      <c r="G180" s="8">
        <v>0.68860365099999998</v>
      </c>
      <c r="H180" s="11" t="str">
        <f t="shared" si="27"/>
        <v>N/A</v>
      </c>
      <c r="I180" s="12">
        <v>160.69999999999999</v>
      </c>
      <c r="J180" s="12">
        <v>95.42</v>
      </c>
      <c r="K180" s="43" t="s">
        <v>739</v>
      </c>
      <c r="L180" s="9" t="str">
        <f t="shared" si="28"/>
        <v>No</v>
      </c>
    </row>
    <row r="181" spans="1:12" x14ac:dyDescent="0.25">
      <c r="A181" s="2" t="s">
        <v>86</v>
      </c>
      <c r="B181" s="35" t="s">
        <v>213</v>
      </c>
      <c r="C181" s="8">
        <v>0.189107413</v>
      </c>
      <c r="D181" s="11" t="str">
        <f t="shared" si="25"/>
        <v>N/A</v>
      </c>
      <c r="E181" s="8">
        <v>0.27576697690000002</v>
      </c>
      <c r="F181" s="11" t="str">
        <f t="shared" si="26"/>
        <v>N/A</v>
      </c>
      <c r="G181" s="8">
        <v>1.5933903806</v>
      </c>
      <c r="H181" s="11" t="str">
        <f t="shared" si="27"/>
        <v>N/A</v>
      </c>
      <c r="I181" s="12">
        <v>45.83</v>
      </c>
      <c r="J181" s="12">
        <v>477.8</v>
      </c>
      <c r="K181" s="43" t="s">
        <v>739</v>
      </c>
      <c r="L181" s="9" t="str">
        <f t="shared" si="28"/>
        <v>No</v>
      </c>
    </row>
    <row r="182" spans="1:12" x14ac:dyDescent="0.25">
      <c r="A182" s="2" t="s">
        <v>87</v>
      </c>
      <c r="B182" s="35" t="s">
        <v>213</v>
      </c>
      <c r="C182" s="8">
        <v>55.446223899000003</v>
      </c>
      <c r="D182" s="11" t="str">
        <f t="shared" si="25"/>
        <v>N/A</v>
      </c>
      <c r="E182" s="8">
        <v>61.710714285999998</v>
      </c>
      <c r="F182" s="11" t="str">
        <f t="shared" si="26"/>
        <v>N/A</v>
      </c>
      <c r="G182" s="8">
        <v>62.910480413000002</v>
      </c>
      <c r="H182" s="11" t="str">
        <f t="shared" si="27"/>
        <v>N/A</v>
      </c>
      <c r="I182" s="12">
        <v>11.3</v>
      </c>
      <c r="J182" s="12">
        <v>1.944</v>
      </c>
      <c r="K182" s="43" t="s">
        <v>739</v>
      </c>
      <c r="L182" s="9" t="str">
        <f t="shared" si="28"/>
        <v>Yes</v>
      </c>
    </row>
    <row r="183" spans="1:12" x14ac:dyDescent="0.25">
      <c r="A183" s="2" t="s">
        <v>469</v>
      </c>
      <c r="B183" s="35" t="s">
        <v>213</v>
      </c>
      <c r="C183" s="8">
        <v>78.668509560000004</v>
      </c>
      <c r="D183" s="11" t="str">
        <f t="shared" si="25"/>
        <v>N/A</v>
      </c>
      <c r="E183" s="8">
        <v>77.801631602</v>
      </c>
      <c r="F183" s="11" t="str">
        <f t="shared" si="26"/>
        <v>N/A</v>
      </c>
      <c r="G183" s="8">
        <v>78.554168344999994</v>
      </c>
      <c r="H183" s="11" t="str">
        <f t="shared" si="27"/>
        <v>N/A</v>
      </c>
      <c r="I183" s="12">
        <v>-1.1000000000000001</v>
      </c>
      <c r="J183" s="12">
        <v>0.96730000000000005</v>
      </c>
      <c r="K183" s="43" t="s">
        <v>739</v>
      </c>
      <c r="L183" s="9" t="str">
        <f t="shared" si="28"/>
        <v>Yes</v>
      </c>
    </row>
    <row r="184" spans="1:12" x14ac:dyDescent="0.25">
      <c r="A184" s="2" t="s">
        <v>470</v>
      </c>
      <c r="B184" s="35" t="s">
        <v>213</v>
      </c>
      <c r="C184" s="8">
        <v>86.366551238</v>
      </c>
      <c r="D184" s="11" t="str">
        <f t="shared" si="25"/>
        <v>N/A</v>
      </c>
      <c r="E184" s="8">
        <v>89.167075765000007</v>
      </c>
      <c r="F184" s="11" t="str">
        <f t="shared" si="26"/>
        <v>N/A</v>
      </c>
      <c r="G184" s="8">
        <v>89.188032781000004</v>
      </c>
      <c r="H184" s="11" t="str">
        <f t="shared" si="27"/>
        <v>N/A</v>
      </c>
      <c r="I184" s="12">
        <v>3.2429999999999999</v>
      </c>
      <c r="J184" s="12">
        <v>2.35E-2</v>
      </c>
      <c r="K184" s="43" t="s">
        <v>739</v>
      </c>
      <c r="L184" s="9" t="str">
        <f t="shared" si="28"/>
        <v>Yes</v>
      </c>
    </row>
    <row r="185" spans="1:12" x14ac:dyDescent="0.25">
      <c r="A185" s="2" t="s">
        <v>471</v>
      </c>
      <c r="B185" s="35" t="s">
        <v>213</v>
      </c>
      <c r="C185" s="8">
        <v>15.400782722000001</v>
      </c>
      <c r="D185" s="11" t="str">
        <f t="shared" si="25"/>
        <v>N/A</v>
      </c>
      <c r="E185" s="8">
        <v>19.714063412000002</v>
      </c>
      <c r="F185" s="11" t="str">
        <f t="shared" si="26"/>
        <v>N/A</v>
      </c>
      <c r="G185" s="8">
        <v>22.395528692999999</v>
      </c>
      <c r="H185" s="11" t="str">
        <f t="shared" si="27"/>
        <v>N/A</v>
      </c>
      <c r="I185" s="12">
        <v>28.01</v>
      </c>
      <c r="J185" s="12">
        <v>13.6</v>
      </c>
      <c r="K185" s="43" t="s">
        <v>739</v>
      </c>
      <c r="L185" s="9" t="str">
        <f t="shared" si="28"/>
        <v>Yes</v>
      </c>
    </row>
    <row r="186" spans="1:12" x14ac:dyDescent="0.25">
      <c r="A186" s="2" t="s">
        <v>472</v>
      </c>
      <c r="B186" s="35" t="s">
        <v>213</v>
      </c>
      <c r="C186" s="8">
        <v>20.810810811</v>
      </c>
      <c r="D186" s="11" t="str">
        <f t="shared" si="25"/>
        <v>N/A</v>
      </c>
      <c r="E186" s="8">
        <v>56.609703189999998</v>
      </c>
      <c r="F186" s="11" t="str">
        <f t="shared" si="26"/>
        <v>N/A</v>
      </c>
      <c r="G186" s="8">
        <v>60.816712103999997</v>
      </c>
      <c r="H186" s="11" t="str">
        <f t="shared" si="27"/>
        <v>N/A</v>
      </c>
      <c r="I186" s="12">
        <v>172</v>
      </c>
      <c r="J186" s="12">
        <v>7.4320000000000004</v>
      </c>
      <c r="K186" s="43" t="s">
        <v>739</v>
      </c>
      <c r="L186" s="9" t="str">
        <f t="shared" si="28"/>
        <v>Yes</v>
      </c>
    </row>
    <row r="187" spans="1:12" x14ac:dyDescent="0.25">
      <c r="A187" s="2" t="s">
        <v>116</v>
      </c>
      <c r="B187" s="35" t="s">
        <v>213</v>
      </c>
      <c r="C187" s="8">
        <v>70.326071701000004</v>
      </c>
      <c r="D187" s="11" t="str">
        <f t="shared" si="25"/>
        <v>N/A</v>
      </c>
      <c r="E187" s="8">
        <v>77.607857143000004</v>
      </c>
      <c r="F187" s="11" t="str">
        <f t="shared" si="26"/>
        <v>N/A</v>
      </c>
      <c r="G187" s="8">
        <v>79.494793337999994</v>
      </c>
      <c r="H187" s="11" t="str">
        <f t="shared" si="27"/>
        <v>N/A</v>
      </c>
      <c r="I187" s="12">
        <v>10.35</v>
      </c>
      <c r="J187" s="12">
        <v>2.431</v>
      </c>
      <c r="K187" s="43" t="s">
        <v>739</v>
      </c>
      <c r="L187" s="9" t="str">
        <f t="shared" si="28"/>
        <v>Yes</v>
      </c>
    </row>
    <row r="188" spans="1:12" x14ac:dyDescent="0.25">
      <c r="A188" s="2" t="s">
        <v>473</v>
      </c>
      <c r="B188" s="35" t="s">
        <v>213</v>
      </c>
      <c r="C188" s="8">
        <v>84.197189588000001</v>
      </c>
      <c r="D188" s="11" t="str">
        <f t="shared" si="25"/>
        <v>N/A</v>
      </c>
      <c r="E188" s="8">
        <v>83.855732074000002</v>
      </c>
      <c r="F188" s="11" t="str">
        <f t="shared" si="26"/>
        <v>N/A</v>
      </c>
      <c r="G188" s="8">
        <v>84.434152234999999</v>
      </c>
      <c r="H188" s="11" t="str">
        <f t="shared" si="27"/>
        <v>N/A</v>
      </c>
      <c r="I188" s="12">
        <v>-0.40600000000000003</v>
      </c>
      <c r="J188" s="12">
        <v>0.68979999999999997</v>
      </c>
      <c r="K188" s="43" t="s">
        <v>739</v>
      </c>
      <c r="L188" s="9" t="str">
        <f t="shared" si="28"/>
        <v>Yes</v>
      </c>
    </row>
    <row r="189" spans="1:12" x14ac:dyDescent="0.25">
      <c r="A189" s="2" t="s">
        <v>474</v>
      </c>
      <c r="B189" s="35" t="s">
        <v>213</v>
      </c>
      <c r="C189" s="8">
        <v>93.455816339999998</v>
      </c>
      <c r="D189" s="11" t="str">
        <f t="shared" si="25"/>
        <v>N/A</v>
      </c>
      <c r="E189" s="8">
        <v>94.626084110999997</v>
      </c>
      <c r="F189" s="11" t="str">
        <f t="shared" si="26"/>
        <v>N/A</v>
      </c>
      <c r="G189" s="8">
        <v>94.299443768000003</v>
      </c>
      <c r="H189" s="11" t="str">
        <f t="shared" si="27"/>
        <v>N/A</v>
      </c>
      <c r="I189" s="12">
        <v>1.252</v>
      </c>
      <c r="J189" s="12">
        <v>-0.34499999999999997</v>
      </c>
      <c r="K189" s="43" t="s">
        <v>739</v>
      </c>
      <c r="L189" s="9" t="str">
        <f t="shared" si="28"/>
        <v>Yes</v>
      </c>
    </row>
    <row r="190" spans="1:12" x14ac:dyDescent="0.25">
      <c r="A190" s="2" t="s">
        <v>475</v>
      </c>
      <c r="B190" s="35" t="s">
        <v>213</v>
      </c>
      <c r="C190" s="8">
        <v>35.099289751999997</v>
      </c>
      <c r="D190" s="11" t="str">
        <f t="shared" si="25"/>
        <v>N/A</v>
      </c>
      <c r="E190" s="8">
        <v>41.908189067999999</v>
      </c>
      <c r="F190" s="11" t="str">
        <f t="shared" si="26"/>
        <v>N/A</v>
      </c>
      <c r="G190" s="8">
        <v>56.092805615000003</v>
      </c>
      <c r="H190" s="11" t="str">
        <f t="shared" si="27"/>
        <v>N/A</v>
      </c>
      <c r="I190" s="12">
        <v>19.399999999999999</v>
      </c>
      <c r="J190" s="12">
        <v>33.85</v>
      </c>
      <c r="K190" s="43" t="s">
        <v>739</v>
      </c>
      <c r="L190" s="9" t="str">
        <f t="shared" si="28"/>
        <v>No</v>
      </c>
    </row>
    <row r="191" spans="1:12" x14ac:dyDescent="0.25">
      <c r="A191" s="2" t="s">
        <v>476</v>
      </c>
      <c r="B191" s="35" t="s">
        <v>213</v>
      </c>
      <c r="C191" s="8">
        <v>50.358108108000003</v>
      </c>
      <c r="D191" s="11" t="str">
        <f t="shared" si="25"/>
        <v>N/A</v>
      </c>
      <c r="E191" s="8">
        <v>75.681709961999999</v>
      </c>
      <c r="F191" s="11" t="str">
        <f t="shared" si="26"/>
        <v>N/A</v>
      </c>
      <c r="G191" s="8">
        <v>78.548048956000002</v>
      </c>
      <c r="H191" s="11" t="str">
        <f t="shared" si="27"/>
        <v>N/A</v>
      </c>
      <c r="I191" s="12">
        <v>50.29</v>
      </c>
      <c r="J191" s="12">
        <v>3.7869999999999999</v>
      </c>
      <c r="K191" s="43" t="s">
        <v>739</v>
      </c>
      <c r="L191" s="9" t="str">
        <f t="shared" si="28"/>
        <v>Yes</v>
      </c>
    </row>
    <row r="192" spans="1:12" x14ac:dyDescent="0.25">
      <c r="A192" s="2" t="s">
        <v>1367</v>
      </c>
      <c r="B192" s="35" t="s">
        <v>213</v>
      </c>
      <c r="C192" s="36">
        <v>10.944597664</v>
      </c>
      <c r="D192" s="11" t="str">
        <f t="shared" si="25"/>
        <v>N/A</v>
      </c>
      <c r="E192" s="36">
        <v>9.4952210556000001</v>
      </c>
      <c r="F192" s="11" t="str">
        <f t="shared" si="26"/>
        <v>N/A</v>
      </c>
      <c r="G192" s="36">
        <v>9.0940834873000007</v>
      </c>
      <c r="H192" s="11" t="str">
        <f t="shared" si="27"/>
        <v>N/A</v>
      </c>
      <c r="I192" s="12">
        <v>-13.2</v>
      </c>
      <c r="J192" s="12">
        <v>-4.22</v>
      </c>
      <c r="K192" s="43" t="s">
        <v>739</v>
      </c>
      <c r="L192" s="9" t="str">
        <f t="shared" si="28"/>
        <v>Yes</v>
      </c>
    </row>
    <row r="193" spans="1:12" x14ac:dyDescent="0.25">
      <c r="A193" s="2" t="s">
        <v>1368</v>
      </c>
      <c r="B193" s="35" t="s">
        <v>213</v>
      </c>
      <c r="C193" s="36">
        <v>11.985239851999999</v>
      </c>
      <c r="D193" s="11" t="str">
        <f t="shared" si="25"/>
        <v>N/A</v>
      </c>
      <c r="E193" s="36">
        <v>10.951434879000001</v>
      </c>
      <c r="F193" s="11" t="str">
        <f t="shared" si="26"/>
        <v>N/A</v>
      </c>
      <c r="G193" s="36">
        <v>12.255319149</v>
      </c>
      <c r="H193" s="11" t="str">
        <f t="shared" si="27"/>
        <v>N/A</v>
      </c>
      <c r="I193" s="12">
        <v>-8.6300000000000008</v>
      </c>
      <c r="J193" s="12">
        <v>11.91</v>
      </c>
      <c r="K193" s="43" t="s">
        <v>739</v>
      </c>
      <c r="L193" s="9" t="str">
        <f t="shared" si="28"/>
        <v>Yes</v>
      </c>
    </row>
    <row r="194" spans="1:12" x14ac:dyDescent="0.25">
      <c r="A194" s="2" t="s">
        <v>1369</v>
      </c>
      <c r="B194" s="35" t="s">
        <v>213</v>
      </c>
      <c r="C194" s="36">
        <v>14.647132343000001</v>
      </c>
      <c r="D194" s="11" t="str">
        <f t="shared" si="25"/>
        <v>N/A</v>
      </c>
      <c r="E194" s="36">
        <v>14.478192025</v>
      </c>
      <c r="F194" s="11" t="str">
        <f t="shared" si="26"/>
        <v>N/A</v>
      </c>
      <c r="G194" s="36">
        <v>13.806837345</v>
      </c>
      <c r="H194" s="11" t="str">
        <f t="shared" si="27"/>
        <v>N/A</v>
      </c>
      <c r="I194" s="12">
        <v>-1.1499999999999999</v>
      </c>
      <c r="J194" s="12">
        <v>-4.6399999999999997</v>
      </c>
      <c r="K194" s="43" t="s">
        <v>739</v>
      </c>
      <c r="L194" s="9" t="str">
        <f t="shared" si="28"/>
        <v>Yes</v>
      </c>
    </row>
    <row r="195" spans="1:12" x14ac:dyDescent="0.25">
      <c r="A195" s="2" t="s">
        <v>1370</v>
      </c>
      <c r="B195" s="35" t="s">
        <v>213</v>
      </c>
      <c r="C195" s="36">
        <v>5.5624404193999997</v>
      </c>
      <c r="D195" s="11" t="str">
        <f t="shared" si="25"/>
        <v>N/A</v>
      </c>
      <c r="E195" s="36">
        <v>6.0846625767000004</v>
      </c>
      <c r="F195" s="11" t="str">
        <f t="shared" si="26"/>
        <v>N/A</v>
      </c>
      <c r="G195" s="36">
        <v>4.3271565494999997</v>
      </c>
      <c r="H195" s="11" t="str">
        <f t="shared" si="27"/>
        <v>N/A</v>
      </c>
      <c r="I195" s="12">
        <v>9.3879999999999999</v>
      </c>
      <c r="J195" s="12">
        <v>-28.9</v>
      </c>
      <c r="K195" s="43" t="s">
        <v>739</v>
      </c>
      <c r="L195" s="9" t="str">
        <f t="shared" si="28"/>
        <v>Yes</v>
      </c>
    </row>
    <row r="196" spans="1:12" x14ac:dyDescent="0.25">
      <c r="A196" s="2" t="s">
        <v>1371</v>
      </c>
      <c r="B196" s="35" t="s">
        <v>213</v>
      </c>
      <c r="C196" s="36">
        <v>4.2486983155000004</v>
      </c>
      <c r="D196" s="11" t="str">
        <f t="shared" si="25"/>
        <v>N/A</v>
      </c>
      <c r="E196" s="36">
        <v>6.8576883303000002</v>
      </c>
      <c r="F196" s="11" t="str">
        <f t="shared" si="26"/>
        <v>N/A</v>
      </c>
      <c r="G196" s="36">
        <v>7.9141027251000002</v>
      </c>
      <c r="H196" s="11" t="str">
        <f t="shared" si="27"/>
        <v>N/A</v>
      </c>
      <c r="I196" s="12">
        <v>61.41</v>
      </c>
      <c r="J196" s="12">
        <v>15.4</v>
      </c>
      <c r="K196" s="43" t="s">
        <v>739</v>
      </c>
      <c r="L196" s="9" t="str">
        <f t="shared" si="28"/>
        <v>Yes</v>
      </c>
    </row>
    <row r="197" spans="1:12" x14ac:dyDescent="0.25">
      <c r="A197" s="2" t="s">
        <v>1372</v>
      </c>
      <c r="B197" s="35" t="s">
        <v>213</v>
      </c>
      <c r="C197" s="36">
        <v>215.07337368</v>
      </c>
      <c r="D197" s="11" t="str">
        <f t="shared" si="25"/>
        <v>N/A</v>
      </c>
      <c r="E197" s="36">
        <v>192.09686314999999</v>
      </c>
      <c r="F197" s="11" t="str">
        <f t="shared" si="26"/>
        <v>N/A</v>
      </c>
      <c r="G197" s="36">
        <v>173.79285924999999</v>
      </c>
      <c r="H197" s="11" t="str">
        <f t="shared" si="27"/>
        <v>N/A</v>
      </c>
      <c r="I197" s="12">
        <v>-10.7</v>
      </c>
      <c r="J197" s="12">
        <v>-9.5299999999999994</v>
      </c>
      <c r="K197" s="43" t="s">
        <v>739</v>
      </c>
      <c r="L197" s="9" t="str">
        <f t="shared" si="28"/>
        <v>Yes</v>
      </c>
    </row>
    <row r="198" spans="1:12" x14ac:dyDescent="0.25">
      <c r="A198" s="2" t="s">
        <v>1373</v>
      </c>
      <c r="B198" s="35" t="s">
        <v>213</v>
      </c>
      <c r="C198" s="36">
        <v>238.96660807999999</v>
      </c>
      <c r="D198" s="11" t="str">
        <f t="shared" si="25"/>
        <v>N/A</v>
      </c>
      <c r="E198" s="36">
        <v>225.24236984000001</v>
      </c>
      <c r="F198" s="11" t="str">
        <f t="shared" si="26"/>
        <v>N/A</v>
      </c>
      <c r="G198" s="36">
        <v>226.7970297</v>
      </c>
      <c r="H198" s="11" t="str">
        <f t="shared" si="27"/>
        <v>N/A</v>
      </c>
      <c r="I198" s="12">
        <v>-5.74</v>
      </c>
      <c r="J198" s="12">
        <v>0.69020000000000004</v>
      </c>
      <c r="K198" s="43" t="s">
        <v>739</v>
      </c>
      <c r="L198" s="9" t="str">
        <f t="shared" si="28"/>
        <v>Yes</v>
      </c>
    </row>
    <row r="199" spans="1:12" x14ac:dyDescent="0.25">
      <c r="A199" s="2" t="s">
        <v>1374</v>
      </c>
      <c r="B199" s="35" t="s">
        <v>213</v>
      </c>
      <c r="C199" s="36">
        <v>209.78646093</v>
      </c>
      <c r="D199" s="11" t="str">
        <f t="shared" si="25"/>
        <v>N/A</v>
      </c>
      <c r="E199" s="36">
        <v>206.55470738</v>
      </c>
      <c r="F199" s="11" t="str">
        <f t="shared" si="26"/>
        <v>N/A</v>
      </c>
      <c r="G199" s="36">
        <v>201.44577684999999</v>
      </c>
      <c r="H199" s="11" t="str">
        <f t="shared" si="27"/>
        <v>N/A</v>
      </c>
      <c r="I199" s="12">
        <v>-1.54</v>
      </c>
      <c r="J199" s="12">
        <v>-2.4700000000000002</v>
      </c>
      <c r="K199" s="43" t="s">
        <v>739</v>
      </c>
      <c r="L199" s="9" t="str">
        <f t="shared" si="28"/>
        <v>Yes</v>
      </c>
    </row>
    <row r="200" spans="1:12" x14ac:dyDescent="0.25">
      <c r="A200" s="2" t="s">
        <v>1375</v>
      </c>
      <c r="B200" s="35" t="s">
        <v>213</v>
      </c>
      <c r="C200" s="36">
        <v>193.47826087000001</v>
      </c>
      <c r="D200" s="11" t="str">
        <f t="shared" si="25"/>
        <v>N/A</v>
      </c>
      <c r="E200" s="36">
        <v>178.2173913</v>
      </c>
      <c r="F200" s="11" t="str">
        <f t="shared" si="26"/>
        <v>N/A</v>
      </c>
      <c r="G200" s="36">
        <v>178.73529411999999</v>
      </c>
      <c r="H200" s="11" t="str">
        <f t="shared" si="27"/>
        <v>N/A</v>
      </c>
      <c r="I200" s="12">
        <v>-7.89</v>
      </c>
      <c r="J200" s="12">
        <v>0.29060000000000002</v>
      </c>
      <c r="K200" s="43" t="s">
        <v>739</v>
      </c>
      <c r="L200" s="9" t="str">
        <f t="shared" si="28"/>
        <v>Yes</v>
      </c>
    </row>
    <row r="201" spans="1:12" x14ac:dyDescent="0.25">
      <c r="A201" s="2" t="s">
        <v>1376</v>
      </c>
      <c r="B201" s="35" t="s">
        <v>213</v>
      </c>
      <c r="C201" s="36">
        <v>116.05</v>
      </c>
      <c r="D201" s="11" t="str">
        <f t="shared" si="25"/>
        <v>N/A</v>
      </c>
      <c r="E201" s="36">
        <v>53.258258257999998</v>
      </c>
      <c r="F201" s="11" t="str">
        <f t="shared" si="26"/>
        <v>N/A</v>
      </c>
      <c r="G201" s="36">
        <v>71.113116727000005</v>
      </c>
      <c r="H201" s="11" t="str">
        <f t="shared" si="27"/>
        <v>N/A</v>
      </c>
      <c r="I201" s="12">
        <v>-54.1</v>
      </c>
      <c r="J201" s="12">
        <v>33.53</v>
      </c>
      <c r="K201" s="43" t="s">
        <v>739</v>
      </c>
      <c r="L201" s="9" t="str">
        <f t="shared" si="28"/>
        <v>No</v>
      </c>
    </row>
    <row r="202" spans="1:12" x14ac:dyDescent="0.25">
      <c r="A202" s="2" t="s">
        <v>28</v>
      </c>
      <c r="B202" s="35" t="s">
        <v>213</v>
      </c>
      <c r="C202" s="8">
        <v>4.3928454473</v>
      </c>
      <c r="D202" s="11" t="str">
        <f t="shared" si="25"/>
        <v>N/A</v>
      </c>
      <c r="E202" s="8">
        <v>1.8857142857</v>
      </c>
      <c r="F202" s="11" t="str">
        <f t="shared" si="26"/>
        <v>N/A</v>
      </c>
      <c r="G202" s="8">
        <v>1.2239302277999999</v>
      </c>
      <c r="H202" s="11" t="str">
        <f t="shared" si="27"/>
        <v>N/A</v>
      </c>
      <c r="I202" s="12">
        <v>-57.1</v>
      </c>
      <c r="J202" s="12">
        <v>-35.1</v>
      </c>
      <c r="K202" s="43" t="s">
        <v>739</v>
      </c>
      <c r="L202" s="9" t="str">
        <f t="shared" si="28"/>
        <v>No</v>
      </c>
    </row>
    <row r="203" spans="1:12" x14ac:dyDescent="0.25">
      <c r="A203" s="2" t="s">
        <v>123</v>
      </c>
      <c r="B203" s="35" t="s">
        <v>213</v>
      </c>
      <c r="C203" s="36">
        <v>0</v>
      </c>
      <c r="D203" s="11" t="str">
        <f t="shared" ref="D203:D213" si="29">IF($B203="N/A","N/A",IF(C203&gt;10,"No",IF(C203&lt;-10,"No","Yes")))</f>
        <v>N/A</v>
      </c>
      <c r="E203" s="36">
        <v>11</v>
      </c>
      <c r="F203" s="11" t="str">
        <f t="shared" ref="F203:F213" si="30">IF($B203="N/A","N/A",IF(E203&gt;10,"No",IF(E203&lt;-10,"No","Yes")))</f>
        <v>N/A</v>
      </c>
      <c r="G203" s="36">
        <v>0</v>
      </c>
      <c r="H203" s="11" t="str">
        <f t="shared" ref="H203:H213" si="31">IF($B203="N/A","N/A",IF(G203&gt;10,"No",IF(G203&lt;-10,"No","Yes")))</f>
        <v>N/A</v>
      </c>
      <c r="I203" s="12" t="s">
        <v>1746</v>
      </c>
      <c r="J203" s="12">
        <v>-100</v>
      </c>
      <c r="K203" s="14" t="s">
        <v>213</v>
      </c>
      <c r="L203" s="9" t="str">
        <f t="shared" ref="L203:L213" si="32">IF(J203="Div by 0", "N/A", IF(K203="N/A","N/A", IF(J203&gt;VALUE(MID(K203,1,2)), "No", IF(J203&lt;-1*VALUE(MID(K203,1,2)), "No", "Yes"))))</f>
        <v>N/A</v>
      </c>
    </row>
    <row r="204" spans="1:12" x14ac:dyDescent="0.25">
      <c r="A204" s="2" t="s">
        <v>124</v>
      </c>
      <c r="B204" s="35" t="s">
        <v>213</v>
      </c>
      <c r="C204" s="36">
        <v>11</v>
      </c>
      <c r="D204" s="11" t="str">
        <f t="shared" si="29"/>
        <v>N/A</v>
      </c>
      <c r="E204" s="36">
        <v>11</v>
      </c>
      <c r="F204" s="11" t="str">
        <f t="shared" si="30"/>
        <v>N/A</v>
      </c>
      <c r="G204" s="36">
        <v>13</v>
      </c>
      <c r="H204" s="11" t="str">
        <f t="shared" si="31"/>
        <v>N/A</v>
      </c>
      <c r="I204" s="12">
        <v>0</v>
      </c>
      <c r="J204" s="12">
        <v>62.5</v>
      </c>
      <c r="K204" s="14" t="s">
        <v>213</v>
      </c>
      <c r="L204" s="9" t="str">
        <f t="shared" si="32"/>
        <v>N/A</v>
      </c>
    </row>
    <row r="205" spans="1:12" ht="25" x14ac:dyDescent="0.25">
      <c r="A205" s="2" t="s">
        <v>1624</v>
      </c>
      <c r="B205" s="35" t="s">
        <v>213</v>
      </c>
      <c r="C205" s="36">
        <v>11</v>
      </c>
      <c r="D205" s="11" t="str">
        <f t="shared" si="29"/>
        <v>N/A</v>
      </c>
      <c r="E205" s="36">
        <v>11</v>
      </c>
      <c r="F205" s="11" t="str">
        <f t="shared" si="30"/>
        <v>N/A</v>
      </c>
      <c r="G205" s="36">
        <v>11</v>
      </c>
      <c r="H205" s="11" t="str">
        <f t="shared" si="31"/>
        <v>N/A</v>
      </c>
      <c r="I205" s="12">
        <v>100</v>
      </c>
      <c r="J205" s="12">
        <v>-25</v>
      </c>
      <c r="K205" s="14" t="s">
        <v>213</v>
      </c>
      <c r="L205" s="9" t="str">
        <f t="shared" si="32"/>
        <v>N/A</v>
      </c>
    </row>
    <row r="206" spans="1:12" ht="25" x14ac:dyDescent="0.25">
      <c r="A206" s="2" t="s">
        <v>1377</v>
      </c>
      <c r="B206" s="35" t="s">
        <v>213</v>
      </c>
      <c r="C206" s="36">
        <v>156</v>
      </c>
      <c r="D206" s="11" t="str">
        <f t="shared" si="29"/>
        <v>N/A</v>
      </c>
      <c r="E206" s="36">
        <v>142</v>
      </c>
      <c r="F206" s="11" t="str">
        <f t="shared" si="30"/>
        <v>N/A</v>
      </c>
      <c r="G206" s="36">
        <v>160</v>
      </c>
      <c r="H206" s="11" t="str">
        <f t="shared" si="31"/>
        <v>N/A</v>
      </c>
      <c r="I206" s="12">
        <v>-8.9700000000000006</v>
      </c>
      <c r="J206" s="12">
        <v>12.68</v>
      </c>
      <c r="K206" s="14" t="s">
        <v>213</v>
      </c>
      <c r="L206" s="9" t="str">
        <f t="shared" si="32"/>
        <v>N/A</v>
      </c>
    </row>
    <row r="207" spans="1:12" x14ac:dyDescent="0.25">
      <c r="A207" s="2" t="s">
        <v>1625</v>
      </c>
      <c r="B207" s="35" t="s">
        <v>213</v>
      </c>
      <c r="C207" s="36">
        <v>11</v>
      </c>
      <c r="D207" s="11" t="str">
        <f t="shared" si="29"/>
        <v>N/A</v>
      </c>
      <c r="E207" s="36">
        <v>11</v>
      </c>
      <c r="F207" s="11" t="str">
        <f t="shared" si="30"/>
        <v>N/A</v>
      </c>
      <c r="G207" s="36">
        <v>13</v>
      </c>
      <c r="H207" s="11" t="str">
        <f t="shared" si="31"/>
        <v>N/A</v>
      </c>
      <c r="I207" s="12">
        <v>0</v>
      </c>
      <c r="J207" s="12">
        <v>44.44</v>
      </c>
      <c r="K207" s="14" t="s">
        <v>213</v>
      </c>
      <c r="L207" s="9" t="str">
        <f t="shared" si="32"/>
        <v>N/A</v>
      </c>
    </row>
    <row r="208" spans="1:12" x14ac:dyDescent="0.25">
      <c r="A208" s="2" t="s">
        <v>1626</v>
      </c>
      <c r="B208" s="35" t="s">
        <v>213</v>
      </c>
      <c r="C208" s="36">
        <v>152</v>
      </c>
      <c r="D208" s="11" t="str">
        <f t="shared" si="29"/>
        <v>N/A</v>
      </c>
      <c r="E208" s="36">
        <v>167</v>
      </c>
      <c r="F208" s="11" t="str">
        <f t="shared" si="30"/>
        <v>N/A</v>
      </c>
      <c r="G208" s="36">
        <v>146</v>
      </c>
      <c r="H208" s="11" t="str">
        <f t="shared" si="31"/>
        <v>N/A</v>
      </c>
      <c r="I208" s="12">
        <v>9.8680000000000003</v>
      </c>
      <c r="J208" s="12">
        <v>-12.6</v>
      </c>
      <c r="K208" s="14" t="s">
        <v>213</v>
      </c>
      <c r="L208" s="9" t="str">
        <f t="shared" si="32"/>
        <v>N/A</v>
      </c>
    </row>
    <row r="209" spans="1:12" x14ac:dyDescent="0.25">
      <c r="A209" s="2" t="s">
        <v>125</v>
      </c>
      <c r="B209" s="35" t="s">
        <v>213</v>
      </c>
      <c r="C209" s="45">
        <v>846132</v>
      </c>
      <c r="D209" s="11" t="str">
        <f t="shared" si="29"/>
        <v>N/A</v>
      </c>
      <c r="E209" s="45">
        <v>1299540</v>
      </c>
      <c r="F209" s="11" t="str">
        <f t="shared" si="30"/>
        <v>N/A</v>
      </c>
      <c r="G209" s="45">
        <v>966582</v>
      </c>
      <c r="H209" s="11" t="str">
        <f t="shared" si="31"/>
        <v>N/A</v>
      </c>
      <c r="I209" s="12">
        <v>53.59</v>
      </c>
      <c r="J209" s="12">
        <v>-25.6</v>
      </c>
      <c r="K209" s="14" t="s">
        <v>213</v>
      </c>
      <c r="L209" s="9" t="str">
        <f t="shared" si="32"/>
        <v>N/A</v>
      </c>
    </row>
    <row r="210" spans="1:12" x14ac:dyDescent="0.25">
      <c r="A210" s="44" t="s">
        <v>1621</v>
      </c>
      <c r="B210" s="35" t="s">
        <v>213</v>
      </c>
      <c r="C210" s="45">
        <v>579312</v>
      </c>
      <c r="D210" s="11" t="str">
        <f t="shared" si="29"/>
        <v>N/A</v>
      </c>
      <c r="E210" s="45">
        <v>1299216</v>
      </c>
      <c r="F210" s="11" t="str">
        <f t="shared" si="30"/>
        <v>N/A</v>
      </c>
      <c r="G210" s="45">
        <v>564039</v>
      </c>
      <c r="H210" s="11" t="str">
        <f t="shared" si="31"/>
        <v>N/A</v>
      </c>
      <c r="I210" s="12">
        <v>124.3</v>
      </c>
      <c r="J210" s="12">
        <v>-56.6</v>
      </c>
      <c r="K210" s="14" t="s">
        <v>213</v>
      </c>
      <c r="L210" s="9" t="str">
        <f t="shared" si="32"/>
        <v>N/A</v>
      </c>
    </row>
    <row r="211" spans="1:12" x14ac:dyDescent="0.25">
      <c r="A211" s="44" t="s">
        <v>1378</v>
      </c>
      <c r="B211" s="35" t="s">
        <v>213</v>
      </c>
      <c r="C211" s="45">
        <v>406011</v>
      </c>
      <c r="D211" s="11" t="str">
        <f t="shared" si="29"/>
        <v>N/A</v>
      </c>
      <c r="E211" s="45">
        <v>406011</v>
      </c>
      <c r="F211" s="11" t="str">
        <f t="shared" si="30"/>
        <v>N/A</v>
      </c>
      <c r="G211" s="45">
        <v>412712</v>
      </c>
      <c r="H211" s="11" t="str">
        <f t="shared" si="31"/>
        <v>N/A</v>
      </c>
      <c r="I211" s="12">
        <v>0</v>
      </c>
      <c r="J211" s="12">
        <v>1.65</v>
      </c>
      <c r="K211" s="14" t="s">
        <v>213</v>
      </c>
      <c r="L211" s="9" t="str">
        <f t="shared" si="32"/>
        <v>N/A</v>
      </c>
    </row>
    <row r="212" spans="1:12" x14ac:dyDescent="0.25">
      <c r="A212" s="44" t="s">
        <v>1615</v>
      </c>
      <c r="B212" s="35" t="s">
        <v>213</v>
      </c>
      <c r="C212" s="45">
        <v>829745</v>
      </c>
      <c r="D212" s="11" t="str">
        <f t="shared" si="29"/>
        <v>N/A</v>
      </c>
      <c r="E212" s="45">
        <v>973992</v>
      </c>
      <c r="F212" s="11" t="str">
        <f t="shared" si="30"/>
        <v>N/A</v>
      </c>
      <c r="G212" s="45">
        <v>966169</v>
      </c>
      <c r="H212" s="11" t="str">
        <f t="shared" si="31"/>
        <v>N/A</v>
      </c>
      <c r="I212" s="12">
        <v>17.38</v>
      </c>
      <c r="J212" s="12">
        <v>-0.80300000000000005</v>
      </c>
      <c r="K212" s="14" t="s">
        <v>213</v>
      </c>
      <c r="L212" s="9" t="str">
        <f t="shared" si="32"/>
        <v>N/A</v>
      </c>
    </row>
    <row r="213" spans="1:12" x14ac:dyDescent="0.25">
      <c r="A213" s="44" t="s">
        <v>1616</v>
      </c>
      <c r="B213" s="35" t="s">
        <v>213</v>
      </c>
      <c r="C213" s="45">
        <v>415123</v>
      </c>
      <c r="D213" s="11" t="str">
        <f t="shared" si="29"/>
        <v>N/A</v>
      </c>
      <c r="E213" s="45">
        <v>390235</v>
      </c>
      <c r="F213" s="11" t="str">
        <f t="shared" si="30"/>
        <v>N/A</v>
      </c>
      <c r="G213" s="45">
        <v>576045</v>
      </c>
      <c r="H213" s="11" t="str">
        <f t="shared" si="31"/>
        <v>N/A</v>
      </c>
      <c r="I213" s="12">
        <v>-6</v>
      </c>
      <c r="J213" s="12">
        <v>47.61</v>
      </c>
      <c r="K213" s="14" t="s">
        <v>213</v>
      </c>
      <c r="L213" s="9" t="str">
        <f t="shared" si="32"/>
        <v>N/A</v>
      </c>
    </row>
    <row r="214" spans="1:12" ht="25" x14ac:dyDescent="0.25">
      <c r="A214" s="2" t="s">
        <v>1379</v>
      </c>
      <c r="B214" s="35" t="s">
        <v>213</v>
      </c>
      <c r="C214" s="45">
        <v>335882</v>
      </c>
      <c r="D214" s="11" t="str">
        <f t="shared" ref="D214:D228" si="33">IF($B214="N/A","N/A",IF(C214&gt;10,"No",IF(C214&lt;-10,"No","Yes")))</f>
        <v>N/A</v>
      </c>
      <c r="E214" s="45">
        <v>681490</v>
      </c>
      <c r="F214" s="11" t="str">
        <f t="shared" ref="F214:F228" si="34">IF($B214="N/A","N/A",IF(E214&gt;10,"No",IF(E214&lt;-10,"No","Yes")))</f>
        <v>N/A</v>
      </c>
      <c r="G214" s="45">
        <v>1268227</v>
      </c>
      <c r="H214" s="11" t="str">
        <f t="shared" ref="H214:H228" si="35">IF($B214="N/A","N/A",IF(G214&gt;10,"No",IF(G214&lt;-10,"No","Yes")))</f>
        <v>N/A</v>
      </c>
      <c r="I214" s="12">
        <v>102.9</v>
      </c>
      <c r="J214" s="12">
        <v>86.1</v>
      </c>
      <c r="K214" s="43" t="s">
        <v>739</v>
      </c>
      <c r="L214" s="9" t="str">
        <f t="shared" ref="L214:L228" si="36">IF(J214="Div by 0", "N/A", IF(K214="N/A","N/A", IF(J214&gt;VALUE(MID(K214,1,2)), "No", IF(J214&lt;-1*VALUE(MID(K214,1,2)), "No", "Yes"))))</f>
        <v>No</v>
      </c>
    </row>
    <row r="215" spans="1:12" x14ac:dyDescent="0.25">
      <c r="A215" s="4" t="s">
        <v>649</v>
      </c>
      <c r="B215" s="35" t="s">
        <v>213</v>
      </c>
      <c r="C215" s="36">
        <v>1311</v>
      </c>
      <c r="D215" s="11" t="str">
        <f t="shared" si="33"/>
        <v>N/A</v>
      </c>
      <c r="E215" s="36">
        <v>3175</v>
      </c>
      <c r="F215" s="11" t="str">
        <f t="shared" si="34"/>
        <v>N/A</v>
      </c>
      <c r="G215" s="36">
        <v>4841</v>
      </c>
      <c r="H215" s="11" t="str">
        <f t="shared" si="35"/>
        <v>N/A</v>
      </c>
      <c r="I215" s="12">
        <v>142.19999999999999</v>
      </c>
      <c r="J215" s="12">
        <v>52.47</v>
      </c>
      <c r="K215" s="43" t="s">
        <v>739</v>
      </c>
      <c r="L215" s="9" t="str">
        <f t="shared" si="36"/>
        <v>No</v>
      </c>
    </row>
    <row r="216" spans="1:12" x14ac:dyDescent="0.25">
      <c r="A216" s="4" t="s">
        <v>1380</v>
      </c>
      <c r="B216" s="35" t="s">
        <v>213</v>
      </c>
      <c r="C216" s="45">
        <v>256.20289854999999</v>
      </c>
      <c r="D216" s="11" t="str">
        <f t="shared" si="33"/>
        <v>N/A</v>
      </c>
      <c r="E216" s="45">
        <v>214.64251969</v>
      </c>
      <c r="F216" s="11" t="str">
        <f t="shared" si="34"/>
        <v>N/A</v>
      </c>
      <c r="G216" s="45">
        <v>261.97624458000001</v>
      </c>
      <c r="H216" s="11" t="str">
        <f t="shared" si="35"/>
        <v>N/A</v>
      </c>
      <c r="I216" s="12">
        <v>-16.2</v>
      </c>
      <c r="J216" s="12">
        <v>22.05</v>
      </c>
      <c r="K216" s="43" t="s">
        <v>739</v>
      </c>
      <c r="L216" s="9" t="str">
        <f t="shared" si="36"/>
        <v>Yes</v>
      </c>
    </row>
    <row r="217" spans="1:12" ht="25" x14ac:dyDescent="0.25">
      <c r="A217" s="2" t="s">
        <v>1381</v>
      </c>
      <c r="B217" s="35" t="s">
        <v>213</v>
      </c>
      <c r="C217" s="45">
        <v>0</v>
      </c>
      <c r="D217" s="11" t="str">
        <f t="shared" si="33"/>
        <v>N/A</v>
      </c>
      <c r="E217" s="45">
        <v>0</v>
      </c>
      <c r="F217" s="11" t="str">
        <f t="shared" si="34"/>
        <v>N/A</v>
      </c>
      <c r="G217" s="45">
        <v>0</v>
      </c>
      <c r="H217" s="11" t="str">
        <f t="shared" si="35"/>
        <v>N/A</v>
      </c>
      <c r="I217" s="12" t="s">
        <v>1746</v>
      </c>
      <c r="J217" s="12" t="s">
        <v>1746</v>
      </c>
      <c r="K217" s="43" t="s">
        <v>739</v>
      </c>
      <c r="L217" s="9" t="str">
        <f t="shared" si="36"/>
        <v>N/A</v>
      </c>
    </row>
    <row r="218" spans="1:12" x14ac:dyDescent="0.25">
      <c r="A218" s="4" t="s">
        <v>516</v>
      </c>
      <c r="B218" s="35" t="s">
        <v>213</v>
      </c>
      <c r="C218" s="36">
        <v>0</v>
      </c>
      <c r="D218" s="11" t="str">
        <f t="shared" si="33"/>
        <v>N/A</v>
      </c>
      <c r="E218" s="36">
        <v>0</v>
      </c>
      <c r="F218" s="11" t="str">
        <f t="shared" si="34"/>
        <v>N/A</v>
      </c>
      <c r="G218" s="36">
        <v>0</v>
      </c>
      <c r="H218" s="11" t="str">
        <f t="shared" si="35"/>
        <v>N/A</v>
      </c>
      <c r="I218" s="12" t="s">
        <v>1746</v>
      </c>
      <c r="J218" s="12" t="s">
        <v>1746</v>
      </c>
      <c r="K218" s="43" t="s">
        <v>739</v>
      </c>
      <c r="L218" s="9" t="str">
        <f t="shared" si="36"/>
        <v>N/A</v>
      </c>
    </row>
    <row r="219" spans="1:12" x14ac:dyDescent="0.25">
      <c r="A219" s="2" t="s">
        <v>1382</v>
      </c>
      <c r="B219" s="35" t="s">
        <v>213</v>
      </c>
      <c r="C219" s="45" t="s">
        <v>1746</v>
      </c>
      <c r="D219" s="11" t="str">
        <f t="shared" si="33"/>
        <v>N/A</v>
      </c>
      <c r="E219" s="45" t="s">
        <v>1746</v>
      </c>
      <c r="F219" s="11" t="str">
        <f t="shared" si="34"/>
        <v>N/A</v>
      </c>
      <c r="G219" s="45" t="s">
        <v>1746</v>
      </c>
      <c r="H219" s="11" t="str">
        <f t="shared" si="35"/>
        <v>N/A</v>
      </c>
      <c r="I219" s="12" t="s">
        <v>1746</v>
      </c>
      <c r="J219" s="12" t="s">
        <v>1746</v>
      </c>
      <c r="K219" s="43" t="s">
        <v>739</v>
      </c>
      <c r="L219" s="9" t="str">
        <f t="shared" si="36"/>
        <v>N/A</v>
      </c>
    </row>
    <row r="220" spans="1:12" ht="25" x14ac:dyDescent="0.25">
      <c r="A220" s="2" t="s">
        <v>1383</v>
      </c>
      <c r="B220" s="35" t="s">
        <v>213</v>
      </c>
      <c r="C220" s="45">
        <v>17830028</v>
      </c>
      <c r="D220" s="11" t="str">
        <f t="shared" si="33"/>
        <v>N/A</v>
      </c>
      <c r="E220" s="45">
        <v>39659837</v>
      </c>
      <c r="F220" s="11" t="str">
        <f t="shared" si="34"/>
        <v>N/A</v>
      </c>
      <c r="G220" s="45">
        <v>49846643</v>
      </c>
      <c r="H220" s="11" t="str">
        <f t="shared" si="35"/>
        <v>N/A</v>
      </c>
      <c r="I220" s="12">
        <v>122.4</v>
      </c>
      <c r="J220" s="12">
        <v>25.69</v>
      </c>
      <c r="K220" s="43" t="s">
        <v>739</v>
      </c>
      <c r="L220" s="9" t="str">
        <f t="shared" si="36"/>
        <v>Yes</v>
      </c>
    </row>
    <row r="221" spans="1:12" x14ac:dyDescent="0.25">
      <c r="A221" s="4" t="s">
        <v>517</v>
      </c>
      <c r="B221" s="35" t="s">
        <v>213</v>
      </c>
      <c r="C221" s="36">
        <v>16131</v>
      </c>
      <c r="D221" s="11" t="str">
        <f t="shared" si="33"/>
        <v>N/A</v>
      </c>
      <c r="E221" s="36">
        <v>41795</v>
      </c>
      <c r="F221" s="11" t="str">
        <f t="shared" si="34"/>
        <v>N/A</v>
      </c>
      <c r="G221" s="36">
        <v>52002</v>
      </c>
      <c r="H221" s="11" t="str">
        <f t="shared" si="35"/>
        <v>N/A</v>
      </c>
      <c r="I221" s="12">
        <v>159.1</v>
      </c>
      <c r="J221" s="12">
        <v>24.42</v>
      </c>
      <c r="K221" s="43" t="s">
        <v>739</v>
      </c>
      <c r="L221" s="9" t="str">
        <f t="shared" si="36"/>
        <v>Yes</v>
      </c>
    </row>
    <row r="222" spans="1:12" ht="25" x14ac:dyDescent="0.25">
      <c r="A222" s="2" t="s">
        <v>1384</v>
      </c>
      <c r="B222" s="35" t="s">
        <v>213</v>
      </c>
      <c r="C222" s="45">
        <v>1105.3268860999999</v>
      </c>
      <c r="D222" s="11" t="str">
        <f t="shared" si="33"/>
        <v>N/A</v>
      </c>
      <c r="E222" s="45">
        <v>948.91343461999998</v>
      </c>
      <c r="F222" s="11" t="str">
        <f t="shared" si="34"/>
        <v>N/A</v>
      </c>
      <c r="G222" s="45">
        <v>958.55242106000003</v>
      </c>
      <c r="H222" s="11" t="str">
        <f t="shared" si="35"/>
        <v>N/A</v>
      </c>
      <c r="I222" s="12">
        <v>-14.2</v>
      </c>
      <c r="J222" s="12">
        <v>1.016</v>
      </c>
      <c r="K222" s="43" t="s">
        <v>739</v>
      </c>
      <c r="L222" s="9" t="str">
        <f t="shared" si="36"/>
        <v>Yes</v>
      </c>
    </row>
    <row r="223" spans="1:12" ht="25" x14ac:dyDescent="0.25">
      <c r="A223" s="2" t="s">
        <v>1385</v>
      </c>
      <c r="B223" s="35" t="s">
        <v>213</v>
      </c>
      <c r="C223" s="45">
        <v>0</v>
      </c>
      <c r="D223" s="11" t="str">
        <f t="shared" si="33"/>
        <v>N/A</v>
      </c>
      <c r="E223" s="45">
        <v>0</v>
      </c>
      <c r="F223" s="11" t="str">
        <f t="shared" si="34"/>
        <v>N/A</v>
      </c>
      <c r="G223" s="45">
        <v>0</v>
      </c>
      <c r="H223" s="11" t="str">
        <f t="shared" si="35"/>
        <v>N/A</v>
      </c>
      <c r="I223" s="12" t="s">
        <v>1746</v>
      </c>
      <c r="J223" s="12" t="s">
        <v>1746</v>
      </c>
      <c r="K223" s="43" t="s">
        <v>739</v>
      </c>
      <c r="L223" s="9" t="str">
        <f t="shared" si="36"/>
        <v>N/A</v>
      </c>
    </row>
    <row r="224" spans="1:12" x14ac:dyDescent="0.25">
      <c r="A224" s="2" t="s">
        <v>518</v>
      </c>
      <c r="B224" s="35" t="s">
        <v>213</v>
      </c>
      <c r="C224" s="36">
        <v>0</v>
      </c>
      <c r="D224" s="11" t="str">
        <f t="shared" si="33"/>
        <v>N/A</v>
      </c>
      <c r="E224" s="36">
        <v>0</v>
      </c>
      <c r="F224" s="11" t="str">
        <f t="shared" si="34"/>
        <v>N/A</v>
      </c>
      <c r="G224" s="36">
        <v>0</v>
      </c>
      <c r="H224" s="11" t="str">
        <f t="shared" si="35"/>
        <v>N/A</v>
      </c>
      <c r="I224" s="12" t="s">
        <v>1746</v>
      </c>
      <c r="J224" s="12" t="s">
        <v>1746</v>
      </c>
      <c r="K224" s="43" t="s">
        <v>739</v>
      </c>
      <c r="L224" s="9" t="str">
        <f t="shared" si="36"/>
        <v>N/A</v>
      </c>
    </row>
    <row r="225" spans="1:12" x14ac:dyDescent="0.25">
      <c r="A225" s="2" t="s">
        <v>1386</v>
      </c>
      <c r="B225" s="35" t="s">
        <v>213</v>
      </c>
      <c r="C225" s="45" t="s">
        <v>1746</v>
      </c>
      <c r="D225" s="11" t="str">
        <f t="shared" si="33"/>
        <v>N/A</v>
      </c>
      <c r="E225" s="45" t="s">
        <v>1746</v>
      </c>
      <c r="F225" s="11" t="str">
        <f t="shared" si="34"/>
        <v>N/A</v>
      </c>
      <c r="G225" s="45" t="s">
        <v>1746</v>
      </c>
      <c r="H225" s="11" t="str">
        <f t="shared" si="35"/>
        <v>N/A</v>
      </c>
      <c r="I225" s="12" t="s">
        <v>1746</v>
      </c>
      <c r="J225" s="12" t="s">
        <v>1746</v>
      </c>
      <c r="K225" s="43" t="s">
        <v>739</v>
      </c>
      <c r="L225" s="9" t="str">
        <f t="shared" si="36"/>
        <v>N/A</v>
      </c>
    </row>
    <row r="226" spans="1:12" ht="25" x14ac:dyDescent="0.25">
      <c r="A226" s="2" t="s">
        <v>1387</v>
      </c>
      <c r="B226" s="35" t="s">
        <v>213</v>
      </c>
      <c r="C226" s="45">
        <v>157981930</v>
      </c>
      <c r="D226" s="11" t="str">
        <f t="shared" si="33"/>
        <v>N/A</v>
      </c>
      <c r="E226" s="45">
        <v>172992578</v>
      </c>
      <c r="F226" s="11" t="str">
        <f t="shared" si="34"/>
        <v>N/A</v>
      </c>
      <c r="G226" s="45">
        <v>170164112</v>
      </c>
      <c r="H226" s="11" t="str">
        <f t="shared" si="35"/>
        <v>N/A</v>
      </c>
      <c r="I226" s="12">
        <v>9.5009999999999994</v>
      </c>
      <c r="J226" s="12">
        <v>-1.64</v>
      </c>
      <c r="K226" s="43" t="s">
        <v>739</v>
      </c>
      <c r="L226" s="9" t="str">
        <f t="shared" si="36"/>
        <v>Yes</v>
      </c>
    </row>
    <row r="227" spans="1:12" ht="25" x14ac:dyDescent="0.25">
      <c r="A227" s="2" t="s">
        <v>519</v>
      </c>
      <c r="B227" s="35" t="s">
        <v>213</v>
      </c>
      <c r="C227" s="36">
        <v>3238</v>
      </c>
      <c r="D227" s="11" t="str">
        <f t="shared" si="33"/>
        <v>N/A</v>
      </c>
      <c r="E227" s="36">
        <v>3336</v>
      </c>
      <c r="F227" s="11" t="str">
        <f t="shared" si="34"/>
        <v>N/A</v>
      </c>
      <c r="G227" s="36">
        <v>3411</v>
      </c>
      <c r="H227" s="11" t="str">
        <f t="shared" si="35"/>
        <v>N/A</v>
      </c>
      <c r="I227" s="12">
        <v>3.0270000000000001</v>
      </c>
      <c r="J227" s="12">
        <v>2.2480000000000002</v>
      </c>
      <c r="K227" s="43" t="s">
        <v>739</v>
      </c>
      <c r="L227" s="9" t="str">
        <f t="shared" si="36"/>
        <v>Yes</v>
      </c>
    </row>
    <row r="228" spans="1:12" ht="25" x14ac:dyDescent="0.25">
      <c r="A228" s="2" t="s">
        <v>1388</v>
      </c>
      <c r="B228" s="35" t="s">
        <v>213</v>
      </c>
      <c r="C228" s="45">
        <v>48789.972204999998</v>
      </c>
      <c r="D228" s="11" t="str">
        <f t="shared" si="33"/>
        <v>N/A</v>
      </c>
      <c r="E228" s="45">
        <v>51856.288369000002</v>
      </c>
      <c r="F228" s="11" t="str">
        <f t="shared" si="34"/>
        <v>N/A</v>
      </c>
      <c r="G228" s="45">
        <v>49886.86954</v>
      </c>
      <c r="H228" s="11" t="str">
        <f t="shared" si="35"/>
        <v>N/A</v>
      </c>
      <c r="I228" s="12">
        <v>6.2850000000000001</v>
      </c>
      <c r="J228" s="12">
        <v>-3.8</v>
      </c>
      <c r="K228" s="43" t="s">
        <v>739</v>
      </c>
      <c r="L228" s="9" t="str">
        <f t="shared" si="36"/>
        <v>Yes</v>
      </c>
    </row>
    <row r="229" spans="1:12" x14ac:dyDescent="0.25">
      <c r="A229" s="2" t="s">
        <v>1389</v>
      </c>
      <c r="B229" s="35" t="s">
        <v>213</v>
      </c>
      <c r="C229" s="14">
        <v>200368620</v>
      </c>
      <c r="D229" s="11" t="str">
        <f t="shared" ref="D229:D252" si="37">IF($B229="N/A","N/A",IF(C229&gt;10,"No",IF(C229&lt;-10,"No","Yes")))</f>
        <v>N/A</v>
      </c>
      <c r="E229" s="14">
        <v>216095026</v>
      </c>
      <c r="F229" s="11" t="str">
        <f t="shared" ref="F229:F252" si="38">IF($B229="N/A","N/A",IF(E229&gt;10,"No",IF(E229&lt;-10,"No","Yes")))</f>
        <v>N/A</v>
      </c>
      <c r="G229" s="14">
        <v>214976845</v>
      </c>
      <c r="H229" s="11" t="str">
        <f t="shared" ref="H229:H252" si="39">IF($B229="N/A","N/A",IF(G229&gt;10,"No",IF(G229&lt;-10,"No","Yes")))</f>
        <v>N/A</v>
      </c>
      <c r="I229" s="12">
        <v>7.8490000000000002</v>
      </c>
      <c r="J229" s="12">
        <v>-0.51700000000000002</v>
      </c>
      <c r="K229" s="43" t="s">
        <v>739</v>
      </c>
      <c r="L229" s="9" t="str">
        <f t="shared" ref="L229:L252" si="40">IF(J229="Div by 0", "N/A", IF(K229="N/A","N/A", IF(J229&gt;VALUE(MID(K229,1,2)), "No", IF(J229&lt;-1*VALUE(MID(K229,1,2)), "No", "Yes"))))</f>
        <v>Yes</v>
      </c>
    </row>
    <row r="230" spans="1:12" x14ac:dyDescent="0.25">
      <c r="A230" s="4" t="s">
        <v>1390</v>
      </c>
      <c r="B230" s="35" t="s">
        <v>213</v>
      </c>
      <c r="C230" s="1">
        <v>8532</v>
      </c>
      <c r="D230" s="11" t="str">
        <f t="shared" si="37"/>
        <v>N/A</v>
      </c>
      <c r="E230" s="1">
        <v>9682</v>
      </c>
      <c r="F230" s="11" t="str">
        <f t="shared" si="38"/>
        <v>N/A</v>
      </c>
      <c r="G230" s="1">
        <v>11080</v>
      </c>
      <c r="H230" s="11" t="str">
        <f t="shared" si="39"/>
        <v>N/A</v>
      </c>
      <c r="I230" s="12">
        <v>13.48</v>
      </c>
      <c r="J230" s="12">
        <v>14.44</v>
      </c>
      <c r="K230" s="43" t="s">
        <v>739</v>
      </c>
      <c r="L230" s="9" t="str">
        <f t="shared" si="40"/>
        <v>Yes</v>
      </c>
    </row>
    <row r="231" spans="1:12" x14ac:dyDescent="0.25">
      <c r="A231" s="4" t="s">
        <v>1391</v>
      </c>
      <c r="B231" s="35" t="s">
        <v>213</v>
      </c>
      <c r="C231" s="14">
        <v>23484.367088999999</v>
      </c>
      <c r="D231" s="11" t="str">
        <f t="shared" si="37"/>
        <v>N/A</v>
      </c>
      <c r="E231" s="14">
        <v>22319.254905999998</v>
      </c>
      <c r="F231" s="11" t="str">
        <f t="shared" si="38"/>
        <v>N/A</v>
      </c>
      <c r="G231" s="14">
        <v>19402.242329000001</v>
      </c>
      <c r="H231" s="11" t="str">
        <f t="shared" si="39"/>
        <v>N/A</v>
      </c>
      <c r="I231" s="12">
        <v>-4.96</v>
      </c>
      <c r="J231" s="12">
        <v>-13.1</v>
      </c>
      <c r="K231" s="43" t="s">
        <v>739</v>
      </c>
      <c r="L231" s="9" t="str">
        <f t="shared" si="40"/>
        <v>Yes</v>
      </c>
    </row>
    <row r="232" spans="1:12" x14ac:dyDescent="0.25">
      <c r="A232" s="4" t="s">
        <v>1392</v>
      </c>
      <c r="B232" s="35" t="s">
        <v>213</v>
      </c>
      <c r="C232" s="14">
        <v>12158.332903</v>
      </c>
      <c r="D232" s="11" t="str">
        <f t="shared" si="37"/>
        <v>N/A</v>
      </c>
      <c r="E232" s="14">
        <v>12371.731221</v>
      </c>
      <c r="F232" s="11" t="str">
        <f t="shared" si="38"/>
        <v>N/A</v>
      </c>
      <c r="G232" s="14">
        <v>12302.184318</v>
      </c>
      <c r="H232" s="11" t="str">
        <f t="shared" si="39"/>
        <v>N/A</v>
      </c>
      <c r="I232" s="12">
        <v>1.7549999999999999</v>
      </c>
      <c r="J232" s="12">
        <v>-0.56200000000000006</v>
      </c>
      <c r="K232" s="43" t="s">
        <v>739</v>
      </c>
      <c r="L232" s="9" t="str">
        <f t="shared" si="40"/>
        <v>Yes</v>
      </c>
    </row>
    <row r="233" spans="1:12" ht="25" x14ac:dyDescent="0.25">
      <c r="A233" s="4" t="s">
        <v>1393</v>
      </c>
      <c r="B233" s="35" t="s">
        <v>213</v>
      </c>
      <c r="C233" s="14">
        <v>24207.525065999998</v>
      </c>
      <c r="D233" s="11" t="str">
        <f t="shared" si="37"/>
        <v>N/A</v>
      </c>
      <c r="E233" s="14">
        <v>24435.964640999999</v>
      </c>
      <c r="F233" s="11" t="str">
        <f t="shared" si="38"/>
        <v>N/A</v>
      </c>
      <c r="G233" s="14">
        <v>24290.394769999999</v>
      </c>
      <c r="H233" s="11" t="str">
        <f t="shared" si="39"/>
        <v>N/A</v>
      </c>
      <c r="I233" s="12">
        <v>0.94369999999999998</v>
      </c>
      <c r="J233" s="12">
        <v>-0.59599999999999997</v>
      </c>
      <c r="K233" s="43" t="s">
        <v>739</v>
      </c>
      <c r="L233" s="9" t="str">
        <f t="shared" si="40"/>
        <v>Yes</v>
      </c>
    </row>
    <row r="234" spans="1:12" x14ac:dyDescent="0.25">
      <c r="A234" s="4" t="s">
        <v>1394</v>
      </c>
      <c r="B234" s="35" t="s">
        <v>213</v>
      </c>
      <c r="C234" s="14">
        <v>32742.488591000001</v>
      </c>
      <c r="D234" s="11" t="str">
        <f t="shared" si="37"/>
        <v>N/A</v>
      </c>
      <c r="E234" s="14">
        <v>39078.047745000003</v>
      </c>
      <c r="F234" s="11" t="str">
        <f t="shared" si="38"/>
        <v>N/A</v>
      </c>
      <c r="G234" s="14">
        <v>29942.749377</v>
      </c>
      <c r="H234" s="11" t="str">
        <f t="shared" si="39"/>
        <v>N/A</v>
      </c>
      <c r="I234" s="12">
        <v>19.350000000000001</v>
      </c>
      <c r="J234" s="12">
        <v>-23.4</v>
      </c>
      <c r="K234" s="43" t="s">
        <v>739</v>
      </c>
      <c r="L234" s="9" t="str">
        <f t="shared" si="40"/>
        <v>Yes</v>
      </c>
    </row>
    <row r="235" spans="1:12" x14ac:dyDescent="0.25">
      <c r="A235" s="4" t="s">
        <v>1395</v>
      </c>
      <c r="B235" s="35" t="s">
        <v>213</v>
      </c>
      <c r="C235" s="14">
        <v>10336.186957</v>
      </c>
      <c r="D235" s="11" t="str">
        <f t="shared" si="37"/>
        <v>N/A</v>
      </c>
      <c r="E235" s="14">
        <v>3879.4970985999998</v>
      </c>
      <c r="F235" s="11" t="str">
        <f t="shared" si="38"/>
        <v>N/A</v>
      </c>
      <c r="G235" s="14">
        <v>2415.572028</v>
      </c>
      <c r="H235" s="11" t="str">
        <f t="shared" si="39"/>
        <v>N/A</v>
      </c>
      <c r="I235" s="12">
        <v>-62.5</v>
      </c>
      <c r="J235" s="12">
        <v>-37.700000000000003</v>
      </c>
      <c r="K235" s="43" t="s">
        <v>739</v>
      </c>
      <c r="L235" s="9" t="str">
        <f t="shared" si="40"/>
        <v>No</v>
      </c>
    </row>
    <row r="236" spans="1:12" x14ac:dyDescent="0.25">
      <c r="A236" s="4" t="s">
        <v>1396</v>
      </c>
      <c r="B236" s="35" t="s">
        <v>213</v>
      </c>
      <c r="C236" s="11">
        <v>13.304848192</v>
      </c>
      <c r="D236" s="11" t="str">
        <f t="shared" si="37"/>
        <v>N/A</v>
      </c>
      <c r="E236" s="11">
        <v>6.9157142857</v>
      </c>
      <c r="F236" s="11" t="str">
        <f t="shared" si="38"/>
        <v>N/A</v>
      </c>
      <c r="G236" s="11">
        <v>6.4638450544000001</v>
      </c>
      <c r="H236" s="11" t="str">
        <f t="shared" si="39"/>
        <v>N/A</v>
      </c>
      <c r="I236" s="12">
        <v>-48</v>
      </c>
      <c r="J236" s="12">
        <v>-6.53</v>
      </c>
      <c r="K236" s="43" t="s">
        <v>739</v>
      </c>
      <c r="L236" s="9" t="str">
        <f t="shared" si="40"/>
        <v>Yes</v>
      </c>
    </row>
    <row r="237" spans="1:12" x14ac:dyDescent="0.25">
      <c r="A237" s="4" t="s">
        <v>1397</v>
      </c>
      <c r="B237" s="35" t="s">
        <v>213</v>
      </c>
      <c r="C237" s="11">
        <v>17.853029255999999</v>
      </c>
      <c r="D237" s="11" t="str">
        <f t="shared" si="37"/>
        <v>N/A</v>
      </c>
      <c r="E237" s="11">
        <v>18.291112065</v>
      </c>
      <c r="F237" s="11" t="str">
        <f t="shared" si="38"/>
        <v>N/A</v>
      </c>
      <c r="G237" s="11">
        <v>19.774466370999999</v>
      </c>
      <c r="H237" s="11" t="str">
        <f t="shared" si="39"/>
        <v>N/A</v>
      </c>
      <c r="I237" s="12">
        <v>2.4540000000000002</v>
      </c>
      <c r="J237" s="12">
        <v>8.11</v>
      </c>
      <c r="K237" s="43" t="s">
        <v>739</v>
      </c>
      <c r="L237" s="9" t="str">
        <f t="shared" si="40"/>
        <v>Yes</v>
      </c>
    </row>
    <row r="238" spans="1:12" x14ac:dyDescent="0.25">
      <c r="A238" s="4" t="s">
        <v>1398</v>
      </c>
      <c r="B238" s="35" t="s">
        <v>213</v>
      </c>
      <c r="C238" s="11">
        <v>21.745543158</v>
      </c>
      <c r="D238" s="11" t="str">
        <f t="shared" si="37"/>
        <v>N/A</v>
      </c>
      <c r="E238" s="11">
        <v>23.046964490000001</v>
      </c>
      <c r="F238" s="11" t="str">
        <f t="shared" si="38"/>
        <v>N/A</v>
      </c>
      <c r="G238" s="11">
        <v>23.536187999999999</v>
      </c>
      <c r="H238" s="11" t="str">
        <f t="shared" si="39"/>
        <v>N/A</v>
      </c>
      <c r="I238" s="12">
        <v>5.9850000000000003</v>
      </c>
      <c r="J238" s="12">
        <v>2.1230000000000002</v>
      </c>
      <c r="K238" s="43" t="s">
        <v>739</v>
      </c>
      <c r="L238" s="9" t="str">
        <f t="shared" si="40"/>
        <v>Yes</v>
      </c>
    </row>
    <row r="239" spans="1:12" x14ac:dyDescent="0.25">
      <c r="A239" s="4" t="s">
        <v>1399</v>
      </c>
      <c r="B239" s="35" t="s">
        <v>213</v>
      </c>
      <c r="C239" s="11">
        <v>5.3993332367000004</v>
      </c>
      <c r="D239" s="11" t="str">
        <f t="shared" si="37"/>
        <v>N/A</v>
      </c>
      <c r="E239" s="11">
        <v>7.3332036569000003</v>
      </c>
      <c r="F239" s="11" t="str">
        <f t="shared" si="38"/>
        <v>N/A</v>
      </c>
      <c r="G239" s="11">
        <v>5.2121921102000002</v>
      </c>
      <c r="H239" s="11" t="str">
        <f t="shared" si="39"/>
        <v>N/A</v>
      </c>
      <c r="I239" s="12">
        <v>35.82</v>
      </c>
      <c r="J239" s="12">
        <v>-28.9</v>
      </c>
      <c r="K239" s="43" t="s">
        <v>739</v>
      </c>
      <c r="L239" s="9" t="str">
        <f t="shared" si="40"/>
        <v>Yes</v>
      </c>
    </row>
    <row r="240" spans="1:12" x14ac:dyDescent="0.25">
      <c r="A240" s="4" t="s">
        <v>1400</v>
      </c>
      <c r="B240" s="35" t="s">
        <v>213</v>
      </c>
      <c r="C240" s="11">
        <v>1.5540540541000001</v>
      </c>
      <c r="D240" s="11" t="str">
        <f t="shared" si="37"/>
        <v>N/A</v>
      </c>
      <c r="E240" s="11">
        <v>1.0941220040999999</v>
      </c>
      <c r="F240" s="11" t="str">
        <f t="shared" si="38"/>
        <v>N/A</v>
      </c>
      <c r="G240" s="11">
        <v>1.7774426371000001</v>
      </c>
      <c r="H240" s="11" t="str">
        <f t="shared" si="39"/>
        <v>N/A</v>
      </c>
      <c r="I240" s="12">
        <v>-29.6</v>
      </c>
      <c r="J240" s="12">
        <v>62.45</v>
      </c>
      <c r="K240" s="43" t="s">
        <v>739</v>
      </c>
      <c r="L240" s="9" t="str">
        <f t="shared" si="40"/>
        <v>No</v>
      </c>
    </row>
    <row r="241" spans="1:12" x14ac:dyDescent="0.25">
      <c r="A241" s="4" t="s">
        <v>1401</v>
      </c>
      <c r="B241" s="35" t="s">
        <v>213</v>
      </c>
      <c r="C241" s="14">
        <v>157981930</v>
      </c>
      <c r="D241" s="11" t="str">
        <f t="shared" si="37"/>
        <v>N/A</v>
      </c>
      <c r="E241" s="14">
        <v>172992578</v>
      </c>
      <c r="F241" s="11" t="str">
        <f t="shared" si="38"/>
        <v>N/A</v>
      </c>
      <c r="G241" s="14">
        <v>170164112</v>
      </c>
      <c r="H241" s="11" t="str">
        <f t="shared" si="39"/>
        <v>N/A</v>
      </c>
      <c r="I241" s="12">
        <v>9.5009999999999994</v>
      </c>
      <c r="J241" s="12">
        <v>-1.64</v>
      </c>
      <c r="K241" s="43" t="s">
        <v>739</v>
      </c>
      <c r="L241" s="9" t="str">
        <f t="shared" si="40"/>
        <v>Yes</v>
      </c>
    </row>
    <row r="242" spans="1:12" x14ac:dyDescent="0.25">
      <c r="A242" s="4" t="s">
        <v>1402</v>
      </c>
      <c r="B242" s="35" t="s">
        <v>213</v>
      </c>
      <c r="C242" s="1">
        <v>3238</v>
      </c>
      <c r="D242" s="11" t="str">
        <f t="shared" si="37"/>
        <v>N/A</v>
      </c>
      <c r="E242" s="1">
        <v>3336</v>
      </c>
      <c r="F242" s="11" t="str">
        <f t="shared" si="38"/>
        <v>N/A</v>
      </c>
      <c r="G242" s="1">
        <v>3411</v>
      </c>
      <c r="H242" s="11" t="str">
        <f t="shared" si="39"/>
        <v>N/A</v>
      </c>
      <c r="I242" s="12">
        <v>3.0270000000000001</v>
      </c>
      <c r="J242" s="12">
        <v>2.2480000000000002</v>
      </c>
      <c r="K242" s="43" t="s">
        <v>739</v>
      </c>
      <c r="L242" s="9" t="str">
        <f t="shared" si="40"/>
        <v>Yes</v>
      </c>
    </row>
    <row r="243" spans="1:12" ht="25" x14ac:dyDescent="0.25">
      <c r="A243" s="4" t="s">
        <v>1403</v>
      </c>
      <c r="B243" s="35" t="s">
        <v>213</v>
      </c>
      <c r="C243" s="14">
        <v>48789.972204999998</v>
      </c>
      <c r="D243" s="11" t="str">
        <f t="shared" si="37"/>
        <v>N/A</v>
      </c>
      <c r="E243" s="14">
        <v>51856.288369000002</v>
      </c>
      <c r="F243" s="11" t="str">
        <f t="shared" si="38"/>
        <v>N/A</v>
      </c>
      <c r="G243" s="14">
        <v>49886.86954</v>
      </c>
      <c r="H243" s="11" t="str">
        <f t="shared" si="39"/>
        <v>N/A</v>
      </c>
      <c r="I243" s="12">
        <v>6.2850000000000001</v>
      </c>
      <c r="J243" s="12">
        <v>-3.8</v>
      </c>
      <c r="K243" s="43" t="s">
        <v>739</v>
      </c>
      <c r="L243" s="9" t="str">
        <f t="shared" si="40"/>
        <v>Yes</v>
      </c>
    </row>
    <row r="244" spans="1:12" ht="25" x14ac:dyDescent="0.25">
      <c r="A244" s="4" t="s">
        <v>1404</v>
      </c>
      <c r="B244" s="35" t="s">
        <v>213</v>
      </c>
      <c r="C244" s="14">
        <v>14148.498885999999</v>
      </c>
      <c r="D244" s="11" t="str">
        <f t="shared" si="37"/>
        <v>N/A</v>
      </c>
      <c r="E244" s="14">
        <v>14419.418890999999</v>
      </c>
      <c r="F244" s="11" t="str">
        <f t="shared" si="38"/>
        <v>N/A</v>
      </c>
      <c r="G244" s="14">
        <v>14334.401078999999</v>
      </c>
      <c r="H244" s="11" t="str">
        <f t="shared" si="39"/>
        <v>N/A</v>
      </c>
      <c r="I244" s="12">
        <v>1.915</v>
      </c>
      <c r="J244" s="12">
        <v>-0.59</v>
      </c>
      <c r="K244" s="43" t="s">
        <v>739</v>
      </c>
      <c r="L244" s="9" t="str">
        <f t="shared" si="40"/>
        <v>Yes</v>
      </c>
    </row>
    <row r="245" spans="1:12" ht="25" x14ac:dyDescent="0.25">
      <c r="A245" s="4" t="s">
        <v>1405</v>
      </c>
      <c r="B245" s="35" t="s">
        <v>213</v>
      </c>
      <c r="C245" s="14">
        <v>61892.079732999999</v>
      </c>
      <c r="D245" s="11" t="str">
        <f t="shared" si="37"/>
        <v>N/A</v>
      </c>
      <c r="E245" s="14">
        <v>64139.391761999999</v>
      </c>
      <c r="F245" s="11" t="str">
        <f t="shared" si="38"/>
        <v>N/A</v>
      </c>
      <c r="G245" s="14">
        <v>64337.971764000002</v>
      </c>
      <c r="H245" s="11" t="str">
        <f t="shared" si="39"/>
        <v>N/A</v>
      </c>
      <c r="I245" s="12">
        <v>3.6309999999999998</v>
      </c>
      <c r="J245" s="12">
        <v>0.30959999999999999</v>
      </c>
      <c r="K245" s="43" t="s">
        <v>739</v>
      </c>
      <c r="L245" s="9" t="str">
        <f t="shared" si="40"/>
        <v>Yes</v>
      </c>
    </row>
    <row r="246" spans="1:12" ht="25" x14ac:dyDescent="0.25">
      <c r="A246" s="4" t="s">
        <v>1406</v>
      </c>
      <c r="B246" s="35" t="s">
        <v>213</v>
      </c>
      <c r="C246" s="14">
        <v>23428.288381999999</v>
      </c>
      <c r="D246" s="11" t="str">
        <f t="shared" si="37"/>
        <v>N/A</v>
      </c>
      <c r="E246" s="14">
        <v>35014.967742000001</v>
      </c>
      <c r="F246" s="11" t="str">
        <f t="shared" si="38"/>
        <v>N/A</v>
      </c>
      <c r="G246" s="14">
        <v>26165.566879000002</v>
      </c>
      <c r="H246" s="11" t="str">
        <f t="shared" si="39"/>
        <v>N/A</v>
      </c>
      <c r="I246" s="12">
        <v>49.46</v>
      </c>
      <c r="J246" s="12">
        <v>-25.3</v>
      </c>
      <c r="K246" s="43" t="s">
        <v>739</v>
      </c>
      <c r="L246" s="9" t="str">
        <f t="shared" si="40"/>
        <v>Yes</v>
      </c>
    </row>
    <row r="247" spans="1:12" ht="25" x14ac:dyDescent="0.25">
      <c r="A247" s="4" t="s">
        <v>1407</v>
      </c>
      <c r="B247" s="35" t="s">
        <v>213</v>
      </c>
      <c r="C247" s="14">
        <v>22404.83871</v>
      </c>
      <c r="D247" s="11" t="str">
        <f t="shared" si="37"/>
        <v>N/A</v>
      </c>
      <c r="E247" s="14">
        <v>31504.295774999999</v>
      </c>
      <c r="F247" s="11" t="str">
        <f t="shared" si="38"/>
        <v>N/A</v>
      </c>
      <c r="G247" s="14">
        <v>21514.536585000002</v>
      </c>
      <c r="H247" s="11" t="str">
        <f t="shared" si="39"/>
        <v>N/A</v>
      </c>
      <c r="I247" s="12">
        <v>40.61</v>
      </c>
      <c r="J247" s="12">
        <v>-31.7</v>
      </c>
      <c r="K247" s="43" t="s">
        <v>739</v>
      </c>
      <c r="L247" s="9" t="str">
        <f t="shared" si="40"/>
        <v>No</v>
      </c>
    </row>
    <row r="248" spans="1:12" ht="25" x14ac:dyDescent="0.25">
      <c r="A248" s="4" t="s">
        <v>1408</v>
      </c>
      <c r="B248" s="35" t="s">
        <v>213</v>
      </c>
      <c r="C248" s="11">
        <v>5.0493551857999996</v>
      </c>
      <c r="D248" s="11" t="str">
        <f t="shared" si="37"/>
        <v>N/A</v>
      </c>
      <c r="E248" s="11">
        <v>2.3828571428999998</v>
      </c>
      <c r="F248" s="11" t="str">
        <f t="shared" si="38"/>
        <v>N/A</v>
      </c>
      <c r="G248" s="11">
        <v>1.9899075342999999</v>
      </c>
      <c r="H248" s="11" t="str">
        <f t="shared" si="39"/>
        <v>N/A</v>
      </c>
      <c r="I248" s="12">
        <v>-52.8</v>
      </c>
      <c r="J248" s="12">
        <v>-16.5</v>
      </c>
      <c r="K248" s="43" t="s">
        <v>739</v>
      </c>
      <c r="L248" s="9" t="str">
        <f t="shared" si="40"/>
        <v>Yes</v>
      </c>
    </row>
    <row r="249" spans="1:12" ht="25" x14ac:dyDescent="0.25">
      <c r="A249" s="4" t="s">
        <v>1409</v>
      </c>
      <c r="B249" s="35" t="s">
        <v>213</v>
      </c>
      <c r="C249" s="11">
        <v>10.343238885</v>
      </c>
      <c r="D249" s="11" t="str">
        <f t="shared" si="37"/>
        <v>N/A</v>
      </c>
      <c r="E249" s="11">
        <v>10.455130957</v>
      </c>
      <c r="F249" s="11" t="str">
        <f t="shared" si="38"/>
        <v>N/A</v>
      </c>
      <c r="G249" s="11">
        <v>11.196133709</v>
      </c>
      <c r="H249" s="11" t="str">
        <f t="shared" si="39"/>
        <v>N/A</v>
      </c>
      <c r="I249" s="12">
        <v>1.0820000000000001</v>
      </c>
      <c r="J249" s="12">
        <v>7.0869999999999997</v>
      </c>
      <c r="K249" s="43" t="s">
        <v>739</v>
      </c>
      <c r="L249" s="9" t="str">
        <f t="shared" si="40"/>
        <v>Yes</v>
      </c>
    </row>
    <row r="250" spans="1:12" ht="25" x14ac:dyDescent="0.25">
      <c r="A250" s="4" t="s">
        <v>1410</v>
      </c>
      <c r="B250" s="35" t="s">
        <v>213</v>
      </c>
      <c r="C250" s="11">
        <v>7.1982813903</v>
      </c>
      <c r="D250" s="11" t="str">
        <f t="shared" si="37"/>
        <v>N/A</v>
      </c>
      <c r="E250" s="11">
        <v>7.4684994273000003</v>
      </c>
      <c r="F250" s="11" t="str">
        <f t="shared" si="38"/>
        <v>N/A</v>
      </c>
      <c r="G250" s="11">
        <v>7.5766053385000003</v>
      </c>
      <c r="H250" s="11" t="str">
        <f t="shared" si="39"/>
        <v>N/A</v>
      </c>
      <c r="I250" s="12">
        <v>3.754</v>
      </c>
      <c r="J250" s="12">
        <v>1.4470000000000001</v>
      </c>
      <c r="K250" s="43" t="s">
        <v>739</v>
      </c>
      <c r="L250" s="9" t="str">
        <f t="shared" si="40"/>
        <v>Yes</v>
      </c>
    </row>
    <row r="251" spans="1:12" ht="25" x14ac:dyDescent="0.25">
      <c r="A251" s="4" t="s">
        <v>1411</v>
      </c>
      <c r="B251" s="35" t="s">
        <v>213</v>
      </c>
      <c r="C251" s="11">
        <v>3.4932598926999998</v>
      </c>
      <c r="D251" s="11" t="str">
        <f t="shared" si="37"/>
        <v>N/A</v>
      </c>
      <c r="E251" s="11">
        <v>4.8239642092999997</v>
      </c>
      <c r="F251" s="11" t="str">
        <f t="shared" si="38"/>
        <v>N/A</v>
      </c>
      <c r="G251" s="11">
        <v>3.0610255409999998</v>
      </c>
      <c r="H251" s="11" t="str">
        <f t="shared" si="39"/>
        <v>N/A</v>
      </c>
      <c r="I251" s="12">
        <v>38.090000000000003</v>
      </c>
      <c r="J251" s="12">
        <v>-36.5</v>
      </c>
      <c r="K251" s="43" t="s">
        <v>739</v>
      </c>
      <c r="L251" s="9" t="str">
        <f t="shared" si="40"/>
        <v>No</v>
      </c>
    </row>
    <row r="252" spans="1:12" ht="25" x14ac:dyDescent="0.25">
      <c r="A252" s="4" t="s">
        <v>1412</v>
      </c>
      <c r="B252" s="35" t="s">
        <v>213</v>
      </c>
      <c r="C252" s="11">
        <v>0.41891891889999999</v>
      </c>
      <c r="D252" s="11" t="str">
        <f t="shared" si="37"/>
        <v>N/A</v>
      </c>
      <c r="E252" s="11">
        <v>7.5128300100000003E-2</v>
      </c>
      <c r="F252" s="11" t="str">
        <f t="shared" si="38"/>
        <v>N/A</v>
      </c>
      <c r="G252" s="11">
        <v>6.7948856099999996E-2</v>
      </c>
      <c r="H252" s="11" t="str">
        <f t="shared" si="39"/>
        <v>N/A</v>
      </c>
      <c r="I252" s="12">
        <v>-82.1</v>
      </c>
      <c r="J252" s="12">
        <v>-9.56</v>
      </c>
      <c r="K252" s="43" t="s">
        <v>739</v>
      </c>
      <c r="L252" s="9" t="str">
        <f t="shared" si="40"/>
        <v>Yes</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83078</v>
      </c>
      <c r="D6" s="11" t="str">
        <f t="shared" ref="D6:D37" si="0">IF($B6="N/A","N/A",IF(C6&gt;10,"No",IF(C6&lt;-10,"No","Yes")))</f>
        <v>N/A</v>
      </c>
      <c r="E6" s="36">
        <v>84614</v>
      </c>
      <c r="F6" s="11" t="str">
        <f t="shared" ref="F6:F37" si="1">IF($B6="N/A","N/A",IF(E6&gt;10,"No",IF(E6&lt;-10,"No","Yes")))</f>
        <v>N/A</v>
      </c>
      <c r="G6" s="36">
        <v>86200</v>
      </c>
      <c r="H6" s="11" t="str">
        <f t="shared" ref="H6:H37" si="2">IF($B6="N/A","N/A",IF(G6&gt;10,"No",IF(G6&lt;-10,"No","Yes")))</f>
        <v>N/A</v>
      </c>
      <c r="I6" s="12">
        <v>1.849</v>
      </c>
      <c r="J6" s="12">
        <v>1.8740000000000001</v>
      </c>
      <c r="K6" s="43" t="s">
        <v>739</v>
      </c>
      <c r="L6" s="9" t="str">
        <f t="shared" ref="L6:L39" si="3">IF(J6="Div by 0", "N/A", IF(K6="N/A","N/A", IF(J6&gt;VALUE(MID(K6,1,2)), "No", IF(J6&lt;-1*VALUE(MID(K6,1,2)), "No", "Yes"))))</f>
        <v>Yes</v>
      </c>
    </row>
    <row r="7" spans="1:12" x14ac:dyDescent="0.25">
      <c r="A7" s="44" t="s">
        <v>6</v>
      </c>
      <c r="B7" s="35" t="s">
        <v>213</v>
      </c>
      <c r="C7" s="36">
        <v>80151</v>
      </c>
      <c r="D7" s="11" t="str">
        <f t="shared" si="0"/>
        <v>N/A</v>
      </c>
      <c r="E7" s="36">
        <v>81345</v>
      </c>
      <c r="F7" s="11" t="str">
        <f t="shared" si="1"/>
        <v>N/A</v>
      </c>
      <c r="G7" s="36">
        <v>82507</v>
      </c>
      <c r="H7" s="11" t="str">
        <f t="shared" si="2"/>
        <v>N/A</v>
      </c>
      <c r="I7" s="12">
        <v>1.49</v>
      </c>
      <c r="J7" s="12">
        <v>1.4279999999999999</v>
      </c>
      <c r="K7" s="43" t="s">
        <v>739</v>
      </c>
      <c r="L7" s="9" t="str">
        <f t="shared" si="3"/>
        <v>Yes</v>
      </c>
    </row>
    <row r="8" spans="1:12" x14ac:dyDescent="0.25">
      <c r="A8" s="44" t="s">
        <v>360</v>
      </c>
      <c r="B8" s="35" t="s">
        <v>213</v>
      </c>
      <c r="C8" s="8" t="s">
        <v>213</v>
      </c>
      <c r="D8" s="11" t="str">
        <f t="shared" si="0"/>
        <v>N/A</v>
      </c>
      <c r="E8" s="8">
        <v>96.136573143999996</v>
      </c>
      <c r="F8" s="11" t="str">
        <f t="shared" si="1"/>
        <v>N/A</v>
      </c>
      <c r="G8" s="8">
        <v>95.715777262000003</v>
      </c>
      <c r="H8" s="11" t="str">
        <f t="shared" si="2"/>
        <v>N/A</v>
      </c>
      <c r="I8" s="12" t="s">
        <v>213</v>
      </c>
      <c r="J8" s="12">
        <v>-0.438</v>
      </c>
      <c r="K8" s="43" t="s">
        <v>739</v>
      </c>
      <c r="L8" s="9" t="str">
        <f t="shared" si="3"/>
        <v>Yes</v>
      </c>
    </row>
    <row r="9" spans="1:12" x14ac:dyDescent="0.25">
      <c r="A9" s="4" t="s">
        <v>88</v>
      </c>
      <c r="B9" s="43" t="s">
        <v>213</v>
      </c>
      <c r="C9" s="1">
        <v>74503.77</v>
      </c>
      <c r="D9" s="11" t="str">
        <f t="shared" si="0"/>
        <v>N/A</v>
      </c>
      <c r="E9" s="1">
        <v>76441.17</v>
      </c>
      <c r="F9" s="11" t="str">
        <f t="shared" si="1"/>
        <v>N/A</v>
      </c>
      <c r="G9" s="1">
        <v>77572.86</v>
      </c>
      <c r="H9" s="11" t="str">
        <f t="shared" si="2"/>
        <v>N/A</v>
      </c>
      <c r="I9" s="12">
        <v>2.6</v>
      </c>
      <c r="J9" s="12">
        <v>1.48</v>
      </c>
      <c r="K9" s="43" t="s">
        <v>739</v>
      </c>
      <c r="L9" s="9" t="str">
        <f t="shared" si="3"/>
        <v>Yes</v>
      </c>
    </row>
    <row r="10" spans="1:12" x14ac:dyDescent="0.25">
      <c r="A10" s="4" t="s">
        <v>1413</v>
      </c>
      <c r="B10" s="35" t="s">
        <v>213</v>
      </c>
      <c r="C10" s="8">
        <v>0.69813909819999997</v>
      </c>
      <c r="D10" s="11" t="str">
        <f t="shared" si="0"/>
        <v>N/A</v>
      </c>
      <c r="E10" s="8">
        <v>0.65473798660000004</v>
      </c>
      <c r="F10" s="11" t="str">
        <f t="shared" si="1"/>
        <v>N/A</v>
      </c>
      <c r="G10" s="8">
        <v>0.77610208820000004</v>
      </c>
      <c r="H10" s="11" t="str">
        <f t="shared" si="2"/>
        <v>N/A</v>
      </c>
      <c r="I10" s="12">
        <v>-6.22</v>
      </c>
      <c r="J10" s="12">
        <v>18.54</v>
      </c>
      <c r="K10" s="43" t="s">
        <v>739</v>
      </c>
      <c r="L10" s="9" t="str">
        <f t="shared" si="3"/>
        <v>Yes</v>
      </c>
    </row>
    <row r="11" spans="1:12" x14ac:dyDescent="0.25">
      <c r="A11" s="4" t="s">
        <v>1414</v>
      </c>
      <c r="B11" s="35" t="s">
        <v>213</v>
      </c>
      <c r="C11" s="8">
        <v>3.9204121428000001</v>
      </c>
      <c r="D11" s="11" t="str">
        <f t="shared" si="0"/>
        <v>N/A</v>
      </c>
      <c r="E11" s="8">
        <v>4.4094357907999999</v>
      </c>
      <c r="F11" s="11" t="str">
        <f t="shared" si="1"/>
        <v>N/A</v>
      </c>
      <c r="G11" s="8">
        <v>4.7331786542999996</v>
      </c>
      <c r="H11" s="11" t="str">
        <f t="shared" si="2"/>
        <v>N/A</v>
      </c>
      <c r="I11" s="12">
        <v>12.47</v>
      </c>
      <c r="J11" s="12">
        <v>7.3419999999999996</v>
      </c>
      <c r="K11" s="43" t="s">
        <v>739</v>
      </c>
      <c r="L11" s="9" t="str">
        <f t="shared" si="3"/>
        <v>Yes</v>
      </c>
    </row>
    <row r="12" spans="1:12" x14ac:dyDescent="0.25">
      <c r="A12" s="4" t="s">
        <v>1415</v>
      </c>
      <c r="B12" s="35" t="s">
        <v>213</v>
      </c>
      <c r="C12" s="8">
        <v>62.465393966999997</v>
      </c>
      <c r="D12" s="11" t="str">
        <f t="shared" si="0"/>
        <v>N/A</v>
      </c>
      <c r="E12" s="8">
        <v>68.387028150999996</v>
      </c>
      <c r="F12" s="11" t="str">
        <f t="shared" si="1"/>
        <v>N/A</v>
      </c>
      <c r="G12" s="8">
        <v>71.562645012000004</v>
      </c>
      <c r="H12" s="11" t="str">
        <f t="shared" si="2"/>
        <v>N/A</v>
      </c>
      <c r="I12" s="12">
        <v>9.48</v>
      </c>
      <c r="J12" s="12">
        <v>4.6440000000000001</v>
      </c>
      <c r="K12" s="43" t="s">
        <v>739</v>
      </c>
      <c r="L12" s="9" t="str">
        <f t="shared" si="3"/>
        <v>Yes</v>
      </c>
    </row>
    <row r="13" spans="1:12" x14ac:dyDescent="0.25">
      <c r="A13" s="4" t="s">
        <v>1416</v>
      </c>
      <c r="B13" s="35" t="s">
        <v>213</v>
      </c>
      <c r="C13" s="8">
        <v>0.1227761862</v>
      </c>
      <c r="D13" s="11" t="str">
        <f t="shared" si="0"/>
        <v>N/A</v>
      </c>
      <c r="E13" s="8">
        <v>0.15836622780000001</v>
      </c>
      <c r="F13" s="11" t="str">
        <f t="shared" si="1"/>
        <v>N/A</v>
      </c>
      <c r="G13" s="8">
        <v>0.1484918794</v>
      </c>
      <c r="H13" s="11" t="str">
        <f t="shared" si="2"/>
        <v>N/A</v>
      </c>
      <c r="I13" s="12">
        <v>28.99</v>
      </c>
      <c r="J13" s="12">
        <v>-6.24</v>
      </c>
      <c r="K13" s="43" t="s">
        <v>739</v>
      </c>
      <c r="L13" s="9" t="str">
        <f t="shared" si="3"/>
        <v>Yes</v>
      </c>
    </row>
    <row r="14" spans="1:12" x14ac:dyDescent="0.25">
      <c r="A14" s="4" t="s">
        <v>1417</v>
      </c>
      <c r="B14" s="35" t="s">
        <v>213</v>
      </c>
      <c r="C14" s="8">
        <v>1.7790510123000001</v>
      </c>
      <c r="D14" s="11" t="str">
        <f t="shared" si="0"/>
        <v>N/A</v>
      </c>
      <c r="E14" s="8">
        <v>1.6262084289000001</v>
      </c>
      <c r="F14" s="11" t="str">
        <f t="shared" si="1"/>
        <v>N/A</v>
      </c>
      <c r="G14" s="8">
        <v>1.035962877</v>
      </c>
      <c r="H14" s="11" t="str">
        <f t="shared" si="2"/>
        <v>N/A</v>
      </c>
      <c r="I14" s="12">
        <v>-8.59</v>
      </c>
      <c r="J14" s="12">
        <v>-36.299999999999997</v>
      </c>
      <c r="K14" s="43" t="s">
        <v>739</v>
      </c>
      <c r="L14" s="9" t="str">
        <f t="shared" si="3"/>
        <v>No</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4.6943835900000001E-2</v>
      </c>
      <c r="D16" s="11" t="str">
        <f t="shared" si="0"/>
        <v>N/A</v>
      </c>
      <c r="E16" s="8">
        <v>8.9819651599999994E-2</v>
      </c>
      <c r="F16" s="11" t="str">
        <f t="shared" si="1"/>
        <v>N/A</v>
      </c>
      <c r="G16" s="8">
        <v>5.5684454799999998E-2</v>
      </c>
      <c r="H16" s="11" t="str">
        <f t="shared" si="2"/>
        <v>N/A</v>
      </c>
      <c r="I16" s="12">
        <v>91.33</v>
      </c>
      <c r="J16" s="12">
        <v>-38</v>
      </c>
      <c r="K16" s="43" t="s">
        <v>739</v>
      </c>
      <c r="L16" s="9" t="str">
        <f t="shared" si="3"/>
        <v>No</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30.967283757000001</v>
      </c>
      <c r="D18" s="11" t="str">
        <f t="shared" si="0"/>
        <v>N/A</v>
      </c>
      <c r="E18" s="8">
        <v>24.674403763000001</v>
      </c>
      <c r="F18" s="11" t="str">
        <f t="shared" si="1"/>
        <v>N/A</v>
      </c>
      <c r="G18" s="8">
        <v>21.687935034999999</v>
      </c>
      <c r="H18" s="11" t="str">
        <f t="shared" si="2"/>
        <v>N/A</v>
      </c>
      <c r="I18" s="12">
        <v>-20.3</v>
      </c>
      <c r="J18" s="12">
        <v>-12.1</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95.909867835</v>
      </c>
      <c r="D20" s="11" t="str">
        <f t="shared" si="0"/>
        <v>N/A</v>
      </c>
      <c r="E20" s="8">
        <v>95.342378330000003</v>
      </c>
      <c r="F20" s="11" t="str">
        <f t="shared" si="1"/>
        <v>N/A</v>
      </c>
      <c r="G20" s="8">
        <v>95.062645012000004</v>
      </c>
      <c r="H20" s="11" t="str">
        <f t="shared" si="2"/>
        <v>N/A</v>
      </c>
      <c r="I20" s="12">
        <v>-0.59199999999999997</v>
      </c>
      <c r="J20" s="12">
        <v>-0.29299999999999998</v>
      </c>
      <c r="K20" s="43" t="s">
        <v>739</v>
      </c>
      <c r="L20" s="9" t="str">
        <f t="shared" si="3"/>
        <v>Yes</v>
      </c>
    </row>
    <row r="21" spans="1:12" x14ac:dyDescent="0.25">
      <c r="A21" s="2" t="s">
        <v>975</v>
      </c>
      <c r="B21" s="35" t="s">
        <v>213</v>
      </c>
      <c r="C21" s="8">
        <v>4.090132165</v>
      </c>
      <c r="D21" s="11" t="str">
        <f t="shared" si="0"/>
        <v>N/A</v>
      </c>
      <c r="E21" s="8">
        <v>4.6576216702000002</v>
      </c>
      <c r="F21" s="11" t="str">
        <f t="shared" si="1"/>
        <v>N/A</v>
      </c>
      <c r="G21" s="8">
        <v>4.9373549884000001</v>
      </c>
      <c r="H21" s="11" t="str">
        <f t="shared" si="2"/>
        <v>N/A</v>
      </c>
      <c r="I21" s="12">
        <v>13.87</v>
      </c>
      <c r="J21" s="12">
        <v>6.0060000000000002</v>
      </c>
      <c r="K21" s="43" t="s">
        <v>739</v>
      </c>
      <c r="L21" s="9" t="str">
        <f t="shared" si="3"/>
        <v>Yes</v>
      </c>
    </row>
    <row r="22" spans="1:12" x14ac:dyDescent="0.25">
      <c r="A22" s="3" t="s">
        <v>1717</v>
      </c>
      <c r="B22" s="35" t="s">
        <v>213</v>
      </c>
      <c r="C22" s="36">
        <v>47184</v>
      </c>
      <c r="D22" s="11" t="str">
        <f t="shared" si="0"/>
        <v>N/A</v>
      </c>
      <c r="E22" s="36">
        <v>47327</v>
      </c>
      <c r="F22" s="11" t="str">
        <f t="shared" si="1"/>
        <v>N/A</v>
      </c>
      <c r="G22" s="36">
        <v>47724</v>
      </c>
      <c r="H22" s="11" t="str">
        <f t="shared" si="2"/>
        <v>N/A</v>
      </c>
      <c r="I22" s="12">
        <v>0.30309999999999998</v>
      </c>
      <c r="J22" s="12">
        <v>0.83879999999999999</v>
      </c>
      <c r="K22" s="43" t="s">
        <v>739</v>
      </c>
      <c r="L22" s="9" t="str">
        <f t="shared" si="3"/>
        <v>Yes</v>
      </c>
    </row>
    <row r="23" spans="1:12" x14ac:dyDescent="0.25">
      <c r="A23" s="3" t="s">
        <v>990</v>
      </c>
      <c r="B23" s="35" t="s">
        <v>213</v>
      </c>
      <c r="C23" s="36">
        <v>4480</v>
      </c>
      <c r="D23" s="11" t="str">
        <f t="shared" si="0"/>
        <v>N/A</v>
      </c>
      <c r="E23" s="36">
        <v>4486</v>
      </c>
      <c r="F23" s="11" t="str">
        <f t="shared" si="1"/>
        <v>N/A</v>
      </c>
      <c r="G23" s="36">
        <v>4425</v>
      </c>
      <c r="H23" s="11" t="str">
        <f t="shared" si="2"/>
        <v>N/A</v>
      </c>
      <c r="I23" s="12">
        <v>0.13389999999999999</v>
      </c>
      <c r="J23" s="12">
        <v>-1.36</v>
      </c>
      <c r="K23" s="43" t="s">
        <v>739</v>
      </c>
      <c r="L23" s="9" t="str">
        <f t="shared" si="3"/>
        <v>Yes</v>
      </c>
    </row>
    <row r="24" spans="1:12" x14ac:dyDescent="0.25">
      <c r="A24" s="3" t="s">
        <v>991</v>
      </c>
      <c r="B24" s="35" t="s">
        <v>213</v>
      </c>
      <c r="C24" s="36">
        <v>7978</v>
      </c>
      <c r="D24" s="11" t="str">
        <f t="shared" si="0"/>
        <v>N/A</v>
      </c>
      <c r="E24" s="36">
        <v>8018</v>
      </c>
      <c r="F24" s="11" t="str">
        <f t="shared" si="1"/>
        <v>N/A</v>
      </c>
      <c r="G24" s="36">
        <v>8186</v>
      </c>
      <c r="H24" s="11" t="str">
        <f t="shared" si="2"/>
        <v>N/A</v>
      </c>
      <c r="I24" s="12">
        <v>0.50139999999999996</v>
      </c>
      <c r="J24" s="12">
        <v>2.0950000000000002</v>
      </c>
      <c r="K24" s="43" t="s">
        <v>739</v>
      </c>
      <c r="L24" s="9" t="str">
        <f t="shared" si="3"/>
        <v>Yes</v>
      </c>
    </row>
    <row r="25" spans="1:12" x14ac:dyDescent="0.25">
      <c r="A25" s="3" t="s">
        <v>992</v>
      </c>
      <c r="B25" s="35" t="s">
        <v>213</v>
      </c>
      <c r="C25" s="36">
        <v>1105</v>
      </c>
      <c r="D25" s="11" t="str">
        <f t="shared" si="0"/>
        <v>N/A</v>
      </c>
      <c r="E25" s="36">
        <v>1205</v>
      </c>
      <c r="F25" s="11" t="str">
        <f t="shared" si="1"/>
        <v>N/A</v>
      </c>
      <c r="G25" s="36">
        <v>1324</v>
      </c>
      <c r="H25" s="11" t="str">
        <f t="shared" si="2"/>
        <v>N/A</v>
      </c>
      <c r="I25" s="12">
        <v>9.0500000000000007</v>
      </c>
      <c r="J25" s="12">
        <v>9.8759999999999994</v>
      </c>
      <c r="K25" s="43" t="s">
        <v>739</v>
      </c>
      <c r="L25" s="9" t="str">
        <f t="shared" si="3"/>
        <v>Yes</v>
      </c>
    </row>
    <row r="26" spans="1:12" x14ac:dyDescent="0.25">
      <c r="A26" s="3" t="s">
        <v>993</v>
      </c>
      <c r="B26" s="35" t="s">
        <v>213</v>
      </c>
      <c r="C26" s="36">
        <v>33621</v>
      </c>
      <c r="D26" s="11" t="str">
        <f t="shared" si="0"/>
        <v>N/A</v>
      </c>
      <c r="E26" s="36">
        <v>33618</v>
      </c>
      <c r="F26" s="11" t="str">
        <f t="shared" si="1"/>
        <v>N/A</v>
      </c>
      <c r="G26" s="36">
        <v>33789</v>
      </c>
      <c r="H26" s="11" t="str">
        <f t="shared" si="2"/>
        <v>N/A</v>
      </c>
      <c r="I26" s="12">
        <v>-8.9999999999999993E-3</v>
      </c>
      <c r="J26" s="12">
        <v>0.50870000000000004</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32169</v>
      </c>
      <c r="D28" s="11" t="str">
        <f t="shared" si="0"/>
        <v>N/A</v>
      </c>
      <c r="E28" s="36">
        <v>32655</v>
      </c>
      <c r="F28" s="11" t="str">
        <f t="shared" si="1"/>
        <v>N/A</v>
      </c>
      <c r="G28" s="36">
        <v>33393</v>
      </c>
      <c r="H28" s="11" t="str">
        <f t="shared" si="2"/>
        <v>N/A</v>
      </c>
      <c r="I28" s="12">
        <v>1.5109999999999999</v>
      </c>
      <c r="J28" s="12">
        <v>2.2599999999999998</v>
      </c>
      <c r="K28" s="43" t="s">
        <v>739</v>
      </c>
      <c r="L28" s="9" t="str">
        <f t="shared" si="3"/>
        <v>Yes</v>
      </c>
    </row>
    <row r="29" spans="1:12" x14ac:dyDescent="0.25">
      <c r="A29" s="3" t="s">
        <v>995</v>
      </c>
      <c r="B29" s="35" t="s">
        <v>213</v>
      </c>
      <c r="C29" s="36">
        <v>5743</v>
      </c>
      <c r="D29" s="11" t="str">
        <f t="shared" si="0"/>
        <v>N/A</v>
      </c>
      <c r="E29" s="36">
        <v>5825</v>
      </c>
      <c r="F29" s="11" t="str">
        <f t="shared" si="1"/>
        <v>N/A</v>
      </c>
      <c r="G29" s="36">
        <v>5851</v>
      </c>
      <c r="H29" s="11" t="str">
        <f t="shared" si="2"/>
        <v>N/A</v>
      </c>
      <c r="I29" s="12">
        <v>1.4279999999999999</v>
      </c>
      <c r="J29" s="12">
        <v>0.44640000000000002</v>
      </c>
      <c r="K29" s="43" t="s">
        <v>739</v>
      </c>
      <c r="L29" s="9" t="str">
        <f t="shared" si="3"/>
        <v>Yes</v>
      </c>
    </row>
    <row r="30" spans="1:12" x14ac:dyDescent="0.25">
      <c r="A30" s="3" t="s">
        <v>996</v>
      </c>
      <c r="B30" s="35" t="s">
        <v>213</v>
      </c>
      <c r="C30" s="36">
        <v>8648</v>
      </c>
      <c r="D30" s="11" t="str">
        <f t="shared" si="0"/>
        <v>N/A</v>
      </c>
      <c r="E30" s="36">
        <v>8561</v>
      </c>
      <c r="F30" s="11" t="str">
        <f t="shared" si="1"/>
        <v>N/A</v>
      </c>
      <c r="G30" s="36">
        <v>8718</v>
      </c>
      <c r="H30" s="11" t="str">
        <f t="shared" si="2"/>
        <v>N/A</v>
      </c>
      <c r="I30" s="12">
        <v>-1.01</v>
      </c>
      <c r="J30" s="12">
        <v>1.8340000000000001</v>
      </c>
      <c r="K30" s="43" t="s">
        <v>739</v>
      </c>
      <c r="L30" s="9" t="str">
        <f t="shared" si="3"/>
        <v>Yes</v>
      </c>
    </row>
    <row r="31" spans="1:12" x14ac:dyDescent="0.25">
      <c r="A31" s="3" t="s">
        <v>997</v>
      </c>
      <c r="B31" s="35" t="s">
        <v>213</v>
      </c>
      <c r="C31" s="36">
        <v>2299</v>
      </c>
      <c r="D31" s="11" t="str">
        <f t="shared" si="0"/>
        <v>N/A</v>
      </c>
      <c r="E31" s="36">
        <v>2753</v>
      </c>
      <c r="F31" s="11" t="str">
        <f t="shared" si="1"/>
        <v>N/A</v>
      </c>
      <c r="G31" s="36">
        <v>2961</v>
      </c>
      <c r="H31" s="11" t="str">
        <f t="shared" si="2"/>
        <v>N/A</v>
      </c>
      <c r="I31" s="12">
        <v>19.75</v>
      </c>
      <c r="J31" s="12">
        <v>7.5549999999999997</v>
      </c>
      <c r="K31" s="43" t="s">
        <v>739</v>
      </c>
      <c r="L31" s="9" t="str">
        <f t="shared" si="3"/>
        <v>Yes</v>
      </c>
    </row>
    <row r="32" spans="1:12" x14ac:dyDescent="0.25">
      <c r="A32" s="3" t="s">
        <v>998</v>
      </c>
      <c r="B32" s="35" t="s">
        <v>213</v>
      </c>
      <c r="C32" s="36">
        <v>15479</v>
      </c>
      <c r="D32" s="11" t="str">
        <f t="shared" si="0"/>
        <v>N/A</v>
      </c>
      <c r="E32" s="36">
        <v>15516</v>
      </c>
      <c r="F32" s="11" t="str">
        <f t="shared" si="1"/>
        <v>N/A</v>
      </c>
      <c r="G32" s="36">
        <v>15863</v>
      </c>
      <c r="H32" s="11" t="str">
        <f t="shared" si="2"/>
        <v>N/A</v>
      </c>
      <c r="I32" s="12">
        <v>0.23899999999999999</v>
      </c>
      <c r="J32" s="12">
        <v>2.2360000000000002</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2417675978</v>
      </c>
      <c r="D34" s="11" t="str">
        <f t="shared" si="0"/>
        <v>N/A</v>
      </c>
      <c r="E34" s="45">
        <v>2469766596</v>
      </c>
      <c r="F34" s="11" t="str">
        <f t="shared" si="1"/>
        <v>N/A</v>
      </c>
      <c r="G34" s="45">
        <v>2492529497</v>
      </c>
      <c r="H34" s="11" t="str">
        <f t="shared" si="2"/>
        <v>N/A</v>
      </c>
      <c r="I34" s="12">
        <v>2.1549999999999998</v>
      </c>
      <c r="J34" s="12">
        <v>0.92169999999999996</v>
      </c>
      <c r="K34" s="43" t="s">
        <v>739</v>
      </c>
      <c r="L34" s="9" t="str">
        <f t="shared" si="3"/>
        <v>Yes</v>
      </c>
    </row>
    <row r="35" spans="1:12" x14ac:dyDescent="0.25">
      <c r="A35" s="44" t="s">
        <v>1423</v>
      </c>
      <c r="B35" s="35" t="s">
        <v>213</v>
      </c>
      <c r="C35" s="45">
        <v>29101.278052000001</v>
      </c>
      <c r="D35" s="11" t="str">
        <f t="shared" si="0"/>
        <v>N/A</v>
      </c>
      <c r="E35" s="45">
        <v>29188.628312000001</v>
      </c>
      <c r="F35" s="11" t="str">
        <f t="shared" si="1"/>
        <v>N/A</v>
      </c>
      <c r="G35" s="45">
        <v>28915.655417999998</v>
      </c>
      <c r="H35" s="11" t="str">
        <f t="shared" si="2"/>
        <v>N/A</v>
      </c>
      <c r="I35" s="12">
        <v>0.30020000000000002</v>
      </c>
      <c r="J35" s="12">
        <v>-0.93500000000000005</v>
      </c>
      <c r="K35" s="43" t="s">
        <v>739</v>
      </c>
      <c r="L35" s="9" t="str">
        <f t="shared" si="3"/>
        <v>Yes</v>
      </c>
    </row>
    <row r="36" spans="1:12" x14ac:dyDescent="0.25">
      <c r="A36" s="44" t="s">
        <v>1424</v>
      </c>
      <c r="B36" s="35" t="s">
        <v>213</v>
      </c>
      <c r="C36" s="45">
        <v>30164.015146000002</v>
      </c>
      <c r="D36" s="11" t="str">
        <f t="shared" si="0"/>
        <v>N/A</v>
      </c>
      <c r="E36" s="45">
        <v>30361.627585999999</v>
      </c>
      <c r="F36" s="11" t="str">
        <f t="shared" si="1"/>
        <v>N/A</v>
      </c>
      <c r="G36" s="45">
        <v>30209.915486000002</v>
      </c>
      <c r="H36" s="11" t="str">
        <f t="shared" si="2"/>
        <v>N/A</v>
      </c>
      <c r="I36" s="12">
        <v>0.65510000000000002</v>
      </c>
      <c r="J36" s="12">
        <v>-0.5</v>
      </c>
      <c r="K36" s="43" t="s">
        <v>739</v>
      </c>
      <c r="L36" s="9" t="str">
        <f t="shared" si="3"/>
        <v>Yes</v>
      </c>
    </row>
    <row r="37" spans="1:12" x14ac:dyDescent="0.25">
      <c r="A37" s="4" t="s">
        <v>107</v>
      </c>
      <c r="B37" s="35" t="s">
        <v>213</v>
      </c>
      <c r="C37" s="45">
        <v>0</v>
      </c>
      <c r="D37" s="11" t="str">
        <f t="shared" si="0"/>
        <v>N/A</v>
      </c>
      <c r="E37" s="45">
        <v>0</v>
      </c>
      <c r="F37" s="11" t="str">
        <f t="shared" si="1"/>
        <v>N/A</v>
      </c>
      <c r="G37" s="45">
        <v>3223</v>
      </c>
      <c r="H37" s="11" t="str">
        <f t="shared" si="2"/>
        <v>N/A</v>
      </c>
      <c r="I37" s="12" t="s">
        <v>1746</v>
      </c>
      <c r="J37" s="12" t="s">
        <v>1746</v>
      </c>
      <c r="K37" s="43" t="s">
        <v>739</v>
      </c>
      <c r="L37" s="9" t="str">
        <f t="shared" si="3"/>
        <v>N/A</v>
      </c>
    </row>
    <row r="38" spans="1:12" x14ac:dyDescent="0.25">
      <c r="A38" s="44" t="s">
        <v>158</v>
      </c>
      <c r="B38" s="43" t="s">
        <v>217</v>
      </c>
      <c r="C38" s="1">
        <v>0</v>
      </c>
      <c r="D38" s="11" t="str">
        <f>IF($B38="N/A","N/A",IF(C38&gt;0,"No",IF(C38&lt;0,"No","Yes")))</f>
        <v>Yes</v>
      </c>
      <c r="E38" s="1">
        <v>0</v>
      </c>
      <c r="F38" s="11" t="str">
        <f>IF($B38="N/A","N/A",IF(E38&gt;0,"No",IF(E38&lt;0,"No","Yes")))</f>
        <v>Yes</v>
      </c>
      <c r="G38" s="1">
        <v>11</v>
      </c>
      <c r="H38" s="11" t="str">
        <f>IF($B38="N/A","N/A",IF(G38&gt;0,"No",IF(G38&lt;0,"No","Yes")))</f>
        <v>No</v>
      </c>
      <c r="I38" s="12" t="s">
        <v>1746</v>
      </c>
      <c r="J38" s="12" t="s">
        <v>1746</v>
      </c>
      <c r="K38" s="43" t="s">
        <v>739</v>
      </c>
      <c r="L38" s="9" t="str">
        <f t="shared" si="3"/>
        <v>N/A</v>
      </c>
    </row>
    <row r="39" spans="1:12" x14ac:dyDescent="0.25">
      <c r="A39" s="44" t="s">
        <v>156</v>
      </c>
      <c r="B39" s="35" t="s">
        <v>213</v>
      </c>
      <c r="C39" s="45">
        <v>0</v>
      </c>
      <c r="D39" s="11" t="str">
        <f t="shared" ref="D39:D40" si="4">IF($B39="N/A","N/A",IF(C39&gt;10,"No",IF(C39&lt;-10,"No","Yes")))</f>
        <v>N/A</v>
      </c>
      <c r="E39" s="45">
        <v>0</v>
      </c>
      <c r="F39" s="11" t="str">
        <f t="shared" ref="F39:F40" si="5">IF($B39="N/A","N/A",IF(E39&gt;10,"No",IF(E39&lt;-10,"No","Yes")))</f>
        <v>N/A</v>
      </c>
      <c r="G39" s="45">
        <v>3223</v>
      </c>
      <c r="H39" s="11" t="str">
        <f t="shared" ref="H39:H40" si="6">IF($B39="N/A","N/A",IF(G39&gt;10,"No",IF(G39&lt;-10,"No","Yes")))</f>
        <v>N/A</v>
      </c>
      <c r="I39" s="12" t="s">
        <v>1746</v>
      </c>
      <c r="J39" s="12" t="s">
        <v>1746</v>
      </c>
      <c r="K39" s="43" t="s">
        <v>739</v>
      </c>
      <c r="L39" s="9" t="str">
        <f t="shared" si="3"/>
        <v>N/A</v>
      </c>
    </row>
    <row r="40" spans="1:12" x14ac:dyDescent="0.25">
      <c r="A40" s="44" t="s">
        <v>1303</v>
      </c>
      <c r="B40" s="35" t="s">
        <v>213</v>
      </c>
      <c r="C40" s="45" t="s">
        <v>1746</v>
      </c>
      <c r="D40" s="11" t="str">
        <f t="shared" si="4"/>
        <v>N/A</v>
      </c>
      <c r="E40" s="45" t="s">
        <v>1746</v>
      </c>
      <c r="F40" s="11" t="str">
        <f t="shared" si="5"/>
        <v>N/A</v>
      </c>
      <c r="G40" s="45">
        <v>1074.3333333</v>
      </c>
      <c r="H40" s="11" t="str">
        <f t="shared" si="6"/>
        <v>N/A</v>
      </c>
      <c r="I40" s="12" t="s">
        <v>1746</v>
      </c>
      <c r="J40" s="12" t="s">
        <v>1746</v>
      </c>
      <c r="K40" s="43" t="s">
        <v>739</v>
      </c>
      <c r="L40" s="9" t="str">
        <f>IF(J40="Div by 0", "N/A", IF(OR(J40="N/A",K40="N/A"),"N/A", IF(J40&gt;VALUE(MID(K40,1,2)), "No", IF(J40&lt;-1*VALUE(MID(K40,1,2)), "No", "Yes"))))</f>
        <v>N/A</v>
      </c>
    </row>
    <row r="41" spans="1:12" x14ac:dyDescent="0.25">
      <c r="A41" s="3" t="s">
        <v>1425</v>
      </c>
      <c r="B41" s="35" t="s">
        <v>213</v>
      </c>
      <c r="C41" s="45">
        <v>30125.375509000001</v>
      </c>
      <c r="D41" s="11" t="str">
        <f t="shared" ref="D41:D52" si="7">IF($B41="N/A","N/A",IF(C41&gt;10,"No",IF(C41&lt;-10,"No","Yes")))</f>
        <v>N/A</v>
      </c>
      <c r="E41" s="45">
        <v>30399.975806999999</v>
      </c>
      <c r="F41" s="11" t="str">
        <f t="shared" ref="F41:F52" si="8">IF($B41="N/A","N/A",IF(E41&gt;10,"No",IF(E41&lt;-10,"No","Yes")))</f>
        <v>N/A</v>
      </c>
      <c r="G41" s="45">
        <v>30590.475085999999</v>
      </c>
      <c r="H41" s="11" t="str">
        <f t="shared" ref="H41:H52" si="9">IF($B41="N/A","N/A",IF(G41&gt;10,"No",IF(G41&lt;-10,"No","Yes")))</f>
        <v>N/A</v>
      </c>
      <c r="I41" s="12">
        <v>0.91149999999999998</v>
      </c>
      <c r="J41" s="12">
        <v>0.62660000000000005</v>
      </c>
      <c r="K41" s="43" t="s">
        <v>739</v>
      </c>
      <c r="L41" s="9" t="str">
        <f t="shared" ref="L41:L52" si="10">IF(J41="Div by 0", "N/A", IF(K41="N/A","N/A", IF(J41&gt;VALUE(MID(K41,1,2)), "No", IF(J41&lt;-1*VALUE(MID(K41,1,2)), "No", "Yes"))))</f>
        <v>Yes</v>
      </c>
    </row>
    <row r="42" spans="1:12" x14ac:dyDescent="0.25">
      <c r="A42" s="3" t="s">
        <v>1426</v>
      </c>
      <c r="B42" s="35" t="s">
        <v>213</v>
      </c>
      <c r="C42" s="45">
        <v>15546.798214</v>
      </c>
      <c r="D42" s="11" t="str">
        <f t="shared" si="7"/>
        <v>N/A</v>
      </c>
      <c r="E42" s="45">
        <v>16487.995987999999</v>
      </c>
      <c r="F42" s="11" t="str">
        <f t="shared" si="8"/>
        <v>N/A</v>
      </c>
      <c r="G42" s="45">
        <v>17296.546214999998</v>
      </c>
      <c r="H42" s="11" t="str">
        <f t="shared" si="9"/>
        <v>N/A</v>
      </c>
      <c r="I42" s="12">
        <v>6.0540000000000003</v>
      </c>
      <c r="J42" s="12">
        <v>4.9039999999999999</v>
      </c>
      <c r="K42" s="43" t="s">
        <v>739</v>
      </c>
      <c r="L42" s="9" t="str">
        <f t="shared" si="10"/>
        <v>Yes</v>
      </c>
    </row>
    <row r="43" spans="1:12" x14ac:dyDescent="0.25">
      <c r="A43" s="3" t="s">
        <v>1427</v>
      </c>
      <c r="B43" s="35" t="s">
        <v>213</v>
      </c>
      <c r="C43" s="45">
        <v>20341.659188000001</v>
      </c>
      <c r="D43" s="11" t="str">
        <f t="shared" si="7"/>
        <v>N/A</v>
      </c>
      <c r="E43" s="45">
        <v>20531.154403</v>
      </c>
      <c r="F43" s="11" t="str">
        <f t="shared" si="8"/>
        <v>N/A</v>
      </c>
      <c r="G43" s="45">
        <v>20974.270339999999</v>
      </c>
      <c r="H43" s="11" t="str">
        <f t="shared" si="9"/>
        <v>N/A</v>
      </c>
      <c r="I43" s="12">
        <v>0.93159999999999998</v>
      </c>
      <c r="J43" s="12">
        <v>2.1579999999999999</v>
      </c>
      <c r="K43" s="43" t="s">
        <v>739</v>
      </c>
      <c r="L43" s="9" t="str">
        <f t="shared" si="10"/>
        <v>Yes</v>
      </c>
    </row>
    <row r="44" spans="1:12" x14ac:dyDescent="0.25">
      <c r="A44" s="3" t="s">
        <v>1428</v>
      </c>
      <c r="B44" s="35" t="s">
        <v>213</v>
      </c>
      <c r="C44" s="45">
        <v>2554.0208145000001</v>
      </c>
      <c r="D44" s="11" t="str">
        <f t="shared" si="7"/>
        <v>N/A</v>
      </c>
      <c r="E44" s="45">
        <v>4158.2257261000004</v>
      </c>
      <c r="F44" s="11" t="str">
        <f t="shared" si="8"/>
        <v>N/A</v>
      </c>
      <c r="G44" s="45">
        <v>3697.0966767</v>
      </c>
      <c r="H44" s="11" t="str">
        <f t="shared" si="9"/>
        <v>N/A</v>
      </c>
      <c r="I44" s="12">
        <v>62.81</v>
      </c>
      <c r="J44" s="12">
        <v>-11.1</v>
      </c>
      <c r="K44" s="43" t="s">
        <v>739</v>
      </c>
      <c r="L44" s="9" t="str">
        <f t="shared" si="10"/>
        <v>Yes</v>
      </c>
    </row>
    <row r="45" spans="1:12" x14ac:dyDescent="0.25">
      <c r="A45" s="3" t="s">
        <v>1429</v>
      </c>
      <c r="B45" s="35" t="s">
        <v>213</v>
      </c>
      <c r="C45" s="45">
        <v>35295.741113999997</v>
      </c>
      <c r="D45" s="11" t="str">
        <f t="shared" si="7"/>
        <v>N/A</v>
      </c>
      <c r="E45" s="45">
        <v>35550.748022</v>
      </c>
      <c r="F45" s="11" t="str">
        <f t="shared" si="8"/>
        <v>N/A</v>
      </c>
      <c r="G45" s="45">
        <v>35714.945188999998</v>
      </c>
      <c r="H45" s="11" t="str">
        <f t="shared" si="9"/>
        <v>N/A</v>
      </c>
      <c r="I45" s="12">
        <v>0.72250000000000003</v>
      </c>
      <c r="J45" s="12">
        <v>0.46189999999999998</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30626.108706999999</v>
      </c>
      <c r="D47" s="11" t="str">
        <f t="shared" si="7"/>
        <v>N/A</v>
      </c>
      <c r="E47" s="45">
        <v>31050.806645000001</v>
      </c>
      <c r="F47" s="11" t="str">
        <f t="shared" si="8"/>
        <v>N/A</v>
      </c>
      <c r="G47" s="45">
        <v>30278.014434000001</v>
      </c>
      <c r="H47" s="11" t="str">
        <f t="shared" si="9"/>
        <v>N/A</v>
      </c>
      <c r="I47" s="12">
        <v>1.387</v>
      </c>
      <c r="J47" s="12">
        <v>-2.4900000000000002</v>
      </c>
      <c r="K47" s="43" t="s">
        <v>739</v>
      </c>
      <c r="L47" s="9" t="str">
        <f t="shared" si="10"/>
        <v>Yes</v>
      </c>
    </row>
    <row r="48" spans="1:12" x14ac:dyDescent="0.25">
      <c r="A48" s="3" t="s">
        <v>1432</v>
      </c>
      <c r="B48" s="43" t="s">
        <v>213</v>
      </c>
      <c r="C48" s="14">
        <v>45135.437923999998</v>
      </c>
      <c r="D48" s="11" t="str">
        <f t="shared" si="7"/>
        <v>N/A</v>
      </c>
      <c r="E48" s="14">
        <v>47701.150730000001</v>
      </c>
      <c r="F48" s="11" t="str">
        <f t="shared" si="8"/>
        <v>N/A</v>
      </c>
      <c r="G48" s="14">
        <v>48122.565885999997</v>
      </c>
      <c r="H48" s="11" t="str">
        <f t="shared" si="9"/>
        <v>N/A</v>
      </c>
      <c r="I48" s="12">
        <v>5.6840000000000002</v>
      </c>
      <c r="J48" s="12">
        <v>0.88339999999999996</v>
      </c>
      <c r="K48" s="43" t="s">
        <v>739</v>
      </c>
      <c r="L48" s="9" t="str">
        <f t="shared" si="10"/>
        <v>Yes</v>
      </c>
    </row>
    <row r="49" spans="1:12" x14ac:dyDescent="0.25">
      <c r="A49" s="3" t="s">
        <v>1433</v>
      </c>
      <c r="B49" s="43" t="s">
        <v>213</v>
      </c>
      <c r="C49" s="14">
        <v>8845.2641072999995</v>
      </c>
      <c r="D49" s="11" t="str">
        <f t="shared" si="7"/>
        <v>N/A</v>
      </c>
      <c r="E49" s="14">
        <v>8929.5637191999995</v>
      </c>
      <c r="F49" s="11" t="str">
        <f t="shared" si="8"/>
        <v>N/A</v>
      </c>
      <c r="G49" s="14">
        <v>8686.3094746999996</v>
      </c>
      <c r="H49" s="11" t="str">
        <f t="shared" si="9"/>
        <v>N/A</v>
      </c>
      <c r="I49" s="12">
        <v>0.95299999999999996</v>
      </c>
      <c r="J49" s="12">
        <v>-2.72</v>
      </c>
      <c r="K49" s="43" t="s">
        <v>739</v>
      </c>
      <c r="L49" s="9" t="str">
        <f t="shared" si="10"/>
        <v>Yes</v>
      </c>
    </row>
    <row r="50" spans="1:12" x14ac:dyDescent="0.25">
      <c r="A50" s="3" t="s">
        <v>1434</v>
      </c>
      <c r="B50" s="43" t="s">
        <v>213</v>
      </c>
      <c r="C50" s="14">
        <v>3826.3384080000001</v>
      </c>
      <c r="D50" s="11" t="str">
        <f t="shared" si="7"/>
        <v>N/A</v>
      </c>
      <c r="E50" s="14">
        <v>4531.7508172999997</v>
      </c>
      <c r="F50" s="11" t="str">
        <f t="shared" si="8"/>
        <v>N/A</v>
      </c>
      <c r="G50" s="14">
        <v>4916.9662275999999</v>
      </c>
      <c r="H50" s="11" t="str">
        <f t="shared" si="9"/>
        <v>N/A</v>
      </c>
      <c r="I50" s="12">
        <v>18.440000000000001</v>
      </c>
      <c r="J50" s="12">
        <v>8.5</v>
      </c>
      <c r="K50" s="43" t="s">
        <v>739</v>
      </c>
      <c r="L50" s="9" t="str">
        <f t="shared" si="10"/>
        <v>Yes</v>
      </c>
    </row>
    <row r="51" spans="1:12" x14ac:dyDescent="0.25">
      <c r="A51" s="3" t="s">
        <v>1435</v>
      </c>
      <c r="B51" s="43" t="s">
        <v>213</v>
      </c>
      <c r="C51" s="14">
        <v>41392.071516000004</v>
      </c>
      <c r="D51" s="11" t="str">
        <f t="shared" si="7"/>
        <v>N/A</v>
      </c>
      <c r="E51" s="14">
        <v>41710.684648000002</v>
      </c>
      <c r="F51" s="11" t="str">
        <f t="shared" si="8"/>
        <v>N/A</v>
      </c>
      <c r="G51" s="14">
        <v>40296.426905</v>
      </c>
      <c r="H51" s="11" t="str">
        <f t="shared" si="9"/>
        <v>N/A</v>
      </c>
      <c r="I51" s="12">
        <v>0.76970000000000005</v>
      </c>
      <c r="J51" s="12">
        <v>-3.39</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48055882</v>
      </c>
      <c r="D53" s="11" t="str">
        <f t="shared" ref="D53:D122" si="11">IF($B53="N/A","N/A",IF(C53&gt;10,"No",IF(C53&lt;-10,"No","Yes")))</f>
        <v>N/A</v>
      </c>
      <c r="E53" s="45">
        <v>58729578</v>
      </c>
      <c r="F53" s="11" t="str">
        <f t="shared" ref="F53:F122" si="12">IF($B53="N/A","N/A",IF(E53&gt;10,"No",IF(E53&lt;-10,"No","Yes")))</f>
        <v>N/A</v>
      </c>
      <c r="G53" s="45">
        <v>63264707</v>
      </c>
      <c r="H53" s="11" t="str">
        <f t="shared" ref="H53:H122" si="13">IF($B53="N/A","N/A",IF(G53&gt;10,"No",IF(G53&lt;-10,"No","Yes")))</f>
        <v>N/A</v>
      </c>
      <c r="I53" s="12">
        <v>22.21</v>
      </c>
      <c r="J53" s="12">
        <v>7.7220000000000004</v>
      </c>
      <c r="K53" s="43" t="s">
        <v>739</v>
      </c>
      <c r="L53" s="9" t="str">
        <f t="shared" ref="L53:L113" si="14">IF(J53="Div by 0", "N/A", IF(K53="N/A","N/A", IF(J53&gt;VALUE(MID(K53,1,2)), "No", IF(J53&lt;-1*VALUE(MID(K53,1,2)), "No", "Yes"))))</f>
        <v>Yes</v>
      </c>
    </row>
    <row r="54" spans="1:12" x14ac:dyDescent="0.25">
      <c r="A54" s="44" t="s">
        <v>598</v>
      </c>
      <c r="B54" s="35" t="s">
        <v>213</v>
      </c>
      <c r="C54" s="36">
        <v>16322</v>
      </c>
      <c r="D54" s="11" t="str">
        <f t="shared" si="11"/>
        <v>N/A</v>
      </c>
      <c r="E54" s="36">
        <v>17652</v>
      </c>
      <c r="F54" s="11" t="str">
        <f t="shared" si="12"/>
        <v>N/A</v>
      </c>
      <c r="G54" s="36">
        <v>18213</v>
      </c>
      <c r="H54" s="11" t="str">
        <f t="shared" si="13"/>
        <v>N/A</v>
      </c>
      <c r="I54" s="12">
        <v>8.1489999999999991</v>
      </c>
      <c r="J54" s="12">
        <v>3.1779999999999999</v>
      </c>
      <c r="K54" s="43" t="s">
        <v>739</v>
      </c>
      <c r="L54" s="9" t="str">
        <f t="shared" si="14"/>
        <v>Yes</v>
      </c>
    </row>
    <row r="55" spans="1:12" x14ac:dyDescent="0.25">
      <c r="A55" s="44" t="s">
        <v>1437</v>
      </c>
      <c r="B55" s="35" t="s">
        <v>213</v>
      </c>
      <c r="C55" s="45">
        <v>2944.2397989999999</v>
      </c>
      <c r="D55" s="11" t="str">
        <f t="shared" si="11"/>
        <v>N/A</v>
      </c>
      <c r="E55" s="45">
        <v>3327.0778381999999</v>
      </c>
      <c r="F55" s="11" t="str">
        <f t="shared" si="12"/>
        <v>N/A</v>
      </c>
      <c r="G55" s="45">
        <v>3473.6016582000002</v>
      </c>
      <c r="H55" s="11" t="str">
        <f t="shared" si="13"/>
        <v>N/A</v>
      </c>
      <c r="I55" s="12">
        <v>13</v>
      </c>
      <c r="J55" s="12">
        <v>4.4039999999999999</v>
      </c>
      <c r="K55" s="43" t="s">
        <v>739</v>
      </c>
      <c r="L55" s="9" t="str">
        <f t="shared" si="14"/>
        <v>Yes</v>
      </c>
    </row>
    <row r="56" spans="1:12" x14ac:dyDescent="0.25">
      <c r="A56" s="44" t="s">
        <v>1438</v>
      </c>
      <c r="B56" s="35" t="s">
        <v>213</v>
      </c>
      <c r="C56" s="36">
        <v>1.6377282196</v>
      </c>
      <c r="D56" s="11" t="str">
        <f t="shared" si="11"/>
        <v>N/A</v>
      </c>
      <c r="E56" s="36">
        <v>1.7865964196999999</v>
      </c>
      <c r="F56" s="11" t="str">
        <f t="shared" si="12"/>
        <v>N/A</v>
      </c>
      <c r="G56" s="36">
        <v>1.9112721682</v>
      </c>
      <c r="H56" s="11" t="str">
        <f t="shared" si="13"/>
        <v>N/A</v>
      </c>
      <c r="I56" s="12">
        <v>9.09</v>
      </c>
      <c r="J56" s="12">
        <v>6.9779999999999998</v>
      </c>
      <c r="K56" s="43" t="s">
        <v>739</v>
      </c>
      <c r="L56" s="9" t="str">
        <f t="shared" si="14"/>
        <v>Yes</v>
      </c>
    </row>
    <row r="57" spans="1:12" x14ac:dyDescent="0.25">
      <c r="A57" s="44" t="s">
        <v>599</v>
      </c>
      <c r="B57" s="35" t="s">
        <v>213</v>
      </c>
      <c r="C57" s="45">
        <v>4004930</v>
      </c>
      <c r="D57" s="11" t="str">
        <f t="shared" si="11"/>
        <v>N/A</v>
      </c>
      <c r="E57" s="45">
        <v>3160515</v>
      </c>
      <c r="F57" s="11" t="str">
        <f t="shared" si="12"/>
        <v>N/A</v>
      </c>
      <c r="G57" s="45">
        <v>3260224</v>
      </c>
      <c r="H57" s="11" t="str">
        <f t="shared" si="13"/>
        <v>N/A</v>
      </c>
      <c r="I57" s="12">
        <v>-21.1</v>
      </c>
      <c r="J57" s="12">
        <v>3.1549999999999998</v>
      </c>
      <c r="K57" s="43" t="s">
        <v>739</v>
      </c>
      <c r="L57" s="9" t="str">
        <f t="shared" si="14"/>
        <v>Yes</v>
      </c>
    </row>
    <row r="58" spans="1:12" x14ac:dyDescent="0.25">
      <c r="A58" s="44" t="s">
        <v>600</v>
      </c>
      <c r="B58" s="35" t="s">
        <v>213</v>
      </c>
      <c r="C58" s="36">
        <v>87</v>
      </c>
      <c r="D58" s="11" t="str">
        <f t="shared" si="11"/>
        <v>N/A</v>
      </c>
      <c r="E58" s="36">
        <v>75</v>
      </c>
      <c r="F58" s="11" t="str">
        <f t="shared" si="12"/>
        <v>N/A</v>
      </c>
      <c r="G58" s="36">
        <v>94</v>
      </c>
      <c r="H58" s="11" t="str">
        <f t="shared" si="13"/>
        <v>N/A</v>
      </c>
      <c r="I58" s="12">
        <v>-13.8</v>
      </c>
      <c r="J58" s="12">
        <v>25.33</v>
      </c>
      <c r="K58" s="43" t="s">
        <v>739</v>
      </c>
      <c r="L58" s="9" t="str">
        <f t="shared" si="14"/>
        <v>Yes</v>
      </c>
    </row>
    <row r="59" spans="1:12" x14ac:dyDescent="0.25">
      <c r="A59" s="44" t="s">
        <v>1439</v>
      </c>
      <c r="B59" s="35" t="s">
        <v>213</v>
      </c>
      <c r="C59" s="45">
        <v>46033.678161000003</v>
      </c>
      <c r="D59" s="11" t="str">
        <f t="shared" si="11"/>
        <v>N/A</v>
      </c>
      <c r="E59" s="45">
        <v>42140.2</v>
      </c>
      <c r="F59" s="11" t="str">
        <f t="shared" si="12"/>
        <v>N/A</v>
      </c>
      <c r="G59" s="45">
        <v>34683.234042999997</v>
      </c>
      <c r="H59" s="11" t="str">
        <f t="shared" si="13"/>
        <v>N/A</v>
      </c>
      <c r="I59" s="12">
        <v>-8.4600000000000009</v>
      </c>
      <c r="J59" s="12">
        <v>-17.7</v>
      </c>
      <c r="K59" s="43" t="s">
        <v>739</v>
      </c>
      <c r="L59" s="9" t="str">
        <f t="shared" si="14"/>
        <v>Yes</v>
      </c>
    </row>
    <row r="60" spans="1:12" ht="25" x14ac:dyDescent="0.25">
      <c r="A60" s="44" t="s">
        <v>601</v>
      </c>
      <c r="B60" s="35" t="s">
        <v>213</v>
      </c>
      <c r="C60" s="45">
        <v>223180</v>
      </c>
      <c r="D60" s="11" t="str">
        <f t="shared" si="11"/>
        <v>N/A</v>
      </c>
      <c r="E60" s="45">
        <v>265402</v>
      </c>
      <c r="F60" s="11" t="str">
        <f t="shared" si="12"/>
        <v>N/A</v>
      </c>
      <c r="G60" s="45">
        <v>66223</v>
      </c>
      <c r="H60" s="11" t="str">
        <f t="shared" si="13"/>
        <v>N/A</v>
      </c>
      <c r="I60" s="12">
        <v>18.920000000000002</v>
      </c>
      <c r="J60" s="12">
        <v>-75</v>
      </c>
      <c r="K60" s="43" t="s">
        <v>739</v>
      </c>
      <c r="L60" s="9" t="str">
        <f t="shared" si="14"/>
        <v>No</v>
      </c>
    </row>
    <row r="61" spans="1:12" x14ac:dyDescent="0.25">
      <c r="A61" s="4" t="s">
        <v>602</v>
      </c>
      <c r="B61" s="43" t="s">
        <v>213</v>
      </c>
      <c r="C61" s="1">
        <v>974</v>
      </c>
      <c r="D61" s="11" t="str">
        <f t="shared" si="11"/>
        <v>N/A</v>
      </c>
      <c r="E61" s="1">
        <v>759</v>
      </c>
      <c r="F61" s="11" t="str">
        <f t="shared" si="12"/>
        <v>N/A</v>
      </c>
      <c r="G61" s="1">
        <v>289</v>
      </c>
      <c r="H61" s="11" t="str">
        <f t="shared" si="13"/>
        <v>N/A</v>
      </c>
      <c r="I61" s="12">
        <v>-22.1</v>
      </c>
      <c r="J61" s="12">
        <v>-61.9</v>
      </c>
      <c r="K61" s="43" t="s">
        <v>739</v>
      </c>
      <c r="L61" s="9" t="str">
        <f t="shared" si="14"/>
        <v>No</v>
      </c>
    </row>
    <row r="62" spans="1:12" ht="25" x14ac:dyDescent="0.25">
      <c r="A62" s="4" t="s">
        <v>1440</v>
      </c>
      <c r="B62" s="43" t="s">
        <v>213</v>
      </c>
      <c r="C62" s="14">
        <v>229.13757699999999</v>
      </c>
      <c r="D62" s="11" t="str">
        <f t="shared" si="11"/>
        <v>N/A</v>
      </c>
      <c r="E62" s="14">
        <v>349.67325427999998</v>
      </c>
      <c r="F62" s="11" t="str">
        <f t="shared" si="12"/>
        <v>N/A</v>
      </c>
      <c r="G62" s="14">
        <v>229.14532872000001</v>
      </c>
      <c r="H62" s="11" t="str">
        <f t="shared" si="13"/>
        <v>N/A</v>
      </c>
      <c r="I62" s="12">
        <v>52.6</v>
      </c>
      <c r="J62" s="12">
        <v>-34.5</v>
      </c>
      <c r="K62" s="43" t="s">
        <v>739</v>
      </c>
      <c r="L62" s="9" t="str">
        <f t="shared" si="14"/>
        <v>No</v>
      </c>
    </row>
    <row r="63" spans="1:12" x14ac:dyDescent="0.25">
      <c r="A63" s="4" t="s">
        <v>603</v>
      </c>
      <c r="B63" s="43" t="s">
        <v>213</v>
      </c>
      <c r="C63" s="14">
        <v>248287618</v>
      </c>
      <c r="D63" s="11" t="str">
        <f t="shared" si="11"/>
        <v>N/A</v>
      </c>
      <c r="E63" s="14">
        <v>241397106</v>
      </c>
      <c r="F63" s="11" t="str">
        <f t="shared" si="12"/>
        <v>N/A</v>
      </c>
      <c r="G63" s="14">
        <v>241757678</v>
      </c>
      <c r="H63" s="11" t="str">
        <f t="shared" si="13"/>
        <v>N/A</v>
      </c>
      <c r="I63" s="12">
        <v>-2.78</v>
      </c>
      <c r="J63" s="12">
        <v>0.14940000000000001</v>
      </c>
      <c r="K63" s="43" t="s">
        <v>739</v>
      </c>
      <c r="L63" s="9" t="str">
        <f t="shared" si="14"/>
        <v>Yes</v>
      </c>
    </row>
    <row r="64" spans="1:12" x14ac:dyDescent="0.25">
      <c r="A64" s="4" t="s">
        <v>604</v>
      </c>
      <c r="B64" s="43" t="s">
        <v>213</v>
      </c>
      <c r="C64" s="1">
        <v>960</v>
      </c>
      <c r="D64" s="11" t="str">
        <f t="shared" si="11"/>
        <v>N/A</v>
      </c>
      <c r="E64" s="1">
        <v>938</v>
      </c>
      <c r="F64" s="11" t="str">
        <f t="shared" si="12"/>
        <v>N/A</v>
      </c>
      <c r="G64" s="1">
        <v>929</v>
      </c>
      <c r="H64" s="11" t="str">
        <f t="shared" si="13"/>
        <v>N/A</v>
      </c>
      <c r="I64" s="12">
        <v>-2.29</v>
      </c>
      <c r="J64" s="12">
        <v>-0.95899999999999996</v>
      </c>
      <c r="K64" s="43" t="s">
        <v>739</v>
      </c>
      <c r="L64" s="9" t="str">
        <f t="shared" si="14"/>
        <v>Yes</v>
      </c>
    </row>
    <row r="65" spans="1:12" x14ac:dyDescent="0.25">
      <c r="A65" s="4" t="s">
        <v>1441</v>
      </c>
      <c r="B65" s="43" t="s">
        <v>213</v>
      </c>
      <c r="C65" s="14">
        <v>258632.93541999999</v>
      </c>
      <c r="D65" s="11" t="str">
        <f t="shared" si="11"/>
        <v>N/A</v>
      </c>
      <c r="E65" s="14">
        <v>257352.99147000001</v>
      </c>
      <c r="F65" s="11" t="str">
        <f t="shared" si="12"/>
        <v>N/A</v>
      </c>
      <c r="G65" s="14">
        <v>260234.31432</v>
      </c>
      <c r="H65" s="11" t="str">
        <f t="shared" si="13"/>
        <v>N/A</v>
      </c>
      <c r="I65" s="12">
        <v>-0.495</v>
      </c>
      <c r="J65" s="12">
        <v>1.1200000000000001</v>
      </c>
      <c r="K65" s="43" t="s">
        <v>739</v>
      </c>
      <c r="L65" s="9" t="str">
        <f t="shared" si="14"/>
        <v>Yes</v>
      </c>
    </row>
    <row r="66" spans="1:12" x14ac:dyDescent="0.25">
      <c r="A66" s="4" t="s">
        <v>605</v>
      </c>
      <c r="B66" s="43" t="s">
        <v>213</v>
      </c>
      <c r="C66" s="14">
        <v>1171379940</v>
      </c>
      <c r="D66" s="11" t="str">
        <f t="shared" si="11"/>
        <v>N/A</v>
      </c>
      <c r="E66" s="14">
        <v>1154959293</v>
      </c>
      <c r="F66" s="11" t="str">
        <f t="shared" si="12"/>
        <v>N/A</v>
      </c>
      <c r="G66" s="14">
        <v>1152372901</v>
      </c>
      <c r="H66" s="11" t="str">
        <f t="shared" si="13"/>
        <v>N/A</v>
      </c>
      <c r="I66" s="12">
        <v>-1.4</v>
      </c>
      <c r="J66" s="12">
        <v>-0.224</v>
      </c>
      <c r="K66" s="43" t="s">
        <v>739</v>
      </c>
      <c r="L66" s="9" t="str">
        <f t="shared" si="14"/>
        <v>Yes</v>
      </c>
    </row>
    <row r="67" spans="1:12" x14ac:dyDescent="0.25">
      <c r="A67" s="4" t="s">
        <v>606</v>
      </c>
      <c r="B67" s="43" t="s">
        <v>213</v>
      </c>
      <c r="C67" s="1">
        <v>25575</v>
      </c>
      <c r="D67" s="11" t="str">
        <f t="shared" si="11"/>
        <v>N/A</v>
      </c>
      <c r="E67" s="1">
        <v>25570</v>
      </c>
      <c r="F67" s="11" t="str">
        <f t="shared" si="12"/>
        <v>N/A</v>
      </c>
      <c r="G67" s="1">
        <v>25381</v>
      </c>
      <c r="H67" s="11" t="str">
        <f t="shared" si="13"/>
        <v>N/A</v>
      </c>
      <c r="I67" s="12">
        <v>-0.02</v>
      </c>
      <c r="J67" s="12">
        <v>-0.73899999999999999</v>
      </c>
      <c r="K67" s="43" t="s">
        <v>739</v>
      </c>
      <c r="L67" s="9" t="str">
        <f t="shared" si="14"/>
        <v>Yes</v>
      </c>
    </row>
    <row r="68" spans="1:12" x14ac:dyDescent="0.25">
      <c r="A68" s="4" t="s">
        <v>1442</v>
      </c>
      <c r="B68" s="43" t="s">
        <v>213</v>
      </c>
      <c r="C68" s="14">
        <v>45801.757185000002</v>
      </c>
      <c r="D68" s="11" t="str">
        <f t="shared" si="11"/>
        <v>N/A</v>
      </c>
      <c r="E68" s="14">
        <v>45168.529253000001</v>
      </c>
      <c r="F68" s="11" t="str">
        <f t="shared" si="12"/>
        <v>N/A</v>
      </c>
      <c r="G68" s="14">
        <v>45402.974705000001</v>
      </c>
      <c r="H68" s="11" t="str">
        <f t="shared" si="13"/>
        <v>N/A</v>
      </c>
      <c r="I68" s="12">
        <v>-1.38</v>
      </c>
      <c r="J68" s="12">
        <v>0.51900000000000002</v>
      </c>
      <c r="K68" s="43" t="s">
        <v>739</v>
      </c>
      <c r="L68" s="9" t="str">
        <f t="shared" si="14"/>
        <v>Yes</v>
      </c>
    </row>
    <row r="69" spans="1:12" x14ac:dyDescent="0.25">
      <c r="A69" s="4" t="s">
        <v>607</v>
      </c>
      <c r="B69" s="43" t="s">
        <v>213</v>
      </c>
      <c r="C69" s="14">
        <v>7582612</v>
      </c>
      <c r="D69" s="11" t="str">
        <f t="shared" si="11"/>
        <v>N/A</v>
      </c>
      <c r="E69" s="14">
        <v>8536017</v>
      </c>
      <c r="F69" s="11" t="str">
        <f t="shared" si="12"/>
        <v>N/A</v>
      </c>
      <c r="G69" s="14">
        <v>8997972</v>
      </c>
      <c r="H69" s="11" t="str">
        <f t="shared" si="13"/>
        <v>N/A</v>
      </c>
      <c r="I69" s="12">
        <v>12.57</v>
      </c>
      <c r="J69" s="12">
        <v>5.4119999999999999</v>
      </c>
      <c r="K69" s="43" t="s">
        <v>739</v>
      </c>
      <c r="L69" s="9" t="str">
        <f t="shared" si="14"/>
        <v>Yes</v>
      </c>
    </row>
    <row r="70" spans="1:12" x14ac:dyDescent="0.25">
      <c r="A70" s="4" t="s">
        <v>608</v>
      </c>
      <c r="B70" s="43" t="s">
        <v>213</v>
      </c>
      <c r="C70" s="1">
        <v>47234</v>
      </c>
      <c r="D70" s="11" t="str">
        <f t="shared" si="11"/>
        <v>N/A</v>
      </c>
      <c r="E70" s="1">
        <v>49442</v>
      </c>
      <c r="F70" s="11" t="str">
        <f t="shared" si="12"/>
        <v>N/A</v>
      </c>
      <c r="G70" s="1">
        <v>49698</v>
      </c>
      <c r="H70" s="11" t="str">
        <f t="shared" si="13"/>
        <v>N/A</v>
      </c>
      <c r="I70" s="12">
        <v>4.6749999999999998</v>
      </c>
      <c r="J70" s="12">
        <v>0.51780000000000004</v>
      </c>
      <c r="K70" s="43" t="s">
        <v>739</v>
      </c>
      <c r="L70" s="9" t="str">
        <f t="shared" si="14"/>
        <v>Yes</v>
      </c>
    </row>
    <row r="71" spans="1:12" x14ac:dyDescent="0.25">
      <c r="A71" s="4" t="s">
        <v>1443</v>
      </c>
      <c r="B71" s="43" t="s">
        <v>213</v>
      </c>
      <c r="C71" s="14">
        <v>160.5329212</v>
      </c>
      <c r="D71" s="11" t="str">
        <f t="shared" si="11"/>
        <v>N/A</v>
      </c>
      <c r="E71" s="14">
        <v>172.64708142999999</v>
      </c>
      <c r="F71" s="11" t="str">
        <f t="shared" si="12"/>
        <v>N/A</v>
      </c>
      <c r="G71" s="14">
        <v>181.05300012000001</v>
      </c>
      <c r="H71" s="11" t="str">
        <f t="shared" si="13"/>
        <v>N/A</v>
      </c>
      <c r="I71" s="12">
        <v>7.5460000000000003</v>
      </c>
      <c r="J71" s="12">
        <v>4.8689999999999998</v>
      </c>
      <c r="K71" s="43" t="s">
        <v>739</v>
      </c>
      <c r="L71" s="9" t="str">
        <f t="shared" si="14"/>
        <v>Yes</v>
      </c>
    </row>
    <row r="72" spans="1:12" x14ac:dyDescent="0.25">
      <c r="A72" s="4" t="s">
        <v>609</v>
      </c>
      <c r="B72" s="43" t="s">
        <v>213</v>
      </c>
      <c r="C72" s="14">
        <v>13147686</v>
      </c>
      <c r="D72" s="11" t="str">
        <f t="shared" si="11"/>
        <v>N/A</v>
      </c>
      <c r="E72" s="14">
        <v>13177964</v>
      </c>
      <c r="F72" s="11" t="str">
        <f t="shared" si="12"/>
        <v>N/A</v>
      </c>
      <c r="G72" s="14">
        <v>12553798</v>
      </c>
      <c r="H72" s="11" t="str">
        <f t="shared" si="13"/>
        <v>N/A</v>
      </c>
      <c r="I72" s="12">
        <v>0.2303</v>
      </c>
      <c r="J72" s="12">
        <v>-4.74</v>
      </c>
      <c r="K72" s="43" t="s">
        <v>739</v>
      </c>
      <c r="L72" s="9" t="str">
        <f t="shared" si="14"/>
        <v>Yes</v>
      </c>
    </row>
    <row r="73" spans="1:12" x14ac:dyDescent="0.25">
      <c r="A73" s="4" t="s">
        <v>610</v>
      </c>
      <c r="B73" s="43" t="s">
        <v>213</v>
      </c>
      <c r="C73" s="1">
        <v>30381</v>
      </c>
      <c r="D73" s="11" t="str">
        <f t="shared" si="11"/>
        <v>N/A</v>
      </c>
      <c r="E73" s="1">
        <v>33131</v>
      </c>
      <c r="F73" s="11" t="str">
        <f t="shared" si="12"/>
        <v>N/A</v>
      </c>
      <c r="G73" s="1">
        <v>34106</v>
      </c>
      <c r="H73" s="11" t="str">
        <f t="shared" si="13"/>
        <v>N/A</v>
      </c>
      <c r="I73" s="12">
        <v>9.0519999999999996</v>
      </c>
      <c r="J73" s="12">
        <v>2.9430000000000001</v>
      </c>
      <c r="K73" s="43" t="s">
        <v>739</v>
      </c>
      <c r="L73" s="9" t="str">
        <f t="shared" si="14"/>
        <v>Yes</v>
      </c>
    </row>
    <row r="74" spans="1:12" x14ac:dyDescent="0.25">
      <c r="A74" s="4" t="s">
        <v>1444</v>
      </c>
      <c r="B74" s="43" t="s">
        <v>213</v>
      </c>
      <c r="C74" s="14">
        <v>432.76014614000002</v>
      </c>
      <c r="D74" s="11" t="str">
        <f t="shared" si="11"/>
        <v>N/A</v>
      </c>
      <c r="E74" s="14">
        <v>397.75328242000001</v>
      </c>
      <c r="F74" s="11" t="str">
        <f t="shared" si="12"/>
        <v>N/A</v>
      </c>
      <c r="G74" s="14">
        <v>368.08180378999998</v>
      </c>
      <c r="H74" s="11" t="str">
        <f t="shared" si="13"/>
        <v>N/A</v>
      </c>
      <c r="I74" s="12">
        <v>-8.09</v>
      </c>
      <c r="J74" s="12">
        <v>-7.46</v>
      </c>
      <c r="K74" s="43" t="s">
        <v>739</v>
      </c>
      <c r="L74" s="9" t="str">
        <f t="shared" si="14"/>
        <v>Yes</v>
      </c>
    </row>
    <row r="75" spans="1:12" ht="25" x14ac:dyDescent="0.25">
      <c r="A75" s="4" t="s">
        <v>611</v>
      </c>
      <c r="B75" s="43" t="s">
        <v>213</v>
      </c>
      <c r="C75" s="14">
        <v>1083863</v>
      </c>
      <c r="D75" s="11" t="str">
        <f t="shared" si="11"/>
        <v>N/A</v>
      </c>
      <c r="E75" s="14">
        <v>1163338</v>
      </c>
      <c r="F75" s="11" t="str">
        <f t="shared" si="12"/>
        <v>N/A</v>
      </c>
      <c r="G75" s="14">
        <v>1158275</v>
      </c>
      <c r="H75" s="11" t="str">
        <f t="shared" si="13"/>
        <v>N/A</v>
      </c>
      <c r="I75" s="12">
        <v>7.3330000000000002</v>
      </c>
      <c r="J75" s="12">
        <v>-0.435</v>
      </c>
      <c r="K75" s="43" t="s">
        <v>739</v>
      </c>
      <c r="L75" s="9" t="str">
        <f t="shared" si="14"/>
        <v>Yes</v>
      </c>
    </row>
    <row r="76" spans="1:12" x14ac:dyDescent="0.25">
      <c r="A76" s="44" t="s">
        <v>612</v>
      </c>
      <c r="B76" s="35" t="s">
        <v>213</v>
      </c>
      <c r="C76" s="36">
        <v>22815</v>
      </c>
      <c r="D76" s="11" t="str">
        <f t="shared" si="11"/>
        <v>N/A</v>
      </c>
      <c r="E76" s="36">
        <v>23820</v>
      </c>
      <c r="F76" s="11" t="str">
        <f t="shared" si="12"/>
        <v>N/A</v>
      </c>
      <c r="G76" s="36">
        <v>23112</v>
      </c>
      <c r="H76" s="11" t="str">
        <f t="shared" si="13"/>
        <v>N/A</v>
      </c>
      <c r="I76" s="12">
        <v>4.4050000000000002</v>
      </c>
      <c r="J76" s="12">
        <v>-2.97</v>
      </c>
      <c r="K76" s="43" t="s">
        <v>739</v>
      </c>
      <c r="L76" s="9" t="str">
        <f t="shared" si="14"/>
        <v>Yes</v>
      </c>
    </row>
    <row r="77" spans="1:12" ht="25" x14ac:dyDescent="0.25">
      <c r="A77" s="44" t="s">
        <v>1445</v>
      </c>
      <c r="B77" s="35" t="s">
        <v>213</v>
      </c>
      <c r="C77" s="45">
        <v>47.506596537</v>
      </c>
      <c r="D77" s="11" t="str">
        <f t="shared" si="11"/>
        <v>N/A</v>
      </c>
      <c r="E77" s="45">
        <v>48.838706969</v>
      </c>
      <c r="F77" s="11" t="str">
        <f t="shared" si="12"/>
        <v>N/A</v>
      </c>
      <c r="G77" s="45">
        <v>50.115740741000003</v>
      </c>
      <c r="H77" s="11" t="str">
        <f t="shared" si="13"/>
        <v>N/A</v>
      </c>
      <c r="I77" s="12">
        <v>2.8039999999999998</v>
      </c>
      <c r="J77" s="12">
        <v>2.6150000000000002</v>
      </c>
      <c r="K77" s="43" t="s">
        <v>739</v>
      </c>
      <c r="L77" s="9" t="str">
        <f t="shared" si="14"/>
        <v>Yes</v>
      </c>
    </row>
    <row r="78" spans="1:12" ht="25" x14ac:dyDescent="0.25">
      <c r="A78" s="44" t="s">
        <v>613</v>
      </c>
      <c r="B78" s="35" t="s">
        <v>213</v>
      </c>
      <c r="C78" s="45">
        <v>14884269</v>
      </c>
      <c r="D78" s="11" t="str">
        <f t="shared" si="11"/>
        <v>N/A</v>
      </c>
      <c r="E78" s="45">
        <v>15444308</v>
      </c>
      <c r="F78" s="11" t="str">
        <f t="shared" si="12"/>
        <v>N/A</v>
      </c>
      <c r="G78" s="45">
        <v>16823385</v>
      </c>
      <c r="H78" s="11" t="str">
        <f t="shared" si="13"/>
        <v>N/A</v>
      </c>
      <c r="I78" s="12">
        <v>3.7629999999999999</v>
      </c>
      <c r="J78" s="12">
        <v>8.9290000000000003</v>
      </c>
      <c r="K78" s="43" t="s">
        <v>739</v>
      </c>
      <c r="L78" s="9" t="str">
        <f t="shared" si="14"/>
        <v>Yes</v>
      </c>
    </row>
    <row r="79" spans="1:12" x14ac:dyDescent="0.25">
      <c r="A79" s="44" t="s">
        <v>614</v>
      </c>
      <c r="B79" s="35" t="s">
        <v>213</v>
      </c>
      <c r="C79" s="36">
        <v>38643</v>
      </c>
      <c r="D79" s="11" t="str">
        <f t="shared" si="11"/>
        <v>N/A</v>
      </c>
      <c r="E79" s="36">
        <v>39443</v>
      </c>
      <c r="F79" s="11" t="str">
        <f t="shared" si="12"/>
        <v>N/A</v>
      </c>
      <c r="G79" s="36">
        <v>40744</v>
      </c>
      <c r="H79" s="11" t="str">
        <f t="shared" si="13"/>
        <v>N/A</v>
      </c>
      <c r="I79" s="12">
        <v>2.0699999999999998</v>
      </c>
      <c r="J79" s="12">
        <v>3.298</v>
      </c>
      <c r="K79" s="43" t="s">
        <v>739</v>
      </c>
      <c r="L79" s="9" t="str">
        <f t="shared" si="14"/>
        <v>Yes</v>
      </c>
    </row>
    <row r="80" spans="1:12" x14ac:dyDescent="0.25">
      <c r="A80" s="44" t="s">
        <v>1446</v>
      </c>
      <c r="B80" s="35" t="s">
        <v>213</v>
      </c>
      <c r="C80" s="45">
        <v>385.17374426999999</v>
      </c>
      <c r="D80" s="11" t="str">
        <f t="shared" si="11"/>
        <v>N/A</v>
      </c>
      <c r="E80" s="45">
        <v>391.56017544000002</v>
      </c>
      <c r="F80" s="11" t="str">
        <f t="shared" si="12"/>
        <v>N/A</v>
      </c>
      <c r="G80" s="45">
        <v>412.90459944999998</v>
      </c>
      <c r="H80" s="11" t="str">
        <f t="shared" si="13"/>
        <v>N/A</v>
      </c>
      <c r="I80" s="12">
        <v>1.6579999999999999</v>
      </c>
      <c r="J80" s="12">
        <v>5.4509999999999996</v>
      </c>
      <c r="K80" s="43" t="s">
        <v>739</v>
      </c>
      <c r="L80" s="9" t="str">
        <f t="shared" si="14"/>
        <v>Yes</v>
      </c>
    </row>
    <row r="81" spans="1:12" x14ac:dyDescent="0.25">
      <c r="A81" s="44" t="s">
        <v>615</v>
      </c>
      <c r="B81" s="35" t="s">
        <v>213</v>
      </c>
      <c r="C81" s="45">
        <v>11792553</v>
      </c>
      <c r="D81" s="11" t="str">
        <f t="shared" si="11"/>
        <v>N/A</v>
      </c>
      <c r="E81" s="45">
        <v>12601309</v>
      </c>
      <c r="F81" s="11" t="str">
        <f t="shared" si="12"/>
        <v>N/A</v>
      </c>
      <c r="G81" s="45">
        <v>9038314</v>
      </c>
      <c r="H81" s="11" t="str">
        <f t="shared" si="13"/>
        <v>N/A</v>
      </c>
      <c r="I81" s="12">
        <v>6.8579999999999997</v>
      </c>
      <c r="J81" s="12">
        <v>-28.3</v>
      </c>
      <c r="K81" s="43" t="s">
        <v>739</v>
      </c>
      <c r="L81" s="9" t="str">
        <f t="shared" si="14"/>
        <v>Yes</v>
      </c>
    </row>
    <row r="82" spans="1:12" x14ac:dyDescent="0.25">
      <c r="A82" s="44" t="s">
        <v>616</v>
      </c>
      <c r="B82" s="35" t="s">
        <v>213</v>
      </c>
      <c r="C82" s="36">
        <v>15080</v>
      </c>
      <c r="D82" s="11" t="str">
        <f t="shared" si="11"/>
        <v>N/A</v>
      </c>
      <c r="E82" s="36">
        <v>16750</v>
      </c>
      <c r="F82" s="11" t="str">
        <f t="shared" si="12"/>
        <v>N/A</v>
      </c>
      <c r="G82" s="36">
        <v>16416</v>
      </c>
      <c r="H82" s="11" t="str">
        <f t="shared" si="13"/>
        <v>N/A</v>
      </c>
      <c r="I82" s="12">
        <v>11.07</v>
      </c>
      <c r="J82" s="12">
        <v>-1.99</v>
      </c>
      <c r="K82" s="43" t="s">
        <v>739</v>
      </c>
      <c r="L82" s="9" t="str">
        <f t="shared" si="14"/>
        <v>Yes</v>
      </c>
    </row>
    <row r="83" spans="1:12" x14ac:dyDescent="0.25">
      <c r="A83" s="44" t="s">
        <v>1447</v>
      </c>
      <c r="B83" s="35" t="s">
        <v>213</v>
      </c>
      <c r="C83" s="45">
        <v>781.99953581</v>
      </c>
      <c r="D83" s="11" t="str">
        <f t="shared" si="11"/>
        <v>N/A</v>
      </c>
      <c r="E83" s="45">
        <v>752.31695521999995</v>
      </c>
      <c r="F83" s="11" t="str">
        <f t="shared" si="12"/>
        <v>N/A</v>
      </c>
      <c r="G83" s="45">
        <v>550.57955652999999</v>
      </c>
      <c r="H83" s="11" t="str">
        <f t="shared" si="13"/>
        <v>N/A</v>
      </c>
      <c r="I83" s="12">
        <v>-3.8</v>
      </c>
      <c r="J83" s="12">
        <v>-26.8</v>
      </c>
      <c r="K83" s="43" t="s">
        <v>739</v>
      </c>
      <c r="L83" s="9" t="str">
        <f t="shared" si="14"/>
        <v>Yes</v>
      </c>
    </row>
    <row r="84" spans="1:12" ht="25" x14ac:dyDescent="0.25">
      <c r="A84" s="44" t="s">
        <v>617</v>
      </c>
      <c r="B84" s="35" t="s">
        <v>213</v>
      </c>
      <c r="C84" s="45">
        <v>79927647</v>
      </c>
      <c r="D84" s="11" t="str">
        <f t="shared" si="11"/>
        <v>N/A</v>
      </c>
      <c r="E84" s="45">
        <v>79430416</v>
      </c>
      <c r="F84" s="11" t="str">
        <f t="shared" si="12"/>
        <v>N/A</v>
      </c>
      <c r="G84" s="45">
        <v>77338429</v>
      </c>
      <c r="H84" s="11" t="str">
        <f t="shared" si="13"/>
        <v>N/A</v>
      </c>
      <c r="I84" s="12">
        <v>-0.622</v>
      </c>
      <c r="J84" s="12">
        <v>-2.63</v>
      </c>
      <c r="K84" s="43" t="s">
        <v>739</v>
      </c>
      <c r="L84" s="9" t="str">
        <f t="shared" si="14"/>
        <v>Yes</v>
      </c>
    </row>
    <row r="85" spans="1:12" x14ac:dyDescent="0.25">
      <c r="A85" s="44" t="s">
        <v>618</v>
      </c>
      <c r="B85" s="35" t="s">
        <v>213</v>
      </c>
      <c r="C85" s="36">
        <v>16368</v>
      </c>
      <c r="D85" s="11" t="str">
        <f t="shared" si="11"/>
        <v>N/A</v>
      </c>
      <c r="E85" s="36">
        <v>16460</v>
      </c>
      <c r="F85" s="11" t="str">
        <f t="shared" si="12"/>
        <v>N/A</v>
      </c>
      <c r="G85" s="36">
        <v>16487</v>
      </c>
      <c r="H85" s="11" t="str">
        <f t="shared" si="13"/>
        <v>N/A</v>
      </c>
      <c r="I85" s="12">
        <v>0.56210000000000004</v>
      </c>
      <c r="J85" s="12">
        <v>0.16400000000000001</v>
      </c>
      <c r="K85" s="43" t="s">
        <v>739</v>
      </c>
      <c r="L85" s="9" t="str">
        <f t="shared" si="14"/>
        <v>Yes</v>
      </c>
    </row>
    <row r="86" spans="1:12" x14ac:dyDescent="0.25">
      <c r="A86" s="44" t="s">
        <v>1448</v>
      </c>
      <c r="B86" s="35" t="s">
        <v>213</v>
      </c>
      <c r="C86" s="45">
        <v>4883.1651393000002</v>
      </c>
      <c r="D86" s="11" t="str">
        <f t="shared" si="11"/>
        <v>N/A</v>
      </c>
      <c r="E86" s="45">
        <v>4825.6631834999998</v>
      </c>
      <c r="F86" s="11" t="str">
        <f t="shared" si="12"/>
        <v>N/A</v>
      </c>
      <c r="G86" s="45">
        <v>4690.8733548</v>
      </c>
      <c r="H86" s="11" t="str">
        <f t="shared" si="13"/>
        <v>N/A</v>
      </c>
      <c r="I86" s="12">
        <v>-1.18</v>
      </c>
      <c r="J86" s="12">
        <v>-2.79</v>
      </c>
      <c r="K86" s="43" t="s">
        <v>739</v>
      </c>
      <c r="L86" s="9" t="str">
        <f t="shared" si="14"/>
        <v>Yes</v>
      </c>
    </row>
    <row r="87" spans="1:12" x14ac:dyDescent="0.25">
      <c r="A87" s="44" t="s">
        <v>619</v>
      </c>
      <c r="B87" s="35" t="s">
        <v>213</v>
      </c>
      <c r="C87" s="45">
        <v>9856565</v>
      </c>
      <c r="D87" s="11" t="str">
        <f t="shared" si="11"/>
        <v>N/A</v>
      </c>
      <c r="E87" s="45">
        <v>9914983</v>
      </c>
      <c r="F87" s="11" t="str">
        <f t="shared" si="12"/>
        <v>N/A</v>
      </c>
      <c r="G87" s="45">
        <v>14332391</v>
      </c>
      <c r="H87" s="11" t="str">
        <f t="shared" si="13"/>
        <v>N/A</v>
      </c>
      <c r="I87" s="12">
        <v>0.5927</v>
      </c>
      <c r="J87" s="12">
        <v>44.55</v>
      </c>
      <c r="K87" s="43" t="s">
        <v>739</v>
      </c>
      <c r="L87" s="9" t="str">
        <f t="shared" si="14"/>
        <v>No</v>
      </c>
    </row>
    <row r="88" spans="1:12" x14ac:dyDescent="0.25">
      <c r="A88" s="44" t="s">
        <v>620</v>
      </c>
      <c r="B88" s="35" t="s">
        <v>213</v>
      </c>
      <c r="C88" s="36">
        <v>47236</v>
      </c>
      <c r="D88" s="11" t="str">
        <f t="shared" si="11"/>
        <v>N/A</v>
      </c>
      <c r="E88" s="36">
        <v>48221</v>
      </c>
      <c r="F88" s="11" t="str">
        <f t="shared" si="12"/>
        <v>N/A</v>
      </c>
      <c r="G88" s="36">
        <v>48244</v>
      </c>
      <c r="H88" s="11" t="str">
        <f t="shared" si="13"/>
        <v>N/A</v>
      </c>
      <c r="I88" s="12">
        <v>2.085</v>
      </c>
      <c r="J88" s="12">
        <v>4.7699999999999999E-2</v>
      </c>
      <c r="K88" s="43" t="s">
        <v>739</v>
      </c>
      <c r="L88" s="9" t="str">
        <f t="shared" si="14"/>
        <v>Yes</v>
      </c>
    </row>
    <row r="89" spans="1:12" x14ac:dyDescent="0.25">
      <c r="A89" s="44" t="s">
        <v>1449</v>
      </c>
      <c r="B89" s="35" t="s">
        <v>213</v>
      </c>
      <c r="C89" s="45">
        <v>208.66637734</v>
      </c>
      <c r="D89" s="11" t="str">
        <f t="shared" si="11"/>
        <v>N/A</v>
      </c>
      <c r="E89" s="45">
        <v>205.61545799999999</v>
      </c>
      <c r="F89" s="11" t="str">
        <f t="shared" si="12"/>
        <v>N/A</v>
      </c>
      <c r="G89" s="45">
        <v>297.08131580999998</v>
      </c>
      <c r="H89" s="11" t="str">
        <f t="shared" si="13"/>
        <v>N/A</v>
      </c>
      <c r="I89" s="12">
        <v>-1.46</v>
      </c>
      <c r="J89" s="12">
        <v>44.48</v>
      </c>
      <c r="K89" s="43" t="s">
        <v>739</v>
      </c>
      <c r="L89" s="9" t="str">
        <f t="shared" si="14"/>
        <v>No</v>
      </c>
    </row>
    <row r="90" spans="1:12" x14ac:dyDescent="0.25">
      <c r="A90" s="44" t="s">
        <v>621</v>
      </c>
      <c r="B90" s="35" t="s">
        <v>213</v>
      </c>
      <c r="C90" s="45">
        <v>35392590</v>
      </c>
      <c r="D90" s="11" t="str">
        <f t="shared" si="11"/>
        <v>N/A</v>
      </c>
      <c r="E90" s="45">
        <v>19752112</v>
      </c>
      <c r="F90" s="11" t="str">
        <f t="shared" si="12"/>
        <v>N/A</v>
      </c>
      <c r="G90" s="45">
        <v>20053766</v>
      </c>
      <c r="H90" s="11" t="str">
        <f t="shared" si="13"/>
        <v>N/A</v>
      </c>
      <c r="I90" s="12">
        <v>-44.2</v>
      </c>
      <c r="J90" s="12">
        <v>1.5269999999999999</v>
      </c>
      <c r="K90" s="43" t="s">
        <v>739</v>
      </c>
      <c r="L90" s="9" t="str">
        <f t="shared" si="14"/>
        <v>Yes</v>
      </c>
    </row>
    <row r="91" spans="1:12" x14ac:dyDescent="0.25">
      <c r="A91" s="44" t="s">
        <v>622</v>
      </c>
      <c r="B91" s="35" t="s">
        <v>213</v>
      </c>
      <c r="C91" s="36">
        <v>63493</v>
      </c>
      <c r="D91" s="11" t="str">
        <f t="shared" si="11"/>
        <v>N/A</v>
      </c>
      <c r="E91" s="36">
        <v>48315</v>
      </c>
      <c r="F91" s="11" t="str">
        <f t="shared" si="12"/>
        <v>N/A</v>
      </c>
      <c r="G91" s="36">
        <v>45559</v>
      </c>
      <c r="H91" s="11" t="str">
        <f t="shared" si="13"/>
        <v>N/A</v>
      </c>
      <c r="I91" s="12">
        <v>-23.9</v>
      </c>
      <c r="J91" s="12">
        <v>-5.7</v>
      </c>
      <c r="K91" s="43" t="s">
        <v>739</v>
      </c>
      <c r="L91" s="9" t="str">
        <f t="shared" si="14"/>
        <v>Yes</v>
      </c>
    </row>
    <row r="92" spans="1:12" x14ac:dyDescent="0.25">
      <c r="A92" s="44" t="s">
        <v>1450</v>
      </c>
      <c r="B92" s="35" t="s">
        <v>213</v>
      </c>
      <c r="C92" s="45">
        <v>557.42507048000004</v>
      </c>
      <c r="D92" s="11" t="str">
        <f t="shared" si="11"/>
        <v>N/A</v>
      </c>
      <c r="E92" s="45">
        <v>408.81945566000002</v>
      </c>
      <c r="F92" s="11" t="str">
        <f t="shared" si="12"/>
        <v>N/A</v>
      </c>
      <c r="G92" s="45">
        <v>440.17133826000003</v>
      </c>
      <c r="H92" s="11" t="str">
        <f t="shared" si="13"/>
        <v>N/A</v>
      </c>
      <c r="I92" s="12">
        <v>-26.7</v>
      </c>
      <c r="J92" s="12">
        <v>7.6689999999999996</v>
      </c>
      <c r="K92" s="43" t="s">
        <v>739</v>
      </c>
      <c r="L92" s="9" t="str">
        <f t="shared" si="14"/>
        <v>Yes</v>
      </c>
    </row>
    <row r="93" spans="1:12" ht="25" x14ac:dyDescent="0.25">
      <c r="A93" s="44" t="s">
        <v>623</v>
      </c>
      <c r="B93" s="35" t="s">
        <v>213</v>
      </c>
      <c r="C93" s="45">
        <v>5158479</v>
      </c>
      <c r="D93" s="11" t="str">
        <f t="shared" si="11"/>
        <v>N/A</v>
      </c>
      <c r="E93" s="45">
        <v>7146435</v>
      </c>
      <c r="F93" s="11" t="str">
        <f t="shared" si="12"/>
        <v>N/A</v>
      </c>
      <c r="G93" s="45">
        <v>12512066</v>
      </c>
      <c r="H93" s="11" t="str">
        <f t="shared" si="13"/>
        <v>N/A</v>
      </c>
      <c r="I93" s="12">
        <v>38.54</v>
      </c>
      <c r="J93" s="12">
        <v>75.08</v>
      </c>
      <c r="K93" s="43" t="s">
        <v>739</v>
      </c>
      <c r="L93" s="9" t="str">
        <f t="shared" si="14"/>
        <v>No</v>
      </c>
    </row>
    <row r="94" spans="1:12" x14ac:dyDescent="0.25">
      <c r="A94" s="46" t="s">
        <v>624</v>
      </c>
      <c r="B94" s="36" t="s">
        <v>213</v>
      </c>
      <c r="C94" s="36">
        <v>13503</v>
      </c>
      <c r="D94" s="11" t="str">
        <f t="shared" si="11"/>
        <v>N/A</v>
      </c>
      <c r="E94" s="36">
        <v>13605</v>
      </c>
      <c r="F94" s="11" t="str">
        <f t="shared" si="12"/>
        <v>N/A</v>
      </c>
      <c r="G94" s="36">
        <v>13372</v>
      </c>
      <c r="H94" s="11" t="str">
        <f t="shared" si="13"/>
        <v>N/A</v>
      </c>
      <c r="I94" s="12">
        <v>0.75539999999999996</v>
      </c>
      <c r="J94" s="12">
        <v>-1.71</v>
      </c>
      <c r="K94" s="1" t="s">
        <v>739</v>
      </c>
      <c r="L94" s="9" t="str">
        <f t="shared" si="14"/>
        <v>Yes</v>
      </c>
    </row>
    <row r="95" spans="1:12" x14ac:dyDescent="0.25">
      <c r="A95" s="44" t="s">
        <v>1451</v>
      </c>
      <c r="B95" s="35" t="s">
        <v>213</v>
      </c>
      <c r="C95" s="45">
        <v>382.02466119000002</v>
      </c>
      <c r="D95" s="11" t="str">
        <f t="shared" si="11"/>
        <v>N/A</v>
      </c>
      <c r="E95" s="45">
        <v>525.28004410000005</v>
      </c>
      <c r="F95" s="11" t="str">
        <f t="shared" si="12"/>
        <v>N/A</v>
      </c>
      <c r="G95" s="45">
        <v>935.69144481000001</v>
      </c>
      <c r="H95" s="11" t="str">
        <f t="shared" si="13"/>
        <v>N/A</v>
      </c>
      <c r="I95" s="12">
        <v>37.5</v>
      </c>
      <c r="J95" s="12">
        <v>78.13</v>
      </c>
      <c r="K95" s="43" t="s">
        <v>739</v>
      </c>
      <c r="L95" s="9" t="str">
        <f t="shared" si="14"/>
        <v>No</v>
      </c>
    </row>
    <row r="96" spans="1:12" ht="25" x14ac:dyDescent="0.25">
      <c r="A96" s="44" t="s">
        <v>625</v>
      </c>
      <c r="B96" s="35" t="s">
        <v>213</v>
      </c>
      <c r="C96" s="45">
        <v>9352564</v>
      </c>
      <c r="D96" s="11" t="str">
        <f t="shared" si="11"/>
        <v>N/A</v>
      </c>
      <c r="E96" s="45">
        <v>9518437</v>
      </c>
      <c r="F96" s="11" t="str">
        <f t="shared" si="12"/>
        <v>N/A</v>
      </c>
      <c r="G96" s="45">
        <v>10027733</v>
      </c>
      <c r="H96" s="11" t="str">
        <f t="shared" si="13"/>
        <v>N/A</v>
      </c>
      <c r="I96" s="12">
        <v>1.774</v>
      </c>
      <c r="J96" s="12">
        <v>5.351</v>
      </c>
      <c r="K96" s="43" t="s">
        <v>739</v>
      </c>
      <c r="L96" s="9" t="str">
        <f t="shared" si="14"/>
        <v>Yes</v>
      </c>
    </row>
    <row r="97" spans="1:12" x14ac:dyDescent="0.25">
      <c r="A97" s="44" t="s">
        <v>626</v>
      </c>
      <c r="B97" s="35" t="s">
        <v>213</v>
      </c>
      <c r="C97" s="36">
        <v>23931</v>
      </c>
      <c r="D97" s="11" t="str">
        <f t="shared" si="11"/>
        <v>N/A</v>
      </c>
      <c r="E97" s="36">
        <v>24345</v>
      </c>
      <c r="F97" s="11" t="str">
        <f t="shared" si="12"/>
        <v>N/A</v>
      </c>
      <c r="G97" s="36">
        <v>24841</v>
      </c>
      <c r="H97" s="11" t="str">
        <f t="shared" si="13"/>
        <v>N/A</v>
      </c>
      <c r="I97" s="12">
        <v>1.73</v>
      </c>
      <c r="J97" s="12">
        <v>2.0369999999999999</v>
      </c>
      <c r="K97" s="43" t="s">
        <v>739</v>
      </c>
      <c r="L97" s="9" t="str">
        <f t="shared" si="14"/>
        <v>Yes</v>
      </c>
    </row>
    <row r="98" spans="1:12" x14ac:dyDescent="0.25">
      <c r="A98" s="44" t="s">
        <v>1452</v>
      </c>
      <c r="B98" s="35" t="s">
        <v>213</v>
      </c>
      <c r="C98" s="45">
        <v>390.81375622000002</v>
      </c>
      <c r="D98" s="11" t="str">
        <f t="shared" si="11"/>
        <v>N/A</v>
      </c>
      <c r="E98" s="45">
        <v>390.9811871</v>
      </c>
      <c r="F98" s="11" t="str">
        <f t="shared" si="12"/>
        <v>N/A</v>
      </c>
      <c r="G98" s="45">
        <v>403.67670384000002</v>
      </c>
      <c r="H98" s="11" t="str">
        <f t="shared" si="13"/>
        <v>N/A</v>
      </c>
      <c r="I98" s="12">
        <v>4.2799999999999998E-2</v>
      </c>
      <c r="J98" s="12">
        <v>3.2469999999999999</v>
      </c>
      <c r="K98" s="43" t="s">
        <v>739</v>
      </c>
      <c r="L98" s="9" t="str">
        <f t="shared" si="14"/>
        <v>Yes</v>
      </c>
    </row>
    <row r="99" spans="1:12" ht="25" x14ac:dyDescent="0.25">
      <c r="A99" s="44" t="s">
        <v>627</v>
      </c>
      <c r="B99" s="35" t="s">
        <v>213</v>
      </c>
      <c r="C99" s="45">
        <v>143659887</v>
      </c>
      <c r="D99" s="11" t="str">
        <f t="shared" si="11"/>
        <v>N/A</v>
      </c>
      <c r="E99" s="45">
        <v>156095274</v>
      </c>
      <c r="F99" s="11" t="str">
        <f t="shared" si="12"/>
        <v>N/A</v>
      </c>
      <c r="G99" s="45">
        <v>169662743</v>
      </c>
      <c r="H99" s="11" t="str">
        <f t="shared" si="13"/>
        <v>N/A</v>
      </c>
      <c r="I99" s="12">
        <v>8.6560000000000006</v>
      </c>
      <c r="J99" s="12">
        <v>8.6920000000000002</v>
      </c>
      <c r="K99" s="43" t="s">
        <v>739</v>
      </c>
      <c r="L99" s="9" t="str">
        <f t="shared" si="14"/>
        <v>Yes</v>
      </c>
    </row>
    <row r="100" spans="1:12" x14ac:dyDescent="0.25">
      <c r="A100" s="44" t="s">
        <v>628</v>
      </c>
      <c r="B100" s="35" t="s">
        <v>213</v>
      </c>
      <c r="C100" s="36">
        <v>12363</v>
      </c>
      <c r="D100" s="11" t="str">
        <f t="shared" si="11"/>
        <v>N/A</v>
      </c>
      <c r="E100" s="36">
        <v>12709</v>
      </c>
      <c r="F100" s="11" t="str">
        <f t="shared" si="12"/>
        <v>N/A</v>
      </c>
      <c r="G100" s="36">
        <v>12828</v>
      </c>
      <c r="H100" s="11" t="str">
        <f t="shared" si="13"/>
        <v>N/A</v>
      </c>
      <c r="I100" s="12">
        <v>2.7989999999999999</v>
      </c>
      <c r="J100" s="12">
        <v>0.93630000000000002</v>
      </c>
      <c r="K100" s="43" t="s">
        <v>739</v>
      </c>
      <c r="L100" s="9" t="str">
        <f t="shared" si="14"/>
        <v>Yes</v>
      </c>
    </row>
    <row r="101" spans="1:12" ht="25" x14ac:dyDescent="0.25">
      <c r="A101" s="44" t="s">
        <v>1453</v>
      </c>
      <c r="B101" s="35" t="s">
        <v>213</v>
      </c>
      <c r="C101" s="45">
        <v>11620.147779999999</v>
      </c>
      <c r="D101" s="11" t="str">
        <f t="shared" si="11"/>
        <v>N/A</v>
      </c>
      <c r="E101" s="45">
        <v>12282.262490999999</v>
      </c>
      <c r="F101" s="11" t="str">
        <f t="shared" si="12"/>
        <v>N/A</v>
      </c>
      <c r="G101" s="45">
        <v>13225.969988000001</v>
      </c>
      <c r="H101" s="11" t="str">
        <f t="shared" si="13"/>
        <v>N/A</v>
      </c>
      <c r="I101" s="12">
        <v>5.6980000000000004</v>
      </c>
      <c r="J101" s="12">
        <v>7.6829999999999998</v>
      </c>
      <c r="K101" s="43" t="s">
        <v>739</v>
      </c>
      <c r="L101" s="9" t="str">
        <f t="shared" si="14"/>
        <v>Yes</v>
      </c>
    </row>
    <row r="102" spans="1:12" ht="25" x14ac:dyDescent="0.25">
      <c r="A102" s="44" t="s">
        <v>629</v>
      </c>
      <c r="B102" s="35" t="s">
        <v>213</v>
      </c>
      <c r="C102" s="45">
        <v>17767858</v>
      </c>
      <c r="D102" s="11" t="str">
        <f t="shared" si="11"/>
        <v>N/A</v>
      </c>
      <c r="E102" s="45">
        <v>17034730</v>
      </c>
      <c r="F102" s="11" t="str">
        <f t="shared" si="12"/>
        <v>N/A</v>
      </c>
      <c r="G102" s="45">
        <v>13390160</v>
      </c>
      <c r="H102" s="11" t="str">
        <f t="shared" si="13"/>
        <v>N/A</v>
      </c>
      <c r="I102" s="12">
        <v>-4.13</v>
      </c>
      <c r="J102" s="12">
        <v>-21.4</v>
      </c>
      <c r="K102" s="43" t="s">
        <v>739</v>
      </c>
      <c r="L102" s="9" t="str">
        <f t="shared" si="14"/>
        <v>Yes</v>
      </c>
    </row>
    <row r="103" spans="1:12" x14ac:dyDescent="0.25">
      <c r="A103" s="44" t="s">
        <v>630</v>
      </c>
      <c r="B103" s="35" t="s">
        <v>213</v>
      </c>
      <c r="C103" s="36">
        <v>10358</v>
      </c>
      <c r="D103" s="11" t="str">
        <f t="shared" si="11"/>
        <v>N/A</v>
      </c>
      <c r="E103" s="36">
        <v>10242</v>
      </c>
      <c r="F103" s="11" t="str">
        <f t="shared" si="12"/>
        <v>N/A</v>
      </c>
      <c r="G103" s="36">
        <v>9781</v>
      </c>
      <c r="H103" s="11" t="str">
        <f t="shared" si="13"/>
        <v>N/A</v>
      </c>
      <c r="I103" s="12">
        <v>-1.1200000000000001</v>
      </c>
      <c r="J103" s="12">
        <v>-4.5</v>
      </c>
      <c r="K103" s="43" t="s">
        <v>739</v>
      </c>
      <c r="L103" s="9" t="str">
        <f t="shared" si="14"/>
        <v>Yes</v>
      </c>
    </row>
    <row r="104" spans="1:12" ht="25" x14ac:dyDescent="0.25">
      <c r="A104" s="44" t="s">
        <v>1454</v>
      </c>
      <c r="B104" s="35" t="s">
        <v>213</v>
      </c>
      <c r="C104" s="45">
        <v>1715.375362</v>
      </c>
      <c r="D104" s="11" t="str">
        <f t="shared" si="11"/>
        <v>N/A</v>
      </c>
      <c r="E104" s="45">
        <v>1663.2230033000001</v>
      </c>
      <c r="F104" s="11" t="str">
        <f t="shared" si="12"/>
        <v>N/A</v>
      </c>
      <c r="G104" s="45">
        <v>1368.9970350999999</v>
      </c>
      <c r="H104" s="11" t="str">
        <f t="shared" si="13"/>
        <v>N/A</v>
      </c>
      <c r="I104" s="12">
        <v>-3.04</v>
      </c>
      <c r="J104" s="12">
        <v>-17.7</v>
      </c>
      <c r="K104" s="43" t="s">
        <v>739</v>
      </c>
      <c r="L104" s="9" t="str">
        <f t="shared" si="14"/>
        <v>Yes</v>
      </c>
    </row>
    <row r="105" spans="1:12" ht="25" x14ac:dyDescent="0.25">
      <c r="A105" s="44" t="s">
        <v>631</v>
      </c>
      <c r="B105" s="35" t="s">
        <v>213</v>
      </c>
      <c r="C105" s="45">
        <v>124170762</v>
      </c>
      <c r="D105" s="11" t="str">
        <f t="shared" si="11"/>
        <v>N/A</v>
      </c>
      <c r="E105" s="45">
        <v>140829529</v>
      </c>
      <c r="F105" s="11" t="str">
        <f t="shared" si="12"/>
        <v>N/A</v>
      </c>
      <c r="G105" s="45">
        <v>128208466</v>
      </c>
      <c r="H105" s="11" t="str">
        <f t="shared" si="13"/>
        <v>N/A</v>
      </c>
      <c r="I105" s="12">
        <v>13.42</v>
      </c>
      <c r="J105" s="12">
        <v>-8.9600000000000009</v>
      </c>
      <c r="K105" s="43" t="s">
        <v>739</v>
      </c>
      <c r="L105" s="9" t="str">
        <f t="shared" si="14"/>
        <v>Yes</v>
      </c>
    </row>
    <row r="106" spans="1:12" x14ac:dyDescent="0.25">
      <c r="A106" s="44" t="s">
        <v>632</v>
      </c>
      <c r="B106" s="35" t="s">
        <v>213</v>
      </c>
      <c r="C106" s="36">
        <v>4472</v>
      </c>
      <c r="D106" s="11" t="str">
        <f t="shared" si="11"/>
        <v>N/A</v>
      </c>
      <c r="E106" s="36">
        <v>4623</v>
      </c>
      <c r="F106" s="11" t="str">
        <f t="shared" si="12"/>
        <v>N/A</v>
      </c>
      <c r="G106" s="36">
        <v>4658</v>
      </c>
      <c r="H106" s="11" t="str">
        <f t="shared" si="13"/>
        <v>N/A</v>
      </c>
      <c r="I106" s="12">
        <v>3.3769999999999998</v>
      </c>
      <c r="J106" s="12">
        <v>0.7571</v>
      </c>
      <c r="K106" s="43" t="s">
        <v>739</v>
      </c>
      <c r="L106" s="9" t="str">
        <f t="shared" si="14"/>
        <v>Yes</v>
      </c>
    </row>
    <row r="107" spans="1:12" ht="25" x14ac:dyDescent="0.25">
      <c r="A107" s="44" t="s">
        <v>1455</v>
      </c>
      <c r="B107" s="35" t="s">
        <v>213</v>
      </c>
      <c r="C107" s="45">
        <v>27766.270572000001</v>
      </c>
      <c r="D107" s="11" t="str">
        <f t="shared" si="11"/>
        <v>N/A</v>
      </c>
      <c r="E107" s="45">
        <v>30462.800995000001</v>
      </c>
      <c r="F107" s="11" t="str">
        <f t="shared" si="12"/>
        <v>N/A</v>
      </c>
      <c r="G107" s="45">
        <v>27524.359381999999</v>
      </c>
      <c r="H107" s="11" t="str">
        <f t="shared" si="13"/>
        <v>N/A</v>
      </c>
      <c r="I107" s="12">
        <v>9.7119999999999997</v>
      </c>
      <c r="J107" s="12">
        <v>-9.65</v>
      </c>
      <c r="K107" s="43" t="s">
        <v>739</v>
      </c>
      <c r="L107" s="9" t="str">
        <f t="shared" si="14"/>
        <v>Yes</v>
      </c>
    </row>
    <row r="108" spans="1:12" ht="25" x14ac:dyDescent="0.25">
      <c r="A108" s="44" t="s">
        <v>633</v>
      </c>
      <c r="B108" s="35" t="s">
        <v>213</v>
      </c>
      <c r="C108" s="45">
        <v>29334</v>
      </c>
      <c r="D108" s="11" t="str">
        <f t="shared" si="11"/>
        <v>N/A</v>
      </c>
      <c r="E108" s="45">
        <v>44234</v>
      </c>
      <c r="F108" s="11" t="str">
        <f t="shared" si="12"/>
        <v>N/A</v>
      </c>
      <c r="G108" s="45">
        <v>58160</v>
      </c>
      <c r="H108" s="11" t="str">
        <f t="shared" si="13"/>
        <v>N/A</v>
      </c>
      <c r="I108" s="12">
        <v>50.79</v>
      </c>
      <c r="J108" s="12">
        <v>31.48</v>
      </c>
      <c r="K108" s="43" t="s">
        <v>739</v>
      </c>
      <c r="L108" s="9" t="str">
        <f t="shared" si="14"/>
        <v>No</v>
      </c>
    </row>
    <row r="109" spans="1:12" x14ac:dyDescent="0.25">
      <c r="A109" s="44" t="s">
        <v>634</v>
      </c>
      <c r="B109" s="35" t="s">
        <v>213</v>
      </c>
      <c r="C109" s="36">
        <v>1099</v>
      </c>
      <c r="D109" s="11" t="str">
        <f t="shared" si="11"/>
        <v>N/A</v>
      </c>
      <c r="E109" s="36">
        <v>1747</v>
      </c>
      <c r="F109" s="11" t="str">
        <f t="shared" si="12"/>
        <v>N/A</v>
      </c>
      <c r="G109" s="36">
        <v>1787</v>
      </c>
      <c r="H109" s="11" t="str">
        <f t="shared" si="13"/>
        <v>N/A</v>
      </c>
      <c r="I109" s="12">
        <v>58.96</v>
      </c>
      <c r="J109" s="12">
        <v>2.29</v>
      </c>
      <c r="K109" s="43" t="s">
        <v>739</v>
      </c>
      <c r="L109" s="9" t="str">
        <f t="shared" si="14"/>
        <v>Yes</v>
      </c>
    </row>
    <row r="110" spans="1:12" ht="25" x14ac:dyDescent="0.25">
      <c r="A110" s="44" t="s">
        <v>1456</v>
      </c>
      <c r="B110" s="35" t="s">
        <v>213</v>
      </c>
      <c r="C110" s="45">
        <v>26.691537761999999</v>
      </c>
      <c r="D110" s="11" t="str">
        <f t="shared" si="11"/>
        <v>N/A</v>
      </c>
      <c r="E110" s="45">
        <v>25.319977103999999</v>
      </c>
      <c r="F110" s="11" t="str">
        <f t="shared" si="12"/>
        <v>N/A</v>
      </c>
      <c r="G110" s="45">
        <v>32.546166759999998</v>
      </c>
      <c r="H110" s="11" t="str">
        <f t="shared" si="13"/>
        <v>N/A</v>
      </c>
      <c r="I110" s="12">
        <v>-5.14</v>
      </c>
      <c r="J110" s="12">
        <v>28.54</v>
      </c>
      <c r="K110" s="43" t="s">
        <v>739</v>
      </c>
      <c r="L110" s="9" t="str">
        <f t="shared" si="14"/>
        <v>Yes</v>
      </c>
    </row>
    <row r="111" spans="1:12" x14ac:dyDescent="0.25">
      <c r="A111" s="44" t="s">
        <v>635</v>
      </c>
      <c r="B111" s="35" t="s">
        <v>213</v>
      </c>
      <c r="C111" s="45">
        <v>650</v>
      </c>
      <c r="D111" s="11" t="str">
        <f t="shared" si="11"/>
        <v>N/A</v>
      </c>
      <c r="E111" s="45">
        <v>23026586</v>
      </c>
      <c r="F111" s="11" t="str">
        <f t="shared" si="12"/>
        <v>N/A</v>
      </c>
      <c r="G111" s="45">
        <v>29507441</v>
      </c>
      <c r="H111" s="11" t="str">
        <f t="shared" si="13"/>
        <v>N/A</v>
      </c>
      <c r="I111" s="12">
        <v>3540000</v>
      </c>
      <c r="J111" s="12">
        <v>28.15</v>
      </c>
      <c r="K111" s="43" t="s">
        <v>739</v>
      </c>
      <c r="L111" s="9" t="str">
        <f t="shared" si="14"/>
        <v>Yes</v>
      </c>
    </row>
    <row r="112" spans="1:12" x14ac:dyDescent="0.25">
      <c r="A112" s="44" t="s">
        <v>636</v>
      </c>
      <c r="B112" s="35" t="s">
        <v>213</v>
      </c>
      <c r="C112" s="36">
        <v>11</v>
      </c>
      <c r="D112" s="11" t="str">
        <f t="shared" si="11"/>
        <v>N/A</v>
      </c>
      <c r="E112" s="36">
        <v>1708</v>
      </c>
      <c r="F112" s="11" t="str">
        <f t="shared" si="12"/>
        <v>N/A</v>
      </c>
      <c r="G112" s="36">
        <v>2060</v>
      </c>
      <c r="H112" s="11" t="str">
        <f t="shared" si="13"/>
        <v>N/A</v>
      </c>
      <c r="I112" s="12">
        <v>171000</v>
      </c>
      <c r="J112" s="12">
        <v>20.61</v>
      </c>
      <c r="K112" s="43" t="s">
        <v>739</v>
      </c>
      <c r="L112" s="9" t="str">
        <f t="shared" si="14"/>
        <v>Yes</v>
      </c>
    </row>
    <row r="113" spans="1:12" x14ac:dyDescent="0.25">
      <c r="A113" s="44" t="s">
        <v>1457</v>
      </c>
      <c r="B113" s="35" t="s">
        <v>213</v>
      </c>
      <c r="C113" s="45">
        <v>650</v>
      </c>
      <c r="D113" s="11" t="str">
        <f t="shared" si="11"/>
        <v>N/A</v>
      </c>
      <c r="E113" s="45">
        <v>13481.607728000001</v>
      </c>
      <c r="F113" s="11" t="str">
        <f t="shared" si="12"/>
        <v>N/A</v>
      </c>
      <c r="G113" s="45">
        <v>14324.000485</v>
      </c>
      <c r="H113" s="11" t="str">
        <f t="shared" si="13"/>
        <v>N/A</v>
      </c>
      <c r="I113" s="12">
        <v>1974</v>
      </c>
      <c r="J113" s="12">
        <v>6.2480000000000002</v>
      </c>
      <c r="K113" s="43" t="s">
        <v>739</v>
      </c>
      <c r="L113" s="9" t="str">
        <f t="shared" si="14"/>
        <v>Yes</v>
      </c>
    </row>
    <row r="114" spans="1:12" ht="25" x14ac:dyDescent="0.25">
      <c r="A114" s="44" t="s">
        <v>637</v>
      </c>
      <c r="B114" s="35" t="s">
        <v>213</v>
      </c>
      <c r="C114" s="45">
        <v>412907</v>
      </c>
      <c r="D114" s="11" t="str">
        <f t="shared" si="11"/>
        <v>N/A</v>
      </c>
      <c r="E114" s="45">
        <v>412277</v>
      </c>
      <c r="F114" s="11" t="str">
        <f t="shared" si="12"/>
        <v>N/A</v>
      </c>
      <c r="G114" s="45">
        <v>452187</v>
      </c>
      <c r="H114" s="11" t="str">
        <f t="shared" si="13"/>
        <v>N/A</v>
      </c>
      <c r="I114" s="12">
        <v>-0.153</v>
      </c>
      <c r="J114" s="12">
        <v>9.68</v>
      </c>
      <c r="K114" s="43" t="s">
        <v>739</v>
      </c>
      <c r="L114" s="9" t="str">
        <f>IF(J114="Div by 0", "N/A", IF(OR(J114="N/A",K114="N/A"),"N/A", IF(J114&gt;VALUE(MID(K114,1,2)), "No", IF(J114&lt;-1*VALUE(MID(K114,1,2)), "No", "Yes"))))</f>
        <v>Yes</v>
      </c>
    </row>
    <row r="115" spans="1:12" x14ac:dyDescent="0.25">
      <c r="A115" s="44" t="s">
        <v>638</v>
      </c>
      <c r="B115" s="35" t="s">
        <v>213</v>
      </c>
      <c r="C115" s="36">
        <v>6909</v>
      </c>
      <c r="D115" s="11" t="str">
        <f t="shared" si="11"/>
        <v>N/A</v>
      </c>
      <c r="E115" s="36">
        <v>6949</v>
      </c>
      <c r="F115" s="11" t="str">
        <f t="shared" si="12"/>
        <v>N/A</v>
      </c>
      <c r="G115" s="36">
        <v>7665</v>
      </c>
      <c r="H115" s="11" t="str">
        <f t="shared" si="13"/>
        <v>N/A</v>
      </c>
      <c r="I115" s="12">
        <v>0.57899999999999996</v>
      </c>
      <c r="J115" s="12">
        <v>10.3</v>
      </c>
      <c r="K115" s="43" t="s">
        <v>739</v>
      </c>
      <c r="L115" s="9" t="str">
        <f t="shared" ref="L115:L119" si="15">IF(J115="Div by 0", "N/A", IF(OR(J115="N/A",K115="N/A"),"N/A", IF(J115&gt;VALUE(MID(K115,1,2)), "No", IF(J115&lt;-1*VALUE(MID(K115,1,2)), "No", "Yes"))))</f>
        <v>Yes</v>
      </c>
    </row>
    <row r="116" spans="1:12" ht="25" x14ac:dyDescent="0.25">
      <c r="A116" s="44" t="s">
        <v>1458</v>
      </c>
      <c r="B116" s="35" t="s">
        <v>213</v>
      </c>
      <c r="C116" s="45">
        <v>59.763641626999998</v>
      </c>
      <c r="D116" s="11" t="str">
        <f t="shared" si="11"/>
        <v>N/A</v>
      </c>
      <c r="E116" s="45">
        <v>59.328968197000002</v>
      </c>
      <c r="F116" s="11" t="str">
        <f t="shared" si="12"/>
        <v>N/A</v>
      </c>
      <c r="G116" s="45">
        <v>58.993737768999999</v>
      </c>
      <c r="H116" s="11" t="str">
        <f t="shared" si="13"/>
        <v>N/A</v>
      </c>
      <c r="I116" s="12">
        <v>-0.72699999999999998</v>
      </c>
      <c r="J116" s="12">
        <v>-0.56499999999999995</v>
      </c>
      <c r="K116" s="43" t="s">
        <v>739</v>
      </c>
      <c r="L116" s="9" t="str">
        <f t="shared" si="15"/>
        <v>Yes</v>
      </c>
    </row>
    <row r="117" spans="1:12" ht="25" x14ac:dyDescent="0.25">
      <c r="A117" s="44" t="s">
        <v>639</v>
      </c>
      <c r="B117" s="35" t="s">
        <v>213</v>
      </c>
      <c r="C117" s="45">
        <v>0</v>
      </c>
      <c r="D117" s="11" t="str">
        <f t="shared" si="11"/>
        <v>N/A</v>
      </c>
      <c r="E117" s="45">
        <v>0</v>
      </c>
      <c r="F117" s="11" t="str">
        <f t="shared" si="12"/>
        <v>N/A</v>
      </c>
      <c r="G117" s="45">
        <v>0</v>
      </c>
      <c r="H117" s="11" t="str">
        <f t="shared" si="13"/>
        <v>N/A</v>
      </c>
      <c r="I117" s="12" t="s">
        <v>1746</v>
      </c>
      <c r="J117" s="12" t="s">
        <v>1746</v>
      </c>
      <c r="K117" s="43" t="s">
        <v>739</v>
      </c>
      <c r="L117" s="9" t="str">
        <f t="shared" si="15"/>
        <v>N/A</v>
      </c>
    </row>
    <row r="118" spans="1:12" x14ac:dyDescent="0.25">
      <c r="A118" s="44" t="s">
        <v>640</v>
      </c>
      <c r="B118" s="35" t="s">
        <v>213</v>
      </c>
      <c r="C118" s="36">
        <v>0</v>
      </c>
      <c r="D118" s="11" t="str">
        <f t="shared" si="11"/>
        <v>N/A</v>
      </c>
      <c r="E118" s="36">
        <v>0</v>
      </c>
      <c r="F118" s="11" t="str">
        <f t="shared" si="12"/>
        <v>N/A</v>
      </c>
      <c r="G118" s="36">
        <v>0</v>
      </c>
      <c r="H118" s="11" t="str">
        <f t="shared" si="13"/>
        <v>N/A</v>
      </c>
      <c r="I118" s="12" t="s">
        <v>1746</v>
      </c>
      <c r="J118" s="12" t="s">
        <v>1746</v>
      </c>
      <c r="K118" s="43" t="s">
        <v>739</v>
      </c>
      <c r="L118" s="9" t="str">
        <f t="shared" si="15"/>
        <v>N/A</v>
      </c>
    </row>
    <row r="119" spans="1:12" ht="25" x14ac:dyDescent="0.25">
      <c r="A119" s="44" t="s">
        <v>1459</v>
      </c>
      <c r="B119" s="35" t="s">
        <v>213</v>
      </c>
      <c r="C119" s="45" t="s">
        <v>1746</v>
      </c>
      <c r="D119" s="11" t="str">
        <f t="shared" si="11"/>
        <v>N/A</v>
      </c>
      <c r="E119" s="45" t="s">
        <v>1746</v>
      </c>
      <c r="F119" s="11" t="str">
        <f t="shared" si="12"/>
        <v>N/A</v>
      </c>
      <c r="G119" s="45" t="s">
        <v>1746</v>
      </c>
      <c r="H119" s="11" t="str">
        <f t="shared" si="13"/>
        <v>N/A</v>
      </c>
      <c r="I119" s="12" t="s">
        <v>1746</v>
      </c>
      <c r="J119" s="12" t="s">
        <v>1746</v>
      </c>
      <c r="K119" s="43" t="s">
        <v>739</v>
      </c>
      <c r="L119" s="9" t="str">
        <f t="shared" si="15"/>
        <v>N/A</v>
      </c>
    </row>
    <row r="120" spans="1:12" ht="25" x14ac:dyDescent="0.25">
      <c r="A120" s="44" t="s">
        <v>641</v>
      </c>
      <c r="B120" s="35" t="s">
        <v>213</v>
      </c>
      <c r="C120" s="45">
        <v>88087664</v>
      </c>
      <c r="D120" s="11" t="str">
        <f t="shared" si="11"/>
        <v>N/A</v>
      </c>
      <c r="E120" s="45">
        <v>92831086</v>
      </c>
      <c r="F120" s="11" t="str">
        <f t="shared" si="12"/>
        <v>N/A</v>
      </c>
      <c r="G120" s="45">
        <v>95397867</v>
      </c>
      <c r="H120" s="11" t="str">
        <f t="shared" si="13"/>
        <v>N/A</v>
      </c>
      <c r="I120" s="12">
        <v>5.3849999999999998</v>
      </c>
      <c r="J120" s="12">
        <v>2.7650000000000001</v>
      </c>
      <c r="K120" s="43" t="s">
        <v>739</v>
      </c>
      <c r="L120" s="9" t="str">
        <f t="shared" ref="L120:L131" si="16">IF(J120="Div by 0", "N/A", IF(K120="N/A","N/A", IF(J120&gt;VALUE(MID(K120,1,2)), "No", IF(J120&lt;-1*VALUE(MID(K120,1,2)), "No", "Yes"))))</f>
        <v>Yes</v>
      </c>
    </row>
    <row r="121" spans="1:12" x14ac:dyDescent="0.25">
      <c r="A121" s="44" t="s">
        <v>642</v>
      </c>
      <c r="B121" s="35" t="s">
        <v>213</v>
      </c>
      <c r="C121" s="36">
        <v>48281</v>
      </c>
      <c r="D121" s="11" t="str">
        <f t="shared" si="11"/>
        <v>N/A</v>
      </c>
      <c r="E121" s="36">
        <v>49390</v>
      </c>
      <c r="F121" s="11" t="str">
        <f t="shared" si="12"/>
        <v>N/A</v>
      </c>
      <c r="G121" s="36">
        <v>48649</v>
      </c>
      <c r="H121" s="11" t="str">
        <f t="shared" si="13"/>
        <v>N/A</v>
      </c>
      <c r="I121" s="12">
        <v>2.2970000000000002</v>
      </c>
      <c r="J121" s="12">
        <v>-1.5</v>
      </c>
      <c r="K121" s="43" t="s">
        <v>739</v>
      </c>
      <c r="L121" s="9" t="str">
        <f t="shared" si="16"/>
        <v>Yes</v>
      </c>
    </row>
    <row r="122" spans="1:12" ht="25" x14ac:dyDescent="0.25">
      <c r="A122" s="44" t="s">
        <v>1460</v>
      </c>
      <c r="B122" s="35" t="s">
        <v>213</v>
      </c>
      <c r="C122" s="45">
        <v>1824.4788633000001</v>
      </c>
      <c r="D122" s="11" t="str">
        <f t="shared" si="11"/>
        <v>N/A</v>
      </c>
      <c r="E122" s="45">
        <v>1879.5522575</v>
      </c>
      <c r="F122" s="11" t="str">
        <f t="shared" si="12"/>
        <v>N/A</v>
      </c>
      <c r="G122" s="45">
        <v>1960.9419926</v>
      </c>
      <c r="H122" s="11" t="str">
        <f t="shared" si="13"/>
        <v>N/A</v>
      </c>
      <c r="I122" s="12">
        <v>3.0190000000000001</v>
      </c>
      <c r="J122" s="12">
        <v>4.33</v>
      </c>
      <c r="K122" s="43" t="s">
        <v>739</v>
      </c>
      <c r="L122" s="9" t="str">
        <f t="shared" si="16"/>
        <v>Yes</v>
      </c>
    </row>
    <row r="123" spans="1:12" ht="25" x14ac:dyDescent="0.25">
      <c r="A123" s="44" t="s">
        <v>643</v>
      </c>
      <c r="B123" s="35" t="s">
        <v>213</v>
      </c>
      <c r="C123" s="45">
        <v>319336895</v>
      </c>
      <c r="D123" s="11" t="str">
        <f t="shared" ref="D123:D131" si="17">IF($B123="N/A","N/A",IF(C123&gt;10,"No",IF(C123&lt;-10,"No","Yes")))</f>
        <v>N/A</v>
      </c>
      <c r="E123" s="45">
        <v>331107443</v>
      </c>
      <c r="F123" s="11" t="str">
        <f t="shared" ref="F123:F131" si="18">IF($B123="N/A","N/A",IF(E123&gt;10,"No",IF(E123&lt;-10,"No","Yes")))</f>
        <v>N/A</v>
      </c>
      <c r="G123" s="45">
        <v>335146207</v>
      </c>
      <c r="H123" s="11" t="str">
        <f t="shared" ref="H123:H131" si="19">IF($B123="N/A","N/A",IF(G123&gt;10,"No",IF(G123&lt;-10,"No","Yes")))</f>
        <v>N/A</v>
      </c>
      <c r="I123" s="12">
        <v>3.6859999999999999</v>
      </c>
      <c r="J123" s="12">
        <v>1.22</v>
      </c>
      <c r="K123" s="43" t="s">
        <v>739</v>
      </c>
      <c r="L123" s="9" t="str">
        <f t="shared" si="16"/>
        <v>Yes</v>
      </c>
    </row>
    <row r="124" spans="1:12" x14ac:dyDescent="0.25">
      <c r="A124" s="44" t="s">
        <v>644</v>
      </c>
      <c r="B124" s="35" t="s">
        <v>213</v>
      </c>
      <c r="C124" s="36">
        <v>3388</v>
      </c>
      <c r="D124" s="11" t="str">
        <f t="shared" si="17"/>
        <v>N/A</v>
      </c>
      <c r="E124" s="36">
        <v>3521</v>
      </c>
      <c r="F124" s="11" t="str">
        <f t="shared" si="18"/>
        <v>N/A</v>
      </c>
      <c r="G124" s="36">
        <v>3288</v>
      </c>
      <c r="H124" s="11" t="str">
        <f t="shared" si="19"/>
        <v>N/A</v>
      </c>
      <c r="I124" s="12">
        <v>3.9260000000000002</v>
      </c>
      <c r="J124" s="12">
        <v>-6.62</v>
      </c>
      <c r="K124" s="43" t="s">
        <v>739</v>
      </c>
      <c r="L124" s="9" t="str">
        <f t="shared" si="16"/>
        <v>Yes</v>
      </c>
    </row>
    <row r="125" spans="1:12" ht="25" x14ac:dyDescent="0.25">
      <c r="A125" s="44" t="s">
        <v>1461</v>
      </c>
      <c r="B125" s="35" t="s">
        <v>213</v>
      </c>
      <c r="C125" s="45">
        <v>94255.281877000001</v>
      </c>
      <c r="D125" s="11" t="str">
        <f t="shared" si="17"/>
        <v>N/A</v>
      </c>
      <c r="E125" s="45">
        <v>94037.899176000006</v>
      </c>
      <c r="F125" s="11" t="str">
        <f t="shared" si="18"/>
        <v>N/A</v>
      </c>
      <c r="G125" s="45">
        <v>101930.11162</v>
      </c>
      <c r="H125" s="11" t="str">
        <f t="shared" si="19"/>
        <v>N/A</v>
      </c>
      <c r="I125" s="12">
        <v>-0.23100000000000001</v>
      </c>
      <c r="J125" s="12">
        <v>8.3930000000000007</v>
      </c>
      <c r="K125" s="43" t="s">
        <v>739</v>
      </c>
      <c r="L125" s="9" t="str">
        <f t="shared" si="16"/>
        <v>Yes</v>
      </c>
    </row>
    <row r="126" spans="1:12" ht="25" x14ac:dyDescent="0.25">
      <c r="A126" s="44" t="s">
        <v>645</v>
      </c>
      <c r="B126" s="35" t="s">
        <v>213</v>
      </c>
      <c r="C126" s="45">
        <v>10415861</v>
      </c>
      <c r="D126" s="11" t="str">
        <f t="shared" si="17"/>
        <v>N/A</v>
      </c>
      <c r="E126" s="45">
        <v>12349722</v>
      </c>
      <c r="F126" s="11" t="str">
        <f t="shared" si="18"/>
        <v>N/A</v>
      </c>
      <c r="G126" s="45">
        <v>15599921</v>
      </c>
      <c r="H126" s="11" t="str">
        <f t="shared" si="19"/>
        <v>N/A</v>
      </c>
      <c r="I126" s="12">
        <v>18.57</v>
      </c>
      <c r="J126" s="12">
        <v>26.32</v>
      </c>
      <c r="K126" s="43" t="s">
        <v>739</v>
      </c>
      <c r="L126" s="9" t="str">
        <f t="shared" si="16"/>
        <v>Yes</v>
      </c>
    </row>
    <row r="127" spans="1:12" x14ac:dyDescent="0.25">
      <c r="A127" s="44" t="s">
        <v>646</v>
      </c>
      <c r="B127" s="35" t="s">
        <v>213</v>
      </c>
      <c r="C127" s="36">
        <v>17719</v>
      </c>
      <c r="D127" s="11" t="str">
        <f t="shared" si="17"/>
        <v>N/A</v>
      </c>
      <c r="E127" s="36">
        <v>16623</v>
      </c>
      <c r="F127" s="11" t="str">
        <f t="shared" si="18"/>
        <v>N/A</v>
      </c>
      <c r="G127" s="36">
        <v>17394</v>
      </c>
      <c r="H127" s="11" t="str">
        <f t="shared" si="19"/>
        <v>N/A</v>
      </c>
      <c r="I127" s="12">
        <v>-6.19</v>
      </c>
      <c r="J127" s="12">
        <v>4.6379999999999999</v>
      </c>
      <c r="K127" s="43" t="s">
        <v>739</v>
      </c>
      <c r="L127" s="9" t="str">
        <f t="shared" si="16"/>
        <v>Yes</v>
      </c>
    </row>
    <row r="128" spans="1:12" ht="25" x14ac:dyDescent="0.25">
      <c r="A128" s="44" t="s">
        <v>1462</v>
      </c>
      <c r="B128" s="35" t="s">
        <v>213</v>
      </c>
      <c r="C128" s="45">
        <v>587.83571308</v>
      </c>
      <c r="D128" s="11" t="str">
        <f t="shared" si="17"/>
        <v>N/A</v>
      </c>
      <c r="E128" s="45">
        <v>742.92979606999995</v>
      </c>
      <c r="F128" s="11" t="str">
        <f t="shared" si="18"/>
        <v>N/A</v>
      </c>
      <c r="G128" s="45">
        <v>896.85644475000004</v>
      </c>
      <c r="H128" s="11" t="str">
        <f t="shared" si="19"/>
        <v>N/A</v>
      </c>
      <c r="I128" s="12">
        <v>26.38</v>
      </c>
      <c r="J128" s="12">
        <v>20.72</v>
      </c>
      <c r="K128" s="43" t="s">
        <v>739</v>
      </c>
      <c r="L128" s="9" t="str">
        <f t="shared" si="16"/>
        <v>Yes</v>
      </c>
    </row>
    <row r="129" spans="1:12" ht="25" x14ac:dyDescent="0.25">
      <c r="A129" s="44" t="s">
        <v>647</v>
      </c>
      <c r="B129" s="35" t="s">
        <v>213</v>
      </c>
      <c r="C129" s="45">
        <v>53586639</v>
      </c>
      <c r="D129" s="11" t="str">
        <f t="shared" si="17"/>
        <v>N/A</v>
      </c>
      <c r="E129" s="45">
        <v>60803947</v>
      </c>
      <c r="F129" s="11" t="str">
        <f t="shared" si="18"/>
        <v>N/A</v>
      </c>
      <c r="G129" s="45">
        <v>61342390</v>
      </c>
      <c r="H129" s="11" t="str">
        <f t="shared" si="19"/>
        <v>N/A</v>
      </c>
      <c r="I129" s="12">
        <v>13.47</v>
      </c>
      <c r="J129" s="12">
        <v>0.88549999999999995</v>
      </c>
      <c r="K129" s="43" t="s">
        <v>739</v>
      </c>
      <c r="L129" s="9" t="str">
        <f t="shared" si="16"/>
        <v>Yes</v>
      </c>
    </row>
    <row r="130" spans="1:12" x14ac:dyDescent="0.25">
      <c r="A130" s="44" t="s">
        <v>648</v>
      </c>
      <c r="B130" s="35" t="s">
        <v>213</v>
      </c>
      <c r="C130" s="36">
        <v>3753</v>
      </c>
      <c r="D130" s="11" t="str">
        <f t="shared" si="17"/>
        <v>N/A</v>
      </c>
      <c r="E130" s="36">
        <v>3745</v>
      </c>
      <c r="F130" s="11" t="str">
        <f t="shared" si="18"/>
        <v>N/A</v>
      </c>
      <c r="G130" s="36">
        <v>3838</v>
      </c>
      <c r="H130" s="11" t="str">
        <f t="shared" si="19"/>
        <v>N/A</v>
      </c>
      <c r="I130" s="12">
        <v>-0.21299999999999999</v>
      </c>
      <c r="J130" s="12">
        <v>2.4830000000000001</v>
      </c>
      <c r="K130" s="43" t="s">
        <v>739</v>
      </c>
      <c r="L130" s="9" t="str">
        <f t="shared" si="16"/>
        <v>Yes</v>
      </c>
    </row>
    <row r="131" spans="1:12" ht="25" x14ac:dyDescent="0.25">
      <c r="A131" s="44" t="s">
        <v>1463</v>
      </c>
      <c r="B131" s="35" t="s">
        <v>213</v>
      </c>
      <c r="C131" s="45">
        <v>14278.347722</v>
      </c>
      <c r="D131" s="11" t="str">
        <f t="shared" si="17"/>
        <v>N/A</v>
      </c>
      <c r="E131" s="45">
        <v>16236.033912000001</v>
      </c>
      <c r="F131" s="11" t="str">
        <f t="shared" si="18"/>
        <v>N/A</v>
      </c>
      <c r="G131" s="45">
        <v>15982.905159</v>
      </c>
      <c r="H131" s="11" t="str">
        <f t="shared" si="19"/>
        <v>N/A</v>
      </c>
      <c r="I131" s="12">
        <v>13.71</v>
      </c>
      <c r="J131" s="12">
        <v>-1.56</v>
      </c>
      <c r="K131" s="43" t="s">
        <v>739</v>
      </c>
      <c r="L131" s="9" t="str">
        <f t="shared" si="16"/>
        <v>Yes</v>
      </c>
    </row>
    <row r="132" spans="1:12" x14ac:dyDescent="0.25">
      <c r="A132" s="44" t="s">
        <v>1464</v>
      </c>
      <c r="B132" s="35" t="s">
        <v>213</v>
      </c>
      <c r="C132" s="45">
        <v>578.44293315000004</v>
      </c>
      <c r="D132" s="11" t="str">
        <f t="shared" ref="D132:D143" si="20">IF($B132="N/A","N/A",IF(C132&gt;10,"No",IF(C132&lt;-10,"No","Yes")))</f>
        <v>N/A</v>
      </c>
      <c r="E132" s="45">
        <v>694.08818871999995</v>
      </c>
      <c r="F132" s="11" t="str">
        <f t="shared" ref="F132:F143" si="21">IF($B132="N/A","N/A",IF(E132&gt;10,"No",IF(E132&lt;-10,"No","Yes")))</f>
        <v>N/A</v>
      </c>
      <c r="G132" s="45">
        <v>733.92931554999996</v>
      </c>
      <c r="H132" s="11" t="str">
        <f t="shared" ref="H132:H143" si="22">IF($B132="N/A","N/A",IF(G132&gt;10,"No",IF(G132&lt;-10,"No","Yes")))</f>
        <v>N/A</v>
      </c>
      <c r="I132" s="12">
        <v>19.989999999999998</v>
      </c>
      <c r="J132" s="12">
        <v>5.74</v>
      </c>
      <c r="K132" s="43" t="s">
        <v>739</v>
      </c>
      <c r="L132" s="9" t="str">
        <f t="shared" ref="L132:L143" si="23">IF(J132="Div by 0", "N/A", IF(K132="N/A","N/A", IF(J132&gt;VALUE(MID(K132,1,2)), "No", IF(J132&lt;-1*VALUE(MID(K132,1,2)), "No", "Yes"))))</f>
        <v>Yes</v>
      </c>
    </row>
    <row r="133" spans="1:12" x14ac:dyDescent="0.25">
      <c r="A133" s="44" t="s">
        <v>1465</v>
      </c>
      <c r="B133" s="35" t="s">
        <v>213</v>
      </c>
      <c r="C133" s="45">
        <v>536.76790860999995</v>
      </c>
      <c r="D133" s="11" t="str">
        <f t="shared" si="20"/>
        <v>N/A</v>
      </c>
      <c r="E133" s="45">
        <v>654.06062079000003</v>
      </c>
      <c r="F133" s="11" t="str">
        <f t="shared" si="21"/>
        <v>N/A</v>
      </c>
      <c r="G133" s="45">
        <v>669.03671109000004</v>
      </c>
      <c r="H133" s="11" t="str">
        <f t="shared" si="22"/>
        <v>N/A</v>
      </c>
      <c r="I133" s="12">
        <v>21.85</v>
      </c>
      <c r="J133" s="12">
        <v>2.29</v>
      </c>
      <c r="K133" s="43" t="s">
        <v>739</v>
      </c>
      <c r="L133" s="9" t="str">
        <f t="shared" si="23"/>
        <v>Yes</v>
      </c>
    </row>
    <row r="134" spans="1:12" x14ac:dyDescent="0.25">
      <c r="A134" s="44" t="s">
        <v>1466</v>
      </c>
      <c r="B134" s="35" t="s">
        <v>213</v>
      </c>
      <c r="C134" s="45">
        <v>657.08262612999999</v>
      </c>
      <c r="D134" s="11" t="str">
        <f t="shared" si="20"/>
        <v>N/A</v>
      </c>
      <c r="E134" s="45">
        <v>766.43754402000002</v>
      </c>
      <c r="F134" s="11" t="str">
        <f t="shared" si="21"/>
        <v>N/A</v>
      </c>
      <c r="G134" s="45">
        <v>800.50193153999999</v>
      </c>
      <c r="H134" s="11" t="str">
        <f t="shared" si="22"/>
        <v>N/A</v>
      </c>
      <c r="I134" s="12">
        <v>16.64</v>
      </c>
      <c r="J134" s="12">
        <v>4.4450000000000003</v>
      </c>
      <c r="K134" s="43" t="s">
        <v>739</v>
      </c>
      <c r="L134" s="9" t="str">
        <f t="shared" si="23"/>
        <v>Yes</v>
      </c>
    </row>
    <row r="135" spans="1:12" x14ac:dyDescent="0.25">
      <c r="A135" s="44" t="s">
        <v>1467</v>
      </c>
      <c r="B135" s="35" t="s">
        <v>213</v>
      </c>
      <c r="C135" s="45">
        <v>17139.262717000001</v>
      </c>
      <c r="D135" s="11" t="str">
        <f t="shared" si="20"/>
        <v>N/A</v>
      </c>
      <c r="E135" s="45">
        <v>16543.152622000001</v>
      </c>
      <c r="F135" s="11" t="str">
        <f t="shared" si="21"/>
        <v>N/A</v>
      </c>
      <c r="G135" s="45">
        <v>16211.798445</v>
      </c>
      <c r="H135" s="11" t="str">
        <f t="shared" si="22"/>
        <v>N/A</v>
      </c>
      <c r="I135" s="12">
        <v>-3.48</v>
      </c>
      <c r="J135" s="12">
        <v>-2</v>
      </c>
      <c r="K135" s="43" t="s">
        <v>739</v>
      </c>
      <c r="L135" s="9" t="str">
        <f t="shared" si="23"/>
        <v>Yes</v>
      </c>
    </row>
    <row r="136" spans="1:12" x14ac:dyDescent="0.25">
      <c r="A136" s="44" t="s">
        <v>1468</v>
      </c>
      <c r="B136" s="35" t="s">
        <v>213</v>
      </c>
      <c r="C136" s="45">
        <v>23226.998621999999</v>
      </c>
      <c r="D136" s="11" t="str">
        <f t="shared" si="20"/>
        <v>N/A</v>
      </c>
      <c r="E136" s="45">
        <v>22729.671562</v>
      </c>
      <c r="F136" s="11" t="str">
        <f t="shared" si="21"/>
        <v>N/A</v>
      </c>
      <c r="G136" s="45">
        <v>22551.233321</v>
      </c>
      <c r="H136" s="11" t="str">
        <f t="shared" si="22"/>
        <v>N/A</v>
      </c>
      <c r="I136" s="12">
        <v>-2.14</v>
      </c>
      <c r="J136" s="12">
        <v>-0.78500000000000003</v>
      </c>
      <c r="K136" s="43" t="s">
        <v>739</v>
      </c>
      <c r="L136" s="9" t="str">
        <f t="shared" si="23"/>
        <v>Yes</v>
      </c>
    </row>
    <row r="137" spans="1:12" x14ac:dyDescent="0.25">
      <c r="A137" s="44" t="s">
        <v>1469</v>
      </c>
      <c r="B137" s="35" t="s">
        <v>213</v>
      </c>
      <c r="C137" s="45">
        <v>10190.568062</v>
      </c>
      <c r="D137" s="11" t="str">
        <f t="shared" si="20"/>
        <v>N/A</v>
      </c>
      <c r="E137" s="45">
        <v>9903.4586433999993</v>
      </c>
      <c r="F137" s="11" t="str">
        <f t="shared" si="21"/>
        <v>N/A</v>
      </c>
      <c r="G137" s="45">
        <v>9600.2807174999998</v>
      </c>
      <c r="H137" s="11" t="str">
        <f t="shared" si="22"/>
        <v>N/A</v>
      </c>
      <c r="I137" s="12">
        <v>-2.82</v>
      </c>
      <c r="J137" s="12">
        <v>-3.06</v>
      </c>
      <c r="K137" s="43" t="s">
        <v>739</v>
      </c>
      <c r="L137" s="9" t="str">
        <f t="shared" si="23"/>
        <v>Yes</v>
      </c>
    </row>
    <row r="138" spans="1:12" x14ac:dyDescent="0.25">
      <c r="A138" s="44" t="s">
        <v>1470</v>
      </c>
      <c r="B138" s="35" t="s">
        <v>213</v>
      </c>
      <c r="C138" s="45">
        <v>426.01639423</v>
      </c>
      <c r="D138" s="11" t="str">
        <f t="shared" si="20"/>
        <v>N/A</v>
      </c>
      <c r="E138" s="45">
        <v>233.43787080000001</v>
      </c>
      <c r="F138" s="11" t="str">
        <f t="shared" si="21"/>
        <v>N/A</v>
      </c>
      <c r="G138" s="45">
        <v>232.64229698</v>
      </c>
      <c r="H138" s="11" t="str">
        <f t="shared" si="22"/>
        <v>N/A</v>
      </c>
      <c r="I138" s="12">
        <v>-45.2</v>
      </c>
      <c r="J138" s="12">
        <v>-0.34100000000000003</v>
      </c>
      <c r="K138" s="43" t="s">
        <v>739</v>
      </c>
      <c r="L138" s="9" t="str">
        <f t="shared" si="23"/>
        <v>Yes</v>
      </c>
    </row>
    <row r="139" spans="1:12" x14ac:dyDescent="0.25">
      <c r="A139" s="44" t="s">
        <v>1471</v>
      </c>
      <c r="B139" s="35" t="s">
        <v>213</v>
      </c>
      <c r="C139" s="45">
        <v>280.88792811000002</v>
      </c>
      <c r="D139" s="11" t="str">
        <f t="shared" si="20"/>
        <v>N/A</v>
      </c>
      <c r="E139" s="45">
        <v>124.96450229</v>
      </c>
      <c r="F139" s="11" t="str">
        <f t="shared" si="21"/>
        <v>N/A</v>
      </c>
      <c r="G139" s="45">
        <v>118.98149778</v>
      </c>
      <c r="H139" s="11" t="str">
        <f t="shared" si="22"/>
        <v>N/A</v>
      </c>
      <c r="I139" s="12">
        <v>-55.5</v>
      </c>
      <c r="J139" s="12">
        <v>-4.79</v>
      </c>
      <c r="K139" s="43" t="s">
        <v>739</v>
      </c>
      <c r="L139" s="9" t="str">
        <f t="shared" si="23"/>
        <v>Yes</v>
      </c>
    </row>
    <row r="140" spans="1:12" x14ac:dyDescent="0.25">
      <c r="A140" s="44" t="s">
        <v>1472</v>
      </c>
      <c r="B140" s="35" t="s">
        <v>213</v>
      </c>
      <c r="C140" s="45">
        <v>643.36771425999996</v>
      </c>
      <c r="D140" s="11" t="str">
        <f t="shared" si="20"/>
        <v>N/A</v>
      </c>
      <c r="E140" s="45">
        <v>358.97204104000002</v>
      </c>
      <c r="F140" s="11" t="str">
        <f t="shared" si="21"/>
        <v>N/A</v>
      </c>
      <c r="G140" s="45">
        <v>336.09705627</v>
      </c>
      <c r="H140" s="11" t="str">
        <f t="shared" si="22"/>
        <v>N/A</v>
      </c>
      <c r="I140" s="12">
        <v>-44.2</v>
      </c>
      <c r="J140" s="12">
        <v>-6.37</v>
      </c>
      <c r="K140" s="43" t="s">
        <v>739</v>
      </c>
      <c r="L140" s="9" t="str">
        <f t="shared" si="23"/>
        <v>Yes</v>
      </c>
    </row>
    <row r="141" spans="1:12" x14ac:dyDescent="0.25">
      <c r="A141" s="44" t="s">
        <v>1473</v>
      </c>
      <c r="B141" s="35" t="s">
        <v>213</v>
      </c>
      <c r="C141" s="45">
        <v>10957.556008</v>
      </c>
      <c r="D141" s="11" t="str">
        <f t="shared" si="20"/>
        <v>N/A</v>
      </c>
      <c r="E141" s="45">
        <v>11717.949629999999</v>
      </c>
      <c r="F141" s="11" t="str">
        <f t="shared" si="21"/>
        <v>N/A</v>
      </c>
      <c r="G141" s="45">
        <v>11737.28536</v>
      </c>
      <c r="H141" s="11" t="str">
        <f t="shared" si="22"/>
        <v>N/A</v>
      </c>
      <c r="I141" s="12">
        <v>6.9390000000000001</v>
      </c>
      <c r="J141" s="12">
        <v>0.16500000000000001</v>
      </c>
      <c r="K141" s="43" t="s">
        <v>739</v>
      </c>
      <c r="L141" s="9" t="str">
        <f t="shared" si="23"/>
        <v>Yes</v>
      </c>
    </row>
    <row r="142" spans="1:12" x14ac:dyDescent="0.25">
      <c r="A142" s="44" t="s">
        <v>1474</v>
      </c>
      <c r="B142" s="35" t="s">
        <v>213</v>
      </c>
      <c r="C142" s="45">
        <v>6080.7210494999999</v>
      </c>
      <c r="D142" s="11" t="str">
        <f t="shared" si="20"/>
        <v>N/A</v>
      </c>
      <c r="E142" s="45">
        <v>6891.2791219000001</v>
      </c>
      <c r="F142" s="11" t="str">
        <f t="shared" si="21"/>
        <v>N/A</v>
      </c>
      <c r="G142" s="45">
        <v>7251.2235563000004</v>
      </c>
      <c r="H142" s="11" t="str">
        <f t="shared" si="22"/>
        <v>N/A</v>
      </c>
      <c r="I142" s="12">
        <v>13.33</v>
      </c>
      <c r="J142" s="12">
        <v>5.2229999999999999</v>
      </c>
      <c r="K142" s="43" t="s">
        <v>739</v>
      </c>
      <c r="L142" s="9" t="str">
        <f t="shared" si="23"/>
        <v>Yes</v>
      </c>
    </row>
    <row r="143" spans="1:12" x14ac:dyDescent="0.25">
      <c r="A143" s="44" t="s">
        <v>1475</v>
      </c>
      <c r="B143" s="35" t="s">
        <v>213</v>
      </c>
      <c r="C143" s="45">
        <v>19135.090304000001</v>
      </c>
      <c r="D143" s="11" t="str">
        <f t="shared" si="20"/>
        <v>N/A</v>
      </c>
      <c r="E143" s="45">
        <v>20021.938417000001</v>
      </c>
      <c r="F143" s="11" t="str">
        <f t="shared" si="21"/>
        <v>N/A</v>
      </c>
      <c r="G143" s="45">
        <v>19541.134729000001</v>
      </c>
      <c r="H143" s="11" t="str">
        <f t="shared" si="22"/>
        <v>N/A</v>
      </c>
      <c r="I143" s="12">
        <v>4.6349999999999998</v>
      </c>
      <c r="J143" s="12">
        <v>-2.4</v>
      </c>
      <c r="K143" s="43" t="s">
        <v>739</v>
      </c>
      <c r="L143" s="9" t="str">
        <f t="shared" si="23"/>
        <v>Yes</v>
      </c>
    </row>
    <row r="144" spans="1:12" x14ac:dyDescent="0.25">
      <c r="A144" s="44" t="s">
        <v>89</v>
      </c>
      <c r="B144" s="35" t="s">
        <v>213</v>
      </c>
      <c r="C144" s="8">
        <v>19.646597174</v>
      </c>
      <c r="D144" s="11" t="str">
        <f t="shared" ref="D144:D161" si="24">IF($B144="N/A","N/A",IF(C144&gt;10,"No",IF(C144&lt;-10,"No","Yes")))</f>
        <v>N/A</v>
      </c>
      <c r="E144" s="8">
        <v>20.861795919999999</v>
      </c>
      <c r="F144" s="11" t="str">
        <f t="shared" ref="F144:F161" si="25">IF($B144="N/A","N/A",IF(E144&gt;10,"No",IF(E144&lt;-10,"No","Yes")))</f>
        <v>N/A</v>
      </c>
      <c r="G144" s="8">
        <v>21.128770302</v>
      </c>
      <c r="H144" s="11" t="str">
        <f t="shared" ref="H144:H161" si="26">IF($B144="N/A","N/A",IF(G144&gt;10,"No",IF(G144&lt;-10,"No","Yes")))</f>
        <v>N/A</v>
      </c>
      <c r="I144" s="12">
        <v>6.1849999999999996</v>
      </c>
      <c r="J144" s="12">
        <v>1.28</v>
      </c>
      <c r="K144" s="43" t="s">
        <v>739</v>
      </c>
      <c r="L144" s="9" t="str">
        <f t="shared" ref="L144:L161" si="27">IF(J144="Div by 0", "N/A", IF(K144="N/A","N/A", IF(J144&gt;VALUE(MID(K144,1,2)), "No", IF(J144&lt;-1*VALUE(MID(K144,1,2)), "No", "Yes"))))</f>
        <v>Yes</v>
      </c>
    </row>
    <row r="145" spans="1:12" x14ac:dyDescent="0.25">
      <c r="A145" s="44" t="s">
        <v>477</v>
      </c>
      <c r="B145" s="35" t="s">
        <v>213</v>
      </c>
      <c r="C145" s="8">
        <v>19.729145472999999</v>
      </c>
      <c r="D145" s="11" t="str">
        <f t="shared" si="24"/>
        <v>N/A</v>
      </c>
      <c r="E145" s="8">
        <v>21.431740866999998</v>
      </c>
      <c r="F145" s="11" t="str">
        <f t="shared" si="25"/>
        <v>N/A</v>
      </c>
      <c r="G145" s="8">
        <v>21.84225966</v>
      </c>
      <c r="H145" s="11" t="str">
        <f t="shared" si="26"/>
        <v>N/A</v>
      </c>
      <c r="I145" s="12">
        <v>8.6300000000000008</v>
      </c>
      <c r="J145" s="12">
        <v>1.915</v>
      </c>
      <c r="K145" s="43" t="s">
        <v>739</v>
      </c>
      <c r="L145" s="9" t="str">
        <f t="shared" si="27"/>
        <v>Yes</v>
      </c>
    </row>
    <row r="146" spans="1:12" x14ac:dyDescent="0.25">
      <c r="A146" s="44" t="s">
        <v>478</v>
      </c>
      <c r="B146" s="35" t="s">
        <v>213</v>
      </c>
      <c r="C146" s="8">
        <v>19.901147067</v>
      </c>
      <c r="D146" s="11" t="str">
        <f t="shared" si="24"/>
        <v>N/A</v>
      </c>
      <c r="E146" s="8">
        <v>20.459347726000001</v>
      </c>
      <c r="F146" s="11" t="str">
        <f t="shared" si="25"/>
        <v>N/A</v>
      </c>
      <c r="G146" s="8">
        <v>20.585152576999999</v>
      </c>
      <c r="H146" s="11" t="str">
        <f t="shared" si="26"/>
        <v>N/A</v>
      </c>
      <c r="I146" s="12">
        <v>2.8050000000000002</v>
      </c>
      <c r="J146" s="12">
        <v>0.6149</v>
      </c>
      <c r="K146" s="43" t="s">
        <v>739</v>
      </c>
      <c r="L146" s="9" t="str">
        <f t="shared" si="27"/>
        <v>Yes</v>
      </c>
    </row>
    <row r="147" spans="1:12" x14ac:dyDescent="0.25">
      <c r="A147" s="44" t="s">
        <v>1476</v>
      </c>
      <c r="B147" s="35" t="s">
        <v>213</v>
      </c>
      <c r="C147" s="8">
        <v>33.077348997000001</v>
      </c>
      <c r="D147" s="11" t="str">
        <f t="shared" si="24"/>
        <v>N/A</v>
      </c>
      <c r="E147" s="8">
        <v>32.218072659000001</v>
      </c>
      <c r="F147" s="11" t="str">
        <f t="shared" si="25"/>
        <v>N/A</v>
      </c>
      <c r="G147" s="8">
        <v>30.929234339000001</v>
      </c>
      <c r="H147" s="11" t="str">
        <f t="shared" si="26"/>
        <v>N/A</v>
      </c>
      <c r="I147" s="12">
        <v>-2.6</v>
      </c>
      <c r="J147" s="12">
        <v>-4</v>
      </c>
      <c r="K147" s="43" t="s">
        <v>739</v>
      </c>
      <c r="L147" s="9" t="str">
        <f t="shared" si="27"/>
        <v>Yes</v>
      </c>
    </row>
    <row r="148" spans="1:12" x14ac:dyDescent="0.25">
      <c r="A148" s="44" t="s">
        <v>1477</v>
      </c>
      <c r="B148" s="35" t="s">
        <v>213</v>
      </c>
      <c r="C148" s="8">
        <v>48.779247202000001</v>
      </c>
      <c r="D148" s="11" t="str">
        <f t="shared" si="24"/>
        <v>N/A</v>
      </c>
      <c r="E148" s="8">
        <v>48.471274325000003</v>
      </c>
      <c r="F148" s="11" t="str">
        <f t="shared" si="25"/>
        <v>N/A</v>
      </c>
      <c r="G148" s="8">
        <v>47.422680411999998</v>
      </c>
      <c r="H148" s="11" t="str">
        <f t="shared" si="26"/>
        <v>N/A</v>
      </c>
      <c r="I148" s="12">
        <v>-0.63100000000000001</v>
      </c>
      <c r="J148" s="12">
        <v>-2.16</v>
      </c>
      <c r="K148" s="43" t="s">
        <v>739</v>
      </c>
      <c r="L148" s="9" t="str">
        <f t="shared" si="27"/>
        <v>Yes</v>
      </c>
    </row>
    <row r="149" spans="1:12" x14ac:dyDescent="0.25">
      <c r="A149" s="44" t="s">
        <v>1478</v>
      </c>
      <c r="B149" s="35" t="s">
        <v>213</v>
      </c>
      <c r="C149" s="8">
        <v>13.652895644999999</v>
      </c>
      <c r="D149" s="11" t="str">
        <f t="shared" si="24"/>
        <v>N/A</v>
      </c>
      <c r="E149" s="8">
        <v>13.008727607000001</v>
      </c>
      <c r="F149" s="11" t="str">
        <f t="shared" si="25"/>
        <v>N/A</v>
      </c>
      <c r="G149" s="8">
        <v>11.792890726</v>
      </c>
      <c r="H149" s="11" t="str">
        <f t="shared" si="26"/>
        <v>N/A</v>
      </c>
      <c r="I149" s="12">
        <v>-4.72</v>
      </c>
      <c r="J149" s="12">
        <v>-9.35</v>
      </c>
      <c r="K149" s="43" t="s">
        <v>739</v>
      </c>
      <c r="L149" s="9" t="str">
        <f t="shared" si="27"/>
        <v>Yes</v>
      </c>
    </row>
    <row r="150" spans="1:12" x14ac:dyDescent="0.25">
      <c r="A150" s="44" t="s">
        <v>90</v>
      </c>
      <c r="B150" s="35" t="s">
        <v>213</v>
      </c>
      <c r="C150" s="8">
        <v>76.425768555000005</v>
      </c>
      <c r="D150" s="11" t="str">
        <f t="shared" si="24"/>
        <v>N/A</v>
      </c>
      <c r="E150" s="8">
        <v>57.100479825999997</v>
      </c>
      <c r="F150" s="11" t="str">
        <f t="shared" si="25"/>
        <v>N/A</v>
      </c>
      <c r="G150" s="8">
        <v>52.852668213000001</v>
      </c>
      <c r="H150" s="11" t="str">
        <f t="shared" si="26"/>
        <v>N/A</v>
      </c>
      <c r="I150" s="12">
        <v>-25.3</v>
      </c>
      <c r="J150" s="12">
        <v>-7.44</v>
      </c>
      <c r="K150" s="43" t="s">
        <v>739</v>
      </c>
      <c r="L150" s="9" t="str">
        <f t="shared" si="27"/>
        <v>Yes</v>
      </c>
    </row>
    <row r="151" spans="1:12" x14ac:dyDescent="0.25">
      <c r="A151" s="44" t="s">
        <v>479</v>
      </c>
      <c r="B151" s="35" t="s">
        <v>213</v>
      </c>
      <c r="C151" s="8">
        <v>71.132163445000003</v>
      </c>
      <c r="D151" s="11" t="str">
        <f t="shared" si="24"/>
        <v>N/A</v>
      </c>
      <c r="E151" s="8">
        <v>54.117100174999997</v>
      </c>
      <c r="F151" s="11" t="str">
        <f t="shared" si="25"/>
        <v>N/A</v>
      </c>
      <c r="G151" s="8">
        <v>49.279188668000003</v>
      </c>
      <c r="H151" s="11" t="str">
        <f t="shared" si="26"/>
        <v>N/A</v>
      </c>
      <c r="I151" s="12">
        <v>-23.9</v>
      </c>
      <c r="J151" s="12">
        <v>-8.94</v>
      </c>
      <c r="K151" s="43" t="s">
        <v>739</v>
      </c>
      <c r="L151" s="9" t="str">
        <f t="shared" si="27"/>
        <v>Yes</v>
      </c>
    </row>
    <row r="152" spans="1:12" x14ac:dyDescent="0.25">
      <c r="A152" s="44" t="s">
        <v>480</v>
      </c>
      <c r="B152" s="35" t="s">
        <v>213</v>
      </c>
      <c r="C152" s="8">
        <v>83.701700395000003</v>
      </c>
      <c r="D152" s="11" t="str">
        <f t="shared" si="24"/>
        <v>N/A</v>
      </c>
      <c r="E152" s="8">
        <v>61.203491043</v>
      </c>
      <c r="F152" s="11" t="str">
        <f t="shared" si="25"/>
        <v>N/A</v>
      </c>
      <c r="G152" s="8">
        <v>57.305423292</v>
      </c>
      <c r="H152" s="11" t="str">
        <f t="shared" si="26"/>
        <v>N/A</v>
      </c>
      <c r="I152" s="12">
        <v>-26.9</v>
      </c>
      <c r="J152" s="12">
        <v>-6.37</v>
      </c>
      <c r="K152" s="43" t="s">
        <v>739</v>
      </c>
      <c r="L152" s="9" t="str">
        <f t="shared" si="27"/>
        <v>Yes</v>
      </c>
    </row>
    <row r="153" spans="1:12" x14ac:dyDescent="0.25">
      <c r="A153" s="44" t="s">
        <v>117</v>
      </c>
      <c r="B153" s="35" t="s">
        <v>213</v>
      </c>
      <c r="C153" s="8">
        <v>91.597053372000005</v>
      </c>
      <c r="D153" s="11" t="str">
        <f t="shared" si="24"/>
        <v>N/A</v>
      </c>
      <c r="E153" s="8">
        <v>92.274328124999997</v>
      </c>
      <c r="F153" s="11" t="str">
        <f t="shared" si="25"/>
        <v>N/A</v>
      </c>
      <c r="G153" s="8">
        <v>91.912993039</v>
      </c>
      <c r="H153" s="11" t="str">
        <f t="shared" si="26"/>
        <v>N/A</v>
      </c>
      <c r="I153" s="12">
        <v>0.73939999999999995</v>
      </c>
      <c r="J153" s="12">
        <v>-0.39200000000000002</v>
      </c>
      <c r="K153" s="43" t="s">
        <v>739</v>
      </c>
      <c r="L153" s="9" t="str">
        <f t="shared" si="27"/>
        <v>Yes</v>
      </c>
    </row>
    <row r="154" spans="1:12" x14ac:dyDescent="0.25">
      <c r="A154" s="44" t="s">
        <v>481</v>
      </c>
      <c r="B154" s="35" t="s">
        <v>213</v>
      </c>
      <c r="C154" s="8">
        <v>89.280264496000001</v>
      </c>
      <c r="D154" s="11" t="str">
        <f t="shared" si="24"/>
        <v>N/A</v>
      </c>
      <c r="E154" s="8">
        <v>90.178967607999994</v>
      </c>
      <c r="F154" s="11" t="str">
        <f t="shared" si="25"/>
        <v>N/A</v>
      </c>
      <c r="G154" s="8">
        <v>89.759869248000001</v>
      </c>
      <c r="H154" s="11" t="str">
        <f t="shared" si="26"/>
        <v>N/A</v>
      </c>
      <c r="I154" s="12">
        <v>1.0069999999999999</v>
      </c>
      <c r="J154" s="12">
        <v>-0.46500000000000002</v>
      </c>
      <c r="K154" s="43" t="s">
        <v>739</v>
      </c>
      <c r="L154" s="9" t="str">
        <f t="shared" si="27"/>
        <v>Yes</v>
      </c>
    </row>
    <row r="155" spans="1:12" x14ac:dyDescent="0.25">
      <c r="A155" s="44" t="s">
        <v>482</v>
      </c>
      <c r="B155" s="35" t="s">
        <v>213</v>
      </c>
      <c r="C155" s="8">
        <v>95.197239577999994</v>
      </c>
      <c r="D155" s="11" t="str">
        <f t="shared" si="24"/>
        <v>N/A</v>
      </c>
      <c r="E155" s="8">
        <v>95.532077783000005</v>
      </c>
      <c r="F155" s="11" t="str">
        <f t="shared" si="25"/>
        <v>N/A</v>
      </c>
      <c r="G155" s="8">
        <v>95.274458718999995</v>
      </c>
      <c r="H155" s="11" t="str">
        <f t="shared" si="26"/>
        <v>N/A</v>
      </c>
      <c r="I155" s="12">
        <v>0.35170000000000001</v>
      </c>
      <c r="J155" s="12">
        <v>-0.27</v>
      </c>
      <c r="K155" s="43" t="s">
        <v>739</v>
      </c>
      <c r="L155" s="9" t="str">
        <f t="shared" si="27"/>
        <v>Yes</v>
      </c>
    </row>
    <row r="156" spans="1:12" x14ac:dyDescent="0.25">
      <c r="A156" s="44" t="s">
        <v>1479</v>
      </c>
      <c r="B156" s="35" t="s">
        <v>213</v>
      </c>
      <c r="C156" s="36">
        <v>1.6377282196</v>
      </c>
      <c r="D156" s="11" t="str">
        <f t="shared" si="24"/>
        <v>N/A</v>
      </c>
      <c r="E156" s="36">
        <v>1.7865964196999999</v>
      </c>
      <c r="F156" s="11" t="str">
        <f t="shared" si="25"/>
        <v>N/A</v>
      </c>
      <c r="G156" s="36">
        <v>1.9112721682</v>
      </c>
      <c r="H156" s="11" t="str">
        <f t="shared" si="26"/>
        <v>N/A</v>
      </c>
      <c r="I156" s="12">
        <v>9.09</v>
      </c>
      <c r="J156" s="12">
        <v>6.9779999999999998</v>
      </c>
      <c r="K156" s="43" t="s">
        <v>739</v>
      </c>
      <c r="L156" s="9" t="str">
        <f t="shared" si="27"/>
        <v>Yes</v>
      </c>
    </row>
    <row r="157" spans="1:12" x14ac:dyDescent="0.25">
      <c r="A157" s="44" t="s">
        <v>1480</v>
      </c>
      <c r="B157" s="35" t="s">
        <v>213</v>
      </c>
      <c r="C157" s="36">
        <v>1.9299602535</v>
      </c>
      <c r="D157" s="11" t="str">
        <f t="shared" si="24"/>
        <v>N/A</v>
      </c>
      <c r="E157" s="36">
        <v>1.8999309869000001</v>
      </c>
      <c r="F157" s="11" t="str">
        <f t="shared" si="25"/>
        <v>N/A</v>
      </c>
      <c r="G157" s="36">
        <v>1.9378357636000001</v>
      </c>
      <c r="H157" s="11" t="str">
        <f t="shared" si="26"/>
        <v>N/A</v>
      </c>
      <c r="I157" s="12">
        <v>-1.56</v>
      </c>
      <c r="J157" s="12">
        <v>1.9950000000000001</v>
      </c>
      <c r="K157" s="43" t="s">
        <v>739</v>
      </c>
      <c r="L157" s="9" t="str">
        <f t="shared" si="27"/>
        <v>Yes</v>
      </c>
    </row>
    <row r="158" spans="1:12" x14ac:dyDescent="0.25">
      <c r="A158" s="44" t="s">
        <v>1481</v>
      </c>
      <c r="B158" s="35" t="s">
        <v>213</v>
      </c>
      <c r="C158" s="36">
        <v>1.2897532021</v>
      </c>
      <c r="D158" s="11" t="str">
        <f t="shared" si="24"/>
        <v>N/A</v>
      </c>
      <c r="E158" s="36">
        <v>1.6751983236000001</v>
      </c>
      <c r="F158" s="11" t="str">
        <f t="shared" si="25"/>
        <v>N/A</v>
      </c>
      <c r="G158" s="36">
        <v>1.7918242653000001</v>
      </c>
      <c r="H158" s="11" t="str">
        <f t="shared" si="26"/>
        <v>N/A</v>
      </c>
      <c r="I158" s="12">
        <v>29.89</v>
      </c>
      <c r="J158" s="12">
        <v>6.9619999999999997</v>
      </c>
      <c r="K158" s="43" t="s">
        <v>739</v>
      </c>
      <c r="L158" s="9" t="str">
        <f t="shared" si="27"/>
        <v>Yes</v>
      </c>
    </row>
    <row r="159" spans="1:12" x14ac:dyDescent="0.25">
      <c r="A159" s="44" t="s">
        <v>1482</v>
      </c>
      <c r="B159" s="35" t="s">
        <v>213</v>
      </c>
      <c r="C159" s="36">
        <v>232.21135371</v>
      </c>
      <c r="D159" s="11" t="str">
        <f t="shared" si="24"/>
        <v>N/A</v>
      </c>
      <c r="E159" s="36">
        <v>230.27588863</v>
      </c>
      <c r="F159" s="11" t="str">
        <f t="shared" si="25"/>
        <v>N/A</v>
      </c>
      <c r="G159" s="36">
        <v>230.76730054999999</v>
      </c>
      <c r="H159" s="11" t="str">
        <f t="shared" si="26"/>
        <v>N/A</v>
      </c>
      <c r="I159" s="12">
        <v>-0.83299999999999996</v>
      </c>
      <c r="J159" s="12">
        <v>0.21340000000000001</v>
      </c>
      <c r="K159" s="43" t="s">
        <v>739</v>
      </c>
      <c r="L159" s="9" t="str">
        <f t="shared" si="27"/>
        <v>Yes</v>
      </c>
    </row>
    <row r="160" spans="1:12" x14ac:dyDescent="0.25">
      <c r="A160" s="44" t="s">
        <v>1483</v>
      </c>
      <c r="B160" s="35" t="s">
        <v>213</v>
      </c>
      <c r="C160" s="36">
        <v>241.05865485000001</v>
      </c>
      <c r="D160" s="11" t="str">
        <f t="shared" si="24"/>
        <v>N/A</v>
      </c>
      <c r="E160" s="36">
        <v>237.56556234000001</v>
      </c>
      <c r="F160" s="11" t="str">
        <f t="shared" si="25"/>
        <v>N/A</v>
      </c>
      <c r="G160" s="36">
        <v>236.00799753000001</v>
      </c>
      <c r="H160" s="11" t="str">
        <f t="shared" si="26"/>
        <v>N/A</v>
      </c>
      <c r="I160" s="12">
        <v>-1.45</v>
      </c>
      <c r="J160" s="12">
        <v>-0.65600000000000003</v>
      </c>
      <c r="K160" s="43" t="s">
        <v>739</v>
      </c>
      <c r="L160" s="9" t="str">
        <f t="shared" si="27"/>
        <v>Yes</v>
      </c>
    </row>
    <row r="161" spans="1:12" x14ac:dyDescent="0.25">
      <c r="A161" s="44" t="s">
        <v>1484</v>
      </c>
      <c r="B161" s="35" t="s">
        <v>213</v>
      </c>
      <c r="C161" s="36">
        <v>189.61953552</v>
      </c>
      <c r="D161" s="11" t="str">
        <f t="shared" si="24"/>
        <v>N/A</v>
      </c>
      <c r="E161" s="36">
        <v>194.62664783</v>
      </c>
      <c r="F161" s="11" t="str">
        <f t="shared" si="25"/>
        <v>N/A</v>
      </c>
      <c r="G161" s="36">
        <v>205.49162011000001</v>
      </c>
      <c r="H161" s="11" t="str">
        <f t="shared" si="26"/>
        <v>N/A</v>
      </c>
      <c r="I161" s="12">
        <v>2.641</v>
      </c>
      <c r="J161" s="12">
        <v>5.5819999999999999</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0</v>
      </c>
      <c r="D163" s="11" t="str">
        <f t="shared" si="28"/>
        <v>N/A</v>
      </c>
      <c r="E163" s="36">
        <v>11</v>
      </c>
      <c r="F163" s="11" t="str">
        <f t="shared" si="29"/>
        <v>N/A</v>
      </c>
      <c r="G163" s="36">
        <v>0</v>
      </c>
      <c r="H163" s="11" t="str">
        <f t="shared" si="30"/>
        <v>N/A</v>
      </c>
      <c r="I163" s="12" t="s">
        <v>1746</v>
      </c>
      <c r="J163" s="12">
        <v>-100</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0</v>
      </c>
      <c r="H164" s="11" t="str">
        <f t="shared" si="30"/>
        <v>N/A</v>
      </c>
      <c r="I164" s="12" t="s">
        <v>1746</v>
      </c>
      <c r="J164" s="12" t="s">
        <v>1746</v>
      </c>
      <c r="K164" s="14" t="s">
        <v>213</v>
      </c>
      <c r="L164" s="9" t="str">
        <f t="shared" si="31"/>
        <v>N/A</v>
      </c>
    </row>
    <row r="165" spans="1:12" ht="25" x14ac:dyDescent="0.25">
      <c r="A165" s="44" t="s">
        <v>1485</v>
      </c>
      <c r="B165" s="35" t="s">
        <v>213</v>
      </c>
      <c r="C165" s="36">
        <v>736</v>
      </c>
      <c r="D165" s="11" t="str">
        <f t="shared" si="28"/>
        <v>N/A</v>
      </c>
      <c r="E165" s="36">
        <v>714</v>
      </c>
      <c r="F165" s="11" t="str">
        <f t="shared" si="29"/>
        <v>N/A</v>
      </c>
      <c r="G165" s="36">
        <v>696</v>
      </c>
      <c r="H165" s="11" t="str">
        <f t="shared" si="30"/>
        <v>N/A</v>
      </c>
      <c r="I165" s="12">
        <v>-2.99</v>
      </c>
      <c r="J165" s="12">
        <v>-2.52</v>
      </c>
      <c r="K165" s="14" t="s">
        <v>213</v>
      </c>
      <c r="L165" s="9" t="str">
        <f t="shared" si="31"/>
        <v>N/A</v>
      </c>
    </row>
    <row r="166" spans="1:12" x14ac:dyDescent="0.25">
      <c r="A166" s="44" t="s">
        <v>1619</v>
      </c>
      <c r="B166" s="35" t="s">
        <v>213</v>
      </c>
      <c r="C166" s="36">
        <v>11</v>
      </c>
      <c r="D166" s="11" t="str">
        <f t="shared" si="28"/>
        <v>N/A</v>
      </c>
      <c r="E166" s="36">
        <v>0</v>
      </c>
      <c r="F166" s="11" t="str">
        <f t="shared" si="29"/>
        <v>N/A</v>
      </c>
      <c r="G166" s="36">
        <v>0</v>
      </c>
      <c r="H166" s="11" t="str">
        <f t="shared" si="30"/>
        <v>N/A</v>
      </c>
      <c r="I166" s="12">
        <v>-100</v>
      </c>
      <c r="J166" s="12" t="s">
        <v>1746</v>
      </c>
      <c r="K166" s="14" t="s">
        <v>213</v>
      </c>
      <c r="L166" s="9" t="str">
        <f t="shared" si="31"/>
        <v>N/A</v>
      </c>
    </row>
    <row r="167" spans="1:12" x14ac:dyDescent="0.25">
      <c r="A167" s="44" t="s">
        <v>1620</v>
      </c>
      <c r="B167" s="35" t="s">
        <v>213</v>
      </c>
      <c r="C167" s="36">
        <v>509</v>
      </c>
      <c r="D167" s="11" t="str">
        <f t="shared" si="28"/>
        <v>N/A</v>
      </c>
      <c r="E167" s="36">
        <v>505</v>
      </c>
      <c r="F167" s="11" t="str">
        <f t="shared" si="29"/>
        <v>N/A</v>
      </c>
      <c r="G167" s="36">
        <v>464</v>
      </c>
      <c r="H167" s="11" t="str">
        <f t="shared" si="30"/>
        <v>N/A</v>
      </c>
      <c r="I167" s="12">
        <v>-0.78600000000000003</v>
      </c>
      <c r="J167" s="12">
        <v>-8.1199999999999992</v>
      </c>
      <c r="K167" s="14" t="s">
        <v>213</v>
      </c>
      <c r="L167" s="9" t="str">
        <f t="shared" si="31"/>
        <v>N/A</v>
      </c>
    </row>
    <row r="168" spans="1:12" x14ac:dyDescent="0.25">
      <c r="A168" s="44" t="s">
        <v>125</v>
      </c>
      <c r="B168" s="35" t="s">
        <v>213</v>
      </c>
      <c r="C168" s="45">
        <v>467230</v>
      </c>
      <c r="D168" s="11" t="str">
        <f t="shared" si="28"/>
        <v>N/A</v>
      </c>
      <c r="E168" s="45">
        <v>567406</v>
      </c>
      <c r="F168" s="11" t="str">
        <f t="shared" si="29"/>
        <v>N/A</v>
      </c>
      <c r="G168" s="45">
        <v>436900</v>
      </c>
      <c r="H168" s="11" t="str">
        <f t="shared" si="30"/>
        <v>N/A</v>
      </c>
      <c r="I168" s="12">
        <v>21.44</v>
      </c>
      <c r="J168" s="12">
        <v>-23</v>
      </c>
      <c r="K168" s="14" t="s">
        <v>213</v>
      </c>
      <c r="L168" s="9" t="str">
        <f t="shared" si="31"/>
        <v>N/A</v>
      </c>
    </row>
    <row r="169" spans="1:12" x14ac:dyDescent="0.25">
      <c r="A169" s="44" t="s">
        <v>1621</v>
      </c>
      <c r="B169" s="35" t="s">
        <v>213</v>
      </c>
      <c r="C169" s="45">
        <v>276252</v>
      </c>
      <c r="D169" s="11" t="str">
        <f t="shared" si="28"/>
        <v>N/A</v>
      </c>
      <c r="E169" s="45">
        <v>333146</v>
      </c>
      <c r="F169" s="11" t="str">
        <f t="shared" si="29"/>
        <v>N/A</v>
      </c>
      <c r="G169" s="45">
        <v>385528</v>
      </c>
      <c r="H169" s="11" t="str">
        <f t="shared" si="30"/>
        <v>N/A</v>
      </c>
      <c r="I169" s="12">
        <v>20.59</v>
      </c>
      <c r="J169" s="12">
        <v>15.72</v>
      </c>
      <c r="K169" s="14" t="s">
        <v>213</v>
      </c>
      <c r="L169" s="9" t="str">
        <f t="shared" si="31"/>
        <v>N/A</v>
      </c>
    </row>
    <row r="170" spans="1:12" x14ac:dyDescent="0.25">
      <c r="A170" s="44" t="s">
        <v>1378</v>
      </c>
      <c r="B170" s="35" t="s">
        <v>213</v>
      </c>
      <c r="C170" s="45">
        <v>408682</v>
      </c>
      <c r="D170" s="11" t="str">
        <f t="shared" si="28"/>
        <v>N/A</v>
      </c>
      <c r="E170" s="45">
        <v>406345</v>
      </c>
      <c r="F170" s="11" t="str">
        <f t="shared" si="29"/>
        <v>N/A</v>
      </c>
      <c r="G170" s="45">
        <v>435124</v>
      </c>
      <c r="H170" s="11" t="str">
        <f t="shared" si="30"/>
        <v>N/A</v>
      </c>
      <c r="I170" s="12">
        <v>-0.57199999999999995</v>
      </c>
      <c r="J170" s="12">
        <v>7.0819999999999999</v>
      </c>
      <c r="K170" s="14" t="s">
        <v>213</v>
      </c>
      <c r="L170" s="9" t="str">
        <f t="shared" si="31"/>
        <v>N/A</v>
      </c>
    </row>
    <row r="171" spans="1:12" x14ac:dyDescent="0.25">
      <c r="A171" s="44" t="s">
        <v>1615</v>
      </c>
      <c r="B171" s="35" t="s">
        <v>213</v>
      </c>
      <c r="C171" s="45">
        <v>206437</v>
      </c>
      <c r="D171" s="11" t="str">
        <f t="shared" si="28"/>
        <v>N/A</v>
      </c>
      <c r="E171" s="45">
        <v>150150</v>
      </c>
      <c r="F171" s="11" t="str">
        <f t="shared" si="29"/>
        <v>N/A</v>
      </c>
      <c r="G171" s="45">
        <v>106738</v>
      </c>
      <c r="H171" s="11" t="str">
        <f t="shared" si="30"/>
        <v>N/A</v>
      </c>
      <c r="I171" s="12">
        <v>-27.3</v>
      </c>
      <c r="J171" s="12">
        <v>-28.9</v>
      </c>
      <c r="K171" s="14" t="s">
        <v>213</v>
      </c>
      <c r="L171" s="9" t="str">
        <f t="shared" si="31"/>
        <v>N/A</v>
      </c>
    </row>
    <row r="172" spans="1:12" x14ac:dyDescent="0.25">
      <c r="A172" s="44" t="s">
        <v>1616</v>
      </c>
      <c r="B172" s="35" t="s">
        <v>213</v>
      </c>
      <c r="C172" s="45">
        <v>465605</v>
      </c>
      <c r="D172" s="11" t="str">
        <f t="shared" si="28"/>
        <v>N/A</v>
      </c>
      <c r="E172" s="45">
        <v>563016</v>
      </c>
      <c r="F172" s="11" t="str">
        <f t="shared" si="29"/>
        <v>N/A</v>
      </c>
      <c r="G172" s="45">
        <v>420134</v>
      </c>
      <c r="H172" s="11" t="str">
        <f t="shared" si="30"/>
        <v>N/A</v>
      </c>
      <c r="I172" s="12">
        <v>20.92</v>
      </c>
      <c r="J172" s="12">
        <v>-25.4</v>
      </c>
      <c r="K172" s="14" t="s">
        <v>213</v>
      </c>
      <c r="L172" s="9" t="str">
        <f t="shared" si="31"/>
        <v>N/A</v>
      </c>
    </row>
    <row r="173" spans="1:12" ht="25" x14ac:dyDescent="0.25">
      <c r="A173" s="44" t="s">
        <v>1379</v>
      </c>
      <c r="B173" s="35" t="s">
        <v>213</v>
      </c>
      <c r="C173" s="45">
        <v>138986</v>
      </c>
      <c r="D173" s="11" t="str">
        <f t="shared" ref="D173:D187" si="32">IF($B173="N/A","N/A",IF(C173&gt;10,"No",IF(C173&lt;-10,"No","Yes")))</f>
        <v>N/A</v>
      </c>
      <c r="E173" s="45">
        <v>96002</v>
      </c>
      <c r="F173" s="11" t="str">
        <f t="shared" ref="F173:F187" si="33">IF($B173="N/A","N/A",IF(E173&gt;10,"No",IF(E173&lt;-10,"No","Yes")))</f>
        <v>N/A</v>
      </c>
      <c r="G173" s="45">
        <v>124547</v>
      </c>
      <c r="H173" s="11" t="str">
        <f t="shared" ref="H173:H187" si="34">IF($B173="N/A","N/A",IF(G173&gt;10,"No",IF(G173&lt;-10,"No","Yes")))</f>
        <v>N/A</v>
      </c>
      <c r="I173" s="12">
        <v>-30.9</v>
      </c>
      <c r="J173" s="12">
        <v>29.73</v>
      </c>
      <c r="K173" s="43" t="s">
        <v>739</v>
      </c>
      <c r="L173" s="9" t="str">
        <f t="shared" ref="L173:L187" si="35">IF(J173="Div by 0", "N/A", IF(K173="N/A","N/A", IF(J173&gt;VALUE(MID(K173,1,2)), "No", IF(J173&lt;-1*VALUE(MID(K173,1,2)), "No", "Yes"))))</f>
        <v>Yes</v>
      </c>
    </row>
    <row r="174" spans="1:12" x14ac:dyDescent="0.25">
      <c r="A174" s="44" t="s">
        <v>649</v>
      </c>
      <c r="B174" s="35" t="s">
        <v>213</v>
      </c>
      <c r="C174" s="36">
        <v>1073</v>
      </c>
      <c r="D174" s="11" t="str">
        <f t="shared" si="32"/>
        <v>N/A</v>
      </c>
      <c r="E174" s="36">
        <v>357</v>
      </c>
      <c r="F174" s="11" t="str">
        <f t="shared" si="33"/>
        <v>N/A</v>
      </c>
      <c r="G174" s="36">
        <v>321</v>
      </c>
      <c r="H174" s="11" t="str">
        <f t="shared" si="34"/>
        <v>N/A</v>
      </c>
      <c r="I174" s="12">
        <v>-66.7</v>
      </c>
      <c r="J174" s="12">
        <v>-10.1</v>
      </c>
      <c r="K174" s="43" t="s">
        <v>739</v>
      </c>
      <c r="L174" s="9" t="str">
        <f t="shared" si="35"/>
        <v>Yes</v>
      </c>
    </row>
    <row r="175" spans="1:12" x14ac:dyDescent="0.25">
      <c r="A175" s="44" t="s">
        <v>1380</v>
      </c>
      <c r="B175" s="35" t="s">
        <v>213</v>
      </c>
      <c r="C175" s="45">
        <v>129.53028891</v>
      </c>
      <c r="D175" s="11" t="str">
        <f t="shared" si="32"/>
        <v>N/A</v>
      </c>
      <c r="E175" s="45">
        <v>268.91316526999998</v>
      </c>
      <c r="F175" s="11" t="str">
        <f t="shared" si="33"/>
        <v>N/A</v>
      </c>
      <c r="G175" s="45">
        <v>387.99688473999998</v>
      </c>
      <c r="H175" s="11" t="str">
        <f t="shared" si="34"/>
        <v>N/A</v>
      </c>
      <c r="I175" s="12">
        <v>107.6</v>
      </c>
      <c r="J175" s="12">
        <v>44.28</v>
      </c>
      <c r="K175" s="43" t="s">
        <v>739</v>
      </c>
      <c r="L175" s="9" t="str">
        <f t="shared" si="35"/>
        <v>No</v>
      </c>
    </row>
    <row r="176" spans="1:12" ht="25" x14ac:dyDescent="0.25">
      <c r="A176" s="44" t="s">
        <v>1381</v>
      </c>
      <c r="B176" s="35" t="s">
        <v>213</v>
      </c>
      <c r="C176" s="45">
        <v>0</v>
      </c>
      <c r="D176" s="11" t="str">
        <f t="shared" si="32"/>
        <v>N/A</v>
      </c>
      <c r="E176" s="45">
        <v>0</v>
      </c>
      <c r="F176" s="11" t="str">
        <f t="shared" si="33"/>
        <v>N/A</v>
      </c>
      <c r="G176" s="45">
        <v>0</v>
      </c>
      <c r="H176" s="11" t="str">
        <f t="shared" si="34"/>
        <v>N/A</v>
      </c>
      <c r="I176" s="12" t="s">
        <v>1746</v>
      </c>
      <c r="J176" s="12" t="s">
        <v>1746</v>
      </c>
      <c r="K176" s="43" t="s">
        <v>739</v>
      </c>
      <c r="L176" s="9" t="str">
        <f t="shared" si="35"/>
        <v>N/A</v>
      </c>
    </row>
    <row r="177" spans="1:12" x14ac:dyDescent="0.25">
      <c r="A177" s="44" t="s">
        <v>516</v>
      </c>
      <c r="B177" s="35" t="s">
        <v>213</v>
      </c>
      <c r="C177" s="36">
        <v>0</v>
      </c>
      <c r="D177" s="11" t="str">
        <f t="shared" si="32"/>
        <v>N/A</v>
      </c>
      <c r="E177" s="36">
        <v>0</v>
      </c>
      <c r="F177" s="11" t="str">
        <f t="shared" si="33"/>
        <v>N/A</v>
      </c>
      <c r="G177" s="36">
        <v>0</v>
      </c>
      <c r="H177" s="11" t="str">
        <f t="shared" si="34"/>
        <v>N/A</v>
      </c>
      <c r="I177" s="12" t="s">
        <v>1746</v>
      </c>
      <c r="J177" s="12" t="s">
        <v>1746</v>
      </c>
      <c r="K177" s="43" t="s">
        <v>739</v>
      </c>
      <c r="L177" s="9" t="str">
        <f t="shared" si="35"/>
        <v>N/A</v>
      </c>
    </row>
    <row r="178" spans="1:12" x14ac:dyDescent="0.25">
      <c r="A178" s="44" t="s">
        <v>1382</v>
      </c>
      <c r="B178" s="35" t="s">
        <v>213</v>
      </c>
      <c r="C178" s="45" t="s">
        <v>1746</v>
      </c>
      <c r="D178" s="11" t="str">
        <f t="shared" si="32"/>
        <v>N/A</v>
      </c>
      <c r="E178" s="45" t="s">
        <v>1746</v>
      </c>
      <c r="F178" s="11" t="str">
        <f t="shared" si="33"/>
        <v>N/A</v>
      </c>
      <c r="G178" s="45" t="s">
        <v>1746</v>
      </c>
      <c r="H178" s="11" t="str">
        <f t="shared" si="34"/>
        <v>N/A</v>
      </c>
      <c r="I178" s="12" t="s">
        <v>1746</v>
      </c>
      <c r="J178" s="12" t="s">
        <v>1746</v>
      </c>
      <c r="K178" s="43" t="s">
        <v>739</v>
      </c>
      <c r="L178" s="9" t="str">
        <f t="shared" si="35"/>
        <v>N/A</v>
      </c>
    </row>
    <row r="179" spans="1:12" ht="25" x14ac:dyDescent="0.25">
      <c r="A179" s="44" t="s">
        <v>1383</v>
      </c>
      <c r="B179" s="35" t="s">
        <v>213</v>
      </c>
      <c r="C179" s="45">
        <v>9368349</v>
      </c>
      <c r="D179" s="11" t="str">
        <f t="shared" si="32"/>
        <v>N/A</v>
      </c>
      <c r="E179" s="45">
        <v>10763783</v>
      </c>
      <c r="F179" s="11" t="str">
        <f t="shared" si="33"/>
        <v>N/A</v>
      </c>
      <c r="G179" s="45">
        <v>10388807</v>
      </c>
      <c r="H179" s="11" t="str">
        <f t="shared" si="34"/>
        <v>N/A</v>
      </c>
      <c r="I179" s="12">
        <v>14.9</v>
      </c>
      <c r="J179" s="12">
        <v>-3.48</v>
      </c>
      <c r="K179" s="43" t="s">
        <v>739</v>
      </c>
      <c r="L179" s="9" t="str">
        <f t="shared" si="35"/>
        <v>Yes</v>
      </c>
    </row>
    <row r="180" spans="1:12" x14ac:dyDescent="0.25">
      <c r="A180" s="44" t="s">
        <v>517</v>
      </c>
      <c r="B180" s="35" t="s">
        <v>213</v>
      </c>
      <c r="C180" s="36">
        <v>15399</v>
      </c>
      <c r="D180" s="11" t="str">
        <f t="shared" si="32"/>
        <v>N/A</v>
      </c>
      <c r="E180" s="36">
        <v>16754</v>
      </c>
      <c r="F180" s="11" t="str">
        <f t="shared" si="33"/>
        <v>N/A</v>
      </c>
      <c r="G180" s="36">
        <v>16832</v>
      </c>
      <c r="H180" s="11" t="str">
        <f t="shared" si="34"/>
        <v>N/A</v>
      </c>
      <c r="I180" s="12">
        <v>8.7989999999999995</v>
      </c>
      <c r="J180" s="12">
        <v>0.46560000000000001</v>
      </c>
      <c r="K180" s="43" t="s">
        <v>739</v>
      </c>
      <c r="L180" s="9" t="str">
        <f t="shared" si="35"/>
        <v>Yes</v>
      </c>
    </row>
    <row r="181" spans="1:12" ht="25" x14ac:dyDescent="0.25">
      <c r="A181" s="44" t="s">
        <v>1384</v>
      </c>
      <c r="B181" s="35" t="s">
        <v>213</v>
      </c>
      <c r="C181" s="45">
        <v>608.37385544999995</v>
      </c>
      <c r="D181" s="11" t="str">
        <f t="shared" si="32"/>
        <v>N/A</v>
      </c>
      <c r="E181" s="45">
        <v>642.46048704999998</v>
      </c>
      <c r="F181" s="11" t="str">
        <f t="shared" si="33"/>
        <v>N/A</v>
      </c>
      <c r="G181" s="45">
        <v>617.20573907000005</v>
      </c>
      <c r="H181" s="11" t="str">
        <f t="shared" si="34"/>
        <v>N/A</v>
      </c>
      <c r="I181" s="12">
        <v>5.6029999999999998</v>
      </c>
      <c r="J181" s="12">
        <v>-3.93</v>
      </c>
      <c r="K181" s="43" t="s">
        <v>739</v>
      </c>
      <c r="L181" s="9" t="str">
        <f t="shared" si="35"/>
        <v>Yes</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649695848</v>
      </c>
      <c r="D185" s="11" t="str">
        <f t="shared" si="32"/>
        <v>N/A</v>
      </c>
      <c r="E185" s="45">
        <v>696468354</v>
      </c>
      <c r="F185" s="11" t="str">
        <f t="shared" si="33"/>
        <v>N/A</v>
      </c>
      <c r="G185" s="45">
        <v>705752870</v>
      </c>
      <c r="H185" s="11" t="str">
        <f t="shared" si="34"/>
        <v>N/A</v>
      </c>
      <c r="I185" s="12">
        <v>7.1989999999999998</v>
      </c>
      <c r="J185" s="12">
        <v>1.333</v>
      </c>
      <c r="K185" s="43" t="s">
        <v>739</v>
      </c>
      <c r="L185" s="9" t="str">
        <f t="shared" si="35"/>
        <v>Yes</v>
      </c>
    </row>
    <row r="186" spans="1:12" ht="25" x14ac:dyDescent="0.25">
      <c r="A186" s="44" t="s">
        <v>519</v>
      </c>
      <c r="B186" s="35" t="s">
        <v>213</v>
      </c>
      <c r="C186" s="36">
        <v>18862</v>
      </c>
      <c r="D186" s="11" t="str">
        <f t="shared" si="32"/>
        <v>N/A</v>
      </c>
      <c r="E186" s="36">
        <v>19304</v>
      </c>
      <c r="F186" s="11" t="str">
        <f t="shared" si="33"/>
        <v>N/A</v>
      </c>
      <c r="G186" s="36">
        <v>19598</v>
      </c>
      <c r="H186" s="11" t="str">
        <f t="shared" si="34"/>
        <v>N/A</v>
      </c>
      <c r="I186" s="12">
        <v>2.343</v>
      </c>
      <c r="J186" s="12">
        <v>1.5229999999999999</v>
      </c>
      <c r="K186" s="43" t="s">
        <v>739</v>
      </c>
      <c r="L186" s="9" t="str">
        <f t="shared" si="35"/>
        <v>Yes</v>
      </c>
    </row>
    <row r="187" spans="1:12" ht="25" x14ac:dyDescent="0.25">
      <c r="A187" s="44" t="s">
        <v>1388</v>
      </c>
      <c r="B187" s="35" t="s">
        <v>213</v>
      </c>
      <c r="C187" s="45">
        <v>34444.695577999999</v>
      </c>
      <c r="D187" s="11" t="str">
        <f t="shared" si="32"/>
        <v>N/A</v>
      </c>
      <c r="E187" s="45">
        <v>36078.965707000003</v>
      </c>
      <c r="F187" s="11" t="str">
        <f t="shared" si="33"/>
        <v>N/A</v>
      </c>
      <c r="G187" s="45">
        <v>36011.474130000002</v>
      </c>
      <c r="H187" s="11" t="str">
        <f t="shared" si="34"/>
        <v>N/A</v>
      </c>
      <c r="I187" s="12">
        <v>4.7450000000000001</v>
      </c>
      <c r="J187" s="12">
        <v>-0.187</v>
      </c>
      <c r="K187" s="43" t="s">
        <v>739</v>
      </c>
      <c r="L187" s="9" t="str">
        <f t="shared" si="35"/>
        <v>Yes</v>
      </c>
    </row>
    <row r="188" spans="1:12" x14ac:dyDescent="0.25">
      <c r="A188" s="4" t="s">
        <v>1389</v>
      </c>
      <c r="B188" s="35" t="s">
        <v>213</v>
      </c>
      <c r="C188" s="45">
        <v>729662516</v>
      </c>
      <c r="D188" s="11" t="str">
        <f t="shared" ref="D188:D203" si="36">IF($B188="N/A","N/A",IF(C188&gt;10,"No",IF(C188&lt;-10,"No","Yes")))</f>
        <v>N/A</v>
      </c>
      <c r="E188" s="45">
        <v>779042748</v>
      </c>
      <c r="F188" s="11" t="str">
        <f t="shared" ref="F188:F203" si="37">IF($B188="N/A","N/A",IF(E188&gt;10,"No",IF(E188&lt;-10,"No","Yes")))</f>
        <v>N/A</v>
      </c>
      <c r="G188" s="45">
        <v>790832788</v>
      </c>
      <c r="H188" s="11" t="str">
        <f t="shared" ref="H188:H203" si="38">IF($B188="N/A","N/A",IF(G188&gt;10,"No",IF(G188&lt;-10,"No","Yes")))</f>
        <v>N/A</v>
      </c>
      <c r="I188" s="12">
        <v>6.7679999999999998</v>
      </c>
      <c r="J188" s="12">
        <v>1.5129999999999999</v>
      </c>
      <c r="K188" s="43" t="s">
        <v>739</v>
      </c>
      <c r="L188" s="9" t="str">
        <f t="shared" ref="L188:L203" si="39">IF(J188="Div by 0", "N/A", IF(K188="N/A","N/A", IF(J188&gt;VALUE(MID(K188,1,2)), "No", IF(J188&lt;-1*VALUE(MID(K188,1,2)), "No", "Yes"))))</f>
        <v>Yes</v>
      </c>
    </row>
    <row r="189" spans="1:12" x14ac:dyDescent="0.25">
      <c r="A189" s="4" t="s">
        <v>1486</v>
      </c>
      <c r="B189" s="35" t="s">
        <v>213</v>
      </c>
      <c r="C189" s="36">
        <v>24877</v>
      </c>
      <c r="D189" s="11" t="str">
        <f t="shared" si="36"/>
        <v>N/A</v>
      </c>
      <c r="E189" s="36">
        <v>25344</v>
      </c>
      <c r="F189" s="11" t="str">
        <f t="shared" si="37"/>
        <v>N/A</v>
      </c>
      <c r="G189" s="36">
        <v>25769</v>
      </c>
      <c r="H189" s="11" t="str">
        <f t="shared" si="38"/>
        <v>N/A</v>
      </c>
      <c r="I189" s="12">
        <v>1.877</v>
      </c>
      <c r="J189" s="12">
        <v>1.677</v>
      </c>
      <c r="K189" s="43" t="s">
        <v>739</v>
      </c>
      <c r="L189" s="9" t="str">
        <f t="shared" si="39"/>
        <v>Yes</v>
      </c>
    </row>
    <row r="190" spans="1:12" x14ac:dyDescent="0.25">
      <c r="A190" s="4" t="s">
        <v>1487</v>
      </c>
      <c r="B190" s="35" t="s">
        <v>213</v>
      </c>
      <c r="C190" s="45">
        <v>29330.808216000001</v>
      </c>
      <c r="D190" s="11" t="str">
        <f t="shared" si="36"/>
        <v>N/A</v>
      </c>
      <c r="E190" s="45">
        <v>30738.744792000001</v>
      </c>
      <c r="F190" s="11" t="str">
        <f t="shared" si="37"/>
        <v>N/A</v>
      </c>
      <c r="G190" s="45">
        <v>30689.308394</v>
      </c>
      <c r="H190" s="11" t="str">
        <f t="shared" si="38"/>
        <v>N/A</v>
      </c>
      <c r="I190" s="12">
        <v>4.8</v>
      </c>
      <c r="J190" s="12">
        <v>-0.161</v>
      </c>
      <c r="K190" s="43" t="s">
        <v>739</v>
      </c>
      <c r="L190" s="9" t="str">
        <f t="shared" si="39"/>
        <v>Yes</v>
      </c>
    </row>
    <row r="191" spans="1:12" x14ac:dyDescent="0.25">
      <c r="A191" s="4" t="s">
        <v>1488</v>
      </c>
      <c r="B191" s="35" t="s">
        <v>213</v>
      </c>
      <c r="C191" s="45">
        <v>16484.011923999999</v>
      </c>
      <c r="D191" s="11" t="str">
        <f t="shared" si="36"/>
        <v>N/A</v>
      </c>
      <c r="E191" s="45">
        <v>17233.367613999999</v>
      </c>
      <c r="F191" s="11" t="str">
        <f t="shared" si="37"/>
        <v>N/A</v>
      </c>
      <c r="G191" s="45">
        <v>18029.334214999999</v>
      </c>
      <c r="H191" s="11" t="str">
        <f t="shared" si="38"/>
        <v>N/A</v>
      </c>
      <c r="I191" s="12">
        <v>4.5460000000000003</v>
      </c>
      <c r="J191" s="12">
        <v>4.6189999999999998</v>
      </c>
      <c r="K191" s="43" t="s">
        <v>739</v>
      </c>
      <c r="L191" s="9" t="str">
        <f t="shared" si="39"/>
        <v>Yes</v>
      </c>
    </row>
    <row r="192" spans="1:12" x14ac:dyDescent="0.25">
      <c r="A192" s="4" t="s">
        <v>1489</v>
      </c>
      <c r="B192" s="35" t="s">
        <v>213</v>
      </c>
      <c r="C192" s="45">
        <v>46645.208396000002</v>
      </c>
      <c r="D192" s="11" t="str">
        <f t="shared" si="36"/>
        <v>N/A</v>
      </c>
      <c r="E192" s="45">
        <v>49187.778786000003</v>
      </c>
      <c r="F192" s="11" t="str">
        <f t="shared" si="37"/>
        <v>N/A</v>
      </c>
      <c r="G192" s="45">
        <v>47793.963623000003</v>
      </c>
      <c r="H192" s="11" t="str">
        <f t="shared" si="38"/>
        <v>N/A</v>
      </c>
      <c r="I192" s="12">
        <v>5.4509999999999996</v>
      </c>
      <c r="J192" s="12">
        <v>-2.83</v>
      </c>
      <c r="K192" s="43" t="s">
        <v>739</v>
      </c>
      <c r="L192" s="9" t="str">
        <f t="shared" si="39"/>
        <v>Yes</v>
      </c>
    </row>
    <row r="193" spans="1:12" x14ac:dyDescent="0.25">
      <c r="A193" s="44" t="s">
        <v>1490</v>
      </c>
      <c r="B193" s="35" t="s">
        <v>213</v>
      </c>
      <c r="C193" s="9">
        <v>29.944148872</v>
      </c>
      <c r="D193" s="11" t="str">
        <f t="shared" si="36"/>
        <v>N/A</v>
      </c>
      <c r="E193" s="9">
        <v>29.952490132000001</v>
      </c>
      <c r="F193" s="11" t="str">
        <f t="shared" si="37"/>
        <v>N/A</v>
      </c>
      <c r="G193" s="9">
        <v>29.894431555000001</v>
      </c>
      <c r="H193" s="11" t="str">
        <f t="shared" si="38"/>
        <v>N/A</v>
      </c>
      <c r="I193" s="12">
        <v>2.7900000000000001E-2</v>
      </c>
      <c r="J193" s="12">
        <v>-0.19400000000000001</v>
      </c>
      <c r="K193" s="43" t="s">
        <v>739</v>
      </c>
      <c r="L193" s="9" t="str">
        <f t="shared" si="39"/>
        <v>Yes</v>
      </c>
    </row>
    <row r="194" spans="1:12" x14ac:dyDescent="0.25">
      <c r="A194" s="44" t="s">
        <v>1491</v>
      </c>
      <c r="B194" s="35" t="s">
        <v>213</v>
      </c>
      <c r="C194" s="9">
        <v>29.681671753</v>
      </c>
      <c r="D194" s="11" t="str">
        <f t="shared" si="36"/>
        <v>N/A</v>
      </c>
      <c r="E194" s="9">
        <v>30.181503158999998</v>
      </c>
      <c r="F194" s="11" t="str">
        <f t="shared" si="37"/>
        <v>N/A</v>
      </c>
      <c r="G194" s="9">
        <v>30.093873104</v>
      </c>
      <c r="H194" s="11" t="str">
        <f t="shared" si="38"/>
        <v>N/A</v>
      </c>
      <c r="I194" s="12">
        <v>1.6839999999999999</v>
      </c>
      <c r="J194" s="12">
        <v>-0.28999999999999998</v>
      </c>
      <c r="K194" s="43" t="s">
        <v>739</v>
      </c>
      <c r="L194" s="9" t="str">
        <f t="shared" si="39"/>
        <v>Yes</v>
      </c>
    </row>
    <row r="195" spans="1:12" x14ac:dyDescent="0.25">
      <c r="A195" s="44" t="s">
        <v>1492</v>
      </c>
      <c r="B195" s="35" t="s">
        <v>213</v>
      </c>
      <c r="C195" s="9">
        <v>33.174795611</v>
      </c>
      <c r="D195" s="11" t="str">
        <f t="shared" si="36"/>
        <v>N/A</v>
      </c>
      <c r="E195" s="9">
        <v>33.085285560999999</v>
      </c>
      <c r="F195" s="11" t="str">
        <f t="shared" si="37"/>
        <v>N/A</v>
      </c>
      <c r="G195" s="9">
        <v>33.258467343</v>
      </c>
      <c r="H195" s="11" t="str">
        <f t="shared" si="38"/>
        <v>N/A</v>
      </c>
      <c r="I195" s="12">
        <v>-0.27</v>
      </c>
      <c r="J195" s="12">
        <v>0.52339999999999998</v>
      </c>
      <c r="K195" s="43" t="s">
        <v>739</v>
      </c>
      <c r="L195" s="9" t="str">
        <f t="shared" si="39"/>
        <v>Yes</v>
      </c>
    </row>
    <row r="196" spans="1:12" x14ac:dyDescent="0.25">
      <c r="A196" s="4" t="s">
        <v>1401</v>
      </c>
      <c r="B196" s="35" t="s">
        <v>213</v>
      </c>
      <c r="C196" s="45">
        <v>649695848</v>
      </c>
      <c r="D196" s="11" t="str">
        <f t="shared" si="36"/>
        <v>N/A</v>
      </c>
      <c r="E196" s="45">
        <v>696468354</v>
      </c>
      <c r="F196" s="11" t="str">
        <f t="shared" si="37"/>
        <v>N/A</v>
      </c>
      <c r="G196" s="45">
        <v>705752870</v>
      </c>
      <c r="H196" s="11" t="str">
        <f t="shared" si="38"/>
        <v>N/A</v>
      </c>
      <c r="I196" s="12">
        <v>7.1989999999999998</v>
      </c>
      <c r="J196" s="12">
        <v>1.333</v>
      </c>
      <c r="K196" s="43" t="s">
        <v>739</v>
      </c>
      <c r="L196" s="9" t="str">
        <f t="shared" si="39"/>
        <v>Yes</v>
      </c>
    </row>
    <row r="197" spans="1:12" x14ac:dyDescent="0.25">
      <c r="A197" s="4" t="s">
        <v>1493</v>
      </c>
      <c r="B197" s="35" t="s">
        <v>213</v>
      </c>
      <c r="C197" s="36">
        <v>18863</v>
      </c>
      <c r="D197" s="11" t="str">
        <f t="shared" si="36"/>
        <v>N/A</v>
      </c>
      <c r="E197" s="36">
        <v>19305</v>
      </c>
      <c r="F197" s="11" t="str">
        <f t="shared" si="37"/>
        <v>N/A</v>
      </c>
      <c r="G197" s="36">
        <v>19599</v>
      </c>
      <c r="H197" s="11" t="str">
        <f t="shared" si="38"/>
        <v>N/A</v>
      </c>
      <c r="I197" s="12">
        <v>2.343</v>
      </c>
      <c r="J197" s="12">
        <v>1.5229999999999999</v>
      </c>
      <c r="K197" s="43" t="s">
        <v>739</v>
      </c>
      <c r="L197" s="9" t="str">
        <f t="shared" si="39"/>
        <v>Yes</v>
      </c>
    </row>
    <row r="198" spans="1:12" ht="25" x14ac:dyDescent="0.25">
      <c r="A198" s="4" t="s">
        <v>1494</v>
      </c>
      <c r="B198" s="35" t="s">
        <v>213</v>
      </c>
      <c r="C198" s="45">
        <v>34442.869532999997</v>
      </c>
      <c r="D198" s="11" t="str">
        <f t="shared" si="36"/>
        <v>N/A</v>
      </c>
      <c r="E198" s="45">
        <v>36077.096813999997</v>
      </c>
      <c r="F198" s="11" t="str">
        <f t="shared" si="37"/>
        <v>N/A</v>
      </c>
      <c r="G198" s="45">
        <v>36009.636716000001</v>
      </c>
      <c r="H198" s="11" t="str">
        <f t="shared" si="38"/>
        <v>N/A</v>
      </c>
      <c r="I198" s="12">
        <v>4.7450000000000001</v>
      </c>
      <c r="J198" s="12">
        <v>-0.187</v>
      </c>
      <c r="K198" s="43" t="s">
        <v>739</v>
      </c>
      <c r="L198" s="9" t="str">
        <f t="shared" si="39"/>
        <v>Yes</v>
      </c>
    </row>
    <row r="199" spans="1:12" ht="25" x14ac:dyDescent="0.25">
      <c r="A199" s="4" t="s">
        <v>1495</v>
      </c>
      <c r="B199" s="35" t="s">
        <v>213</v>
      </c>
      <c r="C199" s="45">
        <v>14366.425941</v>
      </c>
      <c r="D199" s="11" t="str">
        <f t="shared" si="36"/>
        <v>N/A</v>
      </c>
      <c r="E199" s="45">
        <v>14952.419056000001</v>
      </c>
      <c r="F199" s="11" t="str">
        <f t="shared" si="37"/>
        <v>N/A</v>
      </c>
      <c r="G199" s="45">
        <v>15615.995018</v>
      </c>
      <c r="H199" s="11" t="str">
        <f t="shared" si="38"/>
        <v>N/A</v>
      </c>
      <c r="I199" s="12">
        <v>4.0789999999999997</v>
      </c>
      <c r="J199" s="12">
        <v>4.4379999999999997</v>
      </c>
      <c r="K199" s="43" t="s">
        <v>739</v>
      </c>
      <c r="L199" s="9" t="str">
        <f t="shared" si="39"/>
        <v>Yes</v>
      </c>
    </row>
    <row r="200" spans="1:12" ht="25" x14ac:dyDescent="0.25">
      <c r="A200" s="4" t="s">
        <v>1496</v>
      </c>
      <c r="B200" s="35" t="s">
        <v>213</v>
      </c>
      <c r="C200" s="45">
        <v>72959.726597999994</v>
      </c>
      <c r="D200" s="11" t="str">
        <f t="shared" si="36"/>
        <v>N/A</v>
      </c>
      <c r="E200" s="45">
        <v>77137.339133000001</v>
      </c>
      <c r="F200" s="11" t="str">
        <f t="shared" si="37"/>
        <v>N/A</v>
      </c>
      <c r="G200" s="45">
        <v>74956.405048000001</v>
      </c>
      <c r="H200" s="11" t="str">
        <f t="shared" si="38"/>
        <v>N/A</v>
      </c>
      <c r="I200" s="12">
        <v>5.726</v>
      </c>
      <c r="J200" s="12">
        <v>-2.83</v>
      </c>
      <c r="K200" s="43" t="s">
        <v>739</v>
      </c>
      <c r="L200" s="9" t="str">
        <f t="shared" si="39"/>
        <v>Yes</v>
      </c>
    </row>
    <row r="201" spans="1:12" ht="25" x14ac:dyDescent="0.25">
      <c r="A201" s="4" t="s">
        <v>1497</v>
      </c>
      <c r="B201" s="35" t="s">
        <v>213</v>
      </c>
      <c r="C201" s="9">
        <v>22.705168637</v>
      </c>
      <c r="D201" s="11" t="str">
        <f t="shared" si="36"/>
        <v>N/A</v>
      </c>
      <c r="E201" s="9">
        <v>22.815373342000001</v>
      </c>
      <c r="F201" s="11" t="str">
        <f t="shared" si="37"/>
        <v>N/A</v>
      </c>
      <c r="G201" s="9">
        <v>22.736658933000001</v>
      </c>
      <c r="H201" s="11" t="str">
        <f t="shared" si="38"/>
        <v>N/A</v>
      </c>
      <c r="I201" s="12">
        <v>0.4854</v>
      </c>
      <c r="J201" s="12">
        <v>-0.34499999999999997</v>
      </c>
      <c r="K201" s="43" t="s">
        <v>739</v>
      </c>
      <c r="L201" s="9" t="str">
        <f t="shared" si="39"/>
        <v>Yes</v>
      </c>
    </row>
    <row r="202" spans="1:12" ht="25" x14ac:dyDescent="0.25">
      <c r="A202" s="4" t="s">
        <v>1498</v>
      </c>
      <c r="B202" s="35" t="s">
        <v>213</v>
      </c>
      <c r="C202" s="9">
        <v>26.241946423000002</v>
      </c>
      <c r="D202" s="11" t="str">
        <f t="shared" si="36"/>
        <v>N/A</v>
      </c>
      <c r="E202" s="9">
        <v>26.900078179000001</v>
      </c>
      <c r="F202" s="11" t="str">
        <f t="shared" si="37"/>
        <v>N/A</v>
      </c>
      <c r="G202" s="9">
        <v>26.917274327000001</v>
      </c>
      <c r="H202" s="11" t="str">
        <f t="shared" si="38"/>
        <v>N/A</v>
      </c>
      <c r="I202" s="12">
        <v>2.508</v>
      </c>
      <c r="J202" s="12">
        <v>6.3899999999999998E-2</v>
      </c>
      <c r="K202" s="43" t="s">
        <v>739</v>
      </c>
      <c r="L202" s="9" t="str">
        <f t="shared" si="39"/>
        <v>Yes</v>
      </c>
    </row>
    <row r="203" spans="1:12" ht="25" x14ac:dyDescent="0.25">
      <c r="A203" s="4" t="s">
        <v>1499</v>
      </c>
      <c r="B203" s="35" t="s">
        <v>213</v>
      </c>
      <c r="C203" s="9">
        <v>20.090770618000001</v>
      </c>
      <c r="D203" s="11" t="str">
        <f t="shared" si="36"/>
        <v>N/A</v>
      </c>
      <c r="E203" s="9">
        <v>20.064308682</v>
      </c>
      <c r="F203" s="11" t="str">
        <f t="shared" si="37"/>
        <v>N/A</v>
      </c>
      <c r="G203" s="9">
        <v>20.168897673</v>
      </c>
      <c r="H203" s="11" t="str">
        <f t="shared" si="38"/>
        <v>N/A</v>
      </c>
      <c r="I203" s="12">
        <v>-0.13200000000000001</v>
      </c>
      <c r="J203" s="12">
        <v>0.52129999999999999</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147205</v>
      </c>
      <c r="D6" s="11" t="str">
        <f>IF($B6="N/A","N/A",IF(C6&gt;10,"No",IF(C6&lt;-10,"No","Yes")))</f>
        <v>N/A</v>
      </c>
      <c r="E6" s="36">
        <v>224614</v>
      </c>
      <c r="F6" s="11" t="str">
        <f>IF($B6="N/A","N/A",IF(E6&gt;10,"No",IF(E6&lt;-10,"No","Yes")))</f>
        <v>N/A</v>
      </c>
      <c r="G6" s="36">
        <v>257615</v>
      </c>
      <c r="H6" s="11" t="str">
        <f>IF($B6="N/A","N/A",IF(G6&gt;10,"No",IF(G6&lt;-10,"No","Yes")))</f>
        <v>N/A</v>
      </c>
      <c r="I6" s="12">
        <v>52.59</v>
      </c>
      <c r="J6" s="12">
        <v>14.69</v>
      </c>
      <c r="K6" s="43" t="s">
        <v>739</v>
      </c>
      <c r="L6" s="9" t="str">
        <f t="shared" ref="L6:L46" si="0">IF(J6="Div by 0", "N/A", IF(K6="N/A","N/A", IF(J6&gt;VALUE(MID(K6,1,2)), "No", IF(J6&lt;-1*VALUE(MID(K6,1,2)), "No", "Yes"))))</f>
        <v>Yes</v>
      </c>
    </row>
    <row r="7" spans="1:12" x14ac:dyDescent="0.25">
      <c r="A7" s="44" t="s">
        <v>10</v>
      </c>
      <c r="B7" s="35" t="s">
        <v>213</v>
      </c>
      <c r="C7" s="36">
        <v>126962</v>
      </c>
      <c r="D7" s="11" t="str">
        <f>IF($B7="N/A","N/A",IF(C7&gt;10,"No",IF(C7&lt;-10,"No","Yes")))</f>
        <v>N/A</v>
      </c>
      <c r="E7" s="36">
        <v>193276</v>
      </c>
      <c r="F7" s="11" t="str">
        <f>IF($B7="N/A","N/A",IF(E7&gt;10,"No",IF(E7&lt;-10,"No","Yes")))</f>
        <v>N/A</v>
      </c>
      <c r="G7" s="36">
        <v>222559</v>
      </c>
      <c r="H7" s="11" t="str">
        <f>IF($B7="N/A","N/A",IF(G7&gt;10,"No",IF(G7&lt;-10,"No","Yes")))</f>
        <v>N/A</v>
      </c>
      <c r="I7" s="12">
        <v>52.23</v>
      </c>
      <c r="J7" s="12">
        <v>15.15</v>
      </c>
      <c r="K7" s="43" t="s">
        <v>739</v>
      </c>
      <c r="L7" s="9" t="str">
        <f t="shared" si="0"/>
        <v>Yes</v>
      </c>
    </row>
    <row r="8" spans="1:12" x14ac:dyDescent="0.25">
      <c r="A8" s="44" t="s">
        <v>91</v>
      </c>
      <c r="B8" s="9" t="s">
        <v>297</v>
      </c>
      <c r="C8" s="8">
        <v>86.248429062</v>
      </c>
      <c r="D8" s="11" t="str">
        <f>IF($B8="N/A","N/A",IF(C8&gt;90,"No",IF(C8&lt;65,"No","Yes")))</f>
        <v>Yes</v>
      </c>
      <c r="E8" s="8">
        <v>86.048064679999996</v>
      </c>
      <c r="F8" s="11" t="str">
        <f>IF($B8="N/A","N/A",IF(E8&gt;90,"No",IF(E8&lt;65,"No","Yes")))</f>
        <v>Yes</v>
      </c>
      <c r="G8" s="8">
        <v>86.392096733000002</v>
      </c>
      <c r="H8" s="11" t="str">
        <f>IF($B8="N/A","N/A",IF(G8&gt;90,"No",IF(G8&lt;65,"No","Yes")))</f>
        <v>Yes</v>
      </c>
      <c r="I8" s="12">
        <v>-0.23200000000000001</v>
      </c>
      <c r="J8" s="12">
        <v>0.39979999999999999</v>
      </c>
      <c r="K8" s="43" t="s">
        <v>739</v>
      </c>
      <c r="L8" s="9" t="str">
        <f t="shared" si="0"/>
        <v>Yes</v>
      </c>
    </row>
    <row r="9" spans="1:12" x14ac:dyDescent="0.25">
      <c r="A9" s="44" t="s">
        <v>92</v>
      </c>
      <c r="B9" s="9" t="s">
        <v>298</v>
      </c>
      <c r="C9" s="8">
        <v>95.844735564999993</v>
      </c>
      <c r="D9" s="11" t="str">
        <f>IF($B9="N/A","N/A",IF(C9&gt;100,"No",IF(C9&lt;90,"No","Yes")))</f>
        <v>Yes</v>
      </c>
      <c r="E9" s="8">
        <v>95.516014235</v>
      </c>
      <c r="F9" s="11" t="str">
        <f>IF($B9="N/A","N/A",IF(E9&gt;100,"No",IF(E9&lt;90,"No","Yes")))</f>
        <v>Yes</v>
      </c>
      <c r="G9" s="8">
        <v>95.014234200000004</v>
      </c>
      <c r="H9" s="11" t="str">
        <f>IF($B9="N/A","N/A",IF(G9&gt;100,"No",IF(G9&lt;90,"No","Yes")))</f>
        <v>Yes</v>
      </c>
      <c r="I9" s="12">
        <v>-0.34300000000000003</v>
      </c>
      <c r="J9" s="12">
        <v>-0.52500000000000002</v>
      </c>
      <c r="K9" s="43" t="s">
        <v>739</v>
      </c>
      <c r="L9" s="9" t="str">
        <f t="shared" si="0"/>
        <v>Yes</v>
      </c>
    </row>
    <row r="10" spans="1:12" x14ac:dyDescent="0.25">
      <c r="A10" s="44" t="s">
        <v>93</v>
      </c>
      <c r="B10" s="9" t="s">
        <v>299</v>
      </c>
      <c r="C10" s="8">
        <v>95.863124831999997</v>
      </c>
      <c r="D10" s="11" t="str">
        <f>IF($B10="N/A","N/A",IF(C10&gt;100,"No",IF(C10&lt;85,"No","Yes")))</f>
        <v>Yes</v>
      </c>
      <c r="E10" s="8">
        <v>96.127195064000006</v>
      </c>
      <c r="F10" s="11" t="str">
        <f>IF($B10="N/A","N/A",IF(E10&gt;100,"No",IF(E10&lt;85,"No","Yes")))</f>
        <v>Yes</v>
      </c>
      <c r="G10" s="8">
        <v>95.901279478000006</v>
      </c>
      <c r="H10" s="11" t="str">
        <f>IF($B10="N/A","N/A",IF(G10&gt;100,"No",IF(G10&lt;85,"No","Yes")))</f>
        <v>Yes</v>
      </c>
      <c r="I10" s="12">
        <v>0.27550000000000002</v>
      </c>
      <c r="J10" s="12">
        <v>-0.23499999999999999</v>
      </c>
      <c r="K10" s="43" t="s">
        <v>739</v>
      </c>
      <c r="L10" s="9" t="str">
        <f t="shared" si="0"/>
        <v>Yes</v>
      </c>
    </row>
    <row r="11" spans="1:12" x14ac:dyDescent="0.25">
      <c r="A11" s="44" t="s">
        <v>94</v>
      </c>
      <c r="B11" s="9" t="s">
        <v>300</v>
      </c>
      <c r="C11" s="8">
        <v>38.258918880000003</v>
      </c>
      <c r="D11" s="11" t="str">
        <f>IF($B11="N/A","N/A",IF(C11&gt;100,"No",IF(C11&lt;80,"No","Yes")))</f>
        <v>No</v>
      </c>
      <c r="E11" s="8">
        <v>44.632274361</v>
      </c>
      <c r="F11" s="11" t="str">
        <f>IF($B11="N/A","N/A",IF(E11&gt;100,"No",IF(E11&lt;80,"No","Yes")))</f>
        <v>No</v>
      </c>
      <c r="G11" s="8">
        <v>59.164718108999999</v>
      </c>
      <c r="H11" s="11" t="str">
        <f>IF($B11="N/A","N/A",IF(G11&gt;100,"No",IF(G11&lt;80,"No","Yes")))</f>
        <v>No</v>
      </c>
      <c r="I11" s="12">
        <v>16.66</v>
      </c>
      <c r="J11" s="12">
        <v>32.56</v>
      </c>
      <c r="K11" s="43" t="s">
        <v>739</v>
      </c>
      <c r="L11" s="9" t="str">
        <f t="shared" si="0"/>
        <v>No</v>
      </c>
    </row>
    <row r="12" spans="1:12" x14ac:dyDescent="0.25">
      <c r="A12" s="44" t="s">
        <v>95</v>
      </c>
      <c r="B12" s="9" t="s">
        <v>300</v>
      </c>
      <c r="C12" s="8">
        <v>62.445957630999999</v>
      </c>
      <c r="D12" s="11" t="str">
        <f>IF($B12="N/A","N/A",IF(C12&gt;100,"No",IF(C12&lt;80,"No","Yes")))</f>
        <v>No</v>
      </c>
      <c r="E12" s="8">
        <v>78.956076104999994</v>
      </c>
      <c r="F12" s="11" t="str">
        <f>IF($B12="N/A","N/A",IF(E12&gt;100,"No",IF(E12&lt;80,"No","Yes")))</f>
        <v>No</v>
      </c>
      <c r="G12" s="8">
        <v>81.290307189000004</v>
      </c>
      <c r="H12" s="11" t="str">
        <f>IF($B12="N/A","N/A",IF(G12&gt;100,"No",IF(G12&lt;80,"No","Yes")))</f>
        <v>Yes</v>
      </c>
      <c r="I12" s="12">
        <v>26.44</v>
      </c>
      <c r="J12" s="12">
        <v>2.956</v>
      </c>
      <c r="K12" s="43" t="s">
        <v>739</v>
      </c>
      <c r="L12" s="9" t="str">
        <f t="shared" si="0"/>
        <v>Yes</v>
      </c>
    </row>
    <row r="13" spans="1:12" x14ac:dyDescent="0.25">
      <c r="A13" s="3" t="s">
        <v>96</v>
      </c>
      <c r="B13" s="35" t="s">
        <v>213</v>
      </c>
      <c r="C13" s="36">
        <v>113510.62</v>
      </c>
      <c r="D13" s="11" t="str">
        <f t="shared" ref="D13:D44" si="1">IF($B13="N/A","N/A",IF(C13&gt;10,"No",IF(C13&lt;-10,"No","Yes")))</f>
        <v>N/A</v>
      </c>
      <c r="E13" s="36">
        <v>158428.57</v>
      </c>
      <c r="F13" s="11" t="str">
        <f t="shared" ref="F13:F44" si="2">IF($B13="N/A","N/A",IF(E13&gt;10,"No",IF(E13&lt;-10,"No","Yes")))</f>
        <v>N/A</v>
      </c>
      <c r="G13" s="36">
        <v>192648.63</v>
      </c>
      <c r="H13" s="11" t="str">
        <f t="shared" ref="H13:H44" si="3">IF($B13="N/A","N/A",IF(G13&gt;10,"No",IF(G13&lt;-10,"No","Yes")))</f>
        <v>N/A</v>
      </c>
      <c r="I13" s="12">
        <v>39.57</v>
      </c>
      <c r="J13" s="12">
        <v>21.6</v>
      </c>
      <c r="K13" s="43" t="s">
        <v>739</v>
      </c>
      <c r="L13" s="9" t="str">
        <f t="shared" si="0"/>
        <v>Yes</v>
      </c>
    </row>
    <row r="14" spans="1:12" x14ac:dyDescent="0.25">
      <c r="A14" s="3" t="s">
        <v>100</v>
      </c>
      <c r="B14" s="35" t="s">
        <v>213</v>
      </c>
      <c r="C14" s="36">
        <v>51525</v>
      </c>
      <c r="D14" s="11" t="str">
        <f t="shared" si="1"/>
        <v>N/A</v>
      </c>
      <c r="E14" s="36">
        <v>51985</v>
      </c>
      <c r="F14" s="11" t="str">
        <f t="shared" si="2"/>
        <v>N/A</v>
      </c>
      <c r="G14" s="36">
        <v>52690</v>
      </c>
      <c r="H14" s="11" t="str">
        <f t="shared" si="3"/>
        <v>N/A</v>
      </c>
      <c r="I14" s="12">
        <v>0.89280000000000004</v>
      </c>
      <c r="J14" s="12">
        <v>1.3560000000000001</v>
      </c>
      <c r="K14" s="43" t="s">
        <v>739</v>
      </c>
      <c r="L14" s="9" t="str">
        <f t="shared" si="0"/>
        <v>Yes</v>
      </c>
    </row>
    <row r="15" spans="1:12" x14ac:dyDescent="0.25">
      <c r="A15" s="3" t="s">
        <v>990</v>
      </c>
      <c r="B15" s="35" t="s">
        <v>213</v>
      </c>
      <c r="C15" s="36">
        <v>4956</v>
      </c>
      <c r="D15" s="11" t="str">
        <f t="shared" si="1"/>
        <v>N/A</v>
      </c>
      <c r="E15" s="36">
        <v>4970</v>
      </c>
      <c r="F15" s="11" t="str">
        <f t="shared" si="2"/>
        <v>N/A</v>
      </c>
      <c r="G15" s="36">
        <v>4914</v>
      </c>
      <c r="H15" s="11" t="str">
        <f t="shared" si="3"/>
        <v>N/A</v>
      </c>
      <c r="I15" s="12">
        <v>0.28249999999999997</v>
      </c>
      <c r="J15" s="12">
        <v>-1.1299999999999999</v>
      </c>
      <c r="K15" s="43" t="s">
        <v>739</v>
      </c>
      <c r="L15" s="9" t="str">
        <f t="shared" si="0"/>
        <v>Yes</v>
      </c>
    </row>
    <row r="16" spans="1:12" x14ac:dyDescent="0.25">
      <c r="A16" s="3" t="s">
        <v>991</v>
      </c>
      <c r="B16" s="35" t="s">
        <v>213</v>
      </c>
      <c r="C16" s="36">
        <v>8326</v>
      </c>
      <c r="D16" s="11" t="str">
        <f t="shared" si="1"/>
        <v>N/A</v>
      </c>
      <c r="E16" s="36">
        <v>8465</v>
      </c>
      <c r="F16" s="11" t="str">
        <f t="shared" si="2"/>
        <v>N/A</v>
      </c>
      <c r="G16" s="36">
        <v>8618</v>
      </c>
      <c r="H16" s="11" t="str">
        <f t="shared" si="3"/>
        <v>N/A</v>
      </c>
      <c r="I16" s="12">
        <v>1.669</v>
      </c>
      <c r="J16" s="12">
        <v>1.8069999999999999</v>
      </c>
      <c r="K16" s="43" t="s">
        <v>739</v>
      </c>
      <c r="L16" s="9" t="str">
        <f t="shared" si="0"/>
        <v>Yes</v>
      </c>
    </row>
    <row r="17" spans="1:12" x14ac:dyDescent="0.25">
      <c r="A17" s="3" t="s">
        <v>992</v>
      </c>
      <c r="B17" s="35" t="s">
        <v>213</v>
      </c>
      <c r="C17" s="36">
        <v>1115</v>
      </c>
      <c r="D17" s="11" t="str">
        <f t="shared" si="1"/>
        <v>N/A</v>
      </c>
      <c r="E17" s="36">
        <v>1211</v>
      </c>
      <c r="F17" s="11" t="str">
        <f t="shared" si="2"/>
        <v>N/A</v>
      </c>
      <c r="G17" s="36">
        <v>1331</v>
      </c>
      <c r="H17" s="11" t="str">
        <f t="shared" si="3"/>
        <v>N/A</v>
      </c>
      <c r="I17" s="12">
        <v>8.61</v>
      </c>
      <c r="J17" s="12">
        <v>9.9090000000000007</v>
      </c>
      <c r="K17" s="43" t="s">
        <v>739</v>
      </c>
      <c r="L17" s="9" t="str">
        <f t="shared" si="0"/>
        <v>Yes</v>
      </c>
    </row>
    <row r="18" spans="1:12" x14ac:dyDescent="0.25">
      <c r="A18" s="3" t="s">
        <v>993</v>
      </c>
      <c r="B18" s="35" t="s">
        <v>213</v>
      </c>
      <c r="C18" s="36">
        <v>37128</v>
      </c>
      <c r="D18" s="11" t="str">
        <f t="shared" si="1"/>
        <v>N/A</v>
      </c>
      <c r="E18" s="36">
        <v>37339</v>
      </c>
      <c r="F18" s="11" t="str">
        <f t="shared" si="2"/>
        <v>N/A</v>
      </c>
      <c r="G18" s="36">
        <v>37827</v>
      </c>
      <c r="H18" s="11" t="str">
        <f t="shared" si="3"/>
        <v>N/A</v>
      </c>
      <c r="I18" s="12">
        <v>0.56830000000000003</v>
      </c>
      <c r="J18" s="12">
        <v>1.3069999999999999</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63357</v>
      </c>
      <c r="D20" s="11" t="str">
        <f t="shared" si="1"/>
        <v>N/A</v>
      </c>
      <c r="E20" s="36">
        <v>63210</v>
      </c>
      <c r="F20" s="11" t="str">
        <f t="shared" si="2"/>
        <v>N/A</v>
      </c>
      <c r="G20" s="36">
        <v>63776</v>
      </c>
      <c r="H20" s="11" t="str">
        <f t="shared" si="3"/>
        <v>N/A</v>
      </c>
      <c r="I20" s="12">
        <v>-0.23200000000000001</v>
      </c>
      <c r="J20" s="12">
        <v>0.89539999999999997</v>
      </c>
      <c r="K20" s="43" t="s">
        <v>739</v>
      </c>
      <c r="L20" s="9" t="str">
        <f t="shared" si="0"/>
        <v>Yes</v>
      </c>
    </row>
    <row r="21" spans="1:12" x14ac:dyDescent="0.25">
      <c r="A21" s="3" t="s">
        <v>995</v>
      </c>
      <c r="B21" s="35" t="s">
        <v>213</v>
      </c>
      <c r="C21" s="36">
        <v>11420</v>
      </c>
      <c r="D21" s="11" t="str">
        <f t="shared" si="1"/>
        <v>N/A</v>
      </c>
      <c r="E21" s="36">
        <v>11685</v>
      </c>
      <c r="F21" s="11" t="str">
        <f t="shared" si="2"/>
        <v>N/A</v>
      </c>
      <c r="G21" s="36">
        <v>11715</v>
      </c>
      <c r="H21" s="11" t="str">
        <f t="shared" si="3"/>
        <v>N/A</v>
      </c>
      <c r="I21" s="12">
        <v>2.3199999999999998</v>
      </c>
      <c r="J21" s="12">
        <v>0.25669999999999998</v>
      </c>
      <c r="K21" s="43" t="s">
        <v>739</v>
      </c>
      <c r="L21" s="9" t="str">
        <f t="shared" si="0"/>
        <v>Yes</v>
      </c>
    </row>
    <row r="22" spans="1:12" x14ac:dyDescent="0.25">
      <c r="A22" s="3" t="s">
        <v>996</v>
      </c>
      <c r="B22" s="35" t="s">
        <v>213</v>
      </c>
      <c r="C22" s="36">
        <v>11329</v>
      </c>
      <c r="D22" s="11" t="str">
        <f t="shared" si="1"/>
        <v>N/A</v>
      </c>
      <c r="E22" s="36">
        <v>11201</v>
      </c>
      <c r="F22" s="11" t="str">
        <f t="shared" si="2"/>
        <v>N/A</v>
      </c>
      <c r="G22" s="36">
        <v>11357</v>
      </c>
      <c r="H22" s="11" t="str">
        <f t="shared" si="3"/>
        <v>N/A</v>
      </c>
      <c r="I22" s="12">
        <v>-1.1299999999999999</v>
      </c>
      <c r="J22" s="12">
        <v>1.393</v>
      </c>
      <c r="K22" s="43" t="s">
        <v>739</v>
      </c>
      <c r="L22" s="9" t="str">
        <f t="shared" si="0"/>
        <v>Yes</v>
      </c>
    </row>
    <row r="23" spans="1:12" x14ac:dyDescent="0.25">
      <c r="A23" s="3" t="s">
        <v>997</v>
      </c>
      <c r="B23" s="35" t="s">
        <v>213</v>
      </c>
      <c r="C23" s="36">
        <v>2684</v>
      </c>
      <c r="D23" s="11" t="str">
        <f t="shared" si="1"/>
        <v>N/A</v>
      </c>
      <c r="E23" s="36">
        <v>3187</v>
      </c>
      <c r="F23" s="11" t="str">
        <f t="shared" si="2"/>
        <v>N/A</v>
      </c>
      <c r="G23" s="36">
        <v>3425</v>
      </c>
      <c r="H23" s="11" t="str">
        <f t="shared" si="3"/>
        <v>N/A</v>
      </c>
      <c r="I23" s="12">
        <v>18.739999999999998</v>
      </c>
      <c r="J23" s="12">
        <v>7.468</v>
      </c>
      <c r="K23" s="43" t="s">
        <v>739</v>
      </c>
      <c r="L23" s="9" t="str">
        <f t="shared" si="0"/>
        <v>Yes</v>
      </c>
    </row>
    <row r="24" spans="1:12" x14ac:dyDescent="0.25">
      <c r="A24" s="3" t="s">
        <v>998</v>
      </c>
      <c r="B24" s="35" t="s">
        <v>213</v>
      </c>
      <c r="C24" s="36">
        <v>37924</v>
      </c>
      <c r="D24" s="11" t="str">
        <f t="shared" si="1"/>
        <v>N/A</v>
      </c>
      <c r="E24" s="36">
        <v>37137</v>
      </c>
      <c r="F24" s="11" t="str">
        <f t="shared" si="2"/>
        <v>N/A</v>
      </c>
      <c r="G24" s="36">
        <v>37279</v>
      </c>
      <c r="H24" s="11" t="str">
        <f t="shared" si="3"/>
        <v>N/A</v>
      </c>
      <c r="I24" s="12">
        <v>-2.08</v>
      </c>
      <c r="J24" s="12">
        <v>0.38240000000000002</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13819</v>
      </c>
      <c r="D26" s="11" t="str">
        <f t="shared" si="1"/>
        <v>N/A</v>
      </c>
      <c r="E26" s="36">
        <v>10293</v>
      </c>
      <c r="F26" s="11" t="str">
        <f t="shared" si="2"/>
        <v>N/A</v>
      </c>
      <c r="G26" s="36">
        <v>15396</v>
      </c>
      <c r="H26" s="11" t="str">
        <f t="shared" si="3"/>
        <v>N/A</v>
      </c>
      <c r="I26" s="12">
        <v>-25.5</v>
      </c>
      <c r="J26" s="12">
        <v>49.58</v>
      </c>
      <c r="K26" s="43" t="s">
        <v>739</v>
      </c>
      <c r="L26" s="9" t="str">
        <f t="shared" si="0"/>
        <v>No</v>
      </c>
    </row>
    <row r="27" spans="1:12" x14ac:dyDescent="0.25">
      <c r="A27" s="3" t="s">
        <v>1000</v>
      </c>
      <c r="B27" s="35" t="s">
        <v>213</v>
      </c>
      <c r="C27" s="36">
        <v>7263</v>
      </c>
      <c r="D27" s="11" t="str">
        <f t="shared" si="1"/>
        <v>N/A</v>
      </c>
      <c r="E27" s="36">
        <v>5676</v>
      </c>
      <c r="F27" s="11" t="str">
        <f t="shared" si="2"/>
        <v>N/A</v>
      </c>
      <c r="G27" s="36">
        <v>7528</v>
      </c>
      <c r="H27" s="11" t="str">
        <f t="shared" si="3"/>
        <v>N/A</v>
      </c>
      <c r="I27" s="12">
        <v>-21.9</v>
      </c>
      <c r="J27" s="12">
        <v>32.630000000000003</v>
      </c>
      <c r="K27" s="43" t="s">
        <v>739</v>
      </c>
      <c r="L27" s="9" t="str">
        <f t="shared" si="0"/>
        <v>No</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936</v>
      </c>
      <c r="D29" s="11" t="str">
        <f t="shared" si="1"/>
        <v>N/A</v>
      </c>
      <c r="E29" s="36">
        <v>572</v>
      </c>
      <c r="F29" s="11" t="str">
        <f t="shared" si="2"/>
        <v>N/A</v>
      </c>
      <c r="G29" s="102">
        <v>309</v>
      </c>
      <c r="H29" s="11" t="str">
        <f t="shared" si="3"/>
        <v>N/A</v>
      </c>
      <c r="I29" s="12">
        <v>-38.9</v>
      </c>
      <c r="J29" s="12">
        <v>-46</v>
      </c>
      <c r="K29" s="43" t="s">
        <v>739</v>
      </c>
      <c r="L29" s="9" t="str">
        <f t="shared" si="0"/>
        <v>No</v>
      </c>
    </row>
    <row r="30" spans="1:12" x14ac:dyDescent="0.25">
      <c r="A30" s="3" t="s">
        <v>1003</v>
      </c>
      <c r="B30" s="35" t="s">
        <v>213</v>
      </c>
      <c r="C30" s="36">
        <v>3242</v>
      </c>
      <c r="D30" s="11" t="str">
        <f t="shared" si="1"/>
        <v>N/A</v>
      </c>
      <c r="E30" s="36">
        <v>2168</v>
      </c>
      <c r="F30" s="11" t="str">
        <f t="shared" si="2"/>
        <v>N/A</v>
      </c>
      <c r="G30" s="36">
        <v>3116</v>
      </c>
      <c r="H30" s="11" t="str">
        <f t="shared" si="3"/>
        <v>N/A</v>
      </c>
      <c r="I30" s="12">
        <v>-33.1</v>
      </c>
      <c r="J30" s="12">
        <v>43.73</v>
      </c>
      <c r="K30" s="43" t="s">
        <v>739</v>
      </c>
      <c r="L30" s="9" t="str">
        <f t="shared" si="0"/>
        <v>No</v>
      </c>
    </row>
    <row r="31" spans="1:12" x14ac:dyDescent="0.25">
      <c r="A31" s="3" t="s">
        <v>1004</v>
      </c>
      <c r="B31" s="35" t="s">
        <v>213</v>
      </c>
      <c r="C31" s="36">
        <v>2221</v>
      </c>
      <c r="D31" s="11" t="str">
        <f t="shared" si="1"/>
        <v>N/A</v>
      </c>
      <c r="E31" s="36">
        <v>1773</v>
      </c>
      <c r="F31" s="11" t="str">
        <f t="shared" si="2"/>
        <v>N/A</v>
      </c>
      <c r="G31" s="36">
        <v>4255</v>
      </c>
      <c r="H31" s="11" t="str">
        <f t="shared" si="3"/>
        <v>N/A</v>
      </c>
      <c r="I31" s="12">
        <v>-20.2</v>
      </c>
      <c r="J31" s="12">
        <v>140</v>
      </c>
      <c r="K31" s="43" t="s">
        <v>739</v>
      </c>
      <c r="L31" s="9" t="str">
        <f t="shared" si="0"/>
        <v>No</v>
      </c>
    </row>
    <row r="32" spans="1:12" x14ac:dyDescent="0.25">
      <c r="A32" s="3" t="s">
        <v>1005</v>
      </c>
      <c r="B32" s="35" t="s">
        <v>213</v>
      </c>
      <c r="C32" s="36">
        <v>157</v>
      </c>
      <c r="D32" s="11" t="str">
        <f t="shared" si="1"/>
        <v>N/A</v>
      </c>
      <c r="E32" s="36">
        <v>104</v>
      </c>
      <c r="F32" s="11" t="str">
        <f t="shared" si="2"/>
        <v>N/A</v>
      </c>
      <c r="G32" s="36">
        <v>188</v>
      </c>
      <c r="H32" s="11" t="str">
        <f t="shared" si="3"/>
        <v>N/A</v>
      </c>
      <c r="I32" s="12">
        <v>-33.799999999999997</v>
      </c>
      <c r="J32" s="12">
        <v>80.77</v>
      </c>
      <c r="K32" s="43" t="s">
        <v>739</v>
      </c>
      <c r="L32" s="9" t="str">
        <f t="shared" si="0"/>
        <v>No</v>
      </c>
    </row>
    <row r="33" spans="1:12" x14ac:dyDescent="0.25">
      <c r="A33" s="3" t="s">
        <v>1006</v>
      </c>
      <c r="B33" s="35" t="s">
        <v>213</v>
      </c>
      <c r="C33" s="36">
        <v>0</v>
      </c>
      <c r="D33" s="11" t="str">
        <f t="shared" si="1"/>
        <v>N/A</v>
      </c>
      <c r="E33" s="36">
        <v>0</v>
      </c>
      <c r="F33" s="11" t="str">
        <f t="shared" si="2"/>
        <v>N/A</v>
      </c>
      <c r="G33" s="36">
        <v>0</v>
      </c>
      <c r="H33" s="11" t="str">
        <f t="shared" si="3"/>
        <v>N/A</v>
      </c>
      <c r="I33" s="12" t="s">
        <v>1746</v>
      </c>
      <c r="J33" s="12" t="s">
        <v>1746</v>
      </c>
      <c r="K33" s="43" t="s">
        <v>739</v>
      </c>
      <c r="L33" s="9" t="str">
        <f t="shared" si="0"/>
        <v>N/A</v>
      </c>
    </row>
    <row r="34" spans="1:12" x14ac:dyDescent="0.25">
      <c r="A34" s="3" t="s">
        <v>105</v>
      </c>
      <c r="B34" s="35" t="s">
        <v>213</v>
      </c>
      <c r="C34" s="36">
        <v>18504</v>
      </c>
      <c r="D34" s="11" t="str">
        <f t="shared" si="1"/>
        <v>N/A</v>
      </c>
      <c r="E34" s="36">
        <v>99126</v>
      </c>
      <c r="F34" s="11" t="str">
        <f t="shared" si="2"/>
        <v>N/A</v>
      </c>
      <c r="G34" s="36">
        <v>125753</v>
      </c>
      <c r="H34" s="11" t="str">
        <f t="shared" si="3"/>
        <v>N/A</v>
      </c>
      <c r="I34" s="12">
        <v>435.7</v>
      </c>
      <c r="J34" s="12">
        <v>26.86</v>
      </c>
      <c r="K34" s="43" t="s">
        <v>739</v>
      </c>
      <c r="L34" s="9" t="str">
        <f t="shared" si="0"/>
        <v>Yes</v>
      </c>
    </row>
    <row r="35" spans="1:12" x14ac:dyDescent="0.25">
      <c r="A35" s="3" t="s">
        <v>1007</v>
      </c>
      <c r="B35" s="35" t="s">
        <v>213</v>
      </c>
      <c r="C35" s="36">
        <v>12259</v>
      </c>
      <c r="D35" s="11" t="str">
        <f t="shared" si="1"/>
        <v>N/A</v>
      </c>
      <c r="E35" s="36">
        <v>11482</v>
      </c>
      <c r="F35" s="11" t="str">
        <f t="shared" si="2"/>
        <v>N/A</v>
      </c>
      <c r="G35" s="36">
        <v>13403</v>
      </c>
      <c r="H35" s="11" t="str">
        <f t="shared" si="3"/>
        <v>N/A</v>
      </c>
      <c r="I35" s="12">
        <v>-6.34</v>
      </c>
      <c r="J35" s="12">
        <v>16.73</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272</v>
      </c>
      <c r="D37" s="11" t="str">
        <f t="shared" si="1"/>
        <v>N/A</v>
      </c>
      <c r="E37" s="36">
        <v>222</v>
      </c>
      <c r="F37" s="11" t="str">
        <f t="shared" si="2"/>
        <v>N/A</v>
      </c>
      <c r="G37" s="36">
        <v>224</v>
      </c>
      <c r="H37" s="11" t="str">
        <f t="shared" si="3"/>
        <v>N/A</v>
      </c>
      <c r="I37" s="12">
        <v>-18.399999999999999</v>
      </c>
      <c r="J37" s="12">
        <v>0.90090000000000003</v>
      </c>
      <c r="K37" s="43" t="s">
        <v>739</v>
      </c>
      <c r="L37" s="9" t="str">
        <f t="shared" si="0"/>
        <v>Yes</v>
      </c>
    </row>
    <row r="38" spans="1:12" x14ac:dyDescent="0.25">
      <c r="A38" s="3" t="s">
        <v>1010</v>
      </c>
      <c r="B38" s="35" t="s">
        <v>213</v>
      </c>
      <c r="C38" s="36">
        <v>4235</v>
      </c>
      <c r="D38" s="11" t="str">
        <f t="shared" si="1"/>
        <v>N/A</v>
      </c>
      <c r="E38" s="36">
        <v>3786</v>
      </c>
      <c r="F38" s="11" t="str">
        <f t="shared" si="2"/>
        <v>N/A</v>
      </c>
      <c r="G38" s="36">
        <v>3831</v>
      </c>
      <c r="H38" s="11" t="str">
        <f t="shared" si="3"/>
        <v>N/A</v>
      </c>
      <c r="I38" s="12">
        <v>-10.6</v>
      </c>
      <c r="J38" s="12">
        <v>1.1890000000000001</v>
      </c>
      <c r="K38" s="43" t="s">
        <v>739</v>
      </c>
      <c r="L38" s="9" t="str">
        <f t="shared" si="0"/>
        <v>Yes</v>
      </c>
    </row>
    <row r="39" spans="1:12" x14ac:dyDescent="0.25">
      <c r="A39" s="3" t="s">
        <v>1011</v>
      </c>
      <c r="B39" s="35" t="s">
        <v>213</v>
      </c>
      <c r="C39" s="36">
        <v>1738</v>
      </c>
      <c r="D39" s="11" t="str">
        <f t="shared" si="1"/>
        <v>N/A</v>
      </c>
      <c r="E39" s="36">
        <v>83636</v>
      </c>
      <c r="F39" s="11" t="str">
        <f t="shared" si="2"/>
        <v>N/A</v>
      </c>
      <c r="G39" s="36">
        <v>108295</v>
      </c>
      <c r="H39" s="11" t="str">
        <f t="shared" si="3"/>
        <v>N/A</v>
      </c>
      <c r="I39" s="12">
        <v>4712</v>
      </c>
      <c r="J39" s="12">
        <v>29.48</v>
      </c>
      <c r="K39" s="43" t="s">
        <v>739</v>
      </c>
      <c r="L39" s="9" t="str">
        <f t="shared" si="0"/>
        <v>Yes</v>
      </c>
    </row>
    <row r="40" spans="1:12" x14ac:dyDescent="0.25">
      <c r="A40" s="3" t="s">
        <v>1012</v>
      </c>
      <c r="B40" s="35" t="s">
        <v>213</v>
      </c>
      <c r="C40" s="36">
        <v>0</v>
      </c>
      <c r="D40" s="11" t="str">
        <f t="shared" si="1"/>
        <v>N/A</v>
      </c>
      <c r="E40" s="36">
        <v>0</v>
      </c>
      <c r="F40" s="11" t="str">
        <f t="shared" si="2"/>
        <v>N/A</v>
      </c>
      <c r="G40" s="36">
        <v>0</v>
      </c>
      <c r="H40" s="11" t="str">
        <f t="shared" si="3"/>
        <v>N/A</v>
      </c>
      <c r="I40" s="12" t="s">
        <v>1746</v>
      </c>
      <c r="J40" s="12" t="s">
        <v>1746</v>
      </c>
      <c r="K40" s="43" t="s">
        <v>739</v>
      </c>
      <c r="L40" s="9" t="str">
        <f t="shared" si="0"/>
        <v>N/A</v>
      </c>
    </row>
    <row r="41" spans="1:12" x14ac:dyDescent="0.25">
      <c r="A41" s="44" t="s">
        <v>84</v>
      </c>
      <c r="B41" s="35" t="s">
        <v>213</v>
      </c>
      <c r="C41" s="45">
        <v>3419863019</v>
      </c>
      <c r="D41" s="11" t="str">
        <f t="shared" si="1"/>
        <v>N/A</v>
      </c>
      <c r="E41" s="45">
        <v>3835815272</v>
      </c>
      <c r="F41" s="11" t="str">
        <f t="shared" si="2"/>
        <v>N/A</v>
      </c>
      <c r="G41" s="45">
        <v>4112372202</v>
      </c>
      <c r="H41" s="11" t="str">
        <f t="shared" si="3"/>
        <v>N/A</v>
      </c>
      <c r="I41" s="12">
        <v>12.16</v>
      </c>
      <c r="J41" s="12">
        <v>7.21</v>
      </c>
      <c r="K41" s="43" t="s">
        <v>739</v>
      </c>
      <c r="L41" s="9" t="str">
        <f t="shared" si="0"/>
        <v>Yes</v>
      </c>
    </row>
    <row r="42" spans="1:12" x14ac:dyDescent="0.25">
      <c r="A42" s="44" t="s">
        <v>1500</v>
      </c>
      <c r="B42" s="35" t="s">
        <v>213</v>
      </c>
      <c r="C42" s="45">
        <v>23231.975944999998</v>
      </c>
      <c r="D42" s="11" t="str">
        <f t="shared" si="1"/>
        <v>N/A</v>
      </c>
      <c r="E42" s="45">
        <v>17077.365043999998</v>
      </c>
      <c r="F42" s="11" t="str">
        <f t="shared" si="2"/>
        <v>N/A</v>
      </c>
      <c r="G42" s="45">
        <v>15963.248266000001</v>
      </c>
      <c r="H42" s="11" t="str">
        <f t="shared" si="3"/>
        <v>N/A</v>
      </c>
      <c r="I42" s="12">
        <v>-26.5</v>
      </c>
      <c r="J42" s="12">
        <v>-6.52</v>
      </c>
      <c r="K42" s="43" t="s">
        <v>739</v>
      </c>
      <c r="L42" s="9" t="str">
        <f t="shared" si="0"/>
        <v>Yes</v>
      </c>
    </row>
    <row r="43" spans="1:12" x14ac:dyDescent="0.25">
      <c r="A43" s="44" t="s">
        <v>1501</v>
      </c>
      <c r="B43" s="35" t="s">
        <v>213</v>
      </c>
      <c r="C43" s="45">
        <v>26936.114893000002</v>
      </c>
      <c r="D43" s="11" t="str">
        <f t="shared" si="1"/>
        <v>N/A</v>
      </c>
      <c r="E43" s="45">
        <v>19846.309278000001</v>
      </c>
      <c r="F43" s="11" t="str">
        <f t="shared" si="2"/>
        <v>N/A</v>
      </c>
      <c r="G43" s="45">
        <v>18477.671997000001</v>
      </c>
      <c r="H43" s="11" t="str">
        <f t="shared" si="3"/>
        <v>N/A</v>
      </c>
      <c r="I43" s="12">
        <v>-26.3</v>
      </c>
      <c r="J43" s="12">
        <v>-6.9</v>
      </c>
      <c r="K43" s="43" t="s">
        <v>739</v>
      </c>
      <c r="L43" s="9" t="str">
        <f t="shared" si="0"/>
        <v>Yes</v>
      </c>
    </row>
    <row r="44" spans="1:12" x14ac:dyDescent="0.25">
      <c r="A44" s="4" t="s">
        <v>107</v>
      </c>
      <c r="B44" s="35" t="s">
        <v>213</v>
      </c>
      <c r="C44" s="45">
        <v>171014</v>
      </c>
      <c r="D44" s="11" t="str">
        <f t="shared" si="1"/>
        <v>N/A</v>
      </c>
      <c r="E44" s="45">
        <v>166793</v>
      </c>
      <c r="F44" s="11" t="str">
        <f t="shared" si="2"/>
        <v>N/A</v>
      </c>
      <c r="G44" s="45">
        <v>1081837</v>
      </c>
      <c r="H44" s="11" t="str">
        <f t="shared" si="3"/>
        <v>N/A</v>
      </c>
      <c r="I44" s="12">
        <v>-2.4700000000000002</v>
      </c>
      <c r="J44" s="12">
        <v>548.6</v>
      </c>
      <c r="K44" s="43" t="s">
        <v>739</v>
      </c>
      <c r="L44" s="9" t="str">
        <f t="shared" si="0"/>
        <v>No</v>
      </c>
    </row>
    <row r="45" spans="1:12" x14ac:dyDescent="0.25">
      <c r="A45" s="44" t="s">
        <v>158</v>
      </c>
      <c r="B45" s="43" t="s">
        <v>217</v>
      </c>
      <c r="C45" s="1">
        <v>284</v>
      </c>
      <c r="D45" s="11" t="str">
        <f>IF($B45="N/A","N/A",IF(C45&gt;0,"No",IF(C45&lt;0,"No","Yes")))</f>
        <v>No</v>
      </c>
      <c r="E45" s="1">
        <v>243</v>
      </c>
      <c r="F45" s="11" t="str">
        <f>IF($B45="N/A","N/A",IF(E45&gt;0,"No",IF(E45&lt;0,"No","Yes")))</f>
        <v>No</v>
      </c>
      <c r="G45" s="1">
        <v>1097</v>
      </c>
      <c r="H45" s="11" t="str">
        <f>IF($B45="N/A","N/A",IF(G45&gt;0,"No",IF(G45&lt;0,"No","Yes")))</f>
        <v>No</v>
      </c>
      <c r="I45" s="12">
        <v>-14.4</v>
      </c>
      <c r="J45" s="12">
        <v>351.4</v>
      </c>
      <c r="K45" s="43" t="s">
        <v>739</v>
      </c>
      <c r="L45" s="9" t="str">
        <f t="shared" si="0"/>
        <v>No</v>
      </c>
    </row>
    <row r="46" spans="1:12" x14ac:dyDescent="0.25">
      <c r="A46" s="44" t="s">
        <v>156</v>
      </c>
      <c r="B46" s="35" t="s">
        <v>213</v>
      </c>
      <c r="C46" s="45">
        <v>171014</v>
      </c>
      <c r="D46" s="11" t="str">
        <f t="shared" ref="D46:D47" si="4">IF($B46="N/A","N/A",IF(C46&gt;10,"No",IF(C46&lt;-10,"No","Yes")))</f>
        <v>N/A</v>
      </c>
      <c r="E46" s="45">
        <v>166793</v>
      </c>
      <c r="F46" s="11" t="str">
        <f t="shared" ref="F46:F47" si="5">IF($B46="N/A","N/A",IF(E46&gt;10,"No",IF(E46&lt;-10,"No","Yes")))</f>
        <v>N/A</v>
      </c>
      <c r="G46" s="45">
        <v>1081837</v>
      </c>
      <c r="H46" s="11" t="str">
        <f t="shared" ref="H46:H47" si="6">IF($B46="N/A","N/A",IF(G46&gt;10,"No",IF(G46&lt;-10,"No","Yes")))</f>
        <v>N/A</v>
      </c>
      <c r="I46" s="12">
        <v>-2.4700000000000002</v>
      </c>
      <c r="J46" s="12">
        <v>548.6</v>
      </c>
      <c r="K46" s="43" t="s">
        <v>739</v>
      </c>
      <c r="L46" s="9" t="str">
        <f t="shared" si="0"/>
        <v>No</v>
      </c>
    </row>
    <row r="47" spans="1:12" x14ac:dyDescent="0.25">
      <c r="A47" s="44" t="s">
        <v>1303</v>
      </c>
      <c r="B47" s="35" t="s">
        <v>213</v>
      </c>
      <c r="C47" s="45">
        <v>602.16197182999997</v>
      </c>
      <c r="D47" s="11" t="str">
        <f t="shared" si="4"/>
        <v>N/A</v>
      </c>
      <c r="E47" s="45">
        <v>686.39094650000004</v>
      </c>
      <c r="F47" s="11" t="str">
        <f t="shared" si="5"/>
        <v>N/A</v>
      </c>
      <c r="G47" s="45">
        <v>986.17775752</v>
      </c>
      <c r="H47" s="11" t="str">
        <f t="shared" si="6"/>
        <v>N/A</v>
      </c>
      <c r="I47" s="12">
        <v>13.99</v>
      </c>
      <c r="J47" s="12">
        <v>43.68</v>
      </c>
      <c r="K47" s="43" t="s">
        <v>739</v>
      </c>
      <c r="L47" s="9" t="str">
        <f>IF(J47="Div by 0", "N/A", IF(OR(J47="N/A",K47="N/A"),"N/A", IF(J47&gt;VALUE(MID(K47,1,2)), "No", IF(J47&lt;-1*VALUE(MID(K47,1,2)), "No", "Yes"))))</f>
        <v>No</v>
      </c>
    </row>
    <row r="48" spans="1:12" x14ac:dyDescent="0.25">
      <c r="A48" s="44" t="s">
        <v>1502</v>
      </c>
      <c r="B48" s="35" t="s">
        <v>213</v>
      </c>
      <c r="C48" s="45">
        <v>29151.732945</v>
      </c>
      <c r="D48" s="11" t="str">
        <f t="shared" ref="D48:D74" si="7">IF($B48="N/A","N/A",IF(C48&gt;10,"No",IF(C48&lt;-10,"No","Yes")))</f>
        <v>N/A</v>
      </c>
      <c r="E48" s="45">
        <v>29279.087391000001</v>
      </c>
      <c r="F48" s="11" t="str">
        <f t="shared" ref="F48:F74" si="8">IF($B48="N/A","N/A",IF(E48&gt;10,"No",IF(E48&lt;-10,"No","Yes")))</f>
        <v>N/A</v>
      </c>
      <c r="G48" s="45">
        <v>29535.306889</v>
      </c>
      <c r="H48" s="11" t="str">
        <f t="shared" ref="H48:H74" si="9">IF($B48="N/A","N/A",IF(G48&gt;10,"No",IF(G48&lt;-10,"No","Yes")))</f>
        <v>N/A</v>
      </c>
      <c r="I48" s="12">
        <v>0.43690000000000001</v>
      </c>
      <c r="J48" s="12">
        <v>0.87509999999999999</v>
      </c>
      <c r="K48" s="43" t="s">
        <v>739</v>
      </c>
      <c r="L48" s="9" t="str">
        <f t="shared" ref="L48:L74" si="10">IF(J48="Div by 0", "N/A", IF(K48="N/A","N/A", IF(J48&gt;VALUE(MID(K48,1,2)), "No", IF(J48&lt;-1*VALUE(MID(K48,1,2)), "No", "Yes"))))</f>
        <v>Yes</v>
      </c>
    </row>
    <row r="49" spans="1:12" x14ac:dyDescent="0.25">
      <c r="A49" s="44" t="s">
        <v>1503</v>
      </c>
      <c r="B49" s="35" t="s">
        <v>213</v>
      </c>
      <c r="C49" s="45">
        <v>15772.50686</v>
      </c>
      <c r="D49" s="11" t="str">
        <f t="shared" si="7"/>
        <v>N/A</v>
      </c>
      <c r="E49" s="45">
        <v>16640.854326000001</v>
      </c>
      <c r="F49" s="11" t="str">
        <f t="shared" si="8"/>
        <v>N/A</v>
      </c>
      <c r="G49" s="45">
        <v>17550.874237</v>
      </c>
      <c r="H49" s="11" t="str">
        <f t="shared" si="9"/>
        <v>N/A</v>
      </c>
      <c r="I49" s="12">
        <v>5.5049999999999999</v>
      </c>
      <c r="J49" s="12">
        <v>5.4690000000000003</v>
      </c>
      <c r="K49" s="43" t="s">
        <v>739</v>
      </c>
      <c r="L49" s="9" t="str">
        <f t="shared" si="10"/>
        <v>Yes</v>
      </c>
    </row>
    <row r="50" spans="1:12" x14ac:dyDescent="0.25">
      <c r="A50" s="44" t="s">
        <v>1504</v>
      </c>
      <c r="B50" s="35" t="s">
        <v>213</v>
      </c>
      <c r="C50" s="45">
        <v>19925.796300999998</v>
      </c>
      <c r="D50" s="11" t="str">
        <f t="shared" si="7"/>
        <v>N/A</v>
      </c>
      <c r="E50" s="45">
        <v>19983.380625999998</v>
      </c>
      <c r="F50" s="11" t="str">
        <f t="shared" si="8"/>
        <v>N/A</v>
      </c>
      <c r="G50" s="45">
        <v>20494.158389</v>
      </c>
      <c r="H50" s="11" t="str">
        <f t="shared" si="9"/>
        <v>N/A</v>
      </c>
      <c r="I50" s="12">
        <v>0.28899999999999998</v>
      </c>
      <c r="J50" s="12">
        <v>2.556</v>
      </c>
      <c r="K50" s="43" t="s">
        <v>739</v>
      </c>
      <c r="L50" s="9" t="str">
        <f t="shared" si="10"/>
        <v>Yes</v>
      </c>
    </row>
    <row r="51" spans="1:12" x14ac:dyDescent="0.25">
      <c r="A51" s="44" t="s">
        <v>1505</v>
      </c>
      <c r="B51" s="35" t="s">
        <v>213</v>
      </c>
      <c r="C51" s="45">
        <v>2536.8565021999998</v>
      </c>
      <c r="D51" s="11" t="str">
        <f t="shared" si="7"/>
        <v>N/A</v>
      </c>
      <c r="E51" s="45">
        <v>4156.6292320000002</v>
      </c>
      <c r="F51" s="11" t="str">
        <f t="shared" si="8"/>
        <v>N/A</v>
      </c>
      <c r="G51" s="45">
        <v>3680.8707739000001</v>
      </c>
      <c r="H51" s="11" t="str">
        <f t="shared" si="9"/>
        <v>N/A</v>
      </c>
      <c r="I51" s="12">
        <v>63.85</v>
      </c>
      <c r="J51" s="12">
        <v>-11.4</v>
      </c>
      <c r="K51" s="43" t="s">
        <v>739</v>
      </c>
      <c r="L51" s="9" t="str">
        <f t="shared" si="10"/>
        <v>Yes</v>
      </c>
    </row>
    <row r="52" spans="1:12" x14ac:dyDescent="0.25">
      <c r="A52" s="44" t="s">
        <v>1506</v>
      </c>
      <c r="B52" s="35" t="s">
        <v>213</v>
      </c>
      <c r="C52" s="45">
        <v>33805.853290999999</v>
      </c>
      <c r="D52" s="11" t="str">
        <f t="shared" si="7"/>
        <v>N/A</v>
      </c>
      <c r="E52" s="45">
        <v>33883.481533999999</v>
      </c>
      <c r="F52" s="11" t="str">
        <f t="shared" si="8"/>
        <v>N/A</v>
      </c>
      <c r="G52" s="45">
        <v>34061.713274000002</v>
      </c>
      <c r="H52" s="11" t="str">
        <f t="shared" si="9"/>
        <v>N/A</v>
      </c>
      <c r="I52" s="12">
        <v>0.2296</v>
      </c>
      <c r="J52" s="12">
        <v>0.52600000000000002</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28460.255314999999</v>
      </c>
      <c r="D54" s="11" t="str">
        <f t="shared" si="7"/>
        <v>N/A</v>
      </c>
      <c r="E54" s="45">
        <v>29246.491978999999</v>
      </c>
      <c r="F54" s="11" t="str">
        <f t="shared" si="8"/>
        <v>N/A</v>
      </c>
      <c r="G54" s="45">
        <v>28900.649507999999</v>
      </c>
      <c r="H54" s="11" t="str">
        <f t="shared" si="9"/>
        <v>N/A</v>
      </c>
      <c r="I54" s="12">
        <v>2.7629999999999999</v>
      </c>
      <c r="J54" s="12">
        <v>-1.18</v>
      </c>
      <c r="K54" s="43" t="s">
        <v>739</v>
      </c>
      <c r="L54" s="9" t="str">
        <f t="shared" si="10"/>
        <v>Yes</v>
      </c>
    </row>
    <row r="55" spans="1:12" x14ac:dyDescent="0.25">
      <c r="A55" s="44" t="s">
        <v>1509</v>
      </c>
      <c r="B55" s="35" t="s">
        <v>213</v>
      </c>
      <c r="C55" s="45">
        <v>38996.998074000003</v>
      </c>
      <c r="D55" s="11" t="str">
        <f t="shared" si="7"/>
        <v>N/A</v>
      </c>
      <c r="E55" s="45">
        <v>41199.723405999997</v>
      </c>
      <c r="F55" s="11" t="str">
        <f t="shared" si="8"/>
        <v>N/A</v>
      </c>
      <c r="G55" s="45">
        <v>41685.243961</v>
      </c>
      <c r="H55" s="11" t="str">
        <f t="shared" si="9"/>
        <v>N/A</v>
      </c>
      <c r="I55" s="12">
        <v>5.6479999999999997</v>
      </c>
      <c r="J55" s="12">
        <v>1.1779999999999999</v>
      </c>
      <c r="K55" s="43" t="s">
        <v>739</v>
      </c>
      <c r="L55" s="9" t="str">
        <f t="shared" si="10"/>
        <v>Yes</v>
      </c>
    </row>
    <row r="56" spans="1:12" x14ac:dyDescent="0.25">
      <c r="A56" s="44" t="s">
        <v>1510</v>
      </c>
      <c r="B56" s="35" t="s">
        <v>213</v>
      </c>
      <c r="C56" s="45">
        <v>10895.751258</v>
      </c>
      <c r="D56" s="11" t="str">
        <f t="shared" si="7"/>
        <v>N/A</v>
      </c>
      <c r="E56" s="45">
        <v>11384.864833</v>
      </c>
      <c r="F56" s="11" t="str">
        <f t="shared" si="8"/>
        <v>N/A</v>
      </c>
      <c r="G56" s="45">
        <v>11358.482873999999</v>
      </c>
      <c r="H56" s="11" t="str">
        <f t="shared" si="9"/>
        <v>N/A</v>
      </c>
      <c r="I56" s="12">
        <v>4.4889999999999999</v>
      </c>
      <c r="J56" s="12">
        <v>-0.23200000000000001</v>
      </c>
      <c r="K56" s="43" t="s">
        <v>739</v>
      </c>
      <c r="L56" s="9" t="str">
        <f t="shared" si="10"/>
        <v>Yes</v>
      </c>
    </row>
    <row r="57" spans="1:12" x14ac:dyDescent="0.25">
      <c r="A57" s="44" t="s">
        <v>1511</v>
      </c>
      <c r="B57" s="35" t="s">
        <v>213</v>
      </c>
      <c r="C57" s="45">
        <v>4957.321535</v>
      </c>
      <c r="D57" s="11" t="str">
        <f t="shared" si="7"/>
        <v>N/A</v>
      </c>
      <c r="E57" s="45">
        <v>5719.8346406999999</v>
      </c>
      <c r="F57" s="11" t="str">
        <f t="shared" si="8"/>
        <v>N/A</v>
      </c>
      <c r="G57" s="45">
        <v>5843.8437955999998</v>
      </c>
      <c r="H57" s="11" t="str">
        <f t="shared" si="9"/>
        <v>N/A</v>
      </c>
      <c r="I57" s="12">
        <v>15.38</v>
      </c>
      <c r="J57" s="12">
        <v>2.1680000000000001</v>
      </c>
      <c r="K57" s="43" t="s">
        <v>739</v>
      </c>
      <c r="L57" s="9" t="str">
        <f t="shared" si="10"/>
        <v>Yes</v>
      </c>
    </row>
    <row r="58" spans="1:12" x14ac:dyDescent="0.25">
      <c r="A58" s="44" t="s">
        <v>1512</v>
      </c>
      <c r="B58" s="35" t="s">
        <v>213</v>
      </c>
      <c r="C58" s="45">
        <v>32197.744462999999</v>
      </c>
      <c r="D58" s="11" t="str">
        <f t="shared" si="7"/>
        <v>N/A</v>
      </c>
      <c r="E58" s="45">
        <v>32891.752322</v>
      </c>
      <c r="F58" s="11" t="str">
        <f t="shared" si="8"/>
        <v>N/A</v>
      </c>
      <c r="G58" s="45">
        <v>32345.603019999999</v>
      </c>
      <c r="H58" s="11" t="str">
        <f t="shared" si="9"/>
        <v>N/A</v>
      </c>
      <c r="I58" s="12">
        <v>2.1549999999999998</v>
      </c>
      <c r="J58" s="12">
        <v>-1.66</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4113.6737825</v>
      </c>
      <c r="D60" s="11" t="str">
        <f t="shared" si="7"/>
        <v>N/A</v>
      </c>
      <c r="E60" s="45">
        <v>5894.3031185999998</v>
      </c>
      <c r="F60" s="11" t="str">
        <f t="shared" si="8"/>
        <v>N/A</v>
      </c>
      <c r="G60" s="45">
        <v>4406.2183684000001</v>
      </c>
      <c r="H60" s="11" t="str">
        <f t="shared" si="9"/>
        <v>N/A</v>
      </c>
      <c r="I60" s="12">
        <v>43.29</v>
      </c>
      <c r="J60" s="12">
        <v>-25.2</v>
      </c>
      <c r="K60" s="43" t="s">
        <v>739</v>
      </c>
      <c r="L60" s="9" t="str">
        <f t="shared" si="10"/>
        <v>Yes</v>
      </c>
    </row>
    <row r="61" spans="1:12" x14ac:dyDescent="0.25">
      <c r="A61" s="44" t="s">
        <v>1515</v>
      </c>
      <c r="B61" s="35" t="s">
        <v>213</v>
      </c>
      <c r="C61" s="45">
        <v>1241.1744458000001</v>
      </c>
      <c r="D61" s="11" t="str">
        <f t="shared" si="7"/>
        <v>N/A</v>
      </c>
      <c r="E61" s="45">
        <v>1585.7801268000001</v>
      </c>
      <c r="F61" s="11" t="str">
        <f t="shared" si="8"/>
        <v>N/A</v>
      </c>
      <c r="G61" s="45">
        <v>1186.1683049999999</v>
      </c>
      <c r="H61" s="11" t="str">
        <f t="shared" si="9"/>
        <v>N/A</v>
      </c>
      <c r="I61" s="12">
        <v>27.76</v>
      </c>
      <c r="J61" s="12">
        <v>-25.2</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v>2782.4871794999999</v>
      </c>
      <c r="D63" s="11" t="str">
        <f t="shared" si="7"/>
        <v>N/A</v>
      </c>
      <c r="E63" s="45">
        <v>4318.7272727</v>
      </c>
      <c r="F63" s="11" t="str">
        <f t="shared" si="8"/>
        <v>N/A</v>
      </c>
      <c r="G63" s="45">
        <v>944.31715210000004</v>
      </c>
      <c r="H63" s="11" t="str">
        <f t="shared" si="9"/>
        <v>N/A</v>
      </c>
      <c r="I63" s="12">
        <v>55.21</v>
      </c>
      <c r="J63" s="12">
        <v>-78.099999999999994</v>
      </c>
      <c r="K63" s="43" t="s">
        <v>739</v>
      </c>
      <c r="L63" s="9" t="str">
        <f t="shared" si="10"/>
        <v>No</v>
      </c>
    </row>
    <row r="64" spans="1:12" x14ac:dyDescent="0.25">
      <c r="A64" s="44" t="s">
        <v>1518</v>
      </c>
      <c r="B64" s="35" t="s">
        <v>213</v>
      </c>
      <c r="C64" s="45">
        <v>2409.9962986</v>
      </c>
      <c r="D64" s="11" t="str">
        <f t="shared" si="7"/>
        <v>N/A</v>
      </c>
      <c r="E64" s="45">
        <v>3937.2961255</v>
      </c>
      <c r="F64" s="11" t="str">
        <f t="shared" si="8"/>
        <v>N/A</v>
      </c>
      <c r="G64" s="45">
        <v>3393.2548139</v>
      </c>
      <c r="H64" s="11" t="str">
        <f t="shared" si="9"/>
        <v>N/A</v>
      </c>
      <c r="I64" s="12">
        <v>63.37</v>
      </c>
      <c r="J64" s="12">
        <v>-13.8</v>
      </c>
      <c r="K64" s="43" t="s">
        <v>739</v>
      </c>
      <c r="L64" s="9" t="str">
        <f t="shared" si="10"/>
        <v>Yes</v>
      </c>
    </row>
    <row r="65" spans="1:12" x14ac:dyDescent="0.25">
      <c r="A65" s="44" t="s">
        <v>1519</v>
      </c>
      <c r="B65" s="35" t="s">
        <v>213</v>
      </c>
      <c r="C65" s="45">
        <v>15134.064836</v>
      </c>
      <c r="D65" s="11" t="str">
        <f t="shared" si="7"/>
        <v>N/A</v>
      </c>
      <c r="E65" s="45">
        <v>21555.142132000001</v>
      </c>
      <c r="F65" s="11" t="str">
        <f t="shared" si="8"/>
        <v>N/A</v>
      </c>
      <c r="G65" s="45">
        <v>10624.132315000001</v>
      </c>
      <c r="H65" s="11" t="str">
        <f t="shared" si="9"/>
        <v>N/A</v>
      </c>
      <c r="I65" s="12">
        <v>42.43</v>
      </c>
      <c r="J65" s="12">
        <v>-50.7</v>
      </c>
      <c r="K65" s="43" t="s">
        <v>739</v>
      </c>
      <c r="L65" s="9" t="str">
        <f t="shared" si="10"/>
        <v>No</v>
      </c>
    </row>
    <row r="66" spans="1:12" x14ac:dyDescent="0.25">
      <c r="A66" s="44" t="s">
        <v>1520</v>
      </c>
      <c r="B66" s="35" t="s">
        <v>213</v>
      </c>
      <c r="C66" s="45">
        <v>24215.503185000001</v>
      </c>
      <c r="D66" s="11" t="str">
        <f t="shared" si="7"/>
        <v>N/A</v>
      </c>
      <c r="E66" s="45">
        <v>23514.778846000001</v>
      </c>
      <c r="F66" s="11" t="str">
        <f t="shared" si="8"/>
        <v>N/A</v>
      </c>
      <c r="G66" s="45">
        <v>15094.702128000001</v>
      </c>
      <c r="H66" s="11" t="str">
        <f t="shared" si="9"/>
        <v>N/A</v>
      </c>
      <c r="I66" s="12">
        <v>-2.89</v>
      </c>
      <c r="J66" s="12">
        <v>-35.799999999999997</v>
      </c>
      <c r="K66" s="43" t="s">
        <v>739</v>
      </c>
      <c r="L66" s="9" t="str">
        <f t="shared" si="10"/>
        <v>No</v>
      </c>
    </row>
    <row r="67" spans="1:12" x14ac:dyDescent="0.25">
      <c r="A67" s="44" t="s">
        <v>1521</v>
      </c>
      <c r="B67" s="35" t="s">
        <v>213</v>
      </c>
      <c r="C67" s="45" t="s">
        <v>1746</v>
      </c>
      <c r="D67" s="11" t="str">
        <f t="shared" si="7"/>
        <v>N/A</v>
      </c>
      <c r="E67" s="45" t="s">
        <v>1746</v>
      </c>
      <c r="F67" s="11" t="str">
        <f t="shared" si="8"/>
        <v>N/A</v>
      </c>
      <c r="G67" s="45" t="s">
        <v>1746</v>
      </c>
      <c r="H67" s="11" t="str">
        <f t="shared" si="9"/>
        <v>N/A</v>
      </c>
      <c r="I67" s="12" t="s">
        <v>1746</v>
      </c>
      <c r="J67" s="12" t="s">
        <v>1746</v>
      </c>
      <c r="K67" s="43" t="s">
        <v>739</v>
      </c>
      <c r="L67" s="9" t="str">
        <f t="shared" si="10"/>
        <v>N/A</v>
      </c>
    </row>
    <row r="68" spans="1:12" x14ac:dyDescent="0.25">
      <c r="A68" s="44" t="s">
        <v>1522</v>
      </c>
      <c r="B68" s="35" t="s">
        <v>213</v>
      </c>
      <c r="C68" s="45">
        <v>3124.5527993999999</v>
      </c>
      <c r="D68" s="11" t="str">
        <f t="shared" si="7"/>
        <v>N/A</v>
      </c>
      <c r="E68" s="45">
        <v>4079.6672315999999</v>
      </c>
      <c r="F68" s="11" t="str">
        <f t="shared" si="8"/>
        <v>N/A</v>
      </c>
      <c r="G68" s="45">
        <v>5130.3024261999999</v>
      </c>
      <c r="H68" s="11" t="str">
        <f t="shared" si="9"/>
        <v>N/A</v>
      </c>
      <c r="I68" s="12">
        <v>30.57</v>
      </c>
      <c r="J68" s="12">
        <v>25.75</v>
      </c>
      <c r="K68" s="43" t="s">
        <v>739</v>
      </c>
      <c r="L68" s="9" t="str">
        <f t="shared" si="10"/>
        <v>Yes</v>
      </c>
    </row>
    <row r="69" spans="1:12" x14ac:dyDescent="0.25">
      <c r="A69" s="44" t="s">
        <v>1523</v>
      </c>
      <c r="B69" s="35" t="s">
        <v>213</v>
      </c>
      <c r="C69" s="45">
        <v>2668.3375479000001</v>
      </c>
      <c r="D69" s="11" t="str">
        <f t="shared" si="7"/>
        <v>N/A</v>
      </c>
      <c r="E69" s="45">
        <v>3196.1699180999999</v>
      </c>
      <c r="F69" s="11" t="str">
        <f t="shared" si="8"/>
        <v>N/A</v>
      </c>
      <c r="G69" s="45">
        <v>3117.5711408000002</v>
      </c>
      <c r="H69" s="11" t="str">
        <f t="shared" si="9"/>
        <v>N/A</v>
      </c>
      <c r="I69" s="12">
        <v>19.78</v>
      </c>
      <c r="J69" s="12">
        <v>-2.46</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v>3154.1139705999999</v>
      </c>
      <c r="D71" s="11" t="str">
        <f t="shared" si="7"/>
        <v>N/A</v>
      </c>
      <c r="E71" s="45">
        <v>3846.7792792999999</v>
      </c>
      <c r="F71" s="11" t="str">
        <f t="shared" si="8"/>
        <v>N/A</v>
      </c>
      <c r="G71" s="45">
        <v>2855.3883928999999</v>
      </c>
      <c r="H71" s="11" t="str">
        <f t="shared" si="9"/>
        <v>N/A</v>
      </c>
      <c r="I71" s="12">
        <v>21.96</v>
      </c>
      <c r="J71" s="12">
        <v>-25.8</v>
      </c>
      <c r="K71" s="43" t="s">
        <v>739</v>
      </c>
      <c r="L71" s="9" t="str">
        <f t="shared" si="10"/>
        <v>Yes</v>
      </c>
    </row>
    <row r="72" spans="1:12" x14ac:dyDescent="0.25">
      <c r="A72" s="44" t="s">
        <v>1526</v>
      </c>
      <c r="B72" s="35" t="s">
        <v>213</v>
      </c>
      <c r="C72" s="45">
        <v>3962.1586777000002</v>
      </c>
      <c r="D72" s="11" t="str">
        <f t="shared" si="7"/>
        <v>N/A</v>
      </c>
      <c r="E72" s="45">
        <v>4238.8491812000002</v>
      </c>
      <c r="F72" s="11" t="str">
        <f t="shared" si="8"/>
        <v>N/A</v>
      </c>
      <c r="G72" s="45">
        <v>3432.3766641000002</v>
      </c>
      <c r="H72" s="11" t="str">
        <f t="shared" si="9"/>
        <v>N/A</v>
      </c>
      <c r="I72" s="12">
        <v>6.9829999999999997</v>
      </c>
      <c r="J72" s="12">
        <v>-19</v>
      </c>
      <c r="K72" s="43" t="s">
        <v>739</v>
      </c>
      <c r="L72" s="9" t="str">
        <f t="shared" si="10"/>
        <v>Yes</v>
      </c>
    </row>
    <row r="73" spans="1:12" x14ac:dyDescent="0.25">
      <c r="A73" s="44" t="s">
        <v>1527</v>
      </c>
      <c r="B73" s="35" t="s">
        <v>213</v>
      </c>
      <c r="C73" s="45">
        <v>4296.8434982999997</v>
      </c>
      <c r="D73" s="11" t="str">
        <f t="shared" si="7"/>
        <v>N/A</v>
      </c>
      <c r="E73" s="45">
        <v>4194.3708809999998</v>
      </c>
      <c r="F73" s="11" t="str">
        <f t="shared" si="8"/>
        <v>N/A</v>
      </c>
      <c r="G73" s="45">
        <v>5444.1763055000001</v>
      </c>
      <c r="H73" s="11" t="str">
        <f t="shared" si="9"/>
        <v>N/A</v>
      </c>
      <c r="I73" s="12">
        <v>-2.38</v>
      </c>
      <c r="J73" s="12">
        <v>29.8</v>
      </c>
      <c r="K73" s="43" t="s">
        <v>739</v>
      </c>
      <c r="L73" s="9" t="str">
        <f t="shared" si="10"/>
        <v>Yes</v>
      </c>
    </row>
    <row r="74" spans="1:12" x14ac:dyDescent="0.25">
      <c r="A74" s="44" t="s">
        <v>1528</v>
      </c>
      <c r="B74" s="35" t="s">
        <v>213</v>
      </c>
      <c r="C74" s="45" t="s">
        <v>1746</v>
      </c>
      <c r="D74" s="11" t="str">
        <f t="shared" si="7"/>
        <v>N/A</v>
      </c>
      <c r="E74" s="45" t="s">
        <v>1746</v>
      </c>
      <c r="F74" s="11" t="str">
        <f t="shared" si="8"/>
        <v>N/A</v>
      </c>
      <c r="G74" s="45" t="s">
        <v>1746</v>
      </c>
      <c r="H74" s="11" t="str">
        <f t="shared" si="9"/>
        <v>N/A</v>
      </c>
      <c r="I74" s="12" t="s">
        <v>1746</v>
      </c>
      <c r="J74" s="12" t="s">
        <v>1746</v>
      </c>
      <c r="K74" s="43" t="s">
        <v>739</v>
      </c>
      <c r="L74" s="9" t="str">
        <f t="shared" si="10"/>
        <v>N/A</v>
      </c>
    </row>
    <row r="75" spans="1:12" x14ac:dyDescent="0.25">
      <c r="A75" s="44" t="s">
        <v>1610</v>
      </c>
      <c r="B75" s="35" t="s">
        <v>213</v>
      </c>
      <c r="C75" s="45">
        <v>235488348</v>
      </c>
      <c r="D75" s="11" t="str">
        <f t="shared" ref="D75:D144" si="11">IF($B75="N/A","N/A",IF(C75&gt;10,"No",IF(C75&lt;-10,"No","Yes")))</f>
        <v>N/A</v>
      </c>
      <c r="E75" s="45">
        <v>340721203</v>
      </c>
      <c r="F75" s="11" t="str">
        <f t="shared" ref="F75:F144" si="12">IF($B75="N/A","N/A",IF(E75&gt;10,"No",IF(E75&lt;-10,"No","Yes")))</f>
        <v>N/A</v>
      </c>
      <c r="G75" s="45">
        <v>403849723</v>
      </c>
      <c r="H75" s="11" t="str">
        <f t="shared" ref="H75:H144" si="13">IF($B75="N/A","N/A",IF(G75&gt;10,"No",IF(G75&lt;-10,"No","Yes")))</f>
        <v>N/A</v>
      </c>
      <c r="I75" s="12">
        <v>44.69</v>
      </c>
      <c r="J75" s="12">
        <v>18.53</v>
      </c>
      <c r="K75" s="43" t="s">
        <v>739</v>
      </c>
      <c r="L75" s="9" t="str">
        <f t="shared" ref="L75:L135" si="14">IF(J75="Div by 0", "N/A", IF(K75="N/A","N/A", IF(J75&gt;VALUE(MID(K75,1,2)), "No", IF(J75&lt;-1*VALUE(MID(K75,1,2)), "No", "Yes"))))</f>
        <v>Yes</v>
      </c>
    </row>
    <row r="76" spans="1:12" x14ac:dyDescent="0.25">
      <c r="A76" s="44" t="s">
        <v>598</v>
      </c>
      <c r="B76" s="35" t="s">
        <v>213</v>
      </c>
      <c r="C76" s="36">
        <v>28650</v>
      </c>
      <c r="D76" s="11" t="str">
        <f t="shared" si="11"/>
        <v>N/A</v>
      </c>
      <c r="E76" s="36">
        <v>38891</v>
      </c>
      <c r="F76" s="11" t="str">
        <f t="shared" si="12"/>
        <v>N/A</v>
      </c>
      <c r="G76" s="36">
        <v>44732</v>
      </c>
      <c r="H76" s="11" t="str">
        <f t="shared" si="13"/>
        <v>N/A</v>
      </c>
      <c r="I76" s="12">
        <v>35.75</v>
      </c>
      <c r="J76" s="12">
        <v>15.02</v>
      </c>
      <c r="K76" s="43" t="s">
        <v>739</v>
      </c>
      <c r="L76" s="9" t="str">
        <f t="shared" si="14"/>
        <v>Yes</v>
      </c>
    </row>
    <row r="77" spans="1:12" x14ac:dyDescent="0.25">
      <c r="A77" s="44" t="s">
        <v>1437</v>
      </c>
      <c r="B77" s="35" t="s">
        <v>213</v>
      </c>
      <c r="C77" s="45">
        <v>8219.4885864000007</v>
      </c>
      <c r="D77" s="11" t="str">
        <f t="shared" si="11"/>
        <v>N/A</v>
      </c>
      <c r="E77" s="45">
        <v>8760.9267696999996</v>
      </c>
      <c r="F77" s="11" t="str">
        <f t="shared" si="12"/>
        <v>N/A</v>
      </c>
      <c r="G77" s="45">
        <v>9028.2062729000008</v>
      </c>
      <c r="H77" s="11" t="str">
        <f t="shared" si="13"/>
        <v>N/A</v>
      </c>
      <c r="I77" s="12">
        <v>6.5869999999999997</v>
      </c>
      <c r="J77" s="12">
        <v>3.0510000000000002</v>
      </c>
      <c r="K77" s="43" t="s">
        <v>739</v>
      </c>
      <c r="L77" s="9" t="str">
        <f t="shared" si="14"/>
        <v>Yes</v>
      </c>
    </row>
    <row r="78" spans="1:12" x14ac:dyDescent="0.25">
      <c r="A78" s="44" t="s">
        <v>1438</v>
      </c>
      <c r="B78" s="35" t="s">
        <v>213</v>
      </c>
      <c r="C78" s="36">
        <v>5.6424432810000003</v>
      </c>
      <c r="D78" s="11" t="str">
        <f t="shared" si="11"/>
        <v>N/A</v>
      </c>
      <c r="E78" s="36">
        <v>5.9964001953999997</v>
      </c>
      <c r="F78" s="11" t="str">
        <f t="shared" si="12"/>
        <v>N/A</v>
      </c>
      <c r="G78" s="36">
        <v>6.1695430564000002</v>
      </c>
      <c r="H78" s="11" t="str">
        <f t="shared" si="13"/>
        <v>N/A</v>
      </c>
      <c r="I78" s="12">
        <v>6.2729999999999997</v>
      </c>
      <c r="J78" s="12">
        <v>2.887</v>
      </c>
      <c r="K78" s="43" t="s">
        <v>739</v>
      </c>
      <c r="L78" s="9" t="str">
        <f t="shared" si="14"/>
        <v>Yes</v>
      </c>
    </row>
    <row r="79" spans="1:12" x14ac:dyDescent="0.25">
      <c r="A79" s="44" t="s">
        <v>599</v>
      </c>
      <c r="B79" s="35" t="s">
        <v>213</v>
      </c>
      <c r="C79" s="45">
        <v>4297314</v>
      </c>
      <c r="D79" s="11" t="str">
        <f t="shared" si="11"/>
        <v>N/A</v>
      </c>
      <c r="E79" s="45">
        <v>3490920</v>
      </c>
      <c r="F79" s="11" t="str">
        <f t="shared" si="12"/>
        <v>N/A</v>
      </c>
      <c r="G79" s="45">
        <v>3535220</v>
      </c>
      <c r="H79" s="11" t="str">
        <f t="shared" si="13"/>
        <v>N/A</v>
      </c>
      <c r="I79" s="12">
        <v>-18.8</v>
      </c>
      <c r="J79" s="12">
        <v>1.2689999999999999</v>
      </c>
      <c r="K79" s="43" t="s">
        <v>739</v>
      </c>
      <c r="L79" s="9" t="str">
        <f t="shared" si="14"/>
        <v>Yes</v>
      </c>
    </row>
    <row r="80" spans="1:12" x14ac:dyDescent="0.25">
      <c r="A80" s="44" t="s">
        <v>600</v>
      </c>
      <c r="B80" s="35" t="s">
        <v>213</v>
      </c>
      <c r="C80" s="36">
        <v>91</v>
      </c>
      <c r="D80" s="11" t="str">
        <f t="shared" si="11"/>
        <v>N/A</v>
      </c>
      <c r="E80" s="36">
        <v>79</v>
      </c>
      <c r="F80" s="11" t="str">
        <f t="shared" si="12"/>
        <v>N/A</v>
      </c>
      <c r="G80" s="36">
        <v>99</v>
      </c>
      <c r="H80" s="11" t="str">
        <f t="shared" si="13"/>
        <v>N/A</v>
      </c>
      <c r="I80" s="12">
        <v>-13.2</v>
      </c>
      <c r="J80" s="12">
        <v>25.32</v>
      </c>
      <c r="K80" s="43" t="s">
        <v>739</v>
      </c>
      <c r="L80" s="9" t="str">
        <f t="shared" si="14"/>
        <v>Yes</v>
      </c>
    </row>
    <row r="81" spans="1:12" x14ac:dyDescent="0.25">
      <c r="A81" s="44" t="s">
        <v>1439</v>
      </c>
      <c r="B81" s="35" t="s">
        <v>213</v>
      </c>
      <c r="C81" s="45">
        <v>47223.230769000002</v>
      </c>
      <c r="D81" s="11" t="str">
        <f t="shared" si="11"/>
        <v>N/A</v>
      </c>
      <c r="E81" s="45">
        <v>44188.860759000003</v>
      </c>
      <c r="F81" s="11" t="str">
        <f t="shared" si="12"/>
        <v>N/A</v>
      </c>
      <c r="G81" s="45">
        <v>35709.292929000003</v>
      </c>
      <c r="H81" s="11" t="str">
        <f t="shared" si="13"/>
        <v>N/A</v>
      </c>
      <c r="I81" s="12">
        <v>-6.43</v>
      </c>
      <c r="J81" s="12">
        <v>-19.2</v>
      </c>
      <c r="K81" s="43" t="s">
        <v>739</v>
      </c>
      <c r="L81" s="9" t="str">
        <f t="shared" si="14"/>
        <v>Yes</v>
      </c>
    </row>
    <row r="82" spans="1:12" ht="25" x14ac:dyDescent="0.25">
      <c r="A82" s="44" t="s">
        <v>601</v>
      </c>
      <c r="B82" s="35" t="s">
        <v>213</v>
      </c>
      <c r="C82" s="45">
        <v>1963280</v>
      </c>
      <c r="D82" s="11" t="str">
        <f t="shared" si="11"/>
        <v>N/A</v>
      </c>
      <c r="E82" s="45">
        <v>1888716</v>
      </c>
      <c r="F82" s="11" t="str">
        <f t="shared" si="12"/>
        <v>N/A</v>
      </c>
      <c r="G82" s="45">
        <v>1318908</v>
      </c>
      <c r="H82" s="11" t="str">
        <f t="shared" si="13"/>
        <v>N/A</v>
      </c>
      <c r="I82" s="12">
        <v>-3.8</v>
      </c>
      <c r="J82" s="12">
        <v>-30.2</v>
      </c>
      <c r="K82" s="43" t="s">
        <v>739</v>
      </c>
      <c r="L82" s="9" t="str">
        <f t="shared" si="14"/>
        <v>No</v>
      </c>
    </row>
    <row r="83" spans="1:12" x14ac:dyDescent="0.25">
      <c r="A83" s="44" t="s">
        <v>602</v>
      </c>
      <c r="B83" s="35" t="s">
        <v>213</v>
      </c>
      <c r="C83" s="36">
        <v>1009</v>
      </c>
      <c r="D83" s="11" t="str">
        <f t="shared" si="11"/>
        <v>N/A</v>
      </c>
      <c r="E83" s="36">
        <v>790</v>
      </c>
      <c r="F83" s="11" t="str">
        <f t="shared" si="12"/>
        <v>N/A</v>
      </c>
      <c r="G83" s="36">
        <v>319</v>
      </c>
      <c r="H83" s="11" t="str">
        <f t="shared" si="13"/>
        <v>N/A</v>
      </c>
      <c r="I83" s="12">
        <v>-21.7</v>
      </c>
      <c r="J83" s="12">
        <v>-59.6</v>
      </c>
      <c r="K83" s="43" t="s">
        <v>739</v>
      </c>
      <c r="L83" s="9" t="str">
        <f t="shared" si="14"/>
        <v>No</v>
      </c>
    </row>
    <row r="84" spans="1:12" ht="25" x14ac:dyDescent="0.25">
      <c r="A84" s="4" t="s">
        <v>1440</v>
      </c>
      <c r="B84" s="35" t="s">
        <v>213</v>
      </c>
      <c r="C84" s="45">
        <v>1945.7680872000001</v>
      </c>
      <c r="D84" s="11" t="str">
        <f t="shared" si="11"/>
        <v>N/A</v>
      </c>
      <c r="E84" s="45">
        <v>2390.7797467999999</v>
      </c>
      <c r="F84" s="11" t="str">
        <f t="shared" si="12"/>
        <v>N/A</v>
      </c>
      <c r="G84" s="45">
        <v>4134.5078370000001</v>
      </c>
      <c r="H84" s="11" t="str">
        <f t="shared" si="13"/>
        <v>N/A</v>
      </c>
      <c r="I84" s="12">
        <v>22.87</v>
      </c>
      <c r="J84" s="12">
        <v>72.94</v>
      </c>
      <c r="K84" s="43" t="s">
        <v>739</v>
      </c>
      <c r="L84" s="9" t="str">
        <f t="shared" si="14"/>
        <v>No</v>
      </c>
    </row>
    <row r="85" spans="1:12" x14ac:dyDescent="0.25">
      <c r="A85" s="4" t="s">
        <v>603</v>
      </c>
      <c r="B85" s="35" t="s">
        <v>213</v>
      </c>
      <c r="C85" s="45">
        <v>287016347</v>
      </c>
      <c r="D85" s="11" t="str">
        <f t="shared" si="11"/>
        <v>N/A</v>
      </c>
      <c r="E85" s="45">
        <v>277950850</v>
      </c>
      <c r="F85" s="11" t="str">
        <f t="shared" si="12"/>
        <v>N/A</v>
      </c>
      <c r="G85" s="45">
        <v>277587103</v>
      </c>
      <c r="H85" s="11" t="str">
        <f t="shared" si="13"/>
        <v>N/A</v>
      </c>
      <c r="I85" s="12">
        <v>-3.16</v>
      </c>
      <c r="J85" s="12">
        <v>-0.13100000000000001</v>
      </c>
      <c r="K85" s="43" t="s">
        <v>739</v>
      </c>
      <c r="L85" s="9" t="str">
        <f t="shared" si="14"/>
        <v>Yes</v>
      </c>
    </row>
    <row r="86" spans="1:12" x14ac:dyDescent="0.25">
      <c r="A86" s="4" t="s">
        <v>604</v>
      </c>
      <c r="B86" s="35" t="s">
        <v>213</v>
      </c>
      <c r="C86" s="36">
        <v>1134</v>
      </c>
      <c r="D86" s="11" t="str">
        <f t="shared" si="11"/>
        <v>N/A</v>
      </c>
      <c r="E86" s="36">
        <v>1103</v>
      </c>
      <c r="F86" s="11" t="str">
        <f t="shared" si="12"/>
        <v>N/A</v>
      </c>
      <c r="G86" s="36">
        <v>1089</v>
      </c>
      <c r="H86" s="11" t="str">
        <f t="shared" si="13"/>
        <v>N/A</v>
      </c>
      <c r="I86" s="12">
        <v>-2.73</v>
      </c>
      <c r="J86" s="12">
        <v>-1.27</v>
      </c>
      <c r="K86" s="43" t="s">
        <v>739</v>
      </c>
      <c r="L86" s="9" t="str">
        <f t="shared" si="14"/>
        <v>Yes</v>
      </c>
    </row>
    <row r="87" spans="1:12" x14ac:dyDescent="0.25">
      <c r="A87" s="4" t="s">
        <v>1441</v>
      </c>
      <c r="B87" s="35" t="s">
        <v>213</v>
      </c>
      <c r="C87" s="45">
        <v>253100.8351</v>
      </c>
      <c r="D87" s="11" t="str">
        <f t="shared" si="11"/>
        <v>N/A</v>
      </c>
      <c r="E87" s="45">
        <v>251995.33092000001</v>
      </c>
      <c r="F87" s="11" t="str">
        <f t="shared" si="12"/>
        <v>N/A</v>
      </c>
      <c r="G87" s="45">
        <v>254900.92103</v>
      </c>
      <c r="H87" s="11" t="str">
        <f t="shared" si="13"/>
        <v>N/A</v>
      </c>
      <c r="I87" s="12">
        <v>-0.437</v>
      </c>
      <c r="J87" s="12">
        <v>1.153</v>
      </c>
      <c r="K87" s="43" t="s">
        <v>739</v>
      </c>
      <c r="L87" s="9" t="str">
        <f t="shared" si="14"/>
        <v>Yes</v>
      </c>
    </row>
    <row r="88" spans="1:12" x14ac:dyDescent="0.25">
      <c r="A88" s="44" t="s">
        <v>605</v>
      </c>
      <c r="B88" s="35" t="s">
        <v>213</v>
      </c>
      <c r="C88" s="45">
        <v>1311361108</v>
      </c>
      <c r="D88" s="11" t="str">
        <f t="shared" si="11"/>
        <v>N/A</v>
      </c>
      <c r="E88" s="45">
        <v>1292949790</v>
      </c>
      <c r="F88" s="11" t="str">
        <f t="shared" si="12"/>
        <v>N/A</v>
      </c>
      <c r="G88" s="45">
        <v>1303404387</v>
      </c>
      <c r="H88" s="11" t="str">
        <f t="shared" si="13"/>
        <v>N/A</v>
      </c>
      <c r="I88" s="12">
        <v>-1.4</v>
      </c>
      <c r="J88" s="12">
        <v>0.80859999999999999</v>
      </c>
      <c r="K88" s="43" t="s">
        <v>739</v>
      </c>
      <c r="L88" s="9" t="str">
        <f t="shared" si="14"/>
        <v>Yes</v>
      </c>
    </row>
    <row r="89" spans="1:12" x14ac:dyDescent="0.25">
      <c r="A89" s="46" t="s">
        <v>606</v>
      </c>
      <c r="B89" s="36" t="s">
        <v>213</v>
      </c>
      <c r="C89" s="36">
        <v>28011</v>
      </c>
      <c r="D89" s="11" t="str">
        <f t="shared" si="11"/>
        <v>N/A</v>
      </c>
      <c r="E89" s="36">
        <v>28271</v>
      </c>
      <c r="F89" s="11" t="str">
        <f t="shared" si="12"/>
        <v>N/A</v>
      </c>
      <c r="G89" s="36">
        <v>28578</v>
      </c>
      <c r="H89" s="11" t="str">
        <f t="shared" si="13"/>
        <v>N/A</v>
      </c>
      <c r="I89" s="12">
        <v>0.92820000000000003</v>
      </c>
      <c r="J89" s="12">
        <v>1.0860000000000001</v>
      </c>
      <c r="K89" s="1" t="s">
        <v>739</v>
      </c>
      <c r="L89" s="9" t="str">
        <f t="shared" si="14"/>
        <v>Yes</v>
      </c>
    </row>
    <row r="90" spans="1:12" x14ac:dyDescent="0.25">
      <c r="A90" s="44" t="s">
        <v>1442</v>
      </c>
      <c r="B90" s="35" t="s">
        <v>213</v>
      </c>
      <c r="C90" s="45">
        <v>46815.933312000001</v>
      </c>
      <c r="D90" s="11" t="str">
        <f t="shared" si="11"/>
        <v>N/A</v>
      </c>
      <c r="E90" s="45">
        <v>45734.137102000001</v>
      </c>
      <c r="F90" s="11" t="str">
        <f t="shared" si="12"/>
        <v>N/A</v>
      </c>
      <c r="G90" s="45">
        <v>45608.663551999998</v>
      </c>
      <c r="H90" s="11" t="str">
        <f t="shared" si="13"/>
        <v>N/A</v>
      </c>
      <c r="I90" s="12">
        <v>-2.31</v>
      </c>
      <c r="J90" s="12">
        <v>-0.27400000000000002</v>
      </c>
      <c r="K90" s="43" t="s">
        <v>739</v>
      </c>
      <c r="L90" s="9" t="str">
        <f t="shared" si="14"/>
        <v>Yes</v>
      </c>
    </row>
    <row r="91" spans="1:12" x14ac:dyDescent="0.25">
      <c r="A91" s="44" t="s">
        <v>607</v>
      </c>
      <c r="B91" s="35" t="s">
        <v>213</v>
      </c>
      <c r="C91" s="45">
        <v>38032729</v>
      </c>
      <c r="D91" s="11" t="str">
        <f t="shared" si="11"/>
        <v>N/A</v>
      </c>
      <c r="E91" s="45">
        <v>55749656</v>
      </c>
      <c r="F91" s="11" t="str">
        <f t="shared" si="12"/>
        <v>N/A</v>
      </c>
      <c r="G91" s="45">
        <v>69535598</v>
      </c>
      <c r="H91" s="11" t="str">
        <f t="shared" si="13"/>
        <v>N/A</v>
      </c>
      <c r="I91" s="12">
        <v>46.58</v>
      </c>
      <c r="J91" s="12">
        <v>24.73</v>
      </c>
      <c r="K91" s="43" t="s">
        <v>739</v>
      </c>
      <c r="L91" s="9" t="str">
        <f t="shared" si="14"/>
        <v>Yes</v>
      </c>
    </row>
    <row r="92" spans="1:12" x14ac:dyDescent="0.25">
      <c r="A92" s="44" t="s">
        <v>608</v>
      </c>
      <c r="B92" s="35" t="s">
        <v>213</v>
      </c>
      <c r="C92" s="36">
        <v>78054</v>
      </c>
      <c r="D92" s="11" t="str">
        <f t="shared" si="11"/>
        <v>N/A</v>
      </c>
      <c r="E92" s="36">
        <v>111018</v>
      </c>
      <c r="F92" s="11" t="str">
        <f t="shared" si="12"/>
        <v>N/A</v>
      </c>
      <c r="G92" s="36">
        <v>130323</v>
      </c>
      <c r="H92" s="11" t="str">
        <f t="shared" si="13"/>
        <v>N/A</v>
      </c>
      <c r="I92" s="12">
        <v>42.23</v>
      </c>
      <c r="J92" s="12">
        <v>17.39</v>
      </c>
      <c r="K92" s="43" t="s">
        <v>739</v>
      </c>
      <c r="L92" s="9" t="str">
        <f t="shared" si="14"/>
        <v>Yes</v>
      </c>
    </row>
    <row r="93" spans="1:12" x14ac:dyDescent="0.25">
      <c r="A93" s="44" t="s">
        <v>1443</v>
      </c>
      <c r="B93" s="35" t="s">
        <v>213</v>
      </c>
      <c r="C93" s="45">
        <v>487.26175468000002</v>
      </c>
      <c r="D93" s="11" t="str">
        <f t="shared" si="11"/>
        <v>N/A</v>
      </c>
      <c r="E93" s="45">
        <v>502.16772055000001</v>
      </c>
      <c r="F93" s="11" t="str">
        <f t="shared" si="12"/>
        <v>N/A</v>
      </c>
      <c r="G93" s="45">
        <v>533.56351527000004</v>
      </c>
      <c r="H93" s="11" t="str">
        <f t="shared" si="13"/>
        <v>N/A</v>
      </c>
      <c r="I93" s="12">
        <v>3.0590000000000002</v>
      </c>
      <c r="J93" s="12">
        <v>6.2519999999999998</v>
      </c>
      <c r="K93" s="43" t="s">
        <v>739</v>
      </c>
      <c r="L93" s="9" t="str">
        <f t="shared" si="14"/>
        <v>Yes</v>
      </c>
    </row>
    <row r="94" spans="1:12" x14ac:dyDescent="0.25">
      <c r="A94" s="44" t="s">
        <v>609</v>
      </c>
      <c r="B94" s="35" t="s">
        <v>213</v>
      </c>
      <c r="C94" s="45">
        <v>20842969</v>
      </c>
      <c r="D94" s="11" t="str">
        <f t="shared" si="11"/>
        <v>N/A</v>
      </c>
      <c r="E94" s="45">
        <v>35096873</v>
      </c>
      <c r="F94" s="11" t="str">
        <f t="shared" si="12"/>
        <v>N/A</v>
      </c>
      <c r="G94" s="45">
        <v>42780606</v>
      </c>
      <c r="H94" s="11" t="str">
        <f t="shared" si="13"/>
        <v>N/A</v>
      </c>
      <c r="I94" s="12">
        <v>68.39</v>
      </c>
      <c r="J94" s="12">
        <v>21.89</v>
      </c>
      <c r="K94" s="43" t="s">
        <v>739</v>
      </c>
      <c r="L94" s="9" t="str">
        <f t="shared" si="14"/>
        <v>Yes</v>
      </c>
    </row>
    <row r="95" spans="1:12" x14ac:dyDescent="0.25">
      <c r="A95" s="44" t="s">
        <v>610</v>
      </c>
      <c r="B95" s="35" t="s">
        <v>213</v>
      </c>
      <c r="C95" s="36">
        <v>44324</v>
      </c>
      <c r="D95" s="11" t="str">
        <f t="shared" si="11"/>
        <v>N/A</v>
      </c>
      <c r="E95" s="36">
        <v>73011</v>
      </c>
      <c r="F95" s="11" t="str">
        <f t="shared" si="12"/>
        <v>N/A</v>
      </c>
      <c r="G95" s="36">
        <v>87554</v>
      </c>
      <c r="H95" s="11" t="str">
        <f t="shared" si="13"/>
        <v>N/A</v>
      </c>
      <c r="I95" s="12">
        <v>64.72</v>
      </c>
      <c r="J95" s="12">
        <v>19.920000000000002</v>
      </c>
      <c r="K95" s="43" t="s">
        <v>739</v>
      </c>
      <c r="L95" s="9" t="str">
        <f t="shared" si="14"/>
        <v>Yes</v>
      </c>
    </row>
    <row r="96" spans="1:12" x14ac:dyDescent="0.25">
      <c r="A96" s="44" t="s">
        <v>1444</v>
      </c>
      <c r="B96" s="35" t="s">
        <v>213</v>
      </c>
      <c r="C96" s="45">
        <v>470.24115603000001</v>
      </c>
      <c r="D96" s="11" t="str">
        <f t="shared" si="11"/>
        <v>N/A</v>
      </c>
      <c r="E96" s="45">
        <v>480.70664693999998</v>
      </c>
      <c r="F96" s="11" t="str">
        <f t="shared" si="12"/>
        <v>N/A</v>
      </c>
      <c r="G96" s="45">
        <v>488.61966329000001</v>
      </c>
      <c r="H96" s="11" t="str">
        <f t="shared" si="13"/>
        <v>N/A</v>
      </c>
      <c r="I96" s="12">
        <v>2.226</v>
      </c>
      <c r="J96" s="12">
        <v>1.6459999999999999</v>
      </c>
      <c r="K96" s="43" t="s">
        <v>739</v>
      </c>
      <c r="L96" s="9" t="str">
        <f t="shared" si="14"/>
        <v>Yes</v>
      </c>
    </row>
    <row r="97" spans="1:12" ht="25" x14ac:dyDescent="0.25">
      <c r="A97" s="44" t="s">
        <v>611</v>
      </c>
      <c r="B97" s="35" t="s">
        <v>213</v>
      </c>
      <c r="C97" s="45">
        <v>2232977</v>
      </c>
      <c r="D97" s="11" t="str">
        <f t="shared" si="11"/>
        <v>N/A</v>
      </c>
      <c r="E97" s="45">
        <v>3650052</v>
      </c>
      <c r="F97" s="11" t="str">
        <f t="shared" si="12"/>
        <v>N/A</v>
      </c>
      <c r="G97" s="45">
        <v>4582821</v>
      </c>
      <c r="H97" s="11" t="str">
        <f t="shared" si="13"/>
        <v>N/A</v>
      </c>
      <c r="I97" s="12">
        <v>63.46</v>
      </c>
      <c r="J97" s="12">
        <v>25.55</v>
      </c>
      <c r="K97" s="43" t="s">
        <v>739</v>
      </c>
      <c r="L97" s="9" t="str">
        <f t="shared" si="14"/>
        <v>Yes</v>
      </c>
    </row>
    <row r="98" spans="1:12" x14ac:dyDescent="0.25">
      <c r="A98" s="44" t="s">
        <v>612</v>
      </c>
      <c r="B98" s="35" t="s">
        <v>213</v>
      </c>
      <c r="C98" s="36">
        <v>31950</v>
      </c>
      <c r="D98" s="11" t="str">
        <f t="shared" si="11"/>
        <v>N/A</v>
      </c>
      <c r="E98" s="36">
        <v>43557</v>
      </c>
      <c r="F98" s="11" t="str">
        <f t="shared" si="12"/>
        <v>N/A</v>
      </c>
      <c r="G98" s="36">
        <v>49803</v>
      </c>
      <c r="H98" s="11" t="str">
        <f t="shared" si="13"/>
        <v>N/A</v>
      </c>
      <c r="I98" s="12">
        <v>36.33</v>
      </c>
      <c r="J98" s="12">
        <v>14.34</v>
      </c>
      <c r="K98" s="43" t="s">
        <v>739</v>
      </c>
      <c r="L98" s="9" t="str">
        <f t="shared" si="14"/>
        <v>Yes</v>
      </c>
    </row>
    <row r="99" spans="1:12" ht="25" x14ac:dyDescent="0.25">
      <c r="A99" s="44" t="s">
        <v>1445</v>
      </c>
      <c r="B99" s="35" t="s">
        <v>213</v>
      </c>
      <c r="C99" s="45">
        <v>69.889733958999997</v>
      </c>
      <c r="D99" s="11" t="str">
        <f t="shared" si="11"/>
        <v>N/A</v>
      </c>
      <c r="E99" s="45">
        <v>83.799435223000003</v>
      </c>
      <c r="F99" s="11" t="str">
        <f t="shared" si="12"/>
        <v>N/A</v>
      </c>
      <c r="G99" s="45">
        <v>92.018974760999996</v>
      </c>
      <c r="H99" s="11" t="str">
        <f t="shared" si="13"/>
        <v>N/A</v>
      </c>
      <c r="I99" s="12">
        <v>19.899999999999999</v>
      </c>
      <c r="J99" s="12">
        <v>9.8089999999999993</v>
      </c>
      <c r="K99" s="43" t="s">
        <v>739</v>
      </c>
      <c r="L99" s="9" t="str">
        <f t="shared" si="14"/>
        <v>Yes</v>
      </c>
    </row>
    <row r="100" spans="1:12" ht="25" x14ac:dyDescent="0.25">
      <c r="A100" s="44" t="s">
        <v>613</v>
      </c>
      <c r="B100" s="35" t="s">
        <v>213</v>
      </c>
      <c r="C100" s="45">
        <v>63413071</v>
      </c>
      <c r="D100" s="11" t="str">
        <f t="shared" si="11"/>
        <v>N/A</v>
      </c>
      <c r="E100" s="45">
        <v>114237218</v>
      </c>
      <c r="F100" s="11" t="str">
        <f t="shared" si="12"/>
        <v>N/A</v>
      </c>
      <c r="G100" s="45">
        <v>151814699</v>
      </c>
      <c r="H100" s="11" t="str">
        <f t="shared" si="13"/>
        <v>N/A</v>
      </c>
      <c r="I100" s="12">
        <v>80.150000000000006</v>
      </c>
      <c r="J100" s="12">
        <v>32.89</v>
      </c>
      <c r="K100" s="43" t="s">
        <v>739</v>
      </c>
      <c r="L100" s="9" t="str">
        <f t="shared" si="14"/>
        <v>No</v>
      </c>
    </row>
    <row r="101" spans="1:12" x14ac:dyDescent="0.25">
      <c r="A101" s="44" t="s">
        <v>614</v>
      </c>
      <c r="B101" s="35" t="s">
        <v>213</v>
      </c>
      <c r="C101" s="36">
        <v>69548</v>
      </c>
      <c r="D101" s="11" t="str">
        <f t="shared" si="11"/>
        <v>N/A</v>
      </c>
      <c r="E101" s="36">
        <v>114066</v>
      </c>
      <c r="F101" s="11" t="str">
        <f t="shared" si="12"/>
        <v>N/A</v>
      </c>
      <c r="G101" s="36">
        <v>134475</v>
      </c>
      <c r="H101" s="11" t="str">
        <f t="shared" si="13"/>
        <v>N/A</v>
      </c>
      <c r="I101" s="12">
        <v>64.010000000000005</v>
      </c>
      <c r="J101" s="12">
        <v>17.89</v>
      </c>
      <c r="K101" s="43" t="s">
        <v>739</v>
      </c>
      <c r="L101" s="9" t="str">
        <f t="shared" si="14"/>
        <v>Yes</v>
      </c>
    </row>
    <row r="102" spans="1:12" x14ac:dyDescent="0.25">
      <c r="A102" s="44" t="s">
        <v>1446</v>
      </c>
      <c r="B102" s="35" t="s">
        <v>213</v>
      </c>
      <c r="C102" s="45">
        <v>911.78856328999996</v>
      </c>
      <c r="D102" s="11" t="str">
        <f t="shared" si="11"/>
        <v>N/A</v>
      </c>
      <c r="E102" s="45">
        <v>1001.5010433</v>
      </c>
      <c r="F102" s="11" t="str">
        <f t="shared" si="12"/>
        <v>N/A</v>
      </c>
      <c r="G102" s="45">
        <v>1128.9436624</v>
      </c>
      <c r="H102" s="11" t="str">
        <f t="shared" si="13"/>
        <v>N/A</v>
      </c>
      <c r="I102" s="12">
        <v>9.8390000000000004</v>
      </c>
      <c r="J102" s="12">
        <v>12.73</v>
      </c>
      <c r="K102" s="43" t="s">
        <v>739</v>
      </c>
      <c r="L102" s="9" t="str">
        <f t="shared" si="14"/>
        <v>Yes</v>
      </c>
    </row>
    <row r="103" spans="1:12" x14ac:dyDescent="0.25">
      <c r="A103" s="44" t="s">
        <v>615</v>
      </c>
      <c r="B103" s="35" t="s">
        <v>213</v>
      </c>
      <c r="C103" s="45">
        <v>33844611</v>
      </c>
      <c r="D103" s="11" t="str">
        <f t="shared" si="11"/>
        <v>N/A</v>
      </c>
      <c r="E103" s="45">
        <v>55544936</v>
      </c>
      <c r="F103" s="11" t="str">
        <f t="shared" si="12"/>
        <v>N/A</v>
      </c>
      <c r="G103" s="45">
        <v>62153756</v>
      </c>
      <c r="H103" s="11" t="str">
        <f t="shared" si="13"/>
        <v>N/A</v>
      </c>
      <c r="I103" s="12">
        <v>64.12</v>
      </c>
      <c r="J103" s="12">
        <v>11.9</v>
      </c>
      <c r="K103" s="43" t="s">
        <v>739</v>
      </c>
      <c r="L103" s="9" t="str">
        <f t="shared" si="14"/>
        <v>Yes</v>
      </c>
    </row>
    <row r="104" spans="1:12" x14ac:dyDescent="0.25">
      <c r="A104" s="44" t="s">
        <v>616</v>
      </c>
      <c r="B104" s="35" t="s">
        <v>213</v>
      </c>
      <c r="C104" s="36">
        <v>30834</v>
      </c>
      <c r="D104" s="11" t="str">
        <f t="shared" si="11"/>
        <v>N/A</v>
      </c>
      <c r="E104" s="36">
        <v>58118</v>
      </c>
      <c r="F104" s="11" t="str">
        <f t="shared" si="12"/>
        <v>N/A</v>
      </c>
      <c r="G104" s="36">
        <v>68834</v>
      </c>
      <c r="H104" s="11" t="str">
        <f t="shared" si="13"/>
        <v>N/A</v>
      </c>
      <c r="I104" s="12">
        <v>88.49</v>
      </c>
      <c r="J104" s="12">
        <v>18.440000000000001</v>
      </c>
      <c r="K104" s="43" t="s">
        <v>739</v>
      </c>
      <c r="L104" s="9" t="str">
        <f t="shared" si="14"/>
        <v>Yes</v>
      </c>
    </row>
    <row r="105" spans="1:12" x14ac:dyDescent="0.25">
      <c r="A105" s="44" t="s">
        <v>1447</v>
      </c>
      <c r="B105" s="35" t="s">
        <v>213</v>
      </c>
      <c r="C105" s="45">
        <v>1097.6393267000001</v>
      </c>
      <c r="D105" s="11" t="str">
        <f t="shared" si="11"/>
        <v>N/A</v>
      </c>
      <c r="E105" s="45">
        <v>955.72690044000001</v>
      </c>
      <c r="F105" s="11" t="str">
        <f t="shared" si="12"/>
        <v>N/A</v>
      </c>
      <c r="G105" s="45">
        <v>902.95139029999996</v>
      </c>
      <c r="H105" s="11" t="str">
        <f t="shared" si="13"/>
        <v>N/A</v>
      </c>
      <c r="I105" s="12">
        <v>-12.9</v>
      </c>
      <c r="J105" s="12">
        <v>-5.52</v>
      </c>
      <c r="K105" s="43" t="s">
        <v>739</v>
      </c>
      <c r="L105" s="9" t="str">
        <f t="shared" si="14"/>
        <v>Yes</v>
      </c>
    </row>
    <row r="106" spans="1:12" ht="25" x14ac:dyDescent="0.25">
      <c r="A106" s="44" t="s">
        <v>617</v>
      </c>
      <c r="B106" s="35" t="s">
        <v>213</v>
      </c>
      <c r="C106" s="45">
        <v>122236829</v>
      </c>
      <c r="D106" s="11" t="str">
        <f t="shared" si="11"/>
        <v>N/A</v>
      </c>
      <c r="E106" s="45">
        <v>122379181</v>
      </c>
      <c r="F106" s="11" t="str">
        <f t="shared" si="12"/>
        <v>N/A</v>
      </c>
      <c r="G106" s="45">
        <v>121806975</v>
      </c>
      <c r="H106" s="11" t="str">
        <f t="shared" si="13"/>
        <v>N/A</v>
      </c>
      <c r="I106" s="12">
        <v>0.11650000000000001</v>
      </c>
      <c r="J106" s="12">
        <v>-0.46800000000000003</v>
      </c>
      <c r="K106" s="43" t="s">
        <v>739</v>
      </c>
      <c r="L106" s="9" t="str">
        <f t="shared" si="14"/>
        <v>Yes</v>
      </c>
    </row>
    <row r="107" spans="1:12" x14ac:dyDescent="0.25">
      <c r="A107" s="44" t="s">
        <v>618</v>
      </c>
      <c r="B107" s="35" t="s">
        <v>213</v>
      </c>
      <c r="C107" s="36">
        <v>22756</v>
      </c>
      <c r="D107" s="11" t="str">
        <f t="shared" si="11"/>
        <v>N/A</v>
      </c>
      <c r="E107" s="36">
        <v>23940</v>
      </c>
      <c r="F107" s="11" t="str">
        <f t="shared" si="12"/>
        <v>N/A</v>
      </c>
      <c r="G107" s="36">
        <v>25361</v>
      </c>
      <c r="H107" s="11" t="str">
        <f t="shared" si="13"/>
        <v>N/A</v>
      </c>
      <c r="I107" s="12">
        <v>5.2030000000000003</v>
      </c>
      <c r="J107" s="12">
        <v>5.9359999999999999</v>
      </c>
      <c r="K107" s="43" t="s">
        <v>739</v>
      </c>
      <c r="L107" s="9" t="str">
        <f t="shared" si="14"/>
        <v>Yes</v>
      </c>
    </row>
    <row r="108" spans="1:12" x14ac:dyDescent="0.25">
      <c r="A108" s="44" t="s">
        <v>1448</v>
      </c>
      <c r="B108" s="35" t="s">
        <v>213</v>
      </c>
      <c r="C108" s="45">
        <v>5371.6307348</v>
      </c>
      <c r="D108" s="11" t="str">
        <f t="shared" si="11"/>
        <v>N/A</v>
      </c>
      <c r="E108" s="45">
        <v>5111.9123225000003</v>
      </c>
      <c r="F108" s="11" t="str">
        <f t="shared" si="12"/>
        <v>N/A</v>
      </c>
      <c r="G108" s="45">
        <v>4802.9247664000004</v>
      </c>
      <c r="H108" s="11" t="str">
        <f t="shared" si="13"/>
        <v>N/A</v>
      </c>
      <c r="I108" s="12">
        <v>-4.84</v>
      </c>
      <c r="J108" s="12">
        <v>-6.04</v>
      </c>
      <c r="K108" s="43" t="s">
        <v>739</v>
      </c>
      <c r="L108" s="9" t="str">
        <f t="shared" si="14"/>
        <v>Yes</v>
      </c>
    </row>
    <row r="109" spans="1:12" x14ac:dyDescent="0.25">
      <c r="A109" s="44" t="s">
        <v>619</v>
      </c>
      <c r="B109" s="35" t="s">
        <v>213</v>
      </c>
      <c r="C109" s="45">
        <v>46548962</v>
      </c>
      <c r="D109" s="11" t="str">
        <f t="shared" si="11"/>
        <v>N/A</v>
      </c>
      <c r="E109" s="45">
        <v>77008246</v>
      </c>
      <c r="F109" s="11" t="str">
        <f t="shared" si="12"/>
        <v>N/A</v>
      </c>
      <c r="G109" s="45">
        <v>100618053</v>
      </c>
      <c r="H109" s="11" t="str">
        <f t="shared" si="13"/>
        <v>N/A</v>
      </c>
      <c r="I109" s="12">
        <v>65.430000000000007</v>
      </c>
      <c r="J109" s="12">
        <v>30.66</v>
      </c>
      <c r="K109" s="43" t="s">
        <v>739</v>
      </c>
      <c r="L109" s="9" t="str">
        <f t="shared" si="14"/>
        <v>No</v>
      </c>
    </row>
    <row r="110" spans="1:12" x14ac:dyDescent="0.25">
      <c r="A110" s="44" t="s">
        <v>620</v>
      </c>
      <c r="B110" s="35" t="s">
        <v>213</v>
      </c>
      <c r="C110" s="36">
        <v>83179</v>
      </c>
      <c r="D110" s="11" t="str">
        <f t="shared" si="11"/>
        <v>N/A</v>
      </c>
      <c r="E110" s="36">
        <v>134634</v>
      </c>
      <c r="F110" s="11" t="str">
        <f t="shared" si="12"/>
        <v>N/A</v>
      </c>
      <c r="G110" s="36">
        <v>156157</v>
      </c>
      <c r="H110" s="11" t="str">
        <f t="shared" si="13"/>
        <v>N/A</v>
      </c>
      <c r="I110" s="12">
        <v>61.86</v>
      </c>
      <c r="J110" s="12">
        <v>15.99</v>
      </c>
      <c r="K110" s="43" t="s">
        <v>739</v>
      </c>
      <c r="L110" s="9" t="str">
        <f t="shared" si="14"/>
        <v>Yes</v>
      </c>
    </row>
    <row r="111" spans="1:12" x14ac:dyDescent="0.25">
      <c r="A111" s="44" t="s">
        <v>1449</v>
      </c>
      <c r="B111" s="35" t="s">
        <v>213</v>
      </c>
      <c r="C111" s="45">
        <v>559.62396759000001</v>
      </c>
      <c r="D111" s="11" t="str">
        <f t="shared" si="11"/>
        <v>N/A</v>
      </c>
      <c r="E111" s="45">
        <v>571.98215904000006</v>
      </c>
      <c r="F111" s="11" t="str">
        <f t="shared" si="12"/>
        <v>N/A</v>
      </c>
      <c r="G111" s="45">
        <v>644.3390498</v>
      </c>
      <c r="H111" s="11" t="str">
        <f t="shared" si="13"/>
        <v>N/A</v>
      </c>
      <c r="I111" s="12">
        <v>2.2080000000000002</v>
      </c>
      <c r="J111" s="12">
        <v>12.65</v>
      </c>
      <c r="K111" s="43" t="s">
        <v>739</v>
      </c>
      <c r="L111" s="9" t="str">
        <f t="shared" si="14"/>
        <v>Yes</v>
      </c>
    </row>
    <row r="112" spans="1:12" x14ac:dyDescent="0.25">
      <c r="A112" s="44" t="s">
        <v>621</v>
      </c>
      <c r="B112" s="35" t="s">
        <v>213</v>
      </c>
      <c r="C112" s="45">
        <v>229420982</v>
      </c>
      <c r="D112" s="11" t="str">
        <f t="shared" si="11"/>
        <v>N/A</v>
      </c>
      <c r="E112" s="45">
        <v>288630682</v>
      </c>
      <c r="F112" s="11" t="str">
        <f t="shared" si="12"/>
        <v>N/A</v>
      </c>
      <c r="G112" s="45">
        <v>359424002</v>
      </c>
      <c r="H112" s="11" t="str">
        <f t="shared" si="13"/>
        <v>N/A</v>
      </c>
      <c r="I112" s="12">
        <v>25.81</v>
      </c>
      <c r="J112" s="12">
        <v>24.53</v>
      </c>
      <c r="K112" s="43" t="s">
        <v>739</v>
      </c>
      <c r="L112" s="9" t="str">
        <f t="shared" si="14"/>
        <v>Yes</v>
      </c>
    </row>
    <row r="113" spans="1:12" x14ac:dyDescent="0.25">
      <c r="A113" s="44" t="s">
        <v>622</v>
      </c>
      <c r="B113" s="35" t="s">
        <v>213</v>
      </c>
      <c r="C113" s="36">
        <v>99049</v>
      </c>
      <c r="D113" s="11" t="str">
        <f t="shared" si="11"/>
        <v>N/A</v>
      </c>
      <c r="E113" s="36">
        <v>134710</v>
      </c>
      <c r="F113" s="11" t="str">
        <f t="shared" si="12"/>
        <v>N/A</v>
      </c>
      <c r="G113" s="36">
        <v>153397</v>
      </c>
      <c r="H113" s="11" t="str">
        <f t="shared" si="13"/>
        <v>N/A</v>
      </c>
      <c r="I113" s="12">
        <v>36</v>
      </c>
      <c r="J113" s="12">
        <v>13.87</v>
      </c>
      <c r="K113" s="43" t="s">
        <v>739</v>
      </c>
      <c r="L113" s="9" t="str">
        <f t="shared" si="14"/>
        <v>Yes</v>
      </c>
    </row>
    <row r="114" spans="1:12" x14ac:dyDescent="0.25">
      <c r="A114" s="44" t="s">
        <v>1450</v>
      </c>
      <c r="B114" s="35" t="s">
        <v>213</v>
      </c>
      <c r="C114" s="45">
        <v>2316.2372360999998</v>
      </c>
      <c r="D114" s="11" t="str">
        <f t="shared" si="11"/>
        <v>N/A</v>
      </c>
      <c r="E114" s="45">
        <v>2142.6076905999998</v>
      </c>
      <c r="F114" s="11" t="str">
        <f t="shared" si="12"/>
        <v>N/A</v>
      </c>
      <c r="G114" s="45">
        <v>2343.0966837999999</v>
      </c>
      <c r="H114" s="11" t="str">
        <f t="shared" si="13"/>
        <v>N/A</v>
      </c>
      <c r="I114" s="12">
        <v>-7.5</v>
      </c>
      <c r="J114" s="12">
        <v>9.3569999999999993</v>
      </c>
      <c r="K114" s="43" t="s">
        <v>739</v>
      </c>
      <c r="L114" s="9" t="str">
        <f t="shared" si="14"/>
        <v>Yes</v>
      </c>
    </row>
    <row r="115" spans="1:12" ht="25" x14ac:dyDescent="0.25">
      <c r="A115" s="44" t="s">
        <v>623</v>
      </c>
      <c r="B115" s="35" t="s">
        <v>213</v>
      </c>
      <c r="C115" s="45">
        <v>8491274</v>
      </c>
      <c r="D115" s="11" t="str">
        <f t="shared" si="11"/>
        <v>N/A</v>
      </c>
      <c r="E115" s="45">
        <v>11885542</v>
      </c>
      <c r="F115" s="11" t="str">
        <f t="shared" si="12"/>
        <v>N/A</v>
      </c>
      <c r="G115" s="45">
        <v>18515597</v>
      </c>
      <c r="H115" s="11" t="str">
        <f t="shared" si="13"/>
        <v>N/A</v>
      </c>
      <c r="I115" s="12">
        <v>39.97</v>
      </c>
      <c r="J115" s="12">
        <v>55.78</v>
      </c>
      <c r="K115" s="43" t="s">
        <v>739</v>
      </c>
      <c r="L115" s="9" t="str">
        <f t="shared" si="14"/>
        <v>No</v>
      </c>
    </row>
    <row r="116" spans="1:12" x14ac:dyDescent="0.25">
      <c r="A116" s="46" t="s">
        <v>624</v>
      </c>
      <c r="B116" s="36" t="s">
        <v>213</v>
      </c>
      <c r="C116" s="36">
        <v>17715</v>
      </c>
      <c r="D116" s="11" t="str">
        <f t="shared" si="11"/>
        <v>N/A</v>
      </c>
      <c r="E116" s="36">
        <v>20406</v>
      </c>
      <c r="F116" s="11" t="str">
        <f t="shared" si="12"/>
        <v>N/A</v>
      </c>
      <c r="G116" s="36">
        <v>20632</v>
      </c>
      <c r="H116" s="11" t="str">
        <f t="shared" si="13"/>
        <v>N/A</v>
      </c>
      <c r="I116" s="12">
        <v>15.19</v>
      </c>
      <c r="J116" s="12">
        <v>1.1080000000000001</v>
      </c>
      <c r="K116" s="1" t="s">
        <v>739</v>
      </c>
      <c r="L116" s="9" t="str">
        <f t="shared" si="14"/>
        <v>Yes</v>
      </c>
    </row>
    <row r="117" spans="1:12" x14ac:dyDescent="0.25">
      <c r="A117" s="44" t="s">
        <v>1451</v>
      </c>
      <c r="B117" s="35" t="s">
        <v>213</v>
      </c>
      <c r="C117" s="45">
        <v>479.32678521000003</v>
      </c>
      <c r="D117" s="11" t="str">
        <f t="shared" si="11"/>
        <v>N/A</v>
      </c>
      <c r="E117" s="45">
        <v>582.45329804999994</v>
      </c>
      <c r="F117" s="11" t="str">
        <f t="shared" si="12"/>
        <v>N/A</v>
      </c>
      <c r="G117" s="45">
        <v>897.42133578999994</v>
      </c>
      <c r="H117" s="11" t="str">
        <f t="shared" si="13"/>
        <v>N/A</v>
      </c>
      <c r="I117" s="12">
        <v>21.51</v>
      </c>
      <c r="J117" s="12">
        <v>54.08</v>
      </c>
      <c r="K117" s="43" t="s">
        <v>739</v>
      </c>
      <c r="L117" s="9" t="str">
        <f t="shared" si="14"/>
        <v>No</v>
      </c>
    </row>
    <row r="118" spans="1:12" ht="25" x14ac:dyDescent="0.25">
      <c r="A118" s="44" t="s">
        <v>625</v>
      </c>
      <c r="B118" s="35" t="s">
        <v>213</v>
      </c>
      <c r="C118" s="45">
        <v>16973447</v>
      </c>
      <c r="D118" s="11" t="str">
        <f t="shared" si="11"/>
        <v>N/A</v>
      </c>
      <c r="E118" s="45">
        <v>22010879</v>
      </c>
      <c r="F118" s="11" t="str">
        <f t="shared" si="12"/>
        <v>N/A</v>
      </c>
      <c r="G118" s="45">
        <v>24459087</v>
      </c>
      <c r="H118" s="11" t="str">
        <f t="shared" si="13"/>
        <v>N/A</v>
      </c>
      <c r="I118" s="12">
        <v>29.68</v>
      </c>
      <c r="J118" s="12">
        <v>11.12</v>
      </c>
      <c r="K118" s="43" t="s">
        <v>739</v>
      </c>
      <c r="L118" s="9" t="str">
        <f t="shared" si="14"/>
        <v>Yes</v>
      </c>
    </row>
    <row r="119" spans="1:12" x14ac:dyDescent="0.25">
      <c r="A119" s="44" t="s">
        <v>626</v>
      </c>
      <c r="B119" s="35" t="s">
        <v>213</v>
      </c>
      <c r="C119" s="36">
        <v>33888</v>
      </c>
      <c r="D119" s="11" t="str">
        <f t="shared" si="11"/>
        <v>N/A</v>
      </c>
      <c r="E119" s="36">
        <v>44249</v>
      </c>
      <c r="F119" s="11" t="str">
        <f t="shared" si="12"/>
        <v>N/A</v>
      </c>
      <c r="G119" s="36">
        <v>49475</v>
      </c>
      <c r="H119" s="11" t="str">
        <f t="shared" si="13"/>
        <v>N/A</v>
      </c>
      <c r="I119" s="12">
        <v>30.57</v>
      </c>
      <c r="J119" s="12">
        <v>11.81</v>
      </c>
      <c r="K119" s="43" t="s">
        <v>739</v>
      </c>
      <c r="L119" s="9" t="str">
        <f t="shared" si="14"/>
        <v>Yes</v>
      </c>
    </row>
    <row r="120" spans="1:12" x14ac:dyDescent="0.25">
      <c r="A120" s="44" t="s">
        <v>1452</v>
      </c>
      <c r="B120" s="35" t="s">
        <v>213</v>
      </c>
      <c r="C120" s="45">
        <v>500.86895066</v>
      </c>
      <c r="D120" s="11" t="str">
        <f t="shared" si="11"/>
        <v>N/A</v>
      </c>
      <c r="E120" s="45">
        <v>497.43223576000003</v>
      </c>
      <c r="F120" s="11" t="str">
        <f t="shared" si="12"/>
        <v>N/A</v>
      </c>
      <c r="G120" s="45">
        <v>494.37265285000001</v>
      </c>
      <c r="H120" s="11" t="str">
        <f t="shared" si="13"/>
        <v>N/A</v>
      </c>
      <c r="I120" s="12">
        <v>-0.68600000000000005</v>
      </c>
      <c r="J120" s="12">
        <v>-0.61499999999999999</v>
      </c>
      <c r="K120" s="43" t="s">
        <v>739</v>
      </c>
      <c r="L120" s="9" t="str">
        <f t="shared" si="14"/>
        <v>Yes</v>
      </c>
    </row>
    <row r="121" spans="1:12" ht="25" x14ac:dyDescent="0.25">
      <c r="A121" s="44" t="s">
        <v>627</v>
      </c>
      <c r="B121" s="35" t="s">
        <v>213</v>
      </c>
      <c r="C121" s="45">
        <v>159157141</v>
      </c>
      <c r="D121" s="11" t="str">
        <f t="shared" si="11"/>
        <v>N/A</v>
      </c>
      <c r="E121" s="45">
        <v>172766290</v>
      </c>
      <c r="F121" s="11" t="str">
        <f t="shared" si="12"/>
        <v>N/A</v>
      </c>
      <c r="G121" s="45">
        <v>187512548</v>
      </c>
      <c r="H121" s="11" t="str">
        <f t="shared" si="13"/>
        <v>N/A</v>
      </c>
      <c r="I121" s="12">
        <v>8.5510000000000002</v>
      </c>
      <c r="J121" s="12">
        <v>8.5350000000000001</v>
      </c>
      <c r="K121" s="43" t="s">
        <v>739</v>
      </c>
      <c r="L121" s="9" t="str">
        <f t="shared" si="14"/>
        <v>Yes</v>
      </c>
    </row>
    <row r="122" spans="1:12" x14ac:dyDescent="0.25">
      <c r="A122" s="44" t="s">
        <v>628</v>
      </c>
      <c r="B122" s="35" t="s">
        <v>213</v>
      </c>
      <c r="C122" s="36">
        <v>13078</v>
      </c>
      <c r="D122" s="11" t="str">
        <f t="shared" si="11"/>
        <v>N/A</v>
      </c>
      <c r="E122" s="36">
        <v>13451</v>
      </c>
      <c r="F122" s="11" t="str">
        <f t="shared" si="12"/>
        <v>N/A</v>
      </c>
      <c r="G122" s="36">
        <v>13689</v>
      </c>
      <c r="H122" s="11" t="str">
        <f t="shared" si="13"/>
        <v>N/A</v>
      </c>
      <c r="I122" s="12">
        <v>2.8519999999999999</v>
      </c>
      <c r="J122" s="12">
        <v>1.7689999999999999</v>
      </c>
      <c r="K122" s="43" t="s">
        <v>739</v>
      </c>
      <c r="L122" s="9" t="str">
        <f t="shared" si="14"/>
        <v>Yes</v>
      </c>
    </row>
    <row r="123" spans="1:12" ht="25" x14ac:dyDescent="0.25">
      <c r="A123" s="44" t="s">
        <v>1453</v>
      </c>
      <c r="B123" s="35" t="s">
        <v>213</v>
      </c>
      <c r="C123" s="45">
        <v>12169.837971999999</v>
      </c>
      <c r="D123" s="11" t="str">
        <f t="shared" si="11"/>
        <v>N/A</v>
      </c>
      <c r="E123" s="45">
        <v>12844.122369999999</v>
      </c>
      <c r="F123" s="11" t="str">
        <f t="shared" si="12"/>
        <v>N/A</v>
      </c>
      <c r="G123" s="45">
        <v>13698.04573</v>
      </c>
      <c r="H123" s="11" t="str">
        <f t="shared" si="13"/>
        <v>N/A</v>
      </c>
      <c r="I123" s="12">
        <v>5.5410000000000004</v>
      </c>
      <c r="J123" s="12">
        <v>6.6479999999999997</v>
      </c>
      <c r="K123" s="43" t="s">
        <v>739</v>
      </c>
      <c r="L123" s="9" t="str">
        <f t="shared" si="14"/>
        <v>Yes</v>
      </c>
    </row>
    <row r="124" spans="1:12" ht="25" x14ac:dyDescent="0.25">
      <c r="A124" s="44" t="s">
        <v>629</v>
      </c>
      <c r="B124" s="35" t="s">
        <v>213</v>
      </c>
      <c r="C124" s="45">
        <v>27620640</v>
      </c>
      <c r="D124" s="11" t="str">
        <f t="shared" si="11"/>
        <v>N/A</v>
      </c>
      <c r="E124" s="45">
        <v>26847213</v>
      </c>
      <c r="F124" s="11" t="str">
        <f t="shared" si="12"/>
        <v>N/A</v>
      </c>
      <c r="G124" s="45">
        <v>21571298</v>
      </c>
      <c r="H124" s="11" t="str">
        <f t="shared" si="13"/>
        <v>N/A</v>
      </c>
      <c r="I124" s="12">
        <v>-2.8</v>
      </c>
      <c r="J124" s="12">
        <v>-19.7</v>
      </c>
      <c r="K124" s="43" t="s">
        <v>739</v>
      </c>
      <c r="L124" s="9" t="str">
        <f t="shared" si="14"/>
        <v>Yes</v>
      </c>
    </row>
    <row r="125" spans="1:12" x14ac:dyDescent="0.25">
      <c r="A125" s="44" t="s">
        <v>630</v>
      </c>
      <c r="B125" s="35" t="s">
        <v>213</v>
      </c>
      <c r="C125" s="36">
        <v>16367</v>
      </c>
      <c r="D125" s="11" t="str">
        <f t="shared" si="11"/>
        <v>N/A</v>
      </c>
      <c r="E125" s="36">
        <v>16808</v>
      </c>
      <c r="F125" s="11" t="str">
        <f t="shared" si="12"/>
        <v>N/A</v>
      </c>
      <c r="G125" s="36">
        <v>15878</v>
      </c>
      <c r="H125" s="11" t="str">
        <f t="shared" si="13"/>
        <v>N/A</v>
      </c>
      <c r="I125" s="12">
        <v>2.694</v>
      </c>
      <c r="J125" s="12">
        <v>-5.53</v>
      </c>
      <c r="K125" s="43" t="s">
        <v>739</v>
      </c>
      <c r="L125" s="9" t="str">
        <f t="shared" si="14"/>
        <v>Yes</v>
      </c>
    </row>
    <row r="126" spans="1:12" ht="25" x14ac:dyDescent="0.25">
      <c r="A126" s="44" t="s">
        <v>1454</v>
      </c>
      <c r="B126" s="35" t="s">
        <v>213</v>
      </c>
      <c r="C126" s="45">
        <v>1687.5811083000001</v>
      </c>
      <c r="D126" s="11" t="str">
        <f t="shared" si="11"/>
        <v>N/A</v>
      </c>
      <c r="E126" s="45">
        <v>1597.2877796</v>
      </c>
      <c r="F126" s="11" t="str">
        <f t="shared" si="12"/>
        <v>N/A</v>
      </c>
      <c r="G126" s="45">
        <v>1358.5651845</v>
      </c>
      <c r="H126" s="11" t="str">
        <f t="shared" si="13"/>
        <v>N/A</v>
      </c>
      <c r="I126" s="12">
        <v>-5.35</v>
      </c>
      <c r="J126" s="12">
        <v>-14.9</v>
      </c>
      <c r="K126" s="43" t="s">
        <v>739</v>
      </c>
      <c r="L126" s="9" t="str">
        <f t="shared" si="14"/>
        <v>Yes</v>
      </c>
    </row>
    <row r="127" spans="1:12" ht="25" x14ac:dyDescent="0.25">
      <c r="A127" s="44" t="s">
        <v>631</v>
      </c>
      <c r="B127" s="35" t="s">
        <v>213</v>
      </c>
      <c r="C127" s="45">
        <v>171468655</v>
      </c>
      <c r="D127" s="11" t="str">
        <f t="shared" si="11"/>
        <v>N/A</v>
      </c>
      <c r="E127" s="45">
        <v>195908153</v>
      </c>
      <c r="F127" s="11" t="str">
        <f t="shared" si="12"/>
        <v>N/A</v>
      </c>
      <c r="G127" s="45">
        <v>177345837</v>
      </c>
      <c r="H127" s="11" t="str">
        <f t="shared" si="13"/>
        <v>N/A</v>
      </c>
      <c r="I127" s="12">
        <v>14.25</v>
      </c>
      <c r="J127" s="12">
        <v>-9.48</v>
      </c>
      <c r="K127" s="43" t="s">
        <v>739</v>
      </c>
      <c r="L127" s="9" t="str">
        <f t="shared" si="14"/>
        <v>Yes</v>
      </c>
    </row>
    <row r="128" spans="1:12" x14ac:dyDescent="0.25">
      <c r="A128" s="44" t="s">
        <v>632</v>
      </c>
      <c r="B128" s="35" t="s">
        <v>213</v>
      </c>
      <c r="C128" s="36">
        <v>6269</v>
      </c>
      <c r="D128" s="11" t="str">
        <f t="shared" si="11"/>
        <v>N/A</v>
      </c>
      <c r="E128" s="36">
        <v>6537</v>
      </c>
      <c r="F128" s="11" t="str">
        <f t="shared" si="12"/>
        <v>N/A</v>
      </c>
      <c r="G128" s="36">
        <v>6498</v>
      </c>
      <c r="H128" s="11" t="str">
        <f t="shared" si="13"/>
        <v>N/A</v>
      </c>
      <c r="I128" s="12">
        <v>4.2750000000000004</v>
      </c>
      <c r="J128" s="12">
        <v>-0.59699999999999998</v>
      </c>
      <c r="K128" s="43" t="s">
        <v>739</v>
      </c>
      <c r="L128" s="9" t="str">
        <f t="shared" si="14"/>
        <v>Yes</v>
      </c>
    </row>
    <row r="129" spans="1:12" ht="25" x14ac:dyDescent="0.25">
      <c r="A129" s="44" t="s">
        <v>1455</v>
      </c>
      <c r="B129" s="35" t="s">
        <v>213</v>
      </c>
      <c r="C129" s="45">
        <v>27351.835221000001</v>
      </c>
      <c r="D129" s="11" t="str">
        <f t="shared" si="11"/>
        <v>N/A</v>
      </c>
      <c r="E129" s="45">
        <v>29969.122380000001</v>
      </c>
      <c r="F129" s="11" t="str">
        <f t="shared" si="12"/>
        <v>N/A</v>
      </c>
      <c r="G129" s="45">
        <v>27292.372576000002</v>
      </c>
      <c r="H129" s="11" t="str">
        <f t="shared" si="13"/>
        <v>N/A</v>
      </c>
      <c r="I129" s="12">
        <v>9.5690000000000008</v>
      </c>
      <c r="J129" s="12">
        <v>-8.93</v>
      </c>
      <c r="K129" s="43" t="s">
        <v>739</v>
      </c>
      <c r="L129" s="9" t="str">
        <f t="shared" si="14"/>
        <v>Yes</v>
      </c>
    </row>
    <row r="130" spans="1:12" ht="25" x14ac:dyDescent="0.25">
      <c r="A130" s="44" t="s">
        <v>633</v>
      </c>
      <c r="B130" s="35" t="s">
        <v>213</v>
      </c>
      <c r="C130" s="45">
        <v>81791</v>
      </c>
      <c r="D130" s="11" t="str">
        <f t="shared" si="11"/>
        <v>N/A</v>
      </c>
      <c r="E130" s="45">
        <v>108341</v>
      </c>
      <c r="F130" s="11" t="str">
        <f t="shared" si="12"/>
        <v>N/A</v>
      </c>
      <c r="G130" s="45">
        <v>126541</v>
      </c>
      <c r="H130" s="11" t="str">
        <f t="shared" si="13"/>
        <v>N/A</v>
      </c>
      <c r="I130" s="12">
        <v>32.46</v>
      </c>
      <c r="J130" s="12">
        <v>16.8</v>
      </c>
      <c r="K130" s="43" t="s">
        <v>739</v>
      </c>
      <c r="L130" s="9" t="str">
        <f t="shared" si="14"/>
        <v>Yes</v>
      </c>
    </row>
    <row r="131" spans="1:12" x14ac:dyDescent="0.25">
      <c r="A131" s="44" t="s">
        <v>634</v>
      </c>
      <c r="B131" s="35" t="s">
        <v>213</v>
      </c>
      <c r="C131" s="36">
        <v>1155</v>
      </c>
      <c r="D131" s="11" t="str">
        <f t="shared" si="11"/>
        <v>N/A</v>
      </c>
      <c r="E131" s="36">
        <v>1802</v>
      </c>
      <c r="F131" s="11" t="str">
        <f t="shared" si="12"/>
        <v>N/A</v>
      </c>
      <c r="G131" s="36">
        <v>1857</v>
      </c>
      <c r="H131" s="11" t="str">
        <f t="shared" si="13"/>
        <v>N/A</v>
      </c>
      <c r="I131" s="12">
        <v>56.02</v>
      </c>
      <c r="J131" s="12">
        <v>3.052</v>
      </c>
      <c r="K131" s="43" t="s">
        <v>739</v>
      </c>
      <c r="L131" s="9" t="str">
        <f t="shared" si="14"/>
        <v>Yes</v>
      </c>
    </row>
    <row r="132" spans="1:12" ht="25" x14ac:dyDescent="0.25">
      <c r="A132" s="44" t="s">
        <v>1456</v>
      </c>
      <c r="B132" s="35" t="s">
        <v>213</v>
      </c>
      <c r="C132" s="45">
        <v>70.814718615000004</v>
      </c>
      <c r="D132" s="11" t="str">
        <f t="shared" si="11"/>
        <v>N/A</v>
      </c>
      <c r="E132" s="45">
        <v>60.122641508999997</v>
      </c>
      <c r="F132" s="11" t="str">
        <f t="shared" si="12"/>
        <v>N/A</v>
      </c>
      <c r="G132" s="45">
        <v>68.142703284999996</v>
      </c>
      <c r="H132" s="11" t="str">
        <f t="shared" si="13"/>
        <v>N/A</v>
      </c>
      <c r="I132" s="12">
        <v>-15.1</v>
      </c>
      <c r="J132" s="12">
        <v>13.34</v>
      </c>
      <c r="K132" s="43" t="s">
        <v>739</v>
      </c>
      <c r="L132" s="9" t="str">
        <f t="shared" si="14"/>
        <v>Yes</v>
      </c>
    </row>
    <row r="133" spans="1:12" x14ac:dyDescent="0.25">
      <c r="A133" s="44" t="s">
        <v>635</v>
      </c>
      <c r="B133" s="35" t="s">
        <v>213</v>
      </c>
      <c r="C133" s="45">
        <v>616850</v>
      </c>
      <c r="D133" s="11" t="str">
        <f t="shared" si="11"/>
        <v>N/A</v>
      </c>
      <c r="E133" s="45">
        <v>25343678</v>
      </c>
      <c r="F133" s="11" t="str">
        <f t="shared" si="12"/>
        <v>N/A</v>
      </c>
      <c r="G133" s="45">
        <v>33283926</v>
      </c>
      <c r="H133" s="11" t="str">
        <f t="shared" si="13"/>
        <v>N/A</v>
      </c>
      <c r="I133" s="12">
        <v>4009</v>
      </c>
      <c r="J133" s="12">
        <v>31.33</v>
      </c>
      <c r="K133" s="43" t="s">
        <v>739</v>
      </c>
      <c r="L133" s="9" t="str">
        <f t="shared" si="14"/>
        <v>No</v>
      </c>
    </row>
    <row r="134" spans="1:12" x14ac:dyDescent="0.25">
      <c r="A134" s="44" t="s">
        <v>636</v>
      </c>
      <c r="B134" s="35" t="s">
        <v>213</v>
      </c>
      <c r="C134" s="36">
        <v>40</v>
      </c>
      <c r="D134" s="11" t="str">
        <f t="shared" si="11"/>
        <v>N/A</v>
      </c>
      <c r="E134" s="36">
        <v>1925</v>
      </c>
      <c r="F134" s="11" t="str">
        <f t="shared" si="12"/>
        <v>N/A</v>
      </c>
      <c r="G134" s="36">
        <v>2404</v>
      </c>
      <c r="H134" s="11" t="str">
        <f t="shared" si="13"/>
        <v>N/A</v>
      </c>
      <c r="I134" s="12">
        <v>4713</v>
      </c>
      <c r="J134" s="12">
        <v>24.88</v>
      </c>
      <c r="K134" s="43" t="s">
        <v>739</v>
      </c>
      <c r="L134" s="9" t="str">
        <f t="shared" si="14"/>
        <v>Yes</v>
      </c>
    </row>
    <row r="135" spans="1:12" x14ac:dyDescent="0.25">
      <c r="A135" s="44" t="s">
        <v>1457</v>
      </c>
      <c r="B135" s="35" t="s">
        <v>213</v>
      </c>
      <c r="C135" s="45">
        <v>15421.25</v>
      </c>
      <c r="D135" s="11" t="str">
        <f t="shared" si="11"/>
        <v>N/A</v>
      </c>
      <c r="E135" s="45">
        <v>13165.547012999999</v>
      </c>
      <c r="F135" s="11" t="str">
        <f t="shared" si="12"/>
        <v>N/A</v>
      </c>
      <c r="G135" s="45">
        <v>13845.227121</v>
      </c>
      <c r="H135" s="11" t="str">
        <f t="shared" si="13"/>
        <v>N/A</v>
      </c>
      <c r="I135" s="12">
        <v>-14.6</v>
      </c>
      <c r="J135" s="12">
        <v>5.1630000000000003</v>
      </c>
      <c r="K135" s="43" t="s">
        <v>739</v>
      </c>
      <c r="L135" s="9" t="str">
        <f t="shared" si="14"/>
        <v>Yes</v>
      </c>
    </row>
    <row r="136" spans="1:12" ht="25" x14ac:dyDescent="0.25">
      <c r="A136" s="44" t="s">
        <v>637</v>
      </c>
      <c r="B136" s="35" t="s">
        <v>213</v>
      </c>
      <c r="C136" s="45">
        <v>1381844</v>
      </c>
      <c r="D136" s="11" t="str">
        <f t="shared" si="11"/>
        <v>N/A</v>
      </c>
      <c r="E136" s="45">
        <v>1723990</v>
      </c>
      <c r="F136" s="11" t="str">
        <f t="shared" si="12"/>
        <v>N/A</v>
      </c>
      <c r="G136" s="45">
        <v>2340845</v>
      </c>
      <c r="H136" s="11" t="str">
        <f t="shared" si="13"/>
        <v>N/A</v>
      </c>
      <c r="I136" s="12">
        <v>24.76</v>
      </c>
      <c r="J136" s="12">
        <v>35.78</v>
      </c>
      <c r="K136" s="43" t="s">
        <v>739</v>
      </c>
      <c r="L136" s="9" t="str">
        <f>IF(J136="Div by 0", "N/A", IF(OR(J136="N/A",K136="N/A"),"N/A", IF(J136&gt;VALUE(MID(K136,1,2)), "No", IF(J136&lt;-1*VALUE(MID(K136,1,2)), "No", "Yes"))))</f>
        <v>No</v>
      </c>
    </row>
    <row r="137" spans="1:12" x14ac:dyDescent="0.25">
      <c r="A137" s="44" t="s">
        <v>638</v>
      </c>
      <c r="B137" s="35" t="s">
        <v>213</v>
      </c>
      <c r="C137" s="36">
        <v>11151</v>
      </c>
      <c r="D137" s="11" t="str">
        <f t="shared" si="11"/>
        <v>N/A</v>
      </c>
      <c r="E137" s="36">
        <v>14044</v>
      </c>
      <c r="F137" s="11" t="str">
        <f t="shared" si="12"/>
        <v>N/A</v>
      </c>
      <c r="G137" s="36">
        <v>18052</v>
      </c>
      <c r="H137" s="11" t="str">
        <f t="shared" si="13"/>
        <v>N/A</v>
      </c>
      <c r="I137" s="12">
        <v>25.94</v>
      </c>
      <c r="J137" s="12">
        <v>28.54</v>
      </c>
      <c r="K137" s="43" t="s">
        <v>739</v>
      </c>
      <c r="L137" s="9" t="str">
        <f t="shared" ref="L137:L141" si="15">IF(J137="Div by 0", "N/A", IF(OR(J137="N/A",K137="N/A"),"N/A", IF(J137&gt;VALUE(MID(K137,1,2)), "No", IF(J137&lt;-1*VALUE(MID(K137,1,2)), "No", "Yes"))))</f>
        <v>Yes</v>
      </c>
    </row>
    <row r="138" spans="1:12" ht="25" x14ac:dyDescent="0.25">
      <c r="A138" s="44" t="s">
        <v>1458</v>
      </c>
      <c r="B138" s="35" t="s">
        <v>213</v>
      </c>
      <c r="C138" s="45">
        <v>123.92108331</v>
      </c>
      <c r="D138" s="11" t="str">
        <f t="shared" si="11"/>
        <v>N/A</v>
      </c>
      <c r="E138" s="45">
        <v>122.75633723</v>
      </c>
      <c r="F138" s="11" t="str">
        <f t="shared" si="12"/>
        <v>N/A</v>
      </c>
      <c r="G138" s="45">
        <v>129.67233547999999</v>
      </c>
      <c r="H138" s="11" t="str">
        <f t="shared" si="13"/>
        <v>N/A</v>
      </c>
      <c r="I138" s="12">
        <v>-0.94</v>
      </c>
      <c r="J138" s="12">
        <v>5.6340000000000003</v>
      </c>
      <c r="K138" s="43" t="s">
        <v>739</v>
      </c>
      <c r="L138" s="9" t="str">
        <f t="shared" si="15"/>
        <v>Yes</v>
      </c>
    </row>
    <row r="139" spans="1:12" ht="25" x14ac:dyDescent="0.25">
      <c r="A139" s="44" t="s">
        <v>639</v>
      </c>
      <c r="B139" s="35" t="s">
        <v>213</v>
      </c>
      <c r="C139" s="45">
        <v>0</v>
      </c>
      <c r="D139" s="11" t="str">
        <f t="shared" si="11"/>
        <v>N/A</v>
      </c>
      <c r="E139" s="45">
        <v>0</v>
      </c>
      <c r="F139" s="11" t="str">
        <f t="shared" si="12"/>
        <v>N/A</v>
      </c>
      <c r="G139" s="45">
        <v>0</v>
      </c>
      <c r="H139" s="11" t="str">
        <f t="shared" si="13"/>
        <v>N/A</v>
      </c>
      <c r="I139" s="12" t="s">
        <v>1746</v>
      </c>
      <c r="J139" s="12" t="s">
        <v>1746</v>
      </c>
      <c r="K139" s="43" t="s">
        <v>739</v>
      </c>
      <c r="L139" s="9" t="str">
        <f t="shared" si="15"/>
        <v>N/A</v>
      </c>
    </row>
    <row r="140" spans="1:12" x14ac:dyDescent="0.25">
      <c r="A140" s="44" t="s">
        <v>640</v>
      </c>
      <c r="B140" s="35" t="s">
        <v>213</v>
      </c>
      <c r="C140" s="36">
        <v>0</v>
      </c>
      <c r="D140" s="11" t="str">
        <f t="shared" si="11"/>
        <v>N/A</v>
      </c>
      <c r="E140" s="36">
        <v>0</v>
      </c>
      <c r="F140" s="11" t="str">
        <f t="shared" si="12"/>
        <v>N/A</v>
      </c>
      <c r="G140" s="36">
        <v>0</v>
      </c>
      <c r="H140" s="11" t="str">
        <f t="shared" si="13"/>
        <v>N/A</v>
      </c>
      <c r="I140" s="12" t="s">
        <v>1746</v>
      </c>
      <c r="J140" s="12" t="s">
        <v>1746</v>
      </c>
      <c r="K140" s="43" t="s">
        <v>739</v>
      </c>
      <c r="L140" s="9" t="str">
        <f t="shared" si="15"/>
        <v>N/A</v>
      </c>
    </row>
    <row r="141" spans="1:12" ht="25" x14ac:dyDescent="0.25">
      <c r="A141" s="44" t="s">
        <v>1459</v>
      </c>
      <c r="B141" s="35" t="s">
        <v>213</v>
      </c>
      <c r="C141" s="45" t="s">
        <v>1746</v>
      </c>
      <c r="D141" s="11" t="str">
        <f t="shared" si="11"/>
        <v>N/A</v>
      </c>
      <c r="E141" s="45" t="s">
        <v>1746</v>
      </c>
      <c r="F141" s="11" t="str">
        <f t="shared" si="12"/>
        <v>N/A</v>
      </c>
      <c r="G141" s="45" t="s">
        <v>1746</v>
      </c>
      <c r="H141" s="11" t="str">
        <f t="shared" si="13"/>
        <v>N/A</v>
      </c>
      <c r="I141" s="12" t="s">
        <v>1746</v>
      </c>
      <c r="J141" s="12" t="s">
        <v>1746</v>
      </c>
      <c r="K141" s="43" t="s">
        <v>739</v>
      </c>
      <c r="L141" s="9" t="str">
        <f t="shared" si="15"/>
        <v>N/A</v>
      </c>
    </row>
    <row r="142" spans="1:12" ht="25" x14ac:dyDescent="0.25">
      <c r="A142" s="44" t="s">
        <v>641</v>
      </c>
      <c r="B142" s="35" t="s">
        <v>213</v>
      </c>
      <c r="C142" s="45">
        <v>142650157</v>
      </c>
      <c r="D142" s="11" t="str">
        <f t="shared" si="11"/>
        <v>N/A</v>
      </c>
      <c r="E142" s="45">
        <v>160854461</v>
      </c>
      <c r="F142" s="11" t="str">
        <f t="shared" si="12"/>
        <v>N/A</v>
      </c>
      <c r="G142" s="45">
        <v>173798439</v>
      </c>
      <c r="H142" s="11" t="str">
        <f t="shared" si="13"/>
        <v>N/A</v>
      </c>
      <c r="I142" s="12">
        <v>12.76</v>
      </c>
      <c r="J142" s="12">
        <v>8.0470000000000006</v>
      </c>
      <c r="K142" s="43" t="s">
        <v>739</v>
      </c>
      <c r="L142" s="9" t="str">
        <f t="shared" ref="L142:L153" si="16">IF(J142="Div by 0", "N/A", IF(K142="N/A","N/A", IF(J142&gt;VALUE(MID(K142,1,2)), "No", IF(J142&lt;-1*VALUE(MID(K142,1,2)), "No", "Yes"))))</f>
        <v>Yes</v>
      </c>
    </row>
    <row r="143" spans="1:12" x14ac:dyDescent="0.25">
      <c r="A143" s="44" t="s">
        <v>642</v>
      </c>
      <c r="B143" s="35" t="s">
        <v>213</v>
      </c>
      <c r="C143" s="36">
        <v>70703</v>
      </c>
      <c r="D143" s="11" t="str">
        <f t="shared" si="11"/>
        <v>N/A</v>
      </c>
      <c r="E143" s="36">
        <v>99212</v>
      </c>
      <c r="F143" s="11" t="str">
        <f t="shared" si="12"/>
        <v>N/A</v>
      </c>
      <c r="G143" s="36">
        <v>111231</v>
      </c>
      <c r="H143" s="11" t="str">
        <f t="shared" si="13"/>
        <v>N/A</v>
      </c>
      <c r="I143" s="12">
        <v>40.32</v>
      </c>
      <c r="J143" s="12">
        <v>12.11</v>
      </c>
      <c r="K143" s="43" t="s">
        <v>739</v>
      </c>
      <c r="L143" s="9" t="str">
        <f t="shared" si="16"/>
        <v>Yes</v>
      </c>
    </row>
    <row r="144" spans="1:12" ht="25" x14ac:dyDescent="0.25">
      <c r="A144" s="44" t="s">
        <v>1460</v>
      </c>
      <c r="B144" s="35" t="s">
        <v>213</v>
      </c>
      <c r="C144" s="45">
        <v>2017.5969478</v>
      </c>
      <c r="D144" s="11" t="str">
        <f t="shared" si="11"/>
        <v>N/A</v>
      </c>
      <c r="E144" s="45">
        <v>1621.3206164999999</v>
      </c>
      <c r="F144" s="11" t="str">
        <f t="shared" si="12"/>
        <v>N/A</v>
      </c>
      <c r="G144" s="45">
        <v>1562.5000135</v>
      </c>
      <c r="H144" s="11" t="str">
        <f t="shared" si="13"/>
        <v>N/A</v>
      </c>
      <c r="I144" s="12">
        <v>-19.600000000000001</v>
      </c>
      <c r="J144" s="12">
        <v>-3.63</v>
      </c>
      <c r="K144" s="43" t="s">
        <v>739</v>
      </c>
      <c r="L144" s="9" t="str">
        <f t="shared" si="16"/>
        <v>Yes</v>
      </c>
    </row>
    <row r="145" spans="1:12" ht="25" x14ac:dyDescent="0.25">
      <c r="A145" s="44" t="s">
        <v>643</v>
      </c>
      <c r="B145" s="35" t="s">
        <v>213</v>
      </c>
      <c r="C145" s="45">
        <v>398786600</v>
      </c>
      <c r="D145" s="11" t="str">
        <f t="shared" ref="D145:D153" si="17">IF($B145="N/A","N/A",IF(C145&gt;10,"No",IF(C145&lt;-10,"No","Yes")))</f>
        <v>N/A</v>
      </c>
      <c r="E145" s="45">
        <v>414805826</v>
      </c>
      <c r="F145" s="11" t="str">
        <f t="shared" ref="F145:F153" si="18">IF($B145="N/A","N/A",IF(E145&gt;10,"No",IF(E145&lt;-10,"No","Yes")))</f>
        <v>N/A</v>
      </c>
      <c r="G145" s="45">
        <v>414547746</v>
      </c>
      <c r="H145" s="11" t="str">
        <f t="shared" ref="H145:H153" si="19">IF($B145="N/A","N/A",IF(G145&gt;10,"No",IF(G145&lt;-10,"No","Yes")))</f>
        <v>N/A</v>
      </c>
      <c r="I145" s="12">
        <v>4.0170000000000003</v>
      </c>
      <c r="J145" s="12">
        <v>-6.2E-2</v>
      </c>
      <c r="K145" s="43" t="s">
        <v>739</v>
      </c>
      <c r="L145" s="9" t="str">
        <f t="shared" si="16"/>
        <v>Yes</v>
      </c>
    </row>
    <row r="146" spans="1:12" x14ac:dyDescent="0.25">
      <c r="A146" s="44" t="s">
        <v>644</v>
      </c>
      <c r="B146" s="35" t="s">
        <v>213</v>
      </c>
      <c r="C146" s="36">
        <v>4303</v>
      </c>
      <c r="D146" s="11" t="str">
        <f t="shared" si="17"/>
        <v>N/A</v>
      </c>
      <c r="E146" s="36">
        <v>4473</v>
      </c>
      <c r="F146" s="11" t="str">
        <f t="shared" si="18"/>
        <v>N/A</v>
      </c>
      <c r="G146" s="36">
        <v>3995</v>
      </c>
      <c r="H146" s="11" t="str">
        <f t="shared" si="19"/>
        <v>N/A</v>
      </c>
      <c r="I146" s="12">
        <v>3.9510000000000001</v>
      </c>
      <c r="J146" s="12">
        <v>-10.7</v>
      </c>
      <c r="K146" s="43" t="s">
        <v>739</v>
      </c>
      <c r="L146" s="9" t="str">
        <f t="shared" si="16"/>
        <v>Yes</v>
      </c>
    </row>
    <row r="147" spans="1:12" ht="25" x14ac:dyDescent="0.25">
      <c r="A147" s="44" t="s">
        <v>1461</v>
      </c>
      <c r="B147" s="35" t="s">
        <v>213</v>
      </c>
      <c r="C147" s="45">
        <v>92676.411806000004</v>
      </c>
      <c r="D147" s="11" t="str">
        <f t="shared" si="17"/>
        <v>N/A</v>
      </c>
      <c r="E147" s="45">
        <v>92735.485356999998</v>
      </c>
      <c r="F147" s="11" t="str">
        <f t="shared" si="18"/>
        <v>N/A</v>
      </c>
      <c r="G147" s="45">
        <v>103766.64481</v>
      </c>
      <c r="H147" s="11" t="str">
        <f t="shared" si="19"/>
        <v>N/A</v>
      </c>
      <c r="I147" s="12">
        <v>6.3700000000000007E-2</v>
      </c>
      <c r="J147" s="12">
        <v>11.9</v>
      </c>
      <c r="K147" s="43" t="s">
        <v>739</v>
      </c>
      <c r="L147" s="9" t="str">
        <f t="shared" si="16"/>
        <v>Yes</v>
      </c>
    </row>
    <row r="148" spans="1:12" ht="25" x14ac:dyDescent="0.25">
      <c r="A148" s="44" t="s">
        <v>645</v>
      </c>
      <c r="B148" s="35" t="s">
        <v>213</v>
      </c>
      <c r="C148" s="45">
        <v>27708138</v>
      </c>
      <c r="D148" s="11" t="str">
        <f t="shared" si="17"/>
        <v>N/A</v>
      </c>
      <c r="E148" s="45">
        <v>57635251</v>
      </c>
      <c r="F148" s="11" t="str">
        <f t="shared" si="18"/>
        <v>N/A</v>
      </c>
      <c r="G148" s="45">
        <v>76500585</v>
      </c>
      <c r="H148" s="11" t="str">
        <f t="shared" si="19"/>
        <v>N/A</v>
      </c>
      <c r="I148" s="12">
        <v>108</v>
      </c>
      <c r="J148" s="12">
        <v>32.729999999999997</v>
      </c>
      <c r="K148" s="43" t="s">
        <v>739</v>
      </c>
      <c r="L148" s="9" t="str">
        <f t="shared" si="16"/>
        <v>No</v>
      </c>
    </row>
    <row r="149" spans="1:12" x14ac:dyDescent="0.25">
      <c r="A149" s="44" t="s">
        <v>646</v>
      </c>
      <c r="B149" s="35" t="s">
        <v>213</v>
      </c>
      <c r="C149" s="36">
        <v>31946</v>
      </c>
      <c r="D149" s="11" t="str">
        <f t="shared" si="17"/>
        <v>N/A</v>
      </c>
      <c r="E149" s="36">
        <v>45922</v>
      </c>
      <c r="F149" s="11" t="str">
        <f t="shared" si="18"/>
        <v>N/A</v>
      </c>
      <c r="G149" s="36">
        <v>52656</v>
      </c>
      <c r="H149" s="11" t="str">
        <f t="shared" si="19"/>
        <v>N/A</v>
      </c>
      <c r="I149" s="12">
        <v>43.75</v>
      </c>
      <c r="J149" s="12">
        <v>14.66</v>
      </c>
      <c r="K149" s="43" t="s">
        <v>739</v>
      </c>
      <c r="L149" s="9" t="str">
        <f t="shared" si="16"/>
        <v>Yes</v>
      </c>
    </row>
    <row r="150" spans="1:12" ht="25" x14ac:dyDescent="0.25">
      <c r="A150" s="44" t="s">
        <v>1462</v>
      </c>
      <c r="B150" s="35" t="s">
        <v>213</v>
      </c>
      <c r="C150" s="45">
        <v>867.34295372999998</v>
      </c>
      <c r="D150" s="11" t="str">
        <f t="shared" si="17"/>
        <v>N/A</v>
      </c>
      <c r="E150" s="45">
        <v>1255.0683985999999</v>
      </c>
      <c r="F150" s="11" t="str">
        <f t="shared" si="18"/>
        <v>N/A</v>
      </c>
      <c r="G150" s="45">
        <v>1452.8369986</v>
      </c>
      <c r="H150" s="11" t="str">
        <f t="shared" si="19"/>
        <v>N/A</v>
      </c>
      <c r="I150" s="12">
        <v>44.7</v>
      </c>
      <c r="J150" s="12">
        <v>15.76</v>
      </c>
      <c r="K150" s="43" t="s">
        <v>739</v>
      </c>
      <c r="L150" s="9" t="str">
        <f t="shared" si="16"/>
        <v>Yes</v>
      </c>
    </row>
    <row r="151" spans="1:12" ht="25" x14ac:dyDescent="0.25">
      <c r="A151" s="44" t="s">
        <v>647</v>
      </c>
      <c r="B151" s="35" t="s">
        <v>213</v>
      </c>
      <c r="C151" s="45">
        <v>66476943</v>
      </c>
      <c r="D151" s="11" t="str">
        <f t="shared" si="17"/>
        <v>N/A</v>
      </c>
      <c r="E151" s="45">
        <v>74284994</v>
      </c>
      <c r="F151" s="11" t="str">
        <f t="shared" si="18"/>
        <v>N/A</v>
      </c>
      <c r="G151" s="45">
        <v>77314019</v>
      </c>
      <c r="H151" s="11" t="str">
        <f t="shared" si="19"/>
        <v>N/A</v>
      </c>
      <c r="I151" s="12">
        <v>11.75</v>
      </c>
      <c r="J151" s="12">
        <v>4.0780000000000003</v>
      </c>
      <c r="K151" s="43" t="s">
        <v>739</v>
      </c>
      <c r="L151" s="9" t="str">
        <f t="shared" si="16"/>
        <v>Yes</v>
      </c>
    </row>
    <row r="152" spans="1:12" x14ac:dyDescent="0.25">
      <c r="A152" s="44" t="s">
        <v>648</v>
      </c>
      <c r="B152" s="35" t="s">
        <v>213</v>
      </c>
      <c r="C152" s="36">
        <v>4421</v>
      </c>
      <c r="D152" s="11" t="str">
        <f t="shared" si="17"/>
        <v>N/A</v>
      </c>
      <c r="E152" s="36">
        <v>4364</v>
      </c>
      <c r="F152" s="11" t="str">
        <f t="shared" si="18"/>
        <v>N/A</v>
      </c>
      <c r="G152" s="36">
        <v>4696</v>
      </c>
      <c r="H152" s="11" t="str">
        <f t="shared" si="19"/>
        <v>N/A</v>
      </c>
      <c r="I152" s="12">
        <v>-1.29</v>
      </c>
      <c r="J152" s="12">
        <v>7.6079999999999997</v>
      </c>
      <c r="K152" s="43" t="s">
        <v>739</v>
      </c>
      <c r="L152" s="9" t="str">
        <f t="shared" si="16"/>
        <v>Yes</v>
      </c>
    </row>
    <row r="153" spans="1:12" ht="25" x14ac:dyDescent="0.25">
      <c r="A153" s="44" t="s">
        <v>1463</v>
      </c>
      <c r="B153" s="35" t="s">
        <v>213</v>
      </c>
      <c r="C153" s="45">
        <v>15036.6304</v>
      </c>
      <c r="D153" s="11" t="str">
        <f t="shared" si="17"/>
        <v>N/A</v>
      </c>
      <c r="E153" s="45">
        <v>17022.22594</v>
      </c>
      <c r="F153" s="11" t="str">
        <f t="shared" si="18"/>
        <v>N/A</v>
      </c>
      <c r="G153" s="45">
        <v>16463.803024000001</v>
      </c>
      <c r="H153" s="11" t="str">
        <f t="shared" si="19"/>
        <v>N/A</v>
      </c>
      <c r="I153" s="12">
        <v>13.21</v>
      </c>
      <c r="J153" s="12">
        <v>-3.28</v>
      </c>
      <c r="K153" s="43" t="s">
        <v>739</v>
      </c>
      <c r="L153" s="9" t="str">
        <f t="shared" si="16"/>
        <v>Yes</v>
      </c>
    </row>
    <row r="154" spans="1:12" x14ac:dyDescent="0.25">
      <c r="A154" s="44" t="s">
        <v>1529</v>
      </c>
      <c r="B154" s="35" t="s">
        <v>213</v>
      </c>
      <c r="C154" s="45">
        <v>1599.7306341000001</v>
      </c>
      <c r="D154" s="11" t="str">
        <f t="shared" ref="D154:D173" si="20">IF($B154="N/A","N/A",IF(C154&gt;10,"No",IF(C154&lt;-10,"No","Yes")))</f>
        <v>N/A</v>
      </c>
      <c r="E154" s="45">
        <v>1516.9188162999999</v>
      </c>
      <c r="F154" s="11" t="str">
        <f t="shared" ref="F154:F173" si="21">IF($B154="N/A","N/A",IF(E154&gt;10,"No",IF(E154&lt;-10,"No","Yes")))</f>
        <v>N/A</v>
      </c>
      <c r="G154" s="45">
        <v>1567.648324</v>
      </c>
      <c r="H154" s="11" t="str">
        <f t="shared" ref="H154:H173" si="22">IF($B154="N/A","N/A",IF(G154&gt;10,"No",IF(G154&lt;-10,"No","Yes")))</f>
        <v>N/A</v>
      </c>
      <c r="I154" s="12">
        <v>-5.18</v>
      </c>
      <c r="J154" s="12">
        <v>3.3439999999999999</v>
      </c>
      <c r="K154" s="43" t="s">
        <v>739</v>
      </c>
      <c r="L154" s="9" t="str">
        <f t="shared" ref="L154:L173" si="23">IF(J154="Div by 0", "N/A", IF(K154="N/A","N/A", IF(J154&gt;VALUE(MID(K154,1,2)), "No", IF(J154&lt;-1*VALUE(MID(K154,1,2)), "No", "Yes"))))</f>
        <v>Yes</v>
      </c>
    </row>
    <row r="155" spans="1:12" x14ac:dyDescent="0.25">
      <c r="A155" s="47" t="s">
        <v>1530</v>
      </c>
      <c r="B155" s="35" t="s">
        <v>213</v>
      </c>
      <c r="C155" s="45">
        <v>744.21110140999997</v>
      </c>
      <c r="D155" s="11" t="str">
        <f t="shared" si="20"/>
        <v>N/A</v>
      </c>
      <c r="E155" s="45">
        <v>857.60442435000004</v>
      </c>
      <c r="F155" s="11" t="str">
        <f t="shared" si="21"/>
        <v>N/A</v>
      </c>
      <c r="G155" s="45">
        <v>907.08307078999997</v>
      </c>
      <c r="H155" s="11" t="str">
        <f t="shared" si="22"/>
        <v>N/A</v>
      </c>
      <c r="I155" s="12">
        <v>15.24</v>
      </c>
      <c r="J155" s="12">
        <v>5.7690000000000001</v>
      </c>
      <c r="K155" s="43" t="s">
        <v>739</v>
      </c>
      <c r="L155" s="9" t="str">
        <f t="shared" si="23"/>
        <v>Yes</v>
      </c>
    </row>
    <row r="156" spans="1:12" x14ac:dyDescent="0.25">
      <c r="A156" s="47" t="s">
        <v>1531</v>
      </c>
      <c r="B156" s="35" t="s">
        <v>213</v>
      </c>
      <c r="C156" s="45">
        <v>2653.5603485000001</v>
      </c>
      <c r="D156" s="11" t="str">
        <f t="shared" si="20"/>
        <v>N/A</v>
      </c>
      <c r="E156" s="45">
        <v>2623.9094762999998</v>
      </c>
      <c r="F156" s="11" t="str">
        <f t="shared" si="21"/>
        <v>N/A</v>
      </c>
      <c r="G156" s="45">
        <v>2419.0843577999999</v>
      </c>
      <c r="H156" s="11" t="str">
        <f t="shared" si="22"/>
        <v>N/A</v>
      </c>
      <c r="I156" s="12">
        <v>-1.1200000000000001</v>
      </c>
      <c r="J156" s="12">
        <v>-7.81</v>
      </c>
      <c r="K156" s="43" t="s">
        <v>739</v>
      </c>
      <c r="L156" s="9" t="str">
        <f t="shared" si="23"/>
        <v>Yes</v>
      </c>
    </row>
    <row r="157" spans="1:12" x14ac:dyDescent="0.25">
      <c r="A157" s="47" t="s">
        <v>1532</v>
      </c>
      <c r="B157" s="35" t="s">
        <v>213</v>
      </c>
      <c r="C157" s="45">
        <v>665.16831897999998</v>
      </c>
      <c r="D157" s="11" t="str">
        <f t="shared" si="20"/>
        <v>N/A</v>
      </c>
      <c r="E157" s="45">
        <v>819.91392208000002</v>
      </c>
      <c r="F157" s="11" t="str">
        <f t="shared" si="21"/>
        <v>N/A</v>
      </c>
      <c r="G157" s="45">
        <v>1355.1809561</v>
      </c>
      <c r="H157" s="11" t="str">
        <f t="shared" si="22"/>
        <v>N/A</v>
      </c>
      <c r="I157" s="12">
        <v>23.26</v>
      </c>
      <c r="J157" s="12">
        <v>65.28</v>
      </c>
      <c r="K157" s="43" t="s">
        <v>739</v>
      </c>
      <c r="L157" s="9" t="str">
        <f t="shared" si="23"/>
        <v>No</v>
      </c>
    </row>
    <row r="158" spans="1:12" x14ac:dyDescent="0.25">
      <c r="A158" s="47" t="s">
        <v>1533</v>
      </c>
      <c r="B158" s="35" t="s">
        <v>213</v>
      </c>
      <c r="C158" s="45">
        <v>1071.6216494</v>
      </c>
      <c r="D158" s="11" t="str">
        <f t="shared" si="20"/>
        <v>N/A</v>
      </c>
      <c r="E158" s="45">
        <v>1229.1623288000001</v>
      </c>
      <c r="F158" s="11" t="str">
        <f t="shared" si="21"/>
        <v>N/A</v>
      </c>
      <c r="G158" s="45">
        <v>1438.6267206</v>
      </c>
      <c r="H158" s="11" t="str">
        <f t="shared" si="22"/>
        <v>N/A</v>
      </c>
      <c r="I158" s="12">
        <v>14.7</v>
      </c>
      <c r="J158" s="12">
        <v>17.04</v>
      </c>
      <c r="K158" s="43" t="s">
        <v>739</v>
      </c>
      <c r="L158" s="9" t="str">
        <f t="shared" si="23"/>
        <v>Yes</v>
      </c>
    </row>
    <row r="159" spans="1:12" x14ac:dyDescent="0.25">
      <c r="A159" s="44" t="s">
        <v>1534</v>
      </c>
      <c r="B159" s="35" t="s">
        <v>213</v>
      </c>
      <c r="C159" s="45">
        <v>10900.703433999999</v>
      </c>
      <c r="D159" s="11" t="str">
        <f t="shared" si="20"/>
        <v>N/A</v>
      </c>
      <c r="E159" s="45">
        <v>7017.7294202000003</v>
      </c>
      <c r="F159" s="11" t="str">
        <f t="shared" si="21"/>
        <v>N/A</v>
      </c>
      <c r="G159" s="45">
        <v>6155.8745337</v>
      </c>
      <c r="H159" s="11" t="str">
        <f t="shared" si="22"/>
        <v>N/A</v>
      </c>
      <c r="I159" s="12">
        <v>-35.6</v>
      </c>
      <c r="J159" s="12">
        <v>-12.3</v>
      </c>
      <c r="K159" s="43" t="s">
        <v>739</v>
      </c>
      <c r="L159" s="9" t="str">
        <f t="shared" si="23"/>
        <v>Yes</v>
      </c>
    </row>
    <row r="160" spans="1:12" x14ac:dyDescent="0.25">
      <c r="A160" s="47" t="s">
        <v>1535</v>
      </c>
      <c r="B160" s="35" t="s">
        <v>213</v>
      </c>
      <c r="C160" s="45">
        <v>21866.475516999999</v>
      </c>
      <c r="D160" s="11" t="str">
        <f t="shared" si="20"/>
        <v>N/A</v>
      </c>
      <c r="E160" s="45">
        <v>21248.822853000001</v>
      </c>
      <c r="F160" s="11" t="str">
        <f t="shared" si="21"/>
        <v>N/A</v>
      </c>
      <c r="G160" s="45">
        <v>21040.428032</v>
      </c>
      <c r="H160" s="11" t="str">
        <f t="shared" si="22"/>
        <v>N/A</v>
      </c>
      <c r="I160" s="12">
        <v>-2.82</v>
      </c>
      <c r="J160" s="12">
        <v>-0.98099999999999998</v>
      </c>
      <c r="K160" s="43" t="s">
        <v>739</v>
      </c>
      <c r="L160" s="9" t="str">
        <f t="shared" si="23"/>
        <v>Yes</v>
      </c>
    </row>
    <row r="161" spans="1:12" x14ac:dyDescent="0.25">
      <c r="A161" s="47" t="s">
        <v>1536</v>
      </c>
      <c r="B161" s="35" t="s">
        <v>213</v>
      </c>
      <c r="C161" s="45">
        <v>7377.6448380000002</v>
      </c>
      <c r="D161" s="11" t="str">
        <f t="shared" si="20"/>
        <v>N/A</v>
      </c>
      <c r="E161" s="45">
        <v>7228.1579021999996</v>
      </c>
      <c r="F161" s="11" t="str">
        <f t="shared" si="21"/>
        <v>N/A</v>
      </c>
      <c r="G161" s="45">
        <v>7071.9238271000004</v>
      </c>
      <c r="H161" s="11" t="str">
        <f t="shared" si="22"/>
        <v>N/A</v>
      </c>
      <c r="I161" s="12">
        <v>-2.0299999999999998</v>
      </c>
      <c r="J161" s="12">
        <v>-2.16</v>
      </c>
      <c r="K161" s="43" t="s">
        <v>739</v>
      </c>
      <c r="L161" s="9" t="str">
        <f t="shared" si="23"/>
        <v>Yes</v>
      </c>
    </row>
    <row r="162" spans="1:12" x14ac:dyDescent="0.25">
      <c r="A162" s="47" t="s">
        <v>1537</v>
      </c>
      <c r="B162" s="35" t="s">
        <v>213</v>
      </c>
      <c r="C162" s="45">
        <v>629.63991606000002</v>
      </c>
      <c r="D162" s="11" t="str">
        <f t="shared" si="20"/>
        <v>N/A</v>
      </c>
      <c r="E162" s="45">
        <v>830.50422617000004</v>
      </c>
      <c r="F162" s="11" t="str">
        <f t="shared" si="21"/>
        <v>N/A</v>
      </c>
      <c r="G162" s="45">
        <v>447.62191478</v>
      </c>
      <c r="H162" s="11" t="str">
        <f t="shared" si="22"/>
        <v>N/A</v>
      </c>
      <c r="I162" s="12">
        <v>31.9</v>
      </c>
      <c r="J162" s="12">
        <v>-46.1</v>
      </c>
      <c r="K162" s="43" t="s">
        <v>739</v>
      </c>
      <c r="L162" s="9" t="str">
        <f t="shared" si="23"/>
        <v>No</v>
      </c>
    </row>
    <row r="163" spans="1:12" x14ac:dyDescent="0.25">
      <c r="A163" s="47" t="s">
        <v>1538</v>
      </c>
      <c r="B163" s="35" t="s">
        <v>213</v>
      </c>
      <c r="C163" s="45">
        <v>99.516861219000006</v>
      </c>
      <c r="D163" s="11" t="str">
        <f t="shared" si="20"/>
        <v>N/A</v>
      </c>
      <c r="E163" s="45">
        <v>62.748209350000003</v>
      </c>
      <c r="F163" s="11" t="str">
        <f t="shared" si="21"/>
        <v>N/A</v>
      </c>
      <c r="G163" s="45">
        <v>153.59366377000001</v>
      </c>
      <c r="H163" s="11" t="str">
        <f t="shared" si="22"/>
        <v>N/A</v>
      </c>
      <c r="I163" s="12">
        <v>-36.9</v>
      </c>
      <c r="J163" s="12">
        <v>144.80000000000001</v>
      </c>
      <c r="K163" s="43" t="s">
        <v>739</v>
      </c>
      <c r="L163" s="9" t="str">
        <f t="shared" si="23"/>
        <v>No</v>
      </c>
    </row>
    <row r="164" spans="1:12" x14ac:dyDescent="0.25">
      <c r="A164" s="44" t="s">
        <v>1539</v>
      </c>
      <c r="B164" s="35" t="s">
        <v>213</v>
      </c>
      <c r="C164" s="45">
        <v>1558.5135152</v>
      </c>
      <c r="D164" s="11" t="str">
        <f t="shared" si="20"/>
        <v>N/A</v>
      </c>
      <c r="E164" s="45">
        <v>1285.0075328999999</v>
      </c>
      <c r="F164" s="11" t="str">
        <f t="shared" si="21"/>
        <v>N/A</v>
      </c>
      <c r="G164" s="45">
        <v>1395.1982687</v>
      </c>
      <c r="H164" s="11" t="str">
        <f t="shared" si="22"/>
        <v>N/A</v>
      </c>
      <c r="I164" s="12">
        <v>-17.5</v>
      </c>
      <c r="J164" s="12">
        <v>8.5749999999999993</v>
      </c>
      <c r="K164" s="43" t="s">
        <v>739</v>
      </c>
      <c r="L164" s="9" t="str">
        <f t="shared" si="23"/>
        <v>Yes</v>
      </c>
    </row>
    <row r="165" spans="1:12" x14ac:dyDescent="0.25">
      <c r="A165" s="47" t="s">
        <v>1540</v>
      </c>
      <c r="B165" s="35" t="s">
        <v>213</v>
      </c>
      <c r="C165" s="45">
        <v>496.44060165000002</v>
      </c>
      <c r="D165" s="11" t="str">
        <f t="shared" si="20"/>
        <v>N/A</v>
      </c>
      <c r="E165" s="45">
        <v>366.14829278000002</v>
      </c>
      <c r="F165" s="11" t="str">
        <f t="shared" si="21"/>
        <v>N/A</v>
      </c>
      <c r="G165" s="45">
        <v>401.84999051</v>
      </c>
      <c r="H165" s="11" t="str">
        <f t="shared" si="22"/>
        <v>N/A</v>
      </c>
      <c r="I165" s="12">
        <v>-26.2</v>
      </c>
      <c r="J165" s="12">
        <v>9.7509999999999994</v>
      </c>
      <c r="K165" s="43" t="s">
        <v>739</v>
      </c>
      <c r="L165" s="9" t="str">
        <f t="shared" si="23"/>
        <v>Yes</v>
      </c>
    </row>
    <row r="166" spans="1:12" x14ac:dyDescent="0.25">
      <c r="A166" s="47" t="s">
        <v>1541</v>
      </c>
      <c r="B166" s="35" t="s">
        <v>213</v>
      </c>
      <c r="C166" s="45">
        <v>2996.3850244999999</v>
      </c>
      <c r="D166" s="11" t="str">
        <f t="shared" si="20"/>
        <v>N/A</v>
      </c>
      <c r="E166" s="45">
        <v>2969.3498338999998</v>
      </c>
      <c r="F166" s="11" t="str">
        <f t="shared" si="21"/>
        <v>N/A</v>
      </c>
      <c r="G166" s="45">
        <v>3128.1962807</v>
      </c>
      <c r="H166" s="11" t="str">
        <f t="shared" si="22"/>
        <v>N/A</v>
      </c>
      <c r="I166" s="12">
        <v>-0.90200000000000002</v>
      </c>
      <c r="J166" s="12">
        <v>5.35</v>
      </c>
      <c r="K166" s="43" t="s">
        <v>739</v>
      </c>
      <c r="L166" s="9" t="str">
        <f t="shared" si="23"/>
        <v>Yes</v>
      </c>
    </row>
    <row r="167" spans="1:12" x14ac:dyDescent="0.25">
      <c r="A167" s="47" t="s">
        <v>1542</v>
      </c>
      <c r="B167" s="35" t="s">
        <v>213</v>
      </c>
      <c r="C167" s="45">
        <v>368.99739489000001</v>
      </c>
      <c r="D167" s="11" t="str">
        <f t="shared" si="20"/>
        <v>N/A</v>
      </c>
      <c r="E167" s="45">
        <v>453.29738657000001</v>
      </c>
      <c r="F167" s="11" t="str">
        <f t="shared" si="21"/>
        <v>N/A</v>
      </c>
      <c r="G167" s="45">
        <v>289.30741750999999</v>
      </c>
      <c r="H167" s="11" t="str">
        <f t="shared" si="22"/>
        <v>N/A</v>
      </c>
      <c r="I167" s="12">
        <v>22.85</v>
      </c>
      <c r="J167" s="12">
        <v>-36.200000000000003</v>
      </c>
      <c r="K167" s="43" t="s">
        <v>739</v>
      </c>
      <c r="L167" s="9" t="str">
        <f t="shared" si="23"/>
        <v>No</v>
      </c>
    </row>
    <row r="168" spans="1:12" x14ac:dyDescent="0.25">
      <c r="A168" s="47" t="s">
        <v>1543</v>
      </c>
      <c r="B168" s="35" t="s">
        <v>213</v>
      </c>
      <c r="C168" s="45">
        <v>481.01702334999999</v>
      </c>
      <c r="D168" s="11" t="str">
        <f t="shared" si="20"/>
        <v>N/A</v>
      </c>
      <c r="E168" s="45">
        <v>779.19082784</v>
      </c>
      <c r="F168" s="11" t="str">
        <f t="shared" si="21"/>
        <v>N/A</v>
      </c>
      <c r="G168" s="45">
        <v>1067.9069525</v>
      </c>
      <c r="H168" s="11" t="str">
        <f t="shared" si="22"/>
        <v>N/A</v>
      </c>
      <c r="I168" s="12">
        <v>61.99</v>
      </c>
      <c r="J168" s="12">
        <v>37.049999999999997</v>
      </c>
      <c r="K168" s="43" t="s">
        <v>739</v>
      </c>
      <c r="L168" s="9" t="str">
        <f t="shared" si="23"/>
        <v>No</v>
      </c>
    </row>
    <row r="169" spans="1:12" x14ac:dyDescent="0.25">
      <c r="A169" s="44" t="s">
        <v>1544</v>
      </c>
      <c r="B169" s="35" t="s">
        <v>213</v>
      </c>
      <c r="C169" s="45">
        <v>9173.0283617999994</v>
      </c>
      <c r="D169" s="11" t="str">
        <f t="shared" si="20"/>
        <v>N/A</v>
      </c>
      <c r="E169" s="45">
        <v>7257.7092745999998</v>
      </c>
      <c r="F169" s="11" t="str">
        <f t="shared" si="21"/>
        <v>N/A</v>
      </c>
      <c r="G169" s="45">
        <v>6844.5271393000003</v>
      </c>
      <c r="H169" s="11" t="str">
        <f t="shared" si="22"/>
        <v>N/A</v>
      </c>
      <c r="I169" s="12">
        <v>-20.9</v>
      </c>
      <c r="J169" s="12">
        <v>-5.69</v>
      </c>
      <c r="K169" s="43" t="s">
        <v>739</v>
      </c>
      <c r="L169" s="9" t="str">
        <f t="shared" si="23"/>
        <v>Yes</v>
      </c>
    </row>
    <row r="170" spans="1:12" x14ac:dyDescent="0.25">
      <c r="A170" s="47" t="s">
        <v>1545</v>
      </c>
      <c r="B170" s="35" t="s">
        <v>213</v>
      </c>
      <c r="C170" s="45">
        <v>6044.6057253999998</v>
      </c>
      <c r="D170" s="11" t="str">
        <f t="shared" si="20"/>
        <v>N/A</v>
      </c>
      <c r="E170" s="45">
        <v>6806.5118206999996</v>
      </c>
      <c r="F170" s="11" t="str">
        <f t="shared" si="21"/>
        <v>N/A</v>
      </c>
      <c r="G170" s="45">
        <v>7185.9457961999997</v>
      </c>
      <c r="H170" s="11" t="str">
        <f t="shared" si="22"/>
        <v>N/A</v>
      </c>
      <c r="I170" s="12">
        <v>12.6</v>
      </c>
      <c r="J170" s="12">
        <v>5.5750000000000002</v>
      </c>
      <c r="K170" s="43" t="s">
        <v>739</v>
      </c>
      <c r="L170" s="9" t="str">
        <f t="shared" si="23"/>
        <v>Yes</v>
      </c>
    </row>
    <row r="171" spans="1:12" x14ac:dyDescent="0.25">
      <c r="A171" s="47" t="s">
        <v>1546</v>
      </c>
      <c r="B171" s="35" t="s">
        <v>213</v>
      </c>
      <c r="C171" s="45">
        <v>15432.665104</v>
      </c>
      <c r="D171" s="11" t="str">
        <f t="shared" si="20"/>
        <v>N/A</v>
      </c>
      <c r="E171" s="45">
        <v>16425.074766999998</v>
      </c>
      <c r="F171" s="11" t="str">
        <f t="shared" si="21"/>
        <v>N/A</v>
      </c>
      <c r="G171" s="45">
        <v>16281.445041999999</v>
      </c>
      <c r="H171" s="11" t="str">
        <f t="shared" si="22"/>
        <v>N/A</v>
      </c>
      <c r="I171" s="12">
        <v>6.431</v>
      </c>
      <c r="J171" s="12">
        <v>-0.874</v>
      </c>
      <c r="K171" s="43" t="s">
        <v>739</v>
      </c>
      <c r="L171" s="9" t="str">
        <f t="shared" si="23"/>
        <v>Yes</v>
      </c>
    </row>
    <row r="172" spans="1:12" x14ac:dyDescent="0.25">
      <c r="A172" s="47" t="s">
        <v>1547</v>
      </c>
      <c r="B172" s="35" t="s">
        <v>213</v>
      </c>
      <c r="C172" s="45">
        <v>2449.8681525000002</v>
      </c>
      <c r="D172" s="11" t="str">
        <f t="shared" si="20"/>
        <v>N/A</v>
      </c>
      <c r="E172" s="45">
        <v>3790.5875838000002</v>
      </c>
      <c r="F172" s="11" t="str">
        <f t="shared" si="21"/>
        <v>N/A</v>
      </c>
      <c r="G172" s="45">
        <v>2314.10808</v>
      </c>
      <c r="H172" s="11" t="str">
        <f t="shared" si="22"/>
        <v>N/A</v>
      </c>
      <c r="I172" s="12">
        <v>54.73</v>
      </c>
      <c r="J172" s="12">
        <v>-39</v>
      </c>
      <c r="K172" s="43" t="s">
        <v>739</v>
      </c>
      <c r="L172" s="9" t="str">
        <f t="shared" si="23"/>
        <v>No</v>
      </c>
    </row>
    <row r="173" spans="1:12" x14ac:dyDescent="0.25">
      <c r="A173" s="47" t="s">
        <v>1548</v>
      </c>
      <c r="B173" s="35" t="s">
        <v>213</v>
      </c>
      <c r="C173" s="45">
        <v>1472.3972655</v>
      </c>
      <c r="D173" s="11" t="str">
        <f t="shared" si="20"/>
        <v>N/A</v>
      </c>
      <c r="E173" s="45">
        <v>2008.5658656999999</v>
      </c>
      <c r="F173" s="11" t="str">
        <f t="shared" si="21"/>
        <v>N/A</v>
      </c>
      <c r="G173" s="45">
        <v>2470.1750892999999</v>
      </c>
      <c r="H173" s="11" t="str">
        <f t="shared" si="22"/>
        <v>N/A</v>
      </c>
      <c r="I173" s="12">
        <v>36.409999999999997</v>
      </c>
      <c r="J173" s="12">
        <v>22.98</v>
      </c>
      <c r="K173" s="43" t="s">
        <v>739</v>
      </c>
      <c r="L173" s="9" t="str">
        <f t="shared" si="23"/>
        <v>Yes</v>
      </c>
    </row>
    <row r="174" spans="1:12" x14ac:dyDescent="0.25">
      <c r="A174" s="44" t="s">
        <v>373</v>
      </c>
      <c r="B174" s="35" t="s">
        <v>213</v>
      </c>
      <c r="C174" s="8">
        <v>19.462654122</v>
      </c>
      <c r="D174" s="11" t="str">
        <f t="shared" ref="D174:D203" si="24">IF($B174="N/A","N/A",IF(C174&gt;10,"No",IF(C174&lt;-10,"No","Yes")))</f>
        <v>N/A</v>
      </c>
      <c r="E174" s="8">
        <v>17.314593035000001</v>
      </c>
      <c r="F174" s="11" t="str">
        <f t="shared" ref="F174:F203" si="25">IF($B174="N/A","N/A",IF(E174&gt;10,"No",IF(E174&lt;-10,"No","Yes")))</f>
        <v>N/A</v>
      </c>
      <c r="G174" s="8">
        <v>17.363895736</v>
      </c>
      <c r="H174" s="11" t="str">
        <f t="shared" ref="H174:H203" si="26">IF($B174="N/A","N/A",IF(G174&gt;10,"No",IF(G174&lt;-10,"No","Yes")))</f>
        <v>N/A</v>
      </c>
      <c r="I174" s="12">
        <v>-11</v>
      </c>
      <c r="J174" s="12">
        <v>0.28470000000000001</v>
      </c>
      <c r="K174" s="43" t="s">
        <v>739</v>
      </c>
      <c r="L174" s="9" t="str">
        <f t="shared" ref="L174:L203" si="27">IF(J174="Div by 0", "N/A", IF(K174="N/A","N/A", IF(J174&gt;VALUE(MID(K174,1,2)), "No", IF(J174&lt;-1*VALUE(MID(K174,1,2)), "No", "Yes"))))</f>
        <v>Yes</v>
      </c>
    </row>
    <row r="175" spans="1:12" x14ac:dyDescent="0.25">
      <c r="A175" s="47" t="s">
        <v>483</v>
      </c>
      <c r="B175" s="35" t="s">
        <v>213</v>
      </c>
      <c r="C175" s="8">
        <v>19.644832606000001</v>
      </c>
      <c r="D175" s="11" t="str">
        <f t="shared" si="24"/>
        <v>N/A</v>
      </c>
      <c r="E175" s="8">
        <v>21.254207945000001</v>
      </c>
      <c r="F175" s="11" t="str">
        <f t="shared" si="25"/>
        <v>N/A</v>
      </c>
      <c r="G175" s="8">
        <v>21.567659897999999</v>
      </c>
      <c r="H175" s="11" t="str">
        <f t="shared" si="26"/>
        <v>N/A</v>
      </c>
      <c r="I175" s="12">
        <v>8.1920000000000002</v>
      </c>
      <c r="J175" s="12">
        <v>1.4750000000000001</v>
      </c>
      <c r="K175" s="43" t="s">
        <v>739</v>
      </c>
      <c r="L175" s="9" t="str">
        <f t="shared" si="27"/>
        <v>Yes</v>
      </c>
    </row>
    <row r="176" spans="1:12" x14ac:dyDescent="0.25">
      <c r="A176" s="47" t="s">
        <v>484</v>
      </c>
      <c r="B176" s="35" t="s">
        <v>213</v>
      </c>
      <c r="C176" s="8">
        <v>21.470397903999999</v>
      </c>
      <c r="D176" s="11" t="str">
        <f t="shared" si="24"/>
        <v>N/A</v>
      </c>
      <c r="E176" s="8">
        <v>21.559879766000002</v>
      </c>
      <c r="F176" s="11" t="str">
        <f t="shared" si="25"/>
        <v>N/A</v>
      </c>
      <c r="G176" s="8">
        <v>21.006334671000001</v>
      </c>
      <c r="H176" s="11" t="str">
        <f t="shared" si="26"/>
        <v>N/A</v>
      </c>
      <c r="I176" s="12">
        <v>0.4168</v>
      </c>
      <c r="J176" s="12">
        <v>-2.57</v>
      </c>
      <c r="K176" s="43" t="s">
        <v>739</v>
      </c>
      <c r="L176" s="9" t="str">
        <f t="shared" si="27"/>
        <v>Yes</v>
      </c>
    </row>
    <row r="177" spans="1:12" x14ac:dyDescent="0.25">
      <c r="A177" s="47" t="s">
        <v>485</v>
      </c>
      <c r="B177" s="35" t="s">
        <v>213</v>
      </c>
      <c r="C177" s="8">
        <v>7.619943556</v>
      </c>
      <c r="D177" s="11" t="str">
        <f t="shared" si="24"/>
        <v>N/A</v>
      </c>
      <c r="E177" s="8">
        <v>7.9568638881</v>
      </c>
      <c r="F177" s="11" t="str">
        <f t="shared" si="25"/>
        <v>N/A</v>
      </c>
      <c r="G177" s="8">
        <v>20.355936607</v>
      </c>
      <c r="H177" s="11" t="str">
        <f t="shared" si="26"/>
        <v>N/A</v>
      </c>
      <c r="I177" s="12">
        <v>4.4219999999999997</v>
      </c>
      <c r="J177" s="12">
        <v>155.80000000000001</v>
      </c>
      <c r="K177" s="43" t="s">
        <v>739</v>
      </c>
      <c r="L177" s="9" t="str">
        <f t="shared" si="27"/>
        <v>No</v>
      </c>
    </row>
    <row r="178" spans="1:12" x14ac:dyDescent="0.25">
      <c r="A178" s="47" t="s">
        <v>486</v>
      </c>
      <c r="B178" s="35" t="s">
        <v>213</v>
      </c>
      <c r="C178" s="8">
        <v>20.925205361</v>
      </c>
      <c r="D178" s="11" t="str">
        <f t="shared" si="24"/>
        <v>N/A</v>
      </c>
      <c r="E178" s="8">
        <v>13.513104534</v>
      </c>
      <c r="F178" s="11" t="str">
        <f t="shared" si="25"/>
        <v>N/A</v>
      </c>
      <c r="G178" s="8">
        <v>13.388944994999999</v>
      </c>
      <c r="H178" s="11" t="str">
        <f t="shared" si="26"/>
        <v>N/A</v>
      </c>
      <c r="I178" s="12">
        <v>-35.4</v>
      </c>
      <c r="J178" s="12">
        <v>-0.91900000000000004</v>
      </c>
      <c r="K178" s="43" t="s">
        <v>739</v>
      </c>
      <c r="L178" s="9" t="str">
        <f t="shared" si="27"/>
        <v>Yes</v>
      </c>
    </row>
    <row r="179" spans="1:12" x14ac:dyDescent="0.25">
      <c r="A179" s="44" t="s">
        <v>1549</v>
      </c>
      <c r="B179" s="35" t="s">
        <v>213</v>
      </c>
      <c r="C179" s="8">
        <v>20.463978805</v>
      </c>
      <c r="D179" s="11" t="str">
        <f t="shared" si="24"/>
        <v>N/A</v>
      </c>
      <c r="E179" s="8">
        <v>13.428370449000001</v>
      </c>
      <c r="F179" s="11" t="str">
        <f t="shared" si="25"/>
        <v>N/A</v>
      </c>
      <c r="G179" s="8">
        <v>11.664693438</v>
      </c>
      <c r="H179" s="11" t="str">
        <f t="shared" si="26"/>
        <v>N/A</v>
      </c>
      <c r="I179" s="12">
        <v>-34.4</v>
      </c>
      <c r="J179" s="12">
        <v>-13.1</v>
      </c>
      <c r="K179" s="43" t="s">
        <v>739</v>
      </c>
      <c r="L179" s="9" t="str">
        <f t="shared" si="27"/>
        <v>Yes</v>
      </c>
    </row>
    <row r="180" spans="1:12" x14ac:dyDescent="0.25">
      <c r="A180" s="47" t="s">
        <v>1550</v>
      </c>
      <c r="B180" s="35" t="s">
        <v>213</v>
      </c>
      <c r="C180" s="8">
        <v>45.773896166999997</v>
      </c>
      <c r="D180" s="11" t="str">
        <f t="shared" si="24"/>
        <v>N/A</v>
      </c>
      <c r="E180" s="8">
        <v>45.199576800999999</v>
      </c>
      <c r="F180" s="11" t="str">
        <f t="shared" si="25"/>
        <v>N/A</v>
      </c>
      <c r="G180" s="8">
        <v>44.103245397999999</v>
      </c>
      <c r="H180" s="11" t="str">
        <f t="shared" si="26"/>
        <v>N/A</v>
      </c>
      <c r="I180" s="12">
        <v>-1.25</v>
      </c>
      <c r="J180" s="12">
        <v>-2.4300000000000002</v>
      </c>
      <c r="K180" s="43" t="s">
        <v>739</v>
      </c>
      <c r="L180" s="9" t="str">
        <f t="shared" si="27"/>
        <v>Yes</v>
      </c>
    </row>
    <row r="181" spans="1:12" x14ac:dyDescent="0.25">
      <c r="A181" s="47" t="s">
        <v>1551</v>
      </c>
      <c r="B181" s="35" t="s">
        <v>213</v>
      </c>
      <c r="C181" s="8">
        <v>10.103066749</v>
      </c>
      <c r="D181" s="11" t="str">
        <f t="shared" si="24"/>
        <v>N/A</v>
      </c>
      <c r="E181" s="8">
        <v>9.8291409587</v>
      </c>
      <c r="F181" s="11" t="str">
        <f t="shared" si="25"/>
        <v>N/A</v>
      </c>
      <c r="G181" s="8">
        <v>9.1821374811999998</v>
      </c>
      <c r="H181" s="11" t="str">
        <f t="shared" si="26"/>
        <v>N/A</v>
      </c>
      <c r="I181" s="12">
        <v>-2.71</v>
      </c>
      <c r="J181" s="12">
        <v>-6.58</v>
      </c>
      <c r="K181" s="43" t="s">
        <v>739</v>
      </c>
      <c r="L181" s="9" t="str">
        <f t="shared" si="27"/>
        <v>Yes</v>
      </c>
    </row>
    <row r="182" spans="1:12" x14ac:dyDescent="0.25">
      <c r="A182" s="47" t="s">
        <v>1552</v>
      </c>
      <c r="B182" s="35" t="s">
        <v>213</v>
      </c>
      <c r="C182" s="8">
        <v>0.3328750271</v>
      </c>
      <c r="D182" s="11" t="str">
        <f t="shared" si="24"/>
        <v>N/A</v>
      </c>
      <c r="E182" s="8">
        <v>0.45662100459999999</v>
      </c>
      <c r="F182" s="11" t="str">
        <f t="shared" si="25"/>
        <v>N/A</v>
      </c>
      <c r="G182" s="8">
        <v>0.2208365809</v>
      </c>
      <c r="H182" s="11" t="str">
        <f t="shared" si="26"/>
        <v>N/A</v>
      </c>
      <c r="I182" s="12">
        <v>37.17</v>
      </c>
      <c r="J182" s="12">
        <v>-51.6</v>
      </c>
      <c r="K182" s="43" t="s">
        <v>739</v>
      </c>
      <c r="L182" s="9" t="str">
        <f t="shared" si="27"/>
        <v>No</v>
      </c>
    </row>
    <row r="183" spans="1:12" x14ac:dyDescent="0.25">
      <c r="A183" s="47" t="s">
        <v>1553</v>
      </c>
      <c r="B183" s="35" t="s">
        <v>213</v>
      </c>
      <c r="C183" s="8">
        <v>0.49718979679999997</v>
      </c>
      <c r="D183" s="11" t="str">
        <f t="shared" si="24"/>
        <v>N/A</v>
      </c>
      <c r="E183" s="8">
        <v>0.40857090979999999</v>
      </c>
      <c r="F183" s="11" t="str">
        <f t="shared" si="25"/>
        <v>N/A</v>
      </c>
      <c r="G183" s="8">
        <v>0.73318330379999996</v>
      </c>
      <c r="H183" s="11" t="str">
        <f t="shared" si="26"/>
        <v>N/A</v>
      </c>
      <c r="I183" s="12">
        <v>-17.8</v>
      </c>
      <c r="J183" s="12">
        <v>79.45</v>
      </c>
      <c r="K183" s="43" t="s">
        <v>739</v>
      </c>
      <c r="L183" s="9" t="str">
        <f t="shared" si="27"/>
        <v>No</v>
      </c>
    </row>
    <row r="184" spans="1:12" x14ac:dyDescent="0.25">
      <c r="A184" s="44" t="s">
        <v>97</v>
      </c>
      <c r="B184" s="35" t="s">
        <v>213</v>
      </c>
      <c r="C184" s="8">
        <v>67.286437281000005</v>
      </c>
      <c r="D184" s="11" t="str">
        <f t="shared" si="24"/>
        <v>N/A</v>
      </c>
      <c r="E184" s="8">
        <v>59.973999839999998</v>
      </c>
      <c r="F184" s="11" t="str">
        <f t="shared" si="25"/>
        <v>N/A</v>
      </c>
      <c r="G184" s="8">
        <v>59.545057546999999</v>
      </c>
      <c r="H184" s="11" t="str">
        <f t="shared" si="26"/>
        <v>N/A</v>
      </c>
      <c r="I184" s="12">
        <v>-10.9</v>
      </c>
      <c r="J184" s="12">
        <v>-0.71499999999999997</v>
      </c>
      <c r="K184" s="43" t="s">
        <v>739</v>
      </c>
      <c r="L184" s="9" t="str">
        <f t="shared" si="27"/>
        <v>Yes</v>
      </c>
    </row>
    <row r="185" spans="1:12" x14ac:dyDescent="0.25">
      <c r="A185" s="47" t="s">
        <v>487</v>
      </c>
      <c r="B185" s="35" t="s">
        <v>213</v>
      </c>
      <c r="C185" s="8">
        <v>71.767103348000006</v>
      </c>
      <c r="D185" s="11" t="str">
        <f t="shared" si="24"/>
        <v>N/A</v>
      </c>
      <c r="E185" s="8">
        <v>56.239299797999998</v>
      </c>
      <c r="F185" s="11" t="str">
        <f t="shared" si="25"/>
        <v>N/A</v>
      </c>
      <c r="G185" s="8">
        <v>52.038337445000003</v>
      </c>
      <c r="H185" s="11" t="str">
        <f t="shared" si="26"/>
        <v>N/A</v>
      </c>
      <c r="I185" s="12">
        <v>-21.6</v>
      </c>
      <c r="J185" s="12">
        <v>-7.47</v>
      </c>
      <c r="K185" s="43" t="s">
        <v>739</v>
      </c>
      <c r="L185" s="9" t="str">
        <f t="shared" si="27"/>
        <v>Yes</v>
      </c>
    </row>
    <row r="186" spans="1:12" x14ac:dyDescent="0.25">
      <c r="A186" s="47" t="s">
        <v>488</v>
      </c>
      <c r="B186" s="35" t="s">
        <v>213</v>
      </c>
      <c r="C186" s="8">
        <v>85.013494957000006</v>
      </c>
      <c r="D186" s="11" t="str">
        <f t="shared" si="24"/>
        <v>N/A</v>
      </c>
      <c r="E186" s="8">
        <v>74.720772030000006</v>
      </c>
      <c r="F186" s="11" t="str">
        <f t="shared" si="25"/>
        <v>N/A</v>
      </c>
      <c r="G186" s="8">
        <v>72.494355243000001</v>
      </c>
      <c r="H186" s="11" t="str">
        <f t="shared" si="26"/>
        <v>N/A</v>
      </c>
      <c r="I186" s="12">
        <v>-12.1</v>
      </c>
      <c r="J186" s="12">
        <v>-2.98</v>
      </c>
      <c r="K186" s="43" t="s">
        <v>739</v>
      </c>
      <c r="L186" s="9" t="str">
        <f t="shared" si="27"/>
        <v>Yes</v>
      </c>
    </row>
    <row r="187" spans="1:12" x14ac:dyDescent="0.25">
      <c r="A187" s="47" t="s">
        <v>489</v>
      </c>
      <c r="B187" s="35" t="s">
        <v>213</v>
      </c>
      <c r="C187" s="8">
        <v>15.485925175</v>
      </c>
      <c r="D187" s="11" t="str">
        <f t="shared" si="24"/>
        <v>N/A</v>
      </c>
      <c r="E187" s="8">
        <v>19.741571942</v>
      </c>
      <c r="F187" s="11" t="str">
        <f t="shared" si="25"/>
        <v>N/A</v>
      </c>
      <c r="G187" s="8">
        <v>22.434398545000001</v>
      </c>
      <c r="H187" s="11" t="str">
        <f t="shared" si="26"/>
        <v>N/A</v>
      </c>
      <c r="I187" s="12">
        <v>27.48</v>
      </c>
      <c r="J187" s="12">
        <v>13.64</v>
      </c>
      <c r="K187" s="43" t="s">
        <v>739</v>
      </c>
      <c r="L187" s="9" t="str">
        <f t="shared" si="27"/>
        <v>Yes</v>
      </c>
    </row>
    <row r="188" spans="1:12" x14ac:dyDescent="0.25">
      <c r="A188" s="47" t="s">
        <v>490</v>
      </c>
      <c r="B188" s="35" t="s">
        <v>213</v>
      </c>
      <c r="C188" s="8">
        <v>32.798313878000002</v>
      </c>
      <c r="D188" s="11" t="str">
        <f t="shared" si="24"/>
        <v>N/A</v>
      </c>
      <c r="E188" s="8">
        <v>56.706615822000003</v>
      </c>
      <c r="F188" s="11" t="str">
        <f t="shared" si="25"/>
        <v>N/A</v>
      </c>
      <c r="G188" s="8">
        <v>60.666544735000002</v>
      </c>
      <c r="H188" s="11" t="str">
        <f t="shared" si="26"/>
        <v>N/A</v>
      </c>
      <c r="I188" s="12">
        <v>72.89</v>
      </c>
      <c r="J188" s="12">
        <v>6.9829999999999997</v>
      </c>
      <c r="K188" s="43" t="s">
        <v>739</v>
      </c>
      <c r="L188" s="9" t="str">
        <f t="shared" si="27"/>
        <v>Yes</v>
      </c>
    </row>
    <row r="189" spans="1:12" x14ac:dyDescent="0.25">
      <c r="A189" s="44" t="s">
        <v>118</v>
      </c>
      <c r="B189" s="35" t="s">
        <v>213</v>
      </c>
      <c r="C189" s="8">
        <v>82.330763220999998</v>
      </c>
      <c r="D189" s="11" t="str">
        <f t="shared" si="24"/>
        <v>N/A</v>
      </c>
      <c r="E189" s="8">
        <v>83.132841229999997</v>
      </c>
      <c r="F189" s="11" t="str">
        <f t="shared" si="25"/>
        <v>N/A</v>
      </c>
      <c r="G189" s="8">
        <v>83.650020378999997</v>
      </c>
      <c r="H189" s="11" t="str">
        <f t="shared" si="26"/>
        <v>N/A</v>
      </c>
      <c r="I189" s="12">
        <v>0.97419999999999995</v>
      </c>
      <c r="J189" s="12">
        <v>0.62209999999999999</v>
      </c>
      <c r="K189" s="43" t="s">
        <v>739</v>
      </c>
      <c r="L189" s="9" t="str">
        <f t="shared" si="27"/>
        <v>Yes</v>
      </c>
    </row>
    <row r="190" spans="1:12" x14ac:dyDescent="0.25">
      <c r="A190" s="47" t="s">
        <v>491</v>
      </c>
      <c r="B190" s="35" t="s">
        <v>213</v>
      </c>
      <c r="C190" s="8">
        <v>88.852013585999998</v>
      </c>
      <c r="D190" s="11" t="str">
        <f t="shared" si="24"/>
        <v>N/A</v>
      </c>
      <c r="E190" s="8">
        <v>89.612388189000001</v>
      </c>
      <c r="F190" s="11" t="str">
        <f t="shared" si="25"/>
        <v>N/A</v>
      </c>
      <c r="G190" s="8">
        <v>89.257923704999996</v>
      </c>
      <c r="H190" s="11" t="str">
        <f t="shared" si="26"/>
        <v>N/A</v>
      </c>
      <c r="I190" s="12">
        <v>0.85580000000000001</v>
      </c>
      <c r="J190" s="12">
        <v>-0.39600000000000002</v>
      </c>
      <c r="K190" s="43" t="s">
        <v>739</v>
      </c>
      <c r="L190" s="9" t="str">
        <f t="shared" si="27"/>
        <v>Yes</v>
      </c>
    </row>
    <row r="191" spans="1:12" x14ac:dyDescent="0.25">
      <c r="A191" s="47" t="s">
        <v>492</v>
      </c>
      <c r="B191" s="35" t="s">
        <v>213</v>
      </c>
      <c r="C191" s="8">
        <v>94.340009785999996</v>
      </c>
      <c r="D191" s="11" t="str">
        <f t="shared" si="24"/>
        <v>N/A</v>
      </c>
      <c r="E191" s="8">
        <v>95.094130676000006</v>
      </c>
      <c r="F191" s="11" t="str">
        <f t="shared" si="25"/>
        <v>N/A</v>
      </c>
      <c r="G191" s="8">
        <v>94.809959860000006</v>
      </c>
      <c r="H191" s="11" t="str">
        <f t="shared" si="26"/>
        <v>N/A</v>
      </c>
      <c r="I191" s="12">
        <v>0.7994</v>
      </c>
      <c r="J191" s="12">
        <v>-0.29899999999999999</v>
      </c>
      <c r="K191" s="43" t="s">
        <v>739</v>
      </c>
      <c r="L191" s="9" t="str">
        <f t="shared" si="27"/>
        <v>Yes</v>
      </c>
    </row>
    <row r="192" spans="1:12" x14ac:dyDescent="0.25">
      <c r="A192" s="47" t="s">
        <v>493</v>
      </c>
      <c r="B192" s="35" t="s">
        <v>213</v>
      </c>
      <c r="C192" s="8">
        <v>35.176206671999999</v>
      </c>
      <c r="D192" s="11" t="str">
        <f t="shared" si="24"/>
        <v>N/A</v>
      </c>
      <c r="E192" s="8">
        <v>41.950840376999999</v>
      </c>
      <c r="F192" s="11" t="str">
        <f t="shared" si="25"/>
        <v>N/A</v>
      </c>
      <c r="G192" s="8">
        <v>56.118472330000003</v>
      </c>
      <c r="H192" s="11" t="str">
        <f t="shared" si="26"/>
        <v>N/A</v>
      </c>
      <c r="I192" s="12">
        <v>19.260000000000002</v>
      </c>
      <c r="J192" s="12">
        <v>33.770000000000003</v>
      </c>
      <c r="K192" s="43" t="s">
        <v>739</v>
      </c>
      <c r="L192" s="9" t="str">
        <f t="shared" si="27"/>
        <v>No</v>
      </c>
    </row>
    <row r="193" spans="1:12" x14ac:dyDescent="0.25">
      <c r="A193" s="47" t="s">
        <v>494</v>
      </c>
      <c r="B193" s="35" t="s">
        <v>213</v>
      </c>
      <c r="C193" s="8">
        <v>58.268482489999997</v>
      </c>
      <c r="D193" s="11" t="str">
        <f t="shared" si="24"/>
        <v>N/A</v>
      </c>
      <c r="E193" s="8">
        <v>76.383592598999996</v>
      </c>
      <c r="F193" s="11" t="str">
        <f t="shared" si="25"/>
        <v>N/A</v>
      </c>
      <c r="G193" s="8">
        <v>79.011236311999994</v>
      </c>
      <c r="H193" s="11" t="str">
        <f t="shared" si="26"/>
        <v>N/A</v>
      </c>
      <c r="I193" s="12">
        <v>31.09</v>
      </c>
      <c r="J193" s="12">
        <v>3.44</v>
      </c>
      <c r="K193" s="43" t="s">
        <v>739</v>
      </c>
      <c r="L193" s="9" t="str">
        <f t="shared" si="27"/>
        <v>Yes</v>
      </c>
    </row>
    <row r="194" spans="1:12" x14ac:dyDescent="0.25">
      <c r="A194" s="44" t="s">
        <v>1554</v>
      </c>
      <c r="B194" s="35" t="s">
        <v>213</v>
      </c>
      <c r="C194" s="36">
        <v>5.6424432810000003</v>
      </c>
      <c r="D194" s="11" t="str">
        <f t="shared" si="24"/>
        <v>N/A</v>
      </c>
      <c r="E194" s="36">
        <v>5.9964001953999997</v>
      </c>
      <c r="F194" s="11" t="str">
        <f t="shared" si="25"/>
        <v>N/A</v>
      </c>
      <c r="G194" s="36">
        <v>6.1695430564000002</v>
      </c>
      <c r="H194" s="11" t="str">
        <f t="shared" si="26"/>
        <v>N/A</v>
      </c>
      <c r="I194" s="12">
        <v>6.2729999999999997</v>
      </c>
      <c r="J194" s="12">
        <v>2.887</v>
      </c>
      <c r="K194" s="43" t="s">
        <v>739</v>
      </c>
      <c r="L194" s="9" t="str">
        <f t="shared" si="27"/>
        <v>Yes</v>
      </c>
    </row>
    <row r="195" spans="1:12" x14ac:dyDescent="0.25">
      <c r="A195" s="47" t="s">
        <v>1555</v>
      </c>
      <c r="B195" s="35" t="s">
        <v>213</v>
      </c>
      <c r="C195" s="36">
        <v>2.7376012645999999</v>
      </c>
      <c r="D195" s="11" t="str">
        <f t="shared" si="24"/>
        <v>N/A</v>
      </c>
      <c r="E195" s="36">
        <v>2.6421395601</v>
      </c>
      <c r="F195" s="11" t="str">
        <f t="shared" si="25"/>
        <v>N/A</v>
      </c>
      <c r="G195" s="36">
        <v>2.7912706793000002</v>
      </c>
      <c r="H195" s="11" t="str">
        <f t="shared" si="26"/>
        <v>N/A</v>
      </c>
      <c r="I195" s="12">
        <v>-3.49</v>
      </c>
      <c r="J195" s="12">
        <v>5.6440000000000001</v>
      </c>
      <c r="K195" s="43" t="s">
        <v>739</v>
      </c>
      <c r="L195" s="9" t="str">
        <f t="shared" si="27"/>
        <v>Yes</v>
      </c>
    </row>
    <row r="196" spans="1:12" x14ac:dyDescent="0.25">
      <c r="A196" s="47" t="s">
        <v>1556</v>
      </c>
      <c r="B196" s="35" t="s">
        <v>213</v>
      </c>
      <c r="C196" s="36">
        <v>8.3607292509000004</v>
      </c>
      <c r="D196" s="11" t="str">
        <f t="shared" si="24"/>
        <v>N/A</v>
      </c>
      <c r="E196" s="36">
        <v>8.2016436747999997</v>
      </c>
      <c r="F196" s="11" t="str">
        <f t="shared" si="25"/>
        <v>N/A</v>
      </c>
      <c r="G196" s="36">
        <v>7.6419347615</v>
      </c>
      <c r="H196" s="11" t="str">
        <f t="shared" si="26"/>
        <v>N/A</v>
      </c>
      <c r="I196" s="12">
        <v>-1.9</v>
      </c>
      <c r="J196" s="12">
        <v>-6.82</v>
      </c>
      <c r="K196" s="43" t="s">
        <v>739</v>
      </c>
      <c r="L196" s="9" t="str">
        <f t="shared" si="27"/>
        <v>Yes</v>
      </c>
    </row>
    <row r="197" spans="1:12" x14ac:dyDescent="0.25">
      <c r="A197" s="47" t="s">
        <v>1557</v>
      </c>
      <c r="B197" s="35" t="s">
        <v>213</v>
      </c>
      <c r="C197" s="36">
        <v>5.5413105412999997</v>
      </c>
      <c r="D197" s="11" t="str">
        <f t="shared" si="24"/>
        <v>N/A</v>
      </c>
      <c r="E197" s="36">
        <v>6.0549450549000001</v>
      </c>
      <c r="F197" s="11" t="str">
        <f t="shared" si="25"/>
        <v>N/A</v>
      </c>
      <c r="G197" s="36">
        <v>4.3216336950000001</v>
      </c>
      <c r="H197" s="11" t="str">
        <f t="shared" si="26"/>
        <v>N/A</v>
      </c>
      <c r="I197" s="12">
        <v>9.2690000000000001</v>
      </c>
      <c r="J197" s="12">
        <v>-28.6</v>
      </c>
      <c r="K197" s="43" t="s">
        <v>739</v>
      </c>
      <c r="L197" s="9" t="str">
        <f t="shared" si="27"/>
        <v>Yes</v>
      </c>
    </row>
    <row r="198" spans="1:12" x14ac:dyDescent="0.25">
      <c r="A198" s="47" t="s">
        <v>1558</v>
      </c>
      <c r="B198" s="35" t="s">
        <v>213</v>
      </c>
      <c r="C198" s="36">
        <v>3.7138429752</v>
      </c>
      <c r="D198" s="11" t="str">
        <f t="shared" si="24"/>
        <v>N/A</v>
      </c>
      <c r="E198" s="36">
        <v>6.5160134377999999</v>
      </c>
      <c r="F198" s="11" t="str">
        <f t="shared" si="25"/>
        <v>N/A</v>
      </c>
      <c r="G198" s="36">
        <v>7.6220823187000004</v>
      </c>
      <c r="H198" s="11" t="str">
        <f t="shared" si="26"/>
        <v>N/A</v>
      </c>
      <c r="I198" s="12">
        <v>75.45</v>
      </c>
      <c r="J198" s="12">
        <v>16.97</v>
      </c>
      <c r="K198" s="43" t="s">
        <v>739</v>
      </c>
      <c r="L198" s="9" t="str">
        <f t="shared" si="27"/>
        <v>Yes</v>
      </c>
    </row>
    <row r="199" spans="1:12" x14ac:dyDescent="0.25">
      <c r="A199" s="44" t="s">
        <v>1559</v>
      </c>
      <c r="B199" s="35" t="s">
        <v>213</v>
      </c>
      <c r="C199" s="36">
        <v>230.70714380999999</v>
      </c>
      <c r="D199" s="11" t="str">
        <f t="shared" si="24"/>
        <v>N/A</v>
      </c>
      <c r="E199" s="36">
        <v>226.60380610999999</v>
      </c>
      <c r="F199" s="11" t="str">
        <f t="shared" si="25"/>
        <v>N/A</v>
      </c>
      <c r="G199" s="36">
        <v>224.34179700000001</v>
      </c>
      <c r="H199" s="11" t="str">
        <f t="shared" si="26"/>
        <v>N/A</v>
      </c>
      <c r="I199" s="12">
        <v>-1.78</v>
      </c>
      <c r="J199" s="12">
        <v>-0.998</v>
      </c>
      <c r="K199" s="43" t="s">
        <v>739</v>
      </c>
      <c r="L199" s="9" t="str">
        <f t="shared" si="27"/>
        <v>Yes</v>
      </c>
    </row>
    <row r="200" spans="1:12" x14ac:dyDescent="0.25">
      <c r="A200" s="47" t="s">
        <v>1560</v>
      </c>
      <c r="B200" s="35" t="s">
        <v>213</v>
      </c>
      <c r="C200" s="36">
        <v>241.00818317</v>
      </c>
      <c r="D200" s="11" t="str">
        <f t="shared" si="24"/>
        <v>N/A</v>
      </c>
      <c r="E200" s="36">
        <v>237.27343916000001</v>
      </c>
      <c r="F200" s="11" t="str">
        <f t="shared" si="25"/>
        <v>N/A</v>
      </c>
      <c r="G200" s="36">
        <v>235.76779413</v>
      </c>
      <c r="H200" s="11" t="str">
        <f t="shared" si="26"/>
        <v>N/A</v>
      </c>
      <c r="I200" s="12">
        <v>-1.55</v>
      </c>
      <c r="J200" s="12">
        <v>-0.63500000000000001</v>
      </c>
      <c r="K200" s="43" t="s">
        <v>739</v>
      </c>
      <c r="L200" s="9" t="str">
        <f t="shared" si="27"/>
        <v>Yes</v>
      </c>
    </row>
    <row r="201" spans="1:12" x14ac:dyDescent="0.25">
      <c r="A201" s="47" t="s">
        <v>1561</v>
      </c>
      <c r="B201" s="35" t="s">
        <v>213</v>
      </c>
      <c r="C201" s="36">
        <v>195.94907046</v>
      </c>
      <c r="D201" s="11" t="str">
        <f t="shared" si="24"/>
        <v>N/A</v>
      </c>
      <c r="E201" s="36">
        <v>198.39916305</v>
      </c>
      <c r="F201" s="11" t="str">
        <f t="shared" si="25"/>
        <v>N/A</v>
      </c>
      <c r="G201" s="36">
        <v>204.1664959</v>
      </c>
      <c r="H201" s="11" t="str">
        <f t="shared" si="26"/>
        <v>N/A</v>
      </c>
      <c r="I201" s="12">
        <v>1.25</v>
      </c>
      <c r="J201" s="12">
        <v>2.907</v>
      </c>
      <c r="K201" s="43" t="s">
        <v>739</v>
      </c>
      <c r="L201" s="9" t="str">
        <f t="shared" si="27"/>
        <v>Yes</v>
      </c>
    </row>
    <row r="202" spans="1:12" x14ac:dyDescent="0.25">
      <c r="A202" s="47" t="s">
        <v>1562</v>
      </c>
      <c r="B202" s="35" t="s">
        <v>213</v>
      </c>
      <c r="C202" s="36">
        <v>193.47826087000001</v>
      </c>
      <c r="D202" s="11" t="str">
        <f t="shared" si="24"/>
        <v>N/A</v>
      </c>
      <c r="E202" s="36">
        <v>182.19148935999999</v>
      </c>
      <c r="F202" s="11" t="str">
        <f t="shared" si="25"/>
        <v>N/A</v>
      </c>
      <c r="G202" s="36">
        <v>178.73529411999999</v>
      </c>
      <c r="H202" s="11" t="str">
        <f t="shared" si="26"/>
        <v>N/A</v>
      </c>
      <c r="I202" s="12">
        <v>-5.83</v>
      </c>
      <c r="J202" s="12">
        <v>-1.9</v>
      </c>
      <c r="K202" s="43" t="s">
        <v>739</v>
      </c>
      <c r="L202" s="9" t="str">
        <f t="shared" si="27"/>
        <v>Yes</v>
      </c>
    </row>
    <row r="203" spans="1:12" x14ac:dyDescent="0.25">
      <c r="A203" s="47" t="s">
        <v>1563</v>
      </c>
      <c r="B203" s="35" t="s">
        <v>213</v>
      </c>
      <c r="C203" s="36">
        <v>26.891304347999998</v>
      </c>
      <c r="D203" s="11" t="str">
        <f t="shared" si="24"/>
        <v>N/A</v>
      </c>
      <c r="E203" s="36">
        <v>45.414814815</v>
      </c>
      <c r="F203" s="11" t="str">
        <f t="shared" si="25"/>
        <v>N/A</v>
      </c>
      <c r="G203" s="36">
        <v>66.185466376999997</v>
      </c>
      <c r="H203" s="11" t="str">
        <f t="shared" si="26"/>
        <v>N/A</v>
      </c>
      <c r="I203" s="12">
        <v>68.88</v>
      </c>
      <c r="J203" s="12">
        <v>45.74</v>
      </c>
      <c r="K203" s="43" t="s">
        <v>739</v>
      </c>
      <c r="L203" s="9" t="str">
        <f t="shared" si="27"/>
        <v>No</v>
      </c>
    </row>
    <row r="204" spans="1:12" x14ac:dyDescent="0.25">
      <c r="A204" s="44" t="s">
        <v>127</v>
      </c>
      <c r="B204" s="35" t="s">
        <v>213</v>
      </c>
      <c r="C204" s="36">
        <v>0</v>
      </c>
      <c r="D204" s="11" t="str">
        <f t="shared" ref="D204:D214" si="28">IF($B204="N/A","N/A",IF(C204&gt;10,"No",IF(C204&lt;-10,"No","Yes")))</f>
        <v>N/A</v>
      </c>
      <c r="E204" s="36">
        <v>11</v>
      </c>
      <c r="F204" s="11" t="str">
        <f t="shared" ref="F204:F214" si="29">IF($B204="N/A","N/A",IF(E204&gt;10,"No",IF(E204&lt;-10,"No","Yes")))</f>
        <v>N/A</v>
      </c>
      <c r="G204" s="36">
        <v>0</v>
      </c>
      <c r="H204" s="11" t="str">
        <f t="shared" ref="H204:H214" si="30">IF($B204="N/A","N/A",IF(G204&gt;10,"No",IF(G204&lt;-10,"No","Yes")))</f>
        <v>N/A</v>
      </c>
      <c r="I204" s="12" t="s">
        <v>1746</v>
      </c>
      <c r="J204" s="12">
        <v>-100</v>
      </c>
      <c r="K204" s="14" t="s">
        <v>213</v>
      </c>
      <c r="L204" s="9" t="str">
        <f t="shared" ref="L204:L214" si="31">IF(J204="Div by 0", "N/A", IF(K204="N/A","N/A", IF(J204&gt;VALUE(MID(K204,1,2)), "No", IF(J204&lt;-1*VALUE(MID(K204,1,2)), "No", "Yes"))))</f>
        <v>N/A</v>
      </c>
    </row>
    <row r="205" spans="1:12" x14ac:dyDescent="0.25">
      <c r="A205" s="44" t="s">
        <v>128</v>
      </c>
      <c r="B205" s="35" t="s">
        <v>213</v>
      </c>
      <c r="C205" s="36">
        <v>11</v>
      </c>
      <c r="D205" s="11" t="str">
        <f t="shared" si="28"/>
        <v>N/A</v>
      </c>
      <c r="E205" s="36">
        <v>17</v>
      </c>
      <c r="F205" s="11" t="str">
        <f t="shared" si="29"/>
        <v>N/A</v>
      </c>
      <c r="G205" s="36">
        <v>13</v>
      </c>
      <c r="H205" s="11" t="str">
        <f t="shared" si="30"/>
        <v>N/A</v>
      </c>
      <c r="I205" s="12">
        <v>112.5</v>
      </c>
      <c r="J205" s="12">
        <v>-23.5</v>
      </c>
      <c r="K205" s="14" t="s">
        <v>213</v>
      </c>
      <c r="L205" s="9" t="str">
        <f t="shared" si="31"/>
        <v>N/A</v>
      </c>
    </row>
    <row r="206" spans="1:12" ht="25" x14ac:dyDescent="0.25">
      <c r="A206" s="44" t="s">
        <v>1611</v>
      </c>
      <c r="B206" s="35" t="s">
        <v>213</v>
      </c>
      <c r="C206" s="36">
        <v>11</v>
      </c>
      <c r="D206" s="11" t="str">
        <f t="shared" si="28"/>
        <v>N/A</v>
      </c>
      <c r="E206" s="36">
        <v>11</v>
      </c>
      <c r="F206" s="11" t="str">
        <f t="shared" si="29"/>
        <v>N/A</v>
      </c>
      <c r="G206" s="36">
        <v>11</v>
      </c>
      <c r="H206" s="11" t="str">
        <f t="shared" si="30"/>
        <v>N/A</v>
      </c>
      <c r="I206" s="12">
        <v>100</v>
      </c>
      <c r="J206" s="12">
        <v>-25</v>
      </c>
      <c r="K206" s="14" t="s">
        <v>213</v>
      </c>
      <c r="L206" s="9" t="str">
        <f t="shared" si="31"/>
        <v>N/A</v>
      </c>
    </row>
    <row r="207" spans="1:12" ht="25" x14ac:dyDescent="0.25">
      <c r="A207" s="44" t="s">
        <v>1564</v>
      </c>
      <c r="B207" s="35" t="s">
        <v>213</v>
      </c>
      <c r="C207" s="36">
        <v>892</v>
      </c>
      <c r="D207" s="11" t="str">
        <f t="shared" si="28"/>
        <v>N/A</v>
      </c>
      <c r="E207" s="36">
        <v>856</v>
      </c>
      <c r="F207" s="11" t="str">
        <f t="shared" si="29"/>
        <v>N/A</v>
      </c>
      <c r="G207" s="36">
        <v>856</v>
      </c>
      <c r="H207" s="11" t="str">
        <f t="shared" si="30"/>
        <v>N/A</v>
      </c>
      <c r="I207" s="12">
        <v>-4.04</v>
      </c>
      <c r="J207" s="12">
        <v>0</v>
      </c>
      <c r="K207" s="14" t="s">
        <v>213</v>
      </c>
      <c r="L207" s="9" t="str">
        <f t="shared" si="31"/>
        <v>N/A</v>
      </c>
    </row>
    <row r="208" spans="1:12" x14ac:dyDescent="0.25">
      <c r="A208" s="44" t="s">
        <v>1612</v>
      </c>
      <c r="B208" s="35" t="s">
        <v>213</v>
      </c>
      <c r="C208" s="36">
        <v>11</v>
      </c>
      <c r="D208" s="11" t="str">
        <f t="shared" si="28"/>
        <v>N/A</v>
      </c>
      <c r="E208" s="36">
        <v>11</v>
      </c>
      <c r="F208" s="11" t="str">
        <f t="shared" si="29"/>
        <v>N/A</v>
      </c>
      <c r="G208" s="36">
        <v>13</v>
      </c>
      <c r="H208" s="11" t="str">
        <f t="shared" si="30"/>
        <v>N/A</v>
      </c>
      <c r="I208" s="12">
        <v>-10</v>
      </c>
      <c r="J208" s="12">
        <v>44.44</v>
      </c>
      <c r="K208" s="14" t="s">
        <v>213</v>
      </c>
      <c r="L208" s="9" t="str">
        <f t="shared" si="31"/>
        <v>N/A</v>
      </c>
    </row>
    <row r="209" spans="1:12" x14ac:dyDescent="0.25">
      <c r="A209" s="44" t="s">
        <v>1613</v>
      </c>
      <c r="B209" s="35" t="s">
        <v>213</v>
      </c>
      <c r="C209" s="36">
        <v>661</v>
      </c>
      <c r="D209" s="11" t="str">
        <f t="shared" si="28"/>
        <v>N/A</v>
      </c>
      <c r="E209" s="36">
        <v>672</v>
      </c>
      <c r="F209" s="11" t="str">
        <f t="shared" si="29"/>
        <v>N/A</v>
      </c>
      <c r="G209" s="36">
        <v>610</v>
      </c>
      <c r="H209" s="11" t="str">
        <f t="shared" si="30"/>
        <v>N/A</v>
      </c>
      <c r="I209" s="12">
        <v>1.6639999999999999</v>
      </c>
      <c r="J209" s="12">
        <v>-9.23</v>
      </c>
      <c r="K209" s="14" t="s">
        <v>213</v>
      </c>
      <c r="L209" s="9" t="str">
        <f t="shared" si="31"/>
        <v>N/A</v>
      </c>
    </row>
    <row r="210" spans="1:12" x14ac:dyDescent="0.25">
      <c r="A210" s="44" t="s">
        <v>125</v>
      </c>
      <c r="B210" s="35" t="s">
        <v>213</v>
      </c>
      <c r="C210" s="45">
        <v>846132</v>
      </c>
      <c r="D210" s="11" t="str">
        <f t="shared" si="28"/>
        <v>N/A</v>
      </c>
      <c r="E210" s="45">
        <v>1299540</v>
      </c>
      <c r="F210" s="11" t="str">
        <f t="shared" si="29"/>
        <v>N/A</v>
      </c>
      <c r="G210" s="45">
        <v>966582</v>
      </c>
      <c r="H210" s="11" t="str">
        <f t="shared" si="30"/>
        <v>N/A</v>
      </c>
      <c r="I210" s="12">
        <v>53.59</v>
      </c>
      <c r="J210" s="12">
        <v>-25.6</v>
      </c>
      <c r="K210" s="14" t="s">
        <v>213</v>
      </c>
      <c r="L210" s="9" t="str">
        <f t="shared" si="31"/>
        <v>N/A</v>
      </c>
    </row>
    <row r="211" spans="1:12" x14ac:dyDescent="0.25">
      <c r="A211" s="44" t="s">
        <v>1614</v>
      </c>
      <c r="B211" s="35" t="s">
        <v>213</v>
      </c>
      <c r="C211" s="45">
        <v>579312</v>
      </c>
      <c r="D211" s="11" t="str">
        <f t="shared" si="28"/>
        <v>N/A</v>
      </c>
      <c r="E211" s="45">
        <v>1299216</v>
      </c>
      <c r="F211" s="11" t="str">
        <f t="shared" si="29"/>
        <v>N/A</v>
      </c>
      <c r="G211" s="45">
        <v>564039</v>
      </c>
      <c r="H211" s="11" t="str">
        <f t="shared" si="30"/>
        <v>N/A</v>
      </c>
      <c r="I211" s="12">
        <v>124.3</v>
      </c>
      <c r="J211" s="12">
        <v>-56.6</v>
      </c>
      <c r="K211" s="14" t="s">
        <v>213</v>
      </c>
      <c r="L211" s="9" t="str">
        <f t="shared" si="31"/>
        <v>N/A</v>
      </c>
    </row>
    <row r="212" spans="1:12" x14ac:dyDescent="0.25">
      <c r="A212" s="44" t="s">
        <v>1565</v>
      </c>
      <c r="B212" s="35" t="s">
        <v>213</v>
      </c>
      <c r="C212" s="45">
        <v>408682</v>
      </c>
      <c r="D212" s="11" t="str">
        <f t="shared" si="28"/>
        <v>N/A</v>
      </c>
      <c r="E212" s="45">
        <v>406345</v>
      </c>
      <c r="F212" s="11" t="str">
        <f t="shared" si="29"/>
        <v>N/A</v>
      </c>
      <c r="G212" s="45">
        <v>435124</v>
      </c>
      <c r="H212" s="11" t="str">
        <f t="shared" si="30"/>
        <v>N/A</v>
      </c>
      <c r="I212" s="12">
        <v>-0.57199999999999995</v>
      </c>
      <c r="J212" s="12">
        <v>7.0819999999999999</v>
      </c>
      <c r="K212" s="14" t="s">
        <v>213</v>
      </c>
      <c r="L212" s="9" t="str">
        <f t="shared" si="31"/>
        <v>N/A</v>
      </c>
    </row>
    <row r="213" spans="1:12" x14ac:dyDescent="0.25">
      <c r="A213" s="44" t="s">
        <v>1615</v>
      </c>
      <c r="B213" s="35" t="s">
        <v>213</v>
      </c>
      <c r="C213" s="45">
        <v>829745</v>
      </c>
      <c r="D213" s="11" t="str">
        <f t="shared" si="28"/>
        <v>N/A</v>
      </c>
      <c r="E213" s="45">
        <v>973992</v>
      </c>
      <c r="F213" s="11" t="str">
        <f t="shared" si="29"/>
        <v>N/A</v>
      </c>
      <c r="G213" s="45">
        <v>966169</v>
      </c>
      <c r="H213" s="11" t="str">
        <f t="shared" si="30"/>
        <v>N/A</v>
      </c>
      <c r="I213" s="12">
        <v>17.38</v>
      </c>
      <c r="J213" s="12">
        <v>-0.80300000000000005</v>
      </c>
      <c r="K213" s="14" t="s">
        <v>213</v>
      </c>
      <c r="L213" s="9" t="str">
        <f t="shared" si="31"/>
        <v>N/A</v>
      </c>
    </row>
    <row r="214" spans="1:12" x14ac:dyDescent="0.25">
      <c r="A214" s="47" t="s">
        <v>1616</v>
      </c>
      <c r="B214" s="35" t="s">
        <v>213</v>
      </c>
      <c r="C214" s="45">
        <v>465605</v>
      </c>
      <c r="D214" s="11" t="str">
        <f t="shared" si="28"/>
        <v>N/A</v>
      </c>
      <c r="E214" s="45">
        <v>563016</v>
      </c>
      <c r="F214" s="11" t="str">
        <f t="shared" si="29"/>
        <v>N/A</v>
      </c>
      <c r="G214" s="45">
        <v>576045</v>
      </c>
      <c r="H214" s="11" t="str">
        <f t="shared" si="30"/>
        <v>N/A</v>
      </c>
      <c r="I214" s="12">
        <v>20.92</v>
      </c>
      <c r="J214" s="12">
        <v>2.3140000000000001</v>
      </c>
      <c r="K214" s="14" t="s">
        <v>213</v>
      </c>
      <c r="L214" s="9" t="str">
        <f t="shared" si="31"/>
        <v>N/A</v>
      </c>
    </row>
    <row r="215" spans="1:12" ht="25" x14ac:dyDescent="0.25">
      <c r="A215" s="44" t="s">
        <v>1379</v>
      </c>
      <c r="B215" s="35" t="s">
        <v>213</v>
      </c>
      <c r="C215" s="45">
        <v>474868</v>
      </c>
      <c r="D215" s="11" t="str">
        <f t="shared" ref="D215:D229" si="32">IF($B215="N/A","N/A",IF(C215&gt;10,"No",IF(C215&lt;-10,"No","Yes")))</f>
        <v>N/A</v>
      </c>
      <c r="E215" s="45">
        <v>777492</v>
      </c>
      <c r="F215" s="11" t="str">
        <f t="shared" ref="F215:F229" si="33">IF($B215="N/A","N/A",IF(E215&gt;10,"No",IF(E215&lt;-10,"No","Yes")))</f>
        <v>N/A</v>
      </c>
      <c r="G215" s="45">
        <v>1392774</v>
      </c>
      <c r="H215" s="11" t="str">
        <f t="shared" ref="H215:H229" si="34">IF($B215="N/A","N/A",IF(G215&gt;10,"No",IF(G215&lt;-10,"No","Yes")))</f>
        <v>N/A</v>
      </c>
      <c r="I215" s="12">
        <v>63.73</v>
      </c>
      <c r="J215" s="12">
        <v>79.14</v>
      </c>
      <c r="K215" s="43" t="s">
        <v>739</v>
      </c>
      <c r="L215" s="9" t="str">
        <f t="shared" ref="L215:L229" si="35">IF(J215="Div by 0", "N/A", IF(K215="N/A","N/A", IF(J215&gt;VALUE(MID(K215,1,2)), "No", IF(J215&lt;-1*VALUE(MID(K215,1,2)), "No", "Yes"))))</f>
        <v>No</v>
      </c>
    </row>
    <row r="216" spans="1:12" x14ac:dyDescent="0.25">
      <c r="A216" s="44" t="s">
        <v>649</v>
      </c>
      <c r="B216" s="35" t="s">
        <v>213</v>
      </c>
      <c r="C216" s="36">
        <v>2384</v>
      </c>
      <c r="D216" s="11" t="str">
        <f t="shared" si="32"/>
        <v>N/A</v>
      </c>
      <c r="E216" s="36">
        <v>3532</v>
      </c>
      <c r="F216" s="11" t="str">
        <f t="shared" si="33"/>
        <v>N/A</v>
      </c>
      <c r="G216" s="36">
        <v>5162</v>
      </c>
      <c r="H216" s="11" t="str">
        <f t="shared" si="34"/>
        <v>N/A</v>
      </c>
      <c r="I216" s="12">
        <v>48.15</v>
      </c>
      <c r="J216" s="12">
        <v>46.15</v>
      </c>
      <c r="K216" s="43" t="s">
        <v>739</v>
      </c>
      <c r="L216" s="9" t="str">
        <f t="shared" si="35"/>
        <v>No</v>
      </c>
    </row>
    <row r="217" spans="1:12" x14ac:dyDescent="0.25">
      <c r="A217" s="44" t="s">
        <v>1380</v>
      </c>
      <c r="B217" s="35" t="s">
        <v>213</v>
      </c>
      <c r="C217" s="45">
        <v>199.18959731999999</v>
      </c>
      <c r="D217" s="11" t="str">
        <f t="shared" si="32"/>
        <v>N/A</v>
      </c>
      <c r="E217" s="45">
        <v>220.12797282</v>
      </c>
      <c r="F217" s="11" t="str">
        <f t="shared" si="33"/>
        <v>N/A</v>
      </c>
      <c r="G217" s="45">
        <v>269.81286323</v>
      </c>
      <c r="H217" s="11" t="str">
        <f t="shared" si="34"/>
        <v>N/A</v>
      </c>
      <c r="I217" s="12">
        <v>10.51</v>
      </c>
      <c r="J217" s="12">
        <v>22.57</v>
      </c>
      <c r="K217" s="43" t="s">
        <v>739</v>
      </c>
      <c r="L217" s="9" t="str">
        <f t="shared" si="35"/>
        <v>Yes</v>
      </c>
    </row>
    <row r="218" spans="1:12" ht="25" x14ac:dyDescent="0.25">
      <c r="A218" s="44" t="s">
        <v>1381</v>
      </c>
      <c r="B218" s="35" t="s">
        <v>213</v>
      </c>
      <c r="C218" s="45">
        <v>0</v>
      </c>
      <c r="D218" s="11" t="str">
        <f t="shared" si="32"/>
        <v>N/A</v>
      </c>
      <c r="E218" s="45">
        <v>0</v>
      </c>
      <c r="F218" s="11" t="str">
        <f t="shared" si="33"/>
        <v>N/A</v>
      </c>
      <c r="G218" s="45">
        <v>0</v>
      </c>
      <c r="H218" s="11" t="str">
        <f t="shared" si="34"/>
        <v>N/A</v>
      </c>
      <c r="I218" s="12" t="s">
        <v>1746</v>
      </c>
      <c r="J218" s="12" t="s">
        <v>1746</v>
      </c>
      <c r="K218" s="43" t="s">
        <v>739</v>
      </c>
      <c r="L218" s="9" t="str">
        <f t="shared" si="35"/>
        <v>N/A</v>
      </c>
    </row>
    <row r="219" spans="1:12" x14ac:dyDescent="0.25">
      <c r="A219" s="44" t="s">
        <v>516</v>
      </c>
      <c r="B219" s="35" t="s">
        <v>213</v>
      </c>
      <c r="C219" s="36">
        <v>0</v>
      </c>
      <c r="D219" s="11" t="str">
        <f t="shared" si="32"/>
        <v>N/A</v>
      </c>
      <c r="E219" s="36">
        <v>0</v>
      </c>
      <c r="F219" s="11" t="str">
        <f t="shared" si="33"/>
        <v>N/A</v>
      </c>
      <c r="G219" s="36">
        <v>0</v>
      </c>
      <c r="H219" s="11" t="str">
        <f t="shared" si="34"/>
        <v>N/A</v>
      </c>
      <c r="I219" s="12" t="s">
        <v>1746</v>
      </c>
      <c r="J219" s="12" t="s">
        <v>1746</v>
      </c>
      <c r="K219" s="43" t="s">
        <v>739</v>
      </c>
      <c r="L219" s="9" t="str">
        <f t="shared" si="35"/>
        <v>N/A</v>
      </c>
    </row>
    <row r="220" spans="1:12" x14ac:dyDescent="0.25">
      <c r="A220" s="44" t="s">
        <v>1382</v>
      </c>
      <c r="B220" s="35" t="s">
        <v>213</v>
      </c>
      <c r="C220" s="45" t="s">
        <v>1746</v>
      </c>
      <c r="D220" s="11" t="str">
        <f t="shared" si="32"/>
        <v>N/A</v>
      </c>
      <c r="E220" s="45" t="s">
        <v>1746</v>
      </c>
      <c r="F220" s="11" t="str">
        <f t="shared" si="33"/>
        <v>N/A</v>
      </c>
      <c r="G220" s="45" t="s">
        <v>1746</v>
      </c>
      <c r="H220" s="11" t="str">
        <f t="shared" si="34"/>
        <v>N/A</v>
      </c>
      <c r="I220" s="12" t="s">
        <v>1746</v>
      </c>
      <c r="J220" s="12" t="s">
        <v>1746</v>
      </c>
      <c r="K220" s="43" t="s">
        <v>739</v>
      </c>
      <c r="L220" s="9" t="str">
        <f t="shared" si="35"/>
        <v>N/A</v>
      </c>
    </row>
    <row r="221" spans="1:12" ht="25" x14ac:dyDescent="0.25">
      <c r="A221" s="44" t="s">
        <v>1383</v>
      </c>
      <c r="B221" s="35" t="s">
        <v>213</v>
      </c>
      <c r="C221" s="45">
        <v>27198377</v>
      </c>
      <c r="D221" s="11" t="str">
        <f t="shared" si="32"/>
        <v>N/A</v>
      </c>
      <c r="E221" s="45">
        <v>50423620</v>
      </c>
      <c r="F221" s="11" t="str">
        <f t="shared" si="33"/>
        <v>N/A</v>
      </c>
      <c r="G221" s="45">
        <v>60235450</v>
      </c>
      <c r="H221" s="11" t="str">
        <f t="shared" si="34"/>
        <v>N/A</v>
      </c>
      <c r="I221" s="12">
        <v>85.39</v>
      </c>
      <c r="J221" s="12">
        <v>19.46</v>
      </c>
      <c r="K221" s="43" t="s">
        <v>739</v>
      </c>
      <c r="L221" s="9" t="str">
        <f t="shared" si="35"/>
        <v>Yes</v>
      </c>
    </row>
    <row r="222" spans="1:12" x14ac:dyDescent="0.25">
      <c r="A222" s="44" t="s">
        <v>517</v>
      </c>
      <c r="B222" s="35" t="s">
        <v>213</v>
      </c>
      <c r="C222" s="36">
        <v>31530</v>
      </c>
      <c r="D222" s="11" t="str">
        <f t="shared" si="32"/>
        <v>N/A</v>
      </c>
      <c r="E222" s="36">
        <v>58549</v>
      </c>
      <c r="F222" s="11" t="str">
        <f t="shared" si="33"/>
        <v>N/A</v>
      </c>
      <c r="G222" s="36">
        <v>68834</v>
      </c>
      <c r="H222" s="11" t="str">
        <f t="shared" si="34"/>
        <v>N/A</v>
      </c>
      <c r="I222" s="12">
        <v>85.69</v>
      </c>
      <c r="J222" s="12">
        <v>17.57</v>
      </c>
      <c r="K222" s="43" t="s">
        <v>739</v>
      </c>
      <c r="L222" s="9" t="str">
        <f t="shared" si="35"/>
        <v>Yes</v>
      </c>
    </row>
    <row r="223" spans="1:12" ht="25" x14ac:dyDescent="0.25">
      <c r="A223" s="44" t="s">
        <v>1384</v>
      </c>
      <c r="B223" s="35" t="s">
        <v>213</v>
      </c>
      <c r="C223" s="45">
        <v>862.61899777999997</v>
      </c>
      <c r="D223" s="11" t="str">
        <f t="shared" si="32"/>
        <v>N/A</v>
      </c>
      <c r="E223" s="45">
        <v>861.22085774000004</v>
      </c>
      <c r="F223" s="11" t="str">
        <f t="shared" si="33"/>
        <v>N/A</v>
      </c>
      <c r="G223" s="45">
        <v>875.08280791000004</v>
      </c>
      <c r="H223" s="11" t="str">
        <f t="shared" si="34"/>
        <v>N/A</v>
      </c>
      <c r="I223" s="12">
        <v>-0.16200000000000001</v>
      </c>
      <c r="J223" s="12">
        <v>1.61</v>
      </c>
      <c r="K223" s="43" t="s">
        <v>739</v>
      </c>
      <c r="L223" s="9" t="str">
        <f t="shared" si="35"/>
        <v>Yes</v>
      </c>
    </row>
    <row r="224" spans="1:12" ht="25" x14ac:dyDescent="0.25">
      <c r="A224" s="44" t="s">
        <v>1385</v>
      </c>
      <c r="B224" s="35" t="s">
        <v>213</v>
      </c>
      <c r="C224" s="45">
        <v>0</v>
      </c>
      <c r="D224" s="11" t="str">
        <f t="shared" si="32"/>
        <v>N/A</v>
      </c>
      <c r="E224" s="45">
        <v>0</v>
      </c>
      <c r="F224" s="11" t="str">
        <f t="shared" si="33"/>
        <v>N/A</v>
      </c>
      <c r="G224" s="45">
        <v>0</v>
      </c>
      <c r="H224" s="11" t="str">
        <f t="shared" si="34"/>
        <v>N/A</v>
      </c>
      <c r="I224" s="12" t="s">
        <v>1746</v>
      </c>
      <c r="J224" s="12" t="s">
        <v>1746</v>
      </c>
      <c r="K224" s="43" t="s">
        <v>739</v>
      </c>
      <c r="L224" s="9" t="str">
        <f t="shared" si="35"/>
        <v>N/A</v>
      </c>
    </row>
    <row r="225" spans="1:12" x14ac:dyDescent="0.25">
      <c r="A225" s="44" t="s">
        <v>518</v>
      </c>
      <c r="B225" s="35" t="s">
        <v>213</v>
      </c>
      <c r="C225" s="36">
        <v>0</v>
      </c>
      <c r="D225" s="11" t="str">
        <f t="shared" si="32"/>
        <v>N/A</v>
      </c>
      <c r="E225" s="36">
        <v>0</v>
      </c>
      <c r="F225" s="11" t="str">
        <f t="shared" si="33"/>
        <v>N/A</v>
      </c>
      <c r="G225" s="36">
        <v>0</v>
      </c>
      <c r="H225" s="11" t="str">
        <f t="shared" si="34"/>
        <v>N/A</v>
      </c>
      <c r="I225" s="12" t="s">
        <v>1746</v>
      </c>
      <c r="J225" s="12" t="s">
        <v>1746</v>
      </c>
      <c r="K225" s="43" t="s">
        <v>739</v>
      </c>
      <c r="L225" s="9" t="str">
        <f t="shared" si="35"/>
        <v>N/A</v>
      </c>
    </row>
    <row r="226" spans="1:12" x14ac:dyDescent="0.25">
      <c r="A226" s="44" t="s">
        <v>1386</v>
      </c>
      <c r="B226" s="35" t="s">
        <v>213</v>
      </c>
      <c r="C226" s="45" t="s">
        <v>1746</v>
      </c>
      <c r="D226" s="11" t="str">
        <f t="shared" si="32"/>
        <v>N/A</v>
      </c>
      <c r="E226" s="45" t="s">
        <v>1746</v>
      </c>
      <c r="F226" s="11" t="str">
        <f t="shared" si="33"/>
        <v>N/A</v>
      </c>
      <c r="G226" s="45" t="s">
        <v>1746</v>
      </c>
      <c r="H226" s="11" t="str">
        <f t="shared" si="34"/>
        <v>N/A</v>
      </c>
      <c r="I226" s="12" t="s">
        <v>1746</v>
      </c>
      <c r="J226" s="12" t="s">
        <v>1746</v>
      </c>
      <c r="K226" s="43" t="s">
        <v>739</v>
      </c>
      <c r="L226" s="9" t="str">
        <f t="shared" si="35"/>
        <v>N/A</v>
      </c>
    </row>
    <row r="227" spans="1:12" ht="25" x14ac:dyDescent="0.25">
      <c r="A227" s="44" t="s">
        <v>1387</v>
      </c>
      <c r="B227" s="35" t="s">
        <v>213</v>
      </c>
      <c r="C227" s="45">
        <v>807677778</v>
      </c>
      <c r="D227" s="11" t="str">
        <f t="shared" si="32"/>
        <v>N/A</v>
      </c>
      <c r="E227" s="45">
        <v>869460932</v>
      </c>
      <c r="F227" s="11" t="str">
        <f t="shared" si="33"/>
        <v>N/A</v>
      </c>
      <c r="G227" s="45">
        <v>875916982</v>
      </c>
      <c r="H227" s="11" t="str">
        <f t="shared" si="34"/>
        <v>N/A</v>
      </c>
      <c r="I227" s="12">
        <v>7.649</v>
      </c>
      <c r="J227" s="12">
        <v>0.74250000000000005</v>
      </c>
      <c r="K227" s="43" t="s">
        <v>739</v>
      </c>
      <c r="L227" s="9" t="str">
        <f t="shared" si="35"/>
        <v>Yes</v>
      </c>
    </row>
    <row r="228" spans="1:12" ht="25" x14ac:dyDescent="0.25">
      <c r="A228" s="44" t="s">
        <v>519</v>
      </c>
      <c r="B228" s="35" t="s">
        <v>213</v>
      </c>
      <c r="C228" s="36">
        <v>22100</v>
      </c>
      <c r="D228" s="11" t="str">
        <f t="shared" si="32"/>
        <v>N/A</v>
      </c>
      <c r="E228" s="36">
        <v>22640</v>
      </c>
      <c r="F228" s="11" t="str">
        <f t="shared" si="33"/>
        <v>N/A</v>
      </c>
      <c r="G228" s="36">
        <v>23009</v>
      </c>
      <c r="H228" s="11" t="str">
        <f t="shared" si="34"/>
        <v>N/A</v>
      </c>
      <c r="I228" s="12">
        <v>2.4430000000000001</v>
      </c>
      <c r="J228" s="12">
        <v>1.63</v>
      </c>
      <c r="K228" s="43" t="s">
        <v>739</v>
      </c>
      <c r="L228" s="9" t="str">
        <f t="shared" si="35"/>
        <v>Yes</v>
      </c>
    </row>
    <row r="229" spans="1:12" ht="25" x14ac:dyDescent="0.25">
      <c r="A229" s="44" t="s">
        <v>1388</v>
      </c>
      <c r="B229" s="35" t="s">
        <v>213</v>
      </c>
      <c r="C229" s="45">
        <v>36546.505792000004</v>
      </c>
      <c r="D229" s="11" t="str">
        <f t="shared" si="32"/>
        <v>N/A</v>
      </c>
      <c r="E229" s="45">
        <v>38403.751412999998</v>
      </c>
      <c r="F229" s="11" t="str">
        <f t="shared" si="33"/>
        <v>N/A</v>
      </c>
      <c r="G229" s="45">
        <v>38068.450692999999</v>
      </c>
      <c r="H229" s="11" t="str">
        <f t="shared" si="34"/>
        <v>N/A</v>
      </c>
      <c r="I229" s="12">
        <v>5.0819999999999999</v>
      </c>
      <c r="J229" s="12">
        <v>-0.873</v>
      </c>
      <c r="K229" s="43" t="s">
        <v>739</v>
      </c>
      <c r="L229" s="9" t="str">
        <f t="shared" si="35"/>
        <v>Yes</v>
      </c>
    </row>
    <row r="230" spans="1:12" x14ac:dyDescent="0.25">
      <c r="A230" s="4" t="s">
        <v>1389</v>
      </c>
      <c r="B230" s="35" t="s">
        <v>213</v>
      </c>
      <c r="C230" s="14">
        <v>930031136</v>
      </c>
      <c r="D230" s="11" t="str">
        <f t="shared" ref="D230:D253" si="36">IF($B230="N/A","N/A",IF(C230&gt;10,"No",IF(C230&lt;-10,"No","Yes")))</f>
        <v>N/A</v>
      </c>
      <c r="E230" s="14">
        <v>995137774</v>
      </c>
      <c r="F230" s="11" t="str">
        <f t="shared" ref="F230:F253" si="37">IF($B230="N/A","N/A",IF(E230&gt;10,"No",IF(E230&lt;-10,"No","Yes")))</f>
        <v>N/A</v>
      </c>
      <c r="G230" s="14">
        <v>1005809633</v>
      </c>
      <c r="H230" s="11" t="str">
        <f t="shared" ref="H230:H253" si="38">IF($B230="N/A","N/A",IF(G230&gt;10,"No",IF(G230&lt;-10,"No","Yes")))</f>
        <v>N/A</v>
      </c>
      <c r="I230" s="12">
        <v>7</v>
      </c>
      <c r="J230" s="12">
        <v>1.0720000000000001</v>
      </c>
      <c r="K230" s="43" t="s">
        <v>739</v>
      </c>
      <c r="L230" s="9" t="str">
        <f t="shared" ref="L230:L253" si="39">IF(J230="Div by 0", "N/A", IF(K230="N/A","N/A", IF(J230&gt;VALUE(MID(K230,1,2)), "No", IF(J230&lt;-1*VALUE(MID(K230,1,2)), "No", "Yes"))))</f>
        <v>Yes</v>
      </c>
    </row>
    <row r="231" spans="1:12" x14ac:dyDescent="0.25">
      <c r="A231" s="4" t="s">
        <v>1566</v>
      </c>
      <c r="B231" s="35" t="s">
        <v>213</v>
      </c>
      <c r="C231" s="1">
        <v>33409</v>
      </c>
      <c r="D231" s="1" t="str">
        <f t="shared" si="36"/>
        <v>N/A</v>
      </c>
      <c r="E231" s="1">
        <v>35026</v>
      </c>
      <c r="F231" s="1" t="str">
        <f t="shared" si="37"/>
        <v>N/A</v>
      </c>
      <c r="G231" s="1">
        <v>36849</v>
      </c>
      <c r="H231" s="11" t="str">
        <f t="shared" si="38"/>
        <v>N/A</v>
      </c>
      <c r="I231" s="12">
        <v>4.84</v>
      </c>
      <c r="J231" s="12">
        <v>5.2050000000000001</v>
      </c>
      <c r="K231" s="43" t="s">
        <v>739</v>
      </c>
      <c r="L231" s="9" t="str">
        <f t="shared" si="39"/>
        <v>Yes</v>
      </c>
    </row>
    <row r="232" spans="1:12" x14ac:dyDescent="0.25">
      <c r="A232" s="4" t="s">
        <v>1567</v>
      </c>
      <c r="B232" s="35" t="s">
        <v>213</v>
      </c>
      <c r="C232" s="14">
        <v>27837.742405000001</v>
      </c>
      <c r="D232" s="11" t="str">
        <f t="shared" si="36"/>
        <v>N/A</v>
      </c>
      <c r="E232" s="14">
        <v>28411.402214999998</v>
      </c>
      <c r="F232" s="11" t="str">
        <f t="shared" si="37"/>
        <v>N/A</v>
      </c>
      <c r="G232" s="14">
        <v>27295.439034999999</v>
      </c>
      <c r="H232" s="11" t="str">
        <f t="shared" si="38"/>
        <v>N/A</v>
      </c>
      <c r="I232" s="12">
        <v>2.0609999999999999</v>
      </c>
      <c r="J232" s="12">
        <v>-3.93</v>
      </c>
      <c r="K232" s="43" t="s">
        <v>739</v>
      </c>
      <c r="L232" s="9" t="str">
        <f t="shared" si="39"/>
        <v>Yes</v>
      </c>
    </row>
    <row r="233" spans="1:12" x14ac:dyDescent="0.25">
      <c r="A233" s="48" t="s">
        <v>1568</v>
      </c>
      <c r="B233" s="35" t="s">
        <v>213</v>
      </c>
      <c r="C233" s="14">
        <v>16257.191812999999</v>
      </c>
      <c r="D233" s="11" t="str">
        <f t="shared" si="36"/>
        <v>N/A</v>
      </c>
      <c r="E233" s="14">
        <v>16959.707848999999</v>
      </c>
      <c r="F233" s="11" t="str">
        <f t="shared" si="37"/>
        <v>N/A</v>
      </c>
      <c r="G233" s="14">
        <v>17662.802594000001</v>
      </c>
      <c r="H233" s="11" t="str">
        <f t="shared" si="38"/>
        <v>N/A</v>
      </c>
      <c r="I233" s="12">
        <v>4.3209999999999997</v>
      </c>
      <c r="J233" s="12">
        <v>4.1459999999999999</v>
      </c>
      <c r="K233" s="43" t="s">
        <v>739</v>
      </c>
      <c r="L233" s="9" t="str">
        <f t="shared" si="39"/>
        <v>Yes</v>
      </c>
    </row>
    <row r="234" spans="1:12" x14ac:dyDescent="0.25">
      <c r="A234" s="48" t="s">
        <v>1569</v>
      </c>
      <c r="B234" s="35" t="s">
        <v>213</v>
      </c>
      <c r="C234" s="14">
        <v>37926.727339999998</v>
      </c>
      <c r="D234" s="11" t="str">
        <f t="shared" si="36"/>
        <v>N/A</v>
      </c>
      <c r="E234" s="14">
        <v>39420.756752000001</v>
      </c>
      <c r="F234" s="11" t="str">
        <f t="shared" si="37"/>
        <v>N/A</v>
      </c>
      <c r="G234" s="14">
        <v>38587.959303000003</v>
      </c>
      <c r="H234" s="11" t="str">
        <f t="shared" si="38"/>
        <v>N/A</v>
      </c>
      <c r="I234" s="12">
        <v>3.9390000000000001</v>
      </c>
      <c r="J234" s="12">
        <v>-2.11</v>
      </c>
      <c r="K234" s="43" t="s">
        <v>739</v>
      </c>
      <c r="L234" s="9" t="str">
        <f t="shared" si="39"/>
        <v>Yes</v>
      </c>
    </row>
    <row r="235" spans="1:12" x14ac:dyDescent="0.25">
      <c r="A235" s="48" t="s">
        <v>1570</v>
      </c>
      <c r="B235" s="35" t="s">
        <v>213</v>
      </c>
      <c r="C235" s="14">
        <v>32642.089453000001</v>
      </c>
      <c r="D235" s="11" t="str">
        <f t="shared" si="36"/>
        <v>N/A</v>
      </c>
      <c r="E235" s="14">
        <v>39036.895503</v>
      </c>
      <c r="F235" s="11" t="str">
        <f t="shared" si="37"/>
        <v>N/A</v>
      </c>
      <c r="G235" s="14">
        <v>29957.399751000001</v>
      </c>
      <c r="H235" s="11" t="str">
        <f t="shared" si="38"/>
        <v>N/A</v>
      </c>
      <c r="I235" s="12">
        <v>19.59</v>
      </c>
      <c r="J235" s="12">
        <v>-23.3</v>
      </c>
      <c r="K235" s="43" t="s">
        <v>739</v>
      </c>
      <c r="L235" s="9" t="str">
        <f t="shared" si="39"/>
        <v>Yes</v>
      </c>
    </row>
    <row r="236" spans="1:12" x14ac:dyDescent="0.25">
      <c r="A236" s="48" t="s">
        <v>1571</v>
      </c>
      <c r="B236" s="35" t="s">
        <v>213</v>
      </c>
      <c r="C236" s="14">
        <v>7811.7769952999997</v>
      </c>
      <c r="D236" s="11" t="str">
        <f t="shared" si="36"/>
        <v>N/A</v>
      </c>
      <c r="E236" s="14">
        <v>4208.7872670999996</v>
      </c>
      <c r="F236" s="11" t="str">
        <f t="shared" si="37"/>
        <v>N/A</v>
      </c>
      <c r="G236" s="14">
        <v>2550.2760736</v>
      </c>
      <c r="H236" s="11" t="str">
        <f t="shared" si="38"/>
        <v>N/A</v>
      </c>
      <c r="I236" s="12">
        <v>-46.1</v>
      </c>
      <c r="J236" s="12">
        <v>-39.4</v>
      </c>
      <c r="K236" s="43" t="s">
        <v>739</v>
      </c>
      <c r="L236" s="9" t="str">
        <f t="shared" si="39"/>
        <v>No</v>
      </c>
    </row>
    <row r="237" spans="1:12" x14ac:dyDescent="0.25">
      <c r="A237" s="44" t="s">
        <v>1572</v>
      </c>
      <c r="B237" s="35" t="s">
        <v>213</v>
      </c>
      <c r="C237" s="11">
        <v>22.695560613000001</v>
      </c>
      <c r="D237" s="11" t="str">
        <f t="shared" si="36"/>
        <v>N/A</v>
      </c>
      <c r="E237" s="11">
        <v>15.59386325</v>
      </c>
      <c r="F237" s="11" t="str">
        <f t="shared" si="37"/>
        <v>N/A</v>
      </c>
      <c r="G237" s="11">
        <v>14.303903111</v>
      </c>
      <c r="H237" s="11" t="str">
        <f t="shared" si="38"/>
        <v>N/A</v>
      </c>
      <c r="I237" s="12">
        <v>-31.3</v>
      </c>
      <c r="J237" s="12">
        <v>-8.27</v>
      </c>
      <c r="K237" s="43" t="s">
        <v>739</v>
      </c>
      <c r="L237" s="9" t="str">
        <f t="shared" si="39"/>
        <v>Yes</v>
      </c>
    </row>
    <row r="238" spans="1:12" x14ac:dyDescent="0.25">
      <c r="A238" s="47" t="s">
        <v>1573</v>
      </c>
      <c r="B238" s="35" t="s">
        <v>213</v>
      </c>
      <c r="C238" s="11">
        <v>28.685104318</v>
      </c>
      <c r="D238" s="11" t="str">
        <f t="shared" si="36"/>
        <v>N/A</v>
      </c>
      <c r="E238" s="11">
        <v>29.116091180000002</v>
      </c>
      <c r="F238" s="11" t="str">
        <f t="shared" si="37"/>
        <v>N/A</v>
      </c>
      <c r="G238" s="11">
        <v>29.121275384</v>
      </c>
      <c r="H238" s="11" t="str">
        <f t="shared" si="38"/>
        <v>N/A</v>
      </c>
      <c r="I238" s="12">
        <v>1.502</v>
      </c>
      <c r="J238" s="12">
        <v>1.78E-2</v>
      </c>
      <c r="K238" s="43" t="s">
        <v>739</v>
      </c>
      <c r="L238" s="9" t="str">
        <f t="shared" si="39"/>
        <v>Yes</v>
      </c>
    </row>
    <row r="239" spans="1:12" x14ac:dyDescent="0.25">
      <c r="A239" s="47" t="s">
        <v>1574</v>
      </c>
      <c r="B239" s="35" t="s">
        <v>213</v>
      </c>
      <c r="C239" s="11">
        <v>27.548652872000002</v>
      </c>
      <c r="D239" s="11" t="str">
        <f t="shared" si="36"/>
        <v>N/A</v>
      </c>
      <c r="E239" s="11">
        <v>28.232874545000001</v>
      </c>
      <c r="F239" s="11" t="str">
        <f t="shared" si="37"/>
        <v>N/A</v>
      </c>
      <c r="G239" s="11">
        <v>28.626756146999998</v>
      </c>
      <c r="H239" s="11" t="str">
        <f t="shared" si="38"/>
        <v>N/A</v>
      </c>
      <c r="I239" s="12">
        <v>2.484</v>
      </c>
      <c r="J239" s="12">
        <v>1.395</v>
      </c>
      <c r="K239" s="43" t="s">
        <v>739</v>
      </c>
      <c r="L239" s="9" t="str">
        <f t="shared" si="39"/>
        <v>Yes</v>
      </c>
    </row>
    <row r="240" spans="1:12" x14ac:dyDescent="0.25">
      <c r="A240" s="47" t="s">
        <v>1575</v>
      </c>
      <c r="B240" s="35" t="s">
        <v>213</v>
      </c>
      <c r="C240" s="11">
        <v>5.4200738114</v>
      </c>
      <c r="D240" s="11" t="str">
        <f t="shared" si="36"/>
        <v>N/A</v>
      </c>
      <c r="E240" s="11">
        <v>7.3447974352000003</v>
      </c>
      <c r="F240" s="11" t="str">
        <f t="shared" si="37"/>
        <v>N/A</v>
      </c>
      <c r="G240" s="11">
        <v>5.2156404261000002</v>
      </c>
      <c r="H240" s="11" t="str">
        <f t="shared" si="38"/>
        <v>N/A</v>
      </c>
      <c r="I240" s="12">
        <v>35.51</v>
      </c>
      <c r="J240" s="12">
        <v>-29</v>
      </c>
      <c r="K240" s="43" t="s">
        <v>739</v>
      </c>
      <c r="L240" s="9" t="str">
        <f t="shared" si="39"/>
        <v>Yes</v>
      </c>
    </row>
    <row r="241" spans="1:12" x14ac:dyDescent="0.25">
      <c r="A241" s="47" t="s">
        <v>1576</v>
      </c>
      <c r="B241" s="35" t="s">
        <v>213</v>
      </c>
      <c r="C241" s="11">
        <v>2.3022049287000002</v>
      </c>
      <c r="D241" s="11" t="str">
        <f t="shared" si="36"/>
        <v>N/A</v>
      </c>
      <c r="E241" s="11">
        <v>1.2993563747000001</v>
      </c>
      <c r="F241" s="11" t="str">
        <f t="shared" si="37"/>
        <v>N/A</v>
      </c>
      <c r="G241" s="11">
        <v>1.9442876114000001</v>
      </c>
      <c r="H241" s="11" t="str">
        <f t="shared" si="38"/>
        <v>N/A</v>
      </c>
      <c r="I241" s="12">
        <v>-43.6</v>
      </c>
      <c r="J241" s="12">
        <v>49.63</v>
      </c>
      <c r="K241" s="43" t="s">
        <v>739</v>
      </c>
      <c r="L241" s="9" t="str">
        <f t="shared" si="39"/>
        <v>No</v>
      </c>
    </row>
    <row r="242" spans="1:12" x14ac:dyDescent="0.25">
      <c r="A242" s="4" t="s">
        <v>1401</v>
      </c>
      <c r="B242" s="35" t="s">
        <v>213</v>
      </c>
      <c r="C242" s="14">
        <v>807677778</v>
      </c>
      <c r="D242" s="11" t="str">
        <f t="shared" si="36"/>
        <v>N/A</v>
      </c>
      <c r="E242" s="14">
        <v>869460932</v>
      </c>
      <c r="F242" s="11" t="str">
        <f t="shared" si="37"/>
        <v>N/A</v>
      </c>
      <c r="G242" s="14">
        <v>875916982</v>
      </c>
      <c r="H242" s="11" t="str">
        <f t="shared" si="38"/>
        <v>N/A</v>
      </c>
      <c r="I242" s="12">
        <v>7.649</v>
      </c>
      <c r="J242" s="12">
        <v>0.74250000000000005</v>
      </c>
      <c r="K242" s="43" t="s">
        <v>739</v>
      </c>
      <c r="L242" s="9" t="str">
        <f t="shared" si="39"/>
        <v>Yes</v>
      </c>
    </row>
    <row r="243" spans="1:12" x14ac:dyDescent="0.25">
      <c r="A243" s="4" t="s">
        <v>1577</v>
      </c>
      <c r="B243" s="35" t="s">
        <v>213</v>
      </c>
      <c r="C243" s="1">
        <v>22101</v>
      </c>
      <c r="D243" s="1" t="str">
        <f t="shared" si="36"/>
        <v>N/A</v>
      </c>
      <c r="E243" s="1">
        <v>22641</v>
      </c>
      <c r="F243" s="1" t="str">
        <f t="shared" si="37"/>
        <v>N/A</v>
      </c>
      <c r="G243" s="1">
        <v>23010</v>
      </c>
      <c r="H243" s="11" t="str">
        <f t="shared" si="38"/>
        <v>N/A</v>
      </c>
      <c r="I243" s="12">
        <v>2.4430000000000001</v>
      </c>
      <c r="J243" s="12">
        <v>1.63</v>
      </c>
      <c r="K243" s="43" t="s">
        <v>739</v>
      </c>
      <c r="L243" s="9" t="str">
        <f t="shared" si="39"/>
        <v>Yes</v>
      </c>
    </row>
    <row r="244" spans="1:12" ht="25" x14ac:dyDescent="0.25">
      <c r="A244" s="4" t="s">
        <v>1578</v>
      </c>
      <c r="B244" s="35" t="s">
        <v>213</v>
      </c>
      <c r="C244" s="14">
        <v>36544.852179000001</v>
      </c>
      <c r="D244" s="11" t="str">
        <f t="shared" si="36"/>
        <v>N/A</v>
      </c>
      <c r="E244" s="14">
        <v>38402.055209999999</v>
      </c>
      <c r="F244" s="11" t="str">
        <f t="shared" si="37"/>
        <v>N/A</v>
      </c>
      <c r="G244" s="14">
        <v>38066.796262000003</v>
      </c>
      <c r="H244" s="11" t="str">
        <f t="shared" si="38"/>
        <v>N/A</v>
      </c>
      <c r="I244" s="12">
        <v>5.0819999999999999</v>
      </c>
      <c r="J244" s="12">
        <v>-0.873</v>
      </c>
      <c r="K244" s="43" t="s">
        <v>739</v>
      </c>
      <c r="L244" s="9" t="str">
        <f t="shared" si="39"/>
        <v>Yes</v>
      </c>
    </row>
    <row r="245" spans="1:12" ht="25" x14ac:dyDescent="0.25">
      <c r="A245" s="48" t="s">
        <v>1579</v>
      </c>
      <c r="B245" s="35" t="s">
        <v>213</v>
      </c>
      <c r="C245" s="14">
        <v>14358.799938</v>
      </c>
      <c r="D245" s="11" t="str">
        <f t="shared" si="36"/>
        <v>N/A</v>
      </c>
      <c r="E245" s="14">
        <v>14932.781359000001</v>
      </c>
      <c r="F245" s="11" t="str">
        <f t="shared" si="37"/>
        <v>N/A</v>
      </c>
      <c r="G245" s="14">
        <v>15562.826369</v>
      </c>
      <c r="H245" s="11" t="str">
        <f t="shared" si="38"/>
        <v>N/A</v>
      </c>
      <c r="I245" s="12">
        <v>3.9969999999999999</v>
      </c>
      <c r="J245" s="12">
        <v>4.2190000000000003</v>
      </c>
      <c r="K245" s="43" t="s">
        <v>739</v>
      </c>
      <c r="L245" s="9" t="str">
        <f t="shared" si="39"/>
        <v>Yes</v>
      </c>
    </row>
    <row r="246" spans="1:12" ht="25" x14ac:dyDescent="0.25">
      <c r="A246" s="48" t="s">
        <v>1580</v>
      </c>
      <c r="B246" s="35" t="s">
        <v>213</v>
      </c>
      <c r="C246" s="14">
        <v>70106.388607999994</v>
      </c>
      <c r="D246" s="11" t="str">
        <f t="shared" si="36"/>
        <v>N/A</v>
      </c>
      <c r="E246" s="14">
        <v>73779.707720000006</v>
      </c>
      <c r="F246" s="11" t="str">
        <f t="shared" si="37"/>
        <v>N/A</v>
      </c>
      <c r="G246" s="14">
        <v>72251.565673999998</v>
      </c>
      <c r="H246" s="11" t="str">
        <f t="shared" si="38"/>
        <v>N/A</v>
      </c>
      <c r="I246" s="12">
        <v>5.24</v>
      </c>
      <c r="J246" s="12">
        <v>-2.0699999999999998</v>
      </c>
      <c r="K246" s="43" t="s">
        <v>739</v>
      </c>
      <c r="L246" s="9" t="str">
        <f t="shared" si="39"/>
        <v>Yes</v>
      </c>
    </row>
    <row r="247" spans="1:12" ht="25" x14ac:dyDescent="0.25">
      <c r="A247" s="48" t="s">
        <v>1581</v>
      </c>
      <c r="B247" s="35" t="s">
        <v>213</v>
      </c>
      <c r="C247" s="14">
        <v>23363.483471</v>
      </c>
      <c r="D247" s="11" t="str">
        <f t="shared" si="36"/>
        <v>N/A</v>
      </c>
      <c r="E247" s="14">
        <v>35014.967742000001</v>
      </c>
      <c r="F247" s="11" t="str">
        <f t="shared" si="37"/>
        <v>N/A</v>
      </c>
      <c r="G247" s="14">
        <v>26165.566879000002</v>
      </c>
      <c r="H247" s="11" t="str">
        <f t="shared" si="38"/>
        <v>N/A</v>
      </c>
      <c r="I247" s="12">
        <v>49.87</v>
      </c>
      <c r="J247" s="12">
        <v>-25.3</v>
      </c>
      <c r="K247" s="43" t="s">
        <v>739</v>
      </c>
      <c r="L247" s="9" t="str">
        <f t="shared" si="39"/>
        <v>Yes</v>
      </c>
    </row>
    <row r="248" spans="1:12" ht="25" x14ac:dyDescent="0.25">
      <c r="A248" s="48" t="s">
        <v>1582</v>
      </c>
      <c r="B248" s="35" t="s">
        <v>213</v>
      </c>
      <c r="C248" s="14">
        <v>21098.179487000001</v>
      </c>
      <c r="D248" s="11" t="str">
        <f t="shared" si="36"/>
        <v>N/A</v>
      </c>
      <c r="E248" s="14">
        <v>31635.118279999999</v>
      </c>
      <c r="F248" s="11" t="str">
        <f t="shared" si="37"/>
        <v>N/A</v>
      </c>
      <c r="G248" s="14">
        <v>20826.02</v>
      </c>
      <c r="H248" s="11" t="str">
        <f t="shared" si="38"/>
        <v>N/A</v>
      </c>
      <c r="I248" s="12">
        <v>49.94</v>
      </c>
      <c r="J248" s="12">
        <v>-34.200000000000003</v>
      </c>
      <c r="K248" s="43" t="s">
        <v>739</v>
      </c>
      <c r="L248" s="9" t="str">
        <f t="shared" si="39"/>
        <v>No</v>
      </c>
    </row>
    <row r="249" spans="1:12" ht="25" x14ac:dyDescent="0.25">
      <c r="A249" s="44" t="s">
        <v>1583</v>
      </c>
      <c r="B249" s="35" t="s">
        <v>213</v>
      </c>
      <c r="C249" s="11">
        <v>15.013756325999999</v>
      </c>
      <c r="D249" s="11" t="str">
        <f t="shared" si="36"/>
        <v>N/A</v>
      </c>
      <c r="E249" s="11">
        <v>10.079959397</v>
      </c>
      <c r="F249" s="11" t="str">
        <f t="shared" si="37"/>
        <v>N/A</v>
      </c>
      <c r="G249" s="11">
        <v>8.9319333112999999</v>
      </c>
      <c r="H249" s="11" t="str">
        <f t="shared" si="38"/>
        <v>N/A</v>
      </c>
      <c r="I249" s="12">
        <v>-32.9</v>
      </c>
      <c r="J249" s="12">
        <v>-11.4</v>
      </c>
      <c r="K249" s="43" t="s">
        <v>739</v>
      </c>
      <c r="L249" s="9" t="str">
        <f t="shared" si="39"/>
        <v>Yes</v>
      </c>
    </row>
    <row r="250" spans="1:12" ht="25" x14ac:dyDescent="0.25">
      <c r="A250" s="47" t="s">
        <v>1584</v>
      </c>
      <c r="B250" s="35" t="s">
        <v>213</v>
      </c>
      <c r="C250" s="11">
        <v>24.902474526999999</v>
      </c>
      <c r="D250" s="11" t="str">
        <f t="shared" si="36"/>
        <v>N/A</v>
      </c>
      <c r="E250" s="11">
        <v>25.426565355000001</v>
      </c>
      <c r="F250" s="11" t="str">
        <f t="shared" si="37"/>
        <v>N/A</v>
      </c>
      <c r="G250" s="11">
        <v>25.435566520999998</v>
      </c>
      <c r="H250" s="11" t="str">
        <f t="shared" si="38"/>
        <v>N/A</v>
      </c>
      <c r="I250" s="12">
        <v>2.105</v>
      </c>
      <c r="J250" s="12">
        <v>3.5400000000000001E-2</v>
      </c>
      <c r="K250" s="43" t="s">
        <v>739</v>
      </c>
      <c r="L250" s="9" t="str">
        <f t="shared" si="39"/>
        <v>Yes</v>
      </c>
    </row>
    <row r="251" spans="1:12" ht="25" x14ac:dyDescent="0.25">
      <c r="A251" s="47" t="s">
        <v>1585</v>
      </c>
      <c r="B251" s="35" t="s">
        <v>213</v>
      </c>
      <c r="C251" s="11">
        <v>13.744337642</v>
      </c>
      <c r="D251" s="11" t="str">
        <f t="shared" si="36"/>
        <v>N/A</v>
      </c>
      <c r="E251" s="11">
        <v>13.975636765999999</v>
      </c>
      <c r="F251" s="11" t="str">
        <f t="shared" si="37"/>
        <v>N/A</v>
      </c>
      <c r="G251" s="11">
        <v>14.169907175000001</v>
      </c>
      <c r="H251" s="11" t="str">
        <f t="shared" si="38"/>
        <v>N/A</v>
      </c>
      <c r="I251" s="12">
        <v>1.6830000000000001</v>
      </c>
      <c r="J251" s="12">
        <v>1.39</v>
      </c>
      <c r="K251" s="43" t="s">
        <v>739</v>
      </c>
      <c r="L251" s="9" t="str">
        <f t="shared" si="39"/>
        <v>Yes</v>
      </c>
    </row>
    <row r="252" spans="1:12" ht="25" x14ac:dyDescent="0.25">
      <c r="A252" s="47" t="s">
        <v>1586</v>
      </c>
      <c r="B252" s="35" t="s">
        <v>213</v>
      </c>
      <c r="C252" s="11">
        <v>3.5024241986</v>
      </c>
      <c r="D252" s="11" t="str">
        <f t="shared" si="36"/>
        <v>N/A</v>
      </c>
      <c r="E252" s="11">
        <v>4.8188088992999996</v>
      </c>
      <c r="F252" s="11" t="str">
        <f t="shared" si="37"/>
        <v>N/A</v>
      </c>
      <c r="G252" s="11">
        <v>3.0592361652000002</v>
      </c>
      <c r="H252" s="11" t="str">
        <f t="shared" si="38"/>
        <v>N/A</v>
      </c>
      <c r="I252" s="12">
        <v>37.58</v>
      </c>
      <c r="J252" s="12">
        <v>-36.5</v>
      </c>
      <c r="K252" s="43" t="s">
        <v>739</v>
      </c>
      <c r="L252" s="9" t="str">
        <f t="shared" si="39"/>
        <v>No</v>
      </c>
    </row>
    <row r="253" spans="1:12" ht="25" x14ac:dyDescent="0.25">
      <c r="A253" s="47" t="s">
        <v>1587</v>
      </c>
      <c r="B253" s="35" t="s">
        <v>213</v>
      </c>
      <c r="C253" s="11">
        <v>0.42153047989999998</v>
      </c>
      <c r="D253" s="11" t="str">
        <f t="shared" si="36"/>
        <v>N/A</v>
      </c>
      <c r="E253" s="11">
        <v>9.3819986699999997E-2</v>
      </c>
      <c r="F253" s="11" t="str">
        <f t="shared" si="37"/>
        <v>N/A</v>
      </c>
      <c r="G253" s="11">
        <v>7.9520965700000001E-2</v>
      </c>
      <c r="H253" s="11" t="str">
        <f t="shared" si="38"/>
        <v>N/A</v>
      </c>
      <c r="I253" s="12">
        <v>-77.7</v>
      </c>
      <c r="J253" s="12">
        <v>-15.2</v>
      </c>
      <c r="K253" s="43" t="s">
        <v>739</v>
      </c>
      <c r="L253" s="9" t="str">
        <f t="shared" si="39"/>
        <v>Yes</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244744</v>
      </c>
      <c r="D7" s="32" t="str">
        <f>IF($B7="N/A","N/A",IF(C7&gt;15,"No",IF(C7&lt;-15,"No","Yes")))</f>
        <v>N/A</v>
      </c>
      <c r="E7" s="31">
        <v>217892</v>
      </c>
      <c r="F7" s="32" t="str">
        <f>IF($B7="N/A","N/A",IF(E7&gt;15,"No",IF(E7&lt;-15,"No","Yes")))</f>
        <v>N/A</v>
      </c>
      <c r="G7" s="31">
        <v>177510</v>
      </c>
      <c r="H7" s="32" t="str">
        <f>IF($B7="N/A","N/A",IF(G7&gt;15,"No",IF(G7&lt;-15,"No","Yes")))</f>
        <v>N/A</v>
      </c>
      <c r="I7" s="33">
        <v>-11</v>
      </c>
      <c r="J7" s="33">
        <v>-18.5</v>
      </c>
      <c r="K7" s="32" t="str">
        <f t="shared" ref="K7:K24" si="0">IF(J7="Div by 0", "N/A", IF(J7="N/A","N/A", IF(J7&gt;30, "No", IF(J7&lt;-30, "No", "Yes"))))</f>
        <v>Yes</v>
      </c>
    </row>
    <row r="8" spans="1:11" x14ac:dyDescent="0.25">
      <c r="A8" s="26" t="s">
        <v>361</v>
      </c>
      <c r="B8" s="30" t="s">
        <v>213</v>
      </c>
      <c r="C8" s="34" t="s">
        <v>213</v>
      </c>
      <c r="D8" s="32" t="str">
        <f>IF($B8="N/A","N/A",IF(C8&gt;15,"No",IF(C8&lt;-15,"No","Yes")))</f>
        <v>N/A</v>
      </c>
      <c r="E8" s="34">
        <v>33.387182641000003</v>
      </c>
      <c r="F8" s="32" t="str">
        <f>IF($B8="N/A","N/A",IF(E8&gt;15,"No",IF(E8&lt;-15,"No","Yes")))</f>
        <v>N/A</v>
      </c>
      <c r="G8" s="34">
        <v>47.486338797999998</v>
      </c>
      <c r="H8" s="32" t="str">
        <f>IF($B8="N/A","N/A",IF(G8&gt;15,"No",IF(G8&lt;-15,"No","Yes")))</f>
        <v>N/A</v>
      </c>
      <c r="I8" s="33" t="s">
        <v>213</v>
      </c>
      <c r="J8" s="33">
        <v>42.23</v>
      </c>
      <c r="K8" s="32" t="str">
        <f t="shared" si="0"/>
        <v>No</v>
      </c>
    </row>
    <row r="9" spans="1:11" x14ac:dyDescent="0.25">
      <c r="A9" s="26" t="s">
        <v>302</v>
      </c>
      <c r="B9" s="35" t="s">
        <v>213</v>
      </c>
      <c r="C9" s="9">
        <v>77.870346158000004</v>
      </c>
      <c r="D9" s="9" t="str">
        <f>IF($B9="N/A","N/A",IF(C9&gt;15,"No",IF(C9&lt;-15,"No","Yes")))</f>
        <v>N/A</v>
      </c>
      <c r="E9" s="9">
        <v>66.612817359000005</v>
      </c>
      <c r="F9" s="9" t="str">
        <f>IF($B9="N/A","N/A",IF(E9&gt;15,"No",IF(E9&lt;-15,"No","Yes")))</f>
        <v>N/A</v>
      </c>
      <c r="G9" s="9">
        <v>52.513661202000002</v>
      </c>
      <c r="H9" s="9" t="str">
        <f>IF($B9="N/A","N/A",IF(G9&gt;15,"No",IF(G9&lt;-15,"No","Yes")))</f>
        <v>N/A</v>
      </c>
      <c r="I9" s="10">
        <v>-14.5</v>
      </c>
      <c r="J9" s="10">
        <v>-21.2</v>
      </c>
      <c r="K9" s="9" t="str">
        <f t="shared" si="0"/>
        <v>Yes</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99.999591409999994</v>
      </c>
      <c r="D11" s="9" t="str">
        <f>IF(OR($B11="N/A",$C11="N/A"),"N/A",IF(C11&gt;100,"No",IF(C11&lt;95,"No","Yes")))</f>
        <v>Yes</v>
      </c>
      <c r="E11" s="9">
        <v>100</v>
      </c>
      <c r="F11" s="9" t="str">
        <f>IF(OR($B11="N/A",$E11="N/A"),"N/A",IF(E11&gt;100,"No",IF(E11&lt;95,"No","Yes")))</f>
        <v>Yes</v>
      </c>
      <c r="G11" s="9">
        <v>100</v>
      </c>
      <c r="H11" s="9" t="str">
        <f>IF($B11="N/A","N/A",IF(G11&gt;100,"No",IF(G11&lt;95,"No","Yes")))</f>
        <v>Yes</v>
      </c>
      <c r="I11" s="10">
        <v>4.0000000000000002E-4</v>
      </c>
      <c r="J11" s="10">
        <v>0</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29" t="s">
        <v>305</v>
      </c>
      <c r="B14" s="35" t="s">
        <v>213</v>
      </c>
      <c r="C14" s="36">
        <v>54161</v>
      </c>
      <c r="D14" s="9" t="str">
        <f>IF($B14="N/A","N/A",IF(C14&gt;15,"No",IF(C14&lt;-15,"No","Yes")))</f>
        <v>N/A</v>
      </c>
      <c r="E14" s="36">
        <v>72748</v>
      </c>
      <c r="F14" s="9" t="str">
        <f>IF($B14="N/A","N/A",IF(E14&gt;15,"No",IF(E14&lt;-15,"No","Yes")))</f>
        <v>N/A</v>
      </c>
      <c r="G14" s="36">
        <v>84293</v>
      </c>
      <c r="H14" s="9" t="str">
        <f>IF($B14="N/A","N/A",IF(G14&gt;15,"No",IF(G14&lt;-15,"No","Yes")))</f>
        <v>N/A</v>
      </c>
      <c r="I14" s="10">
        <v>34.32</v>
      </c>
      <c r="J14" s="10">
        <v>15.87</v>
      </c>
      <c r="K14" s="9" t="str">
        <f t="shared" si="0"/>
        <v>Yes</v>
      </c>
    </row>
    <row r="15" spans="1:11" x14ac:dyDescent="0.25">
      <c r="A15" s="26" t="s">
        <v>435</v>
      </c>
      <c r="B15" s="35" t="s">
        <v>215</v>
      </c>
      <c r="C15" s="9">
        <v>39.916175846000002</v>
      </c>
      <c r="D15" s="9" t="str">
        <f>IF($B15="N/A","N/A",IF(C15&gt;20,"No",IF(C15&lt;5,"No","Yes")))</f>
        <v>No</v>
      </c>
      <c r="E15" s="9">
        <v>36.667674712999997</v>
      </c>
      <c r="F15" s="9" t="str">
        <f>IF($B15="N/A","N/A",IF(E15&gt;20,"No",IF(E15&lt;5,"No","Yes")))</f>
        <v>No</v>
      </c>
      <c r="G15" s="9">
        <v>36.105014650999998</v>
      </c>
      <c r="H15" s="9" t="str">
        <f>IF($B15="N/A","N/A",IF(G15&gt;20,"No",IF(G15&lt;5,"No","Yes")))</f>
        <v>No</v>
      </c>
      <c r="I15" s="10">
        <v>-8.14</v>
      </c>
      <c r="J15" s="10">
        <v>-1.53</v>
      </c>
      <c r="K15" s="9" t="str">
        <f t="shared" si="0"/>
        <v>Yes</v>
      </c>
    </row>
    <row r="16" spans="1:11" x14ac:dyDescent="0.25">
      <c r="A16" s="26" t="s">
        <v>436</v>
      </c>
      <c r="B16" s="35" t="s">
        <v>213</v>
      </c>
      <c r="C16" s="9" t="s">
        <v>213</v>
      </c>
      <c r="D16" s="9" t="str">
        <f>IF($B16="N/A","N/A",IF(C16&gt;15,"No",IF(C16&lt;-15,"No","Yes")))</f>
        <v>N/A</v>
      </c>
      <c r="E16" s="9">
        <v>63.332325287000003</v>
      </c>
      <c r="F16" s="9" t="str">
        <f>IF($B16="N/A","N/A",IF(E16&gt;15,"No",IF(E16&lt;-15,"No","Yes")))</f>
        <v>N/A</v>
      </c>
      <c r="G16" s="9">
        <v>63.894985349000002</v>
      </c>
      <c r="H16" s="9" t="str">
        <f>IF($B16="N/A","N/A",IF(G16&gt;15,"No",IF(G16&lt;-15,"No","Yes")))</f>
        <v>N/A</v>
      </c>
      <c r="I16" s="10" t="s">
        <v>213</v>
      </c>
      <c r="J16" s="10">
        <v>0.88839999999999997</v>
      </c>
      <c r="K16" s="9" t="str">
        <f t="shared" si="0"/>
        <v>Yes</v>
      </c>
    </row>
    <row r="17" spans="1:11" x14ac:dyDescent="0.25">
      <c r="A17" s="26" t="s">
        <v>437</v>
      </c>
      <c r="B17" s="35" t="s">
        <v>213</v>
      </c>
      <c r="C17" s="9">
        <v>20.812023411999999</v>
      </c>
      <c r="D17" s="9" t="str">
        <f>IF($B17="N/A","N/A",IF(C17&gt;15,"No",IF(C17&lt;-15,"No","Yes")))</f>
        <v>N/A</v>
      </c>
      <c r="E17" s="9">
        <v>23.276241271</v>
      </c>
      <c r="F17" s="9" t="str">
        <f>IF($B17="N/A","N/A",IF(E17&gt;15,"No",IF(E17&lt;-15,"No","Yes")))</f>
        <v>N/A</v>
      </c>
      <c r="G17" s="9">
        <v>19.855741283</v>
      </c>
      <c r="H17" s="9" t="str">
        <f>IF($B17="N/A","N/A",IF(G17&gt;15,"No",IF(G17&lt;-15,"No","Yes")))</f>
        <v>N/A</v>
      </c>
      <c r="I17" s="10">
        <v>11.84</v>
      </c>
      <c r="J17" s="10">
        <v>-14.7</v>
      </c>
      <c r="K17" s="9" t="str">
        <f t="shared" si="0"/>
        <v>Yes</v>
      </c>
    </row>
    <row r="18" spans="1:11" x14ac:dyDescent="0.25">
      <c r="A18" s="26" t="s">
        <v>819</v>
      </c>
      <c r="B18" s="35" t="s">
        <v>213</v>
      </c>
      <c r="C18" s="82">
        <v>8506.0044357999996</v>
      </c>
      <c r="D18" s="9" t="str">
        <f>IF($B18="N/A","N/A",IF(C18&gt;15,"No",IF(C18&lt;-15,"No","Yes")))</f>
        <v>N/A</v>
      </c>
      <c r="E18" s="82">
        <v>7540.4608162000004</v>
      </c>
      <c r="F18" s="9" t="str">
        <f>IF($B18="N/A","N/A",IF(E18&gt;15,"No",IF(E18&lt;-15,"No","Yes")))</f>
        <v>N/A</v>
      </c>
      <c r="G18" s="82">
        <v>8525.5238692999992</v>
      </c>
      <c r="H18" s="9" t="str">
        <f>IF($B18="N/A","N/A",IF(G18&gt;15,"No",IF(G18&lt;-15,"No","Yes")))</f>
        <v>N/A</v>
      </c>
      <c r="I18" s="10">
        <v>-11.4</v>
      </c>
      <c r="J18" s="10">
        <v>13.06</v>
      </c>
      <c r="K18" s="9" t="str">
        <f t="shared" si="0"/>
        <v>Yes</v>
      </c>
    </row>
    <row r="19" spans="1:11" x14ac:dyDescent="0.25">
      <c r="A19" s="3" t="s">
        <v>306</v>
      </c>
      <c r="B19" s="35" t="s">
        <v>213</v>
      </c>
      <c r="C19" s="36">
        <v>11</v>
      </c>
      <c r="D19" s="35" t="s">
        <v>213</v>
      </c>
      <c r="E19" s="36">
        <v>21</v>
      </c>
      <c r="F19" s="35" t="s">
        <v>213</v>
      </c>
      <c r="G19" s="36">
        <v>293</v>
      </c>
      <c r="H19" s="9" t="str">
        <f>IF($B19="N/A","N/A",IF(G19&gt;15,"No",IF(G19&lt;-15,"No","Yes")))</f>
        <v>N/A</v>
      </c>
      <c r="I19" s="10">
        <v>950</v>
      </c>
      <c r="J19" s="10">
        <v>1295</v>
      </c>
      <c r="K19" s="9" t="str">
        <f t="shared" si="0"/>
        <v>No</v>
      </c>
    </row>
    <row r="20" spans="1:11" x14ac:dyDescent="0.25">
      <c r="A20" s="3" t="s">
        <v>346</v>
      </c>
      <c r="B20" s="35" t="s">
        <v>213</v>
      </c>
      <c r="C20" s="8" t="s">
        <v>213</v>
      </c>
      <c r="D20" s="35" t="s">
        <v>213</v>
      </c>
      <c r="E20" s="8">
        <v>9.6378022000000001E-3</v>
      </c>
      <c r="F20" s="35" t="s">
        <v>213</v>
      </c>
      <c r="G20" s="8">
        <v>0.1650611233</v>
      </c>
      <c r="H20" s="9" t="str">
        <f>IF($B20="N/A","N/A",IF(G20&gt;15,"No",IF(G20&lt;-15,"No","Yes")))</f>
        <v>N/A</v>
      </c>
      <c r="I20" s="10" t="s">
        <v>213</v>
      </c>
      <c r="J20" s="10">
        <v>1613</v>
      </c>
      <c r="K20" s="9" t="str">
        <f t="shared" si="0"/>
        <v>No</v>
      </c>
    </row>
    <row r="21" spans="1:11" ht="25" x14ac:dyDescent="0.25">
      <c r="A21" s="3" t="s">
        <v>820</v>
      </c>
      <c r="B21" s="35" t="s">
        <v>213</v>
      </c>
      <c r="C21" s="37">
        <v>21744</v>
      </c>
      <c r="D21" s="9" t="str">
        <f>IF($B21="N/A","N/A",IF(C21&gt;60,"No",IF(C21&lt;15,"No","Yes")))</f>
        <v>N/A</v>
      </c>
      <c r="E21" s="37">
        <v>2759.2857143000001</v>
      </c>
      <c r="F21" s="9" t="str">
        <f>IF($B21="N/A","N/A",IF(E21&gt;60,"No",IF(E21&lt;15,"No","Yes")))</f>
        <v>N/A</v>
      </c>
      <c r="G21" s="37">
        <v>4382.9897610999997</v>
      </c>
      <c r="H21" s="9" t="str">
        <f>IF($B21="N/A","N/A",IF(G21&gt;60,"No",IF(G21&lt;15,"No","Yes")))</f>
        <v>N/A</v>
      </c>
      <c r="I21" s="10">
        <v>-87.3</v>
      </c>
      <c r="J21" s="10">
        <v>58.85</v>
      </c>
      <c r="K21" s="9" t="str">
        <f t="shared" si="0"/>
        <v>No</v>
      </c>
    </row>
    <row r="22" spans="1:11" x14ac:dyDescent="0.25">
      <c r="A22" s="3" t="s">
        <v>821</v>
      </c>
      <c r="B22" s="35" t="s">
        <v>217</v>
      </c>
      <c r="C22" s="36">
        <v>0</v>
      </c>
      <c r="D22" s="9" t="str">
        <f>IF($B22="N/A","N/A",IF(C22="N/A","N/A",IF(C22=0,"Yes","No")))</f>
        <v>Yes</v>
      </c>
      <c r="E22" s="36">
        <v>11</v>
      </c>
      <c r="F22" s="9" t="str">
        <f>IF($B22="N/A","N/A",IF(E22="N/A","N/A",IF(E22=0,"Yes","No")))</f>
        <v>No</v>
      </c>
      <c r="G22" s="36">
        <v>0</v>
      </c>
      <c r="H22" s="9" t="str">
        <f>IF($B22="N/A","N/A",IF(G22=0,"Yes","No"))</f>
        <v>Yes</v>
      </c>
      <c r="I22" s="10" t="s">
        <v>1746</v>
      </c>
      <c r="J22" s="10">
        <v>-100</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32542</v>
      </c>
      <c r="D6" s="9" t="str">
        <f>IF($B6="N/A","N/A",IF(C6&gt;15,"No",IF(C6&lt;-15,"No","Yes")))</f>
        <v>N/A</v>
      </c>
      <c r="E6" s="36">
        <v>46073</v>
      </c>
      <c r="F6" s="9" t="str">
        <f>IF($B6="N/A","N/A",IF(E6&gt;15,"No",IF(E6&lt;-15,"No","Yes")))</f>
        <v>N/A</v>
      </c>
      <c r="G6" s="36">
        <v>53859</v>
      </c>
      <c r="H6" s="9" t="str">
        <f>IF($B6="N/A","N/A",IF(G6&gt;15,"No",IF(G6&lt;-15,"No","Yes")))</f>
        <v>N/A</v>
      </c>
      <c r="I6" s="10">
        <v>41.58</v>
      </c>
      <c r="J6" s="10">
        <v>16.899999999999999</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8644.920134</v>
      </c>
      <c r="D9" s="9" t="str">
        <f>IF($B9="N/A","N/A",IF(C9&gt;7000,"No",IF(C9&lt;2000,"No","Yes")))</f>
        <v>No</v>
      </c>
      <c r="E9" s="82">
        <v>8241.1992707000009</v>
      </c>
      <c r="F9" s="9" t="str">
        <f>IF($B9="N/A","N/A",IF(E9&gt;7000,"No",IF(E9&lt;2000,"No","Yes")))</f>
        <v>No</v>
      </c>
      <c r="G9" s="82">
        <v>8152.7963571999999</v>
      </c>
      <c r="H9" s="9" t="str">
        <f>IF($B9="N/A","N/A",IF(G9&gt;7000,"No",IF(G9&lt;2000,"No","Yes")))</f>
        <v>No</v>
      </c>
      <c r="I9" s="10">
        <v>-4.67</v>
      </c>
      <c r="J9" s="10">
        <v>-1.07</v>
      </c>
      <c r="K9" s="9" t="str">
        <f t="shared" si="0"/>
        <v>Yes</v>
      </c>
    </row>
    <row r="10" spans="1:11" x14ac:dyDescent="0.25">
      <c r="A10" s="96" t="s">
        <v>825</v>
      </c>
      <c r="B10" s="35" t="s">
        <v>213</v>
      </c>
      <c r="C10" s="82">
        <v>1268.4777302</v>
      </c>
      <c r="D10" s="9" t="str">
        <f>IF($B10="N/A","N/A",IF(C10&gt;15,"No",IF(C10&lt;-15,"No","Yes")))</f>
        <v>N/A</v>
      </c>
      <c r="E10" s="82">
        <v>1311.6653217</v>
      </c>
      <c r="F10" s="9" t="str">
        <f>IF($B10="N/A","N/A",IF(E10&gt;15,"No",IF(E10&lt;-15,"No","Yes")))</f>
        <v>N/A</v>
      </c>
      <c r="G10" s="82">
        <v>1328.8075080999999</v>
      </c>
      <c r="H10" s="9" t="str">
        <f>IF($B10="N/A","N/A",IF(G10&gt;15,"No",IF(G10&lt;-15,"No","Yes")))</f>
        <v>N/A</v>
      </c>
      <c r="I10" s="10">
        <v>3.4049999999999998</v>
      </c>
      <c r="J10" s="10">
        <v>1.3069999999999999</v>
      </c>
      <c r="K10" s="9" t="str">
        <f t="shared" si="0"/>
        <v>Yes</v>
      </c>
    </row>
    <row r="11" spans="1:11" x14ac:dyDescent="0.25">
      <c r="A11" s="96" t="s">
        <v>309</v>
      </c>
      <c r="B11" s="35" t="s">
        <v>219</v>
      </c>
      <c r="C11" s="9">
        <v>4.3943211848999999</v>
      </c>
      <c r="D11" s="9" t="str">
        <f>IF($B11="N/A","N/A",IF(C11&gt;10,"No",IF(C11&lt;=0,"No","Yes")))</f>
        <v>Yes</v>
      </c>
      <c r="E11" s="9">
        <v>4.2519479956000001</v>
      </c>
      <c r="F11" s="9" t="str">
        <f>IF($B11="N/A","N/A",IF(E11&gt;10,"No",IF(E11&lt;=0,"No","Yes")))</f>
        <v>Yes</v>
      </c>
      <c r="G11" s="9">
        <v>4.0438923857000004</v>
      </c>
      <c r="H11" s="9" t="str">
        <f>IF($B11="N/A","N/A",IF(G11&gt;10,"No",IF(G11&lt;=0,"No","Yes")))</f>
        <v>Yes</v>
      </c>
      <c r="I11" s="10">
        <v>-3.24</v>
      </c>
      <c r="J11" s="10">
        <v>-4.8899999999999997</v>
      </c>
      <c r="K11" s="9" t="str">
        <f t="shared" si="0"/>
        <v>Yes</v>
      </c>
    </row>
    <row r="12" spans="1:11" x14ac:dyDescent="0.25">
      <c r="A12" s="96" t="s">
        <v>826</v>
      </c>
      <c r="B12" s="35" t="s">
        <v>213</v>
      </c>
      <c r="C12" s="82">
        <v>2836.1790209999999</v>
      </c>
      <c r="D12" s="9" t="str">
        <f>IF($B12="N/A","N/A",IF(C12&gt;15,"No",IF(C12&lt;-15,"No","Yes")))</f>
        <v>N/A</v>
      </c>
      <c r="E12" s="82">
        <v>2521.7585503</v>
      </c>
      <c r="F12" s="9" t="str">
        <f>IF($B12="N/A","N/A",IF(E12&gt;15,"No",IF(E12&lt;-15,"No","Yes")))</f>
        <v>N/A</v>
      </c>
      <c r="G12" s="82">
        <v>2554.7373736999998</v>
      </c>
      <c r="H12" s="9" t="str">
        <f>IF($B12="N/A","N/A",IF(G12&gt;15,"No",IF(G12&lt;-15,"No","Yes")))</f>
        <v>N/A</v>
      </c>
      <c r="I12" s="10">
        <v>-11.1</v>
      </c>
      <c r="J12" s="10">
        <v>1.3080000000000001</v>
      </c>
      <c r="K12" s="9" t="str">
        <f t="shared" si="0"/>
        <v>Yes</v>
      </c>
    </row>
    <row r="13" spans="1:11" x14ac:dyDescent="0.25">
      <c r="A13" s="96" t="s">
        <v>310</v>
      </c>
      <c r="B13" s="35" t="s">
        <v>214</v>
      </c>
      <c r="C13" s="8">
        <v>99.944686865999998</v>
      </c>
      <c r="D13" s="9" t="str">
        <f>IF($B13="N/A","N/A",IF(C13&gt;100,"No",IF(C13&lt;95,"No","Yes")))</f>
        <v>Yes</v>
      </c>
      <c r="E13" s="8">
        <v>99.963102034000002</v>
      </c>
      <c r="F13" s="9" t="str">
        <f>IF($B13="N/A","N/A",IF(E13&gt;100,"No",IF(E13&lt;95,"No","Yes")))</f>
        <v>Yes</v>
      </c>
      <c r="G13" s="8">
        <v>99.992573199999995</v>
      </c>
      <c r="H13" s="9" t="str">
        <f>IF($B13="N/A","N/A",IF(G13&gt;100,"No",IF(G13&lt;95,"No","Yes")))</f>
        <v>Yes</v>
      </c>
      <c r="I13" s="10">
        <v>1.84E-2</v>
      </c>
      <c r="J13" s="10">
        <v>2.9499999999999998E-2</v>
      </c>
      <c r="K13" s="9" t="str">
        <f t="shared" si="0"/>
        <v>Yes</v>
      </c>
    </row>
    <row r="14" spans="1:11" x14ac:dyDescent="0.25">
      <c r="A14" s="96" t="s">
        <v>827</v>
      </c>
      <c r="B14" s="35" t="s">
        <v>220</v>
      </c>
      <c r="C14" s="8">
        <v>1.1658775057999999</v>
      </c>
      <c r="D14" s="9" t="str">
        <f>IF($B14="N/A","N/A",IF(C14&gt;1,"Yes","No"))</f>
        <v>Yes</v>
      </c>
      <c r="E14" s="8">
        <v>1.184948758</v>
      </c>
      <c r="F14" s="9" t="str">
        <f>IF($B14="N/A","N/A",IF(E14&gt;1,"Yes","No"))</f>
        <v>Yes</v>
      </c>
      <c r="G14" s="8">
        <v>1.1917370718</v>
      </c>
      <c r="H14" s="9" t="str">
        <f>IF($B14="N/A","N/A",IF(G14&gt;1,"Yes","No"))</f>
        <v>Yes</v>
      </c>
      <c r="I14" s="10">
        <v>1.6359999999999999</v>
      </c>
      <c r="J14" s="10">
        <v>0.57289999999999996</v>
      </c>
      <c r="K14" s="9" t="str">
        <f t="shared" si="0"/>
        <v>Yes</v>
      </c>
    </row>
    <row r="15" spans="1:11" x14ac:dyDescent="0.25">
      <c r="A15" s="96" t="s">
        <v>311</v>
      </c>
      <c r="B15" s="35" t="s">
        <v>214</v>
      </c>
      <c r="C15" s="8">
        <v>99.391555527999998</v>
      </c>
      <c r="D15" s="9" t="str">
        <f>IF($B15="N/A","N/A",IF(C15&gt;100,"No",IF(C15&lt;95,"No","Yes")))</f>
        <v>Yes</v>
      </c>
      <c r="E15" s="8">
        <v>99.233824583000001</v>
      </c>
      <c r="F15" s="9" t="str">
        <f>IF($B15="N/A","N/A",IF(E15&gt;100,"No",IF(E15&lt;95,"No","Yes")))</f>
        <v>Yes</v>
      </c>
      <c r="G15" s="8">
        <v>99.127351046000001</v>
      </c>
      <c r="H15" s="9" t="str">
        <f>IF($B15="N/A","N/A",IF(G15&gt;100,"No",IF(G15&lt;95,"No","Yes")))</f>
        <v>Yes</v>
      </c>
      <c r="I15" s="10">
        <v>-0.159</v>
      </c>
      <c r="J15" s="10">
        <v>-0.107</v>
      </c>
      <c r="K15" s="9" t="str">
        <f t="shared" si="0"/>
        <v>Yes</v>
      </c>
    </row>
    <row r="16" spans="1:11" x14ac:dyDescent="0.25">
      <c r="A16" s="96" t="s">
        <v>828</v>
      </c>
      <c r="B16" s="35" t="s">
        <v>221</v>
      </c>
      <c r="C16" s="8">
        <v>9.8909534999000002</v>
      </c>
      <c r="D16" s="9" t="str">
        <f>IF($B16="N/A","N/A",IF(C16&gt;3,"Yes","No"))</f>
        <v>Yes</v>
      </c>
      <c r="E16" s="8">
        <v>10.328652668</v>
      </c>
      <c r="F16" s="9" t="str">
        <f>IF($B16="N/A","N/A",IF(E16&gt;3,"Yes","No"))</f>
        <v>Yes</v>
      </c>
      <c r="G16" s="8">
        <v>10.249358482</v>
      </c>
      <c r="H16" s="9" t="str">
        <f>IF($B16="N/A","N/A",IF(G16&gt;3,"Yes","No"))</f>
        <v>Yes</v>
      </c>
      <c r="I16" s="10">
        <v>4.4249999999999998</v>
      </c>
      <c r="J16" s="10">
        <v>-0.76800000000000002</v>
      </c>
      <c r="K16" s="9" t="str">
        <f t="shared" si="0"/>
        <v>Yes</v>
      </c>
    </row>
    <row r="17" spans="1:11" x14ac:dyDescent="0.25">
      <c r="A17" s="96" t="s">
        <v>829</v>
      </c>
      <c r="B17" s="35" t="s">
        <v>222</v>
      </c>
      <c r="C17" s="8">
        <v>6.8144241119000002</v>
      </c>
      <c r="D17" s="9" t="str">
        <f>IF($B17="N/A","N/A",IF(C17&gt;=8,"No",IF(C17&lt;2,"No","Yes")))</f>
        <v>Yes</v>
      </c>
      <c r="E17" s="8">
        <v>6.2851712678</v>
      </c>
      <c r="F17" s="9" t="str">
        <f>IF($B17="N/A","N/A",IF(E17&gt;=8,"No",IF(E17&lt;2,"No","Yes")))</f>
        <v>Yes</v>
      </c>
      <c r="G17" s="8">
        <v>6.1268336215000003</v>
      </c>
      <c r="H17" s="9" t="str">
        <f>IF($B17="N/A","N/A",IF(G17&gt;=8,"No",IF(G17&lt;2,"No","Yes")))</f>
        <v>Yes</v>
      </c>
      <c r="I17" s="10">
        <v>-7.77</v>
      </c>
      <c r="J17" s="10">
        <v>-2.52</v>
      </c>
      <c r="K17" s="9" t="str">
        <f t="shared" si="0"/>
        <v>Yes</v>
      </c>
    </row>
    <row r="18" spans="1:11" x14ac:dyDescent="0.25">
      <c r="A18" s="96" t="s">
        <v>830</v>
      </c>
      <c r="B18" s="35" t="s">
        <v>222</v>
      </c>
      <c r="C18" s="8">
        <v>6.8151926741000004</v>
      </c>
      <c r="D18" s="9" t="str">
        <f>IF($B18="N/A","N/A",IF(C18&gt;=8,"No",IF(C18&lt;2,"No","Yes")))</f>
        <v>Yes</v>
      </c>
      <c r="E18" s="8">
        <v>6.2832428912999996</v>
      </c>
      <c r="F18" s="9" t="str">
        <f>IF($B18="N/A","N/A",IF(E18&gt;=8,"No",IF(E18&lt;2,"No","Yes")))</f>
        <v>Yes</v>
      </c>
      <c r="G18" s="8">
        <v>6.1354859073999997</v>
      </c>
      <c r="H18" s="9" t="str">
        <f>IF($B18="N/A","N/A",IF(G18&gt;=8,"No",IF(G18&lt;2,"No","Yes")))</f>
        <v>Yes</v>
      </c>
      <c r="I18" s="10">
        <v>-7.81</v>
      </c>
      <c r="J18" s="10">
        <v>-2.35</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6" t="s">
        <v>31</v>
      </c>
      <c r="B20" s="51" t="s">
        <v>214</v>
      </c>
      <c r="C20" s="8">
        <v>98.254563333999997</v>
      </c>
      <c r="D20" s="9" t="str">
        <f>IF($B20="N/A","N/A",IF(C20&gt;100,"No",IF(C20&lt;95,"No","Yes")))</f>
        <v>Yes</v>
      </c>
      <c r="E20" s="8">
        <v>97.757905932</v>
      </c>
      <c r="F20" s="9" t="str">
        <f>IF($B20="N/A","N/A",IF(E20&gt;100,"No",IF(E20&lt;95,"No","Yes")))</f>
        <v>Yes</v>
      </c>
      <c r="G20" s="8">
        <v>97.627137525999999</v>
      </c>
      <c r="H20" s="9" t="str">
        <f>IF($B20="N/A","N/A",IF(G20&gt;100,"No",IF(G20&lt;95,"No","Yes")))</f>
        <v>Yes</v>
      </c>
      <c r="I20" s="10">
        <v>-0.505</v>
      </c>
      <c r="J20" s="10">
        <v>-0.13400000000000001</v>
      </c>
      <c r="K20" s="9" t="str">
        <f t="shared" si="0"/>
        <v>Yes</v>
      </c>
    </row>
    <row r="21" spans="1:11" x14ac:dyDescent="0.25">
      <c r="A21" s="96" t="s">
        <v>313</v>
      </c>
      <c r="B21" s="35" t="s">
        <v>214</v>
      </c>
      <c r="C21" s="8">
        <v>98.930612746999998</v>
      </c>
      <c r="D21" s="9" t="str">
        <f>IF($B21="N/A","N/A",IF(C21&gt;100,"No",IF(C21&lt;95,"No","Yes")))</f>
        <v>Yes</v>
      </c>
      <c r="E21" s="8">
        <v>98.988561630000007</v>
      </c>
      <c r="F21" s="9" t="str">
        <f>IF($B21="N/A","N/A",IF(E21&gt;100,"No",IF(E21&lt;95,"No","Yes")))</f>
        <v>Yes</v>
      </c>
      <c r="G21" s="8">
        <v>99.112497446999996</v>
      </c>
      <c r="H21" s="9" t="str">
        <f>IF($B21="N/A","N/A",IF(G21&gt;100,"No",IF(G21&lt;95,"No","Yes")))</f>
        <v>Yes</v>
      </c>
      <c r="I21" s="10">
        <v>5.8599999999999999E-2</v>
      </c>
      <c r="J21" s="10">
        <v>0.12520000000000001</v>
      </c>
      <c r="K21" s="9" t="str">
        <f t="shared" si="0"/>
        <v>Yes</v>
      </c>
    </row>
    <row r="22" spans="1:11" x14ac:dyDescent="0.25">
      <c r="A22" s="96" t="s">
        <v>1708</v>
      </c>
      <c r="B22" s="35"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6.5258742547999997</v>
      </c>
      <c r="D24" s="9" t="str">
        <f>IF($B24="N/A","N/A",IF(C24&gt;=2,"Yes","No"))</f>
        <v>Yes</v>
      </c>
      <c r="E24" s="8">
        <v>6.8015974649000004</v>
      </c>
      <c r="F24" s="9" t="str">
        <f>IF($B24="N/A","N/A",IF(E24&gt;=2,"Yes","No"))</f>
        <v>Yes</v>
      </c>
      <c r="G24" s="8">
        <v>6.8609703114</v>
      </c>
      <c r="H24" s="9" t="str">
        <f>IF($B24="N/A","N/A",IF(G24&gt;=2,"Yes","No"))</f>
        <v>Yes</v>
      </c>
      <c r="I24" s="10">
        <v>4.2249999999999996</v>
      </c>
      <c r="J24" s="10">
        <v>0.87290000000000001</v>
      </c>
      <c r="K24" s="9" t="str">
        <f t="shared" si="0"/>
        <v>Yes</v>
      </c>
    </row>
    <row r="25" spans="1:11" x14ac:dyDescent="0.25">
      <c r="A25" s="96" t="s">
        <v>832</v>
      </c>
      <c r="B25" s="35" t="s">
        <v>226</v>
      </c>
      <c r="C25" s="8">
        <v>5.6296478396999996</v>
      </c>
      <c r="D25" s="9" t="str">
        <f>IF($B25="N/A","N/A",IF(C25&gt;30,"No",IF(C25&lt;5,"No","Yes")))</f>
        <v>Yes</v>
      </c>
      <c r="E25" s="8">
        <v>5.3067957371999999</v>
      </c>
      <c r="F25" s="9" t="str">
        <f>IF($B25="N/A","N/A",IF(E25&gt;30,"No",IF(E25&lt;5,"No","Yes")))</f>
        <v>Yes</v>
      </c>
      <c r="G25" s="8">
        <v>5.0205165339000004</v>
      </c>
      <c r="H25" s="9" t="str">
        <f>IF($B25="N/A","N/A",IF(G25&gt;30,"No",IF(G25&lt;5,"No","Yes")))</f>
        <v>Yes</v>
      </c>
      <c r="I25" s="10">
        <v>-5.73</v>
      </c>
      <c r="J25" s="10">
        <v>-5.39</v>
      </c>
      <c r="K25" s="9" t="str">
        <f t="shared" si="0"/>
        <v>Yes</v>
      </c>
    </row>
    <row r="26" spans="1:11" x14ac:dyDescent="0.25">
      <c r="A26" s="96" t="s">
        <v>833</v>
      </c>
      <c r="B26" s="35" t="s">
        <v>227</v>
      </c>
      <c r="C26" s="8">
        <v>22.890418535999999</v>
      </c>
      <c r="D26" s="9" t="str">
        <f>IF($B26="N/A","N/A",IF(C26&gt;75,"No",IF(C26&lt;15,"No","Yes")))</f>
        <v>Yes</v>
      </c>
      <c r="E26" s="8">
        <v>26.384216351999999</v>
      </c>
      <c r="F26" s="9" t="str">
        <f>IF($B26="N/A","N/A",IF(E26&gt;75,"No",IF(E26&lt;15,"No","Yes")))</f>
        <v>Yes</v>
      </c>
      <c r="G26" s="8">
        <v>26.775469280999999</v>
      </c>
      <c r="H26" s="9" t="str">
        <f>IF($B26="N/A","N/A",IF(G26&gt;75,"No",IF(G26&lt;15,"No","Yes")))</f>
        <v>Yes</v>
      </c>
      <c r="I26" s="10">
        <v>15.26</v>
      </c>
      <c r="J26" s="10">
        <v>1.4830000000000001</v>
      </c>
      <c r="K26" s="9" t="str">
        <f t="shared" si="0"/>
        <v>Yes</v>
      </c>
    </row>
    <row r="27" spans="1:11" x14ac:dyDescent="0.25">
      <c r="A27" s="96" t="s">
        <v>834</v>
      </c>
      <c r="B27" s="35" t="s">
        <v>228</v>
      </c>
      <c r="C27" s="8">
        <v>71.479933623999997</v>
      </c>
      <c r="D27" s="9" t="str">
        <f>IF($B27="N/A","N/A",IF(C27&gt;70,"No",IF(C27&lt;25,"No","Yes")))</f>
        <v>No</v>
      </c>
      <c r="E27" s="8">
        <v>68.308987909999999</v>
      </c>
      <c r="F27" s="9" t="str">
        <f>IF($B27="N/A","N/A",IF(E27&gt;70,"No",IF(E27&lt;25,"No","Yes")))</f>
        <v>Yes</v>
      </c>
      <c r="G27" s="8">
        <v>68.204014185000005</v>
      </c>
      <c r="H27" s="9" t="str">
        <f>IF($B27="N/A","N/A",IF(G27&gt;70,"No",IF(G27&lt;25,"No","Yes")))</f>
        <v>Yes</v>
      </c>
      <c r="I27" s="10">
        <v>-4.4400000000000004</v>
      </c>
      <c r="J27" s="10">
        <v>-0.154</v>
      </c>
      <c r="K27" s="9" t="str">
        <f t="shared" si="0"/>
        <v>Yes</v>
      </c>
    </row>
    <row r="28" spans="1:11" x14ac:dyDescent="0.25">
      <c r="A28" s="96" t="s">
        <v>318</v>
      </c>
      <c r="B28" s="35" t="s">
        <v>229</v>
      </c>
      <c r="C28" s="8">
        <v>50.251982054000003</v>
      </c>
      <c r="D28" s="9" t="str">
        <f>IF($B28="N/A","N/A",IF(C28&gt;70,"No",IF(C28&lt;35,"No","Yes")))</f>
        <v>Yes</v>
      </c>
      <c r="E28" s="8">
        <v>47.355284005999998</v>
      </c>
      <c r="F28" s="9" t="str">
        <f>IF($B28="N/A","N/A",IF(E28&gt;70,"No",IF(E28&lt;35,"No","Yes")))</f>
        <v>Yes</v>
      </c>
      <c r="G28" s="8">
        <v>48.972316604</v>
      </c>
      <c r="H28" s="9" t="str">
        <f>IF($B28="N/A","N/A",IF(G28&gt;70,"No",IF(G28&lt;35,"No","Yes")))</f>
        <v>Yes</v>
      </c>
      <c r="I28" s="10">
        <v>-5.76</v>
      </c>
      <c r="J28" s="10">
        <v>3.415</v>
      </c>
      <c r="K28" s="9" t="str">
        <f t="shared" si="0"/>
        <v>Yes</v>
      </c>
    </row>
    <row r="29" spans="1:11" x14ac:dyDescent="0.25">
      <c r="A29" s="96" t="s">
        <v>835</v>
      </c>
      <c r="B29" s="35" t="s">
        <v>220</v>
      </c>
      <c r="C29" s="8">
        <v>2.0500825536999998</v>
      </c>
      <c r="D29" s="9" t="str">
        <f>IF($B29="N/A","N/A",IF(C29&gt;1,"Yes","No"))</f>
        <v>Yes</v>
      </c>
      <c r="E29" s="8">
        <v>2.0711339260999999</v>
      </c>
      <c r="F29" s="9" t="str">
        <f>IF($B29="N/A","N/A",IF(E29&gt;1,"Yes","No"))</f>
        <v>Yes</v>
      </c>
      <c r="G29" s="8">
        <v>2.0636942674999998</v>
      </c>
      <c r="H29" s="9" t="str">
        <f>IF($B29="N/A","N/A",IF(G29&gt;1,"Yes","No"))</f>
        <v>Yes</v>
      </c>
      <c r="I29" s="10">
        <v>1.0269999999999999</v>
      </c>
      <c r="J29" s="10">
        <v>-0.35899999999999999</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100</v>
      </c>
      <c r="D31" s="9" t="str">
        <f>IF($B31="N/A","N/A",IF(C31&gt;15,"No",IF(C31&lt;-15,"No","Yes")))</f>
        <v>N/A</v>
      </c>
      <c r="E31" s="8">
        <v>99.995416628000001</v>
      </c>
      <c r="F31" s="9" t="str">
        <f>IF($B31="N/A","N/A",IF(E31&gt;15,"No",IF(E31&lt;-15,"No","Yes")))</f>
        <v>N/A</v>
      </c>
      <c r="G31" s="8">
        <v>99.996208675000005</v>
      </c>
      <c r="H31" s="9" t="str">
        <f>IF($B31="N/A","N/A",IF(G31&gt;15,"No",IF(G31&lt;-15,"No","Yes")))</f>
        <v>N/A</v>
      </c>
      <c r="I31" s="10">
        <v>-5.0000000000000001E-3</v>
      </c>
      <c r="J31" s="10">
        <v>8.0000000000000004E-4</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99.993884914000006</v>
      </c>
      <c r="D33" s="9" t="str">
        <f>IF($B33="N/A","N/A",IF(C33&gt;15,"No",IF(C33&lt;-15,"No","Yes")))</f>
        <v>N/A</v>
      </c>
      <c r="E33" s="8">
        <v>100</v>
      </c>
      <c r="F33" s="9" t="str">
        <f>IF($B33="N/A","N/A",IF(E33&gt;15,"No",IF(E33&lt;-15,"No","Yes")))</f>
        <v>N/A</v>
      </c>
      <c r="G33" s="8">
        <v>100</v>
      </c>
      <c r="H33" s="9" t="str">
        <f>IF($B33="N/A","N/A",IF(G33&gt;15,"No",IF(G33&lt;-15,"No","Yes")))</f>
        <v>N/A</v>
      </c>
      <c r="I33" s="10">
        <v>6.1000000000000004E-3</v>
      </c>
      <c r="J33" s="10">
        <v>0</v>
      </c>
      <c r="K33" s="9" t="str">
        <f t="shared" si="0"/>
        <v>Yes</v>
      </c>
    </row>
    <row r="34" spans="1:11" x14ac:dyDescent="0.25">
      <c r="A34" s="96" t="s">
        <v>322</v>
      </c>
      <c r="B34" s="35"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6" t="s">
        <v>323</v>
      </c>
      <c r="B35" s="35" t="s">
        <v>213</v>
      </c>
      <c r="C35" s="8">
        <v>11.007313625</v>
      </c>
      <c r="D35" s="9" t="str">
        <f>IF($B35="N/A","N/A",IF(C35&gt;15,"No",IF(C35&lt;-15,"No","Yes")))</f>
        <v>N/A</v>
      </c>
      <c r="E35" s="8">
        <v>6.9520109392</v>
      </c>
      <c r="F35" s="9" t="str">
        <f>IF($B35="N/A","N/A",IF(E35&gt;15,"No",IF(E35&lt;-15,"No","Yes")))</f>
        <v>N/A</v>
      </c>
      <c r="G35" s="8">
        <v>5.8708850887999997</v>
      </c>
      <c r="H35" s="9" t="str">
        <f>IF($B35="N/A","N/A",IF(G35&gt;15,"No",IF(G35&lt;-15,"No","Yes")))</f>
        <v>N/A</v>
      </c>
      <c r="I35" s="10">
        <v>-36.799999999999997</v>
      </c>
      <c r="J35" s="10">
        <v>-15.6</v>
      </c>
      <c r="K35" s="9" t="str">
        <f t="shared" si="0"/>
        <v>Yes</v>
      </c>
    </row>
    <row r="36" spans="1:11" ht="25" x14ac:dyDescent="0.25">
      <c r="A36" s="96" t="s">
        <v>369</v>
      </c>
      <c r="B36" s="35" t="s">
        <v>213</v>
      </c>
      <c r="C36" s="8">
        <v>13.241349639999999</v>
      </c>
      <c r="D36" s="9" t="str">
        <f>IF($B36="N/A","N/A",IF(C36&gt;15,"No",IF(C36&lt;-15,"No","Yes")))</f>
        <v>N/A</v>
      </c>
      <c r="E36" s="8">
        <v>8.3042128795999997</v>
      </c>
      <c r="F36" s="9" t="str">
        <f>IF($B36="N/A","N/A",IF(E36&gt;15,"No",IF(E36&lt;-15,"No","Yes")))</f>
        <v>N/A</v>
      </c>
      <c r="G36" s="8">
        <v>10.781856329</v>
      </c>
      <c r="H36" s="9" t="str">
        <f>IF($B36="N/A","N/A",IF(G36&gt;15,"No",IF(G36&lt;-15,"No","Yes")))</f>
        <v>N/A</v>
      </c>
      <c r="I36" s="10">
        <v>-37.299999999999997</v>
      </c>
      <c r="J36" s="10">
        <v>29.84</v>
      </c>
      <c r="K36" s="9" t="str">
        <f t="shared" si="0"/>
        <v>Yes</v>
      </c>
    </row>
    <row r="37" spans="1:11" x14ac:dyDescent="0.25">
      <c r="A37" s="96" t="s">
        <v>374</v>
      </c>
      <c r="B37" s="35" t="s">
        <v>231</v>
      </c>
      <c r="C37" s="8">
        <v>73.302194087999993</v>
      </c>
      <c r="D37" s="9" t="str">
        <f>IF($B37="N/A","N/A",IF(C37&gt;90,"No",IF(C37&lt;75,"No","Yes")))</f>
        <v>No</v>
      </c>
      <c r="E37" s="8">
        <v>75.554012111000006</v>
      </c>
      <c r="F37" s="9" t="str">
        <f>IF($B37="N/A","N/A",IF(E37&gt;90,"No",IF(E37&lt;75,"No","Yes")))</f>
        <v>Yes</v>
      </c>
      <c r="G37" s="8">
        <v>75.380159305000006</v>
      </c>
      <c r="H37" s="9" t="str">
        <f>IF($B37="N/A","N/A",IF(G37&gt;90,"No",IF(G37&lt;75,"No","Yes")))</f>
        <v>Yes</v>
      </c>
      <c r="I37" s="10">
        <v>3.0720000000000001</v>
      </c>
      <c r="J37" s="10">
        <v>-0.23</v>
      </c>
      <c r="K37" s="9" t="str">
        <f>IF(J37="Div by 0", "N/A", IF(J37="N/A","N/A", IF(J37&gt;30, "No", IF(J37&lt;-30, "No", "Yes"))))</f>
        <v>Yes</v>
      </c>
    </row>
    <row r="38" spans="1:11" x14ac:dyDescent="0.25">
      <c r="A38" s="96" t="s">
        <v>375</v>
      </c>
      <c r="B38" s="35" t="s">
        <v>232</v>
      </c>
      <c r="C38" s="8">
        <v>20.991334276</v>
      </c>
      <c r="D38" s="9" t="str">
        <f>IF($B38="N/A","N/A",IF(C38&gt;10,"No",IF(C38&lt;1,"No","Yes")))</f>
        <v>No</v>
      </c>
      <c r="E38" s="8">
        <v>18.913463416999999</v>
      </c>
      <c r="F38" s="9" t="str">
        <f>IF($B38="N/A","N/A",IF(E38&gt;10,"No",IF(E38&lt;1,"No","Yes")))</f>
        <v>No</v>
      </c>
      <c r="G38" s="8">
        <v>19.283685177999999</v>
      </c>
      <c r="H38" s="9" t="str">
        <f>IF($B38="N/A","N/A",IF(G38&gt;10,"No",IF(G38&lt;1,"No","Yes")))</f>
        <v>No</v>
      </c>
      <c r="I38" s="10">
        <v>-9.9</v>
      </c>
      <c r="J38" s="10">
        <v>1.9570000000000001</v>
      </c>
      <c r="K38" s="9" t="str">
        <f>IF(J38="Div by 0", "N/A", IF(J38="N/A","N/A", IF(J38&gt;30, "No", IF(J38&lt;-30, "No", "Yes"))))</f>
        <v>Yes</v>
      </c>
    </row>
    <row r="39" spans="1:11" x14ac:dyDescent="0.25">
      <c r="A39" s="96" t="s">
        <v>376</v>
      </c>
      <c r="B39" s="35" t="s">
        <v>233</v>
      </c>
      <c r="C39" s="8">
        <v>3.1805051933000001</v>
      </c>
      <c r="D39" s="9" t="str">
        <f>IF($B39="N/A","N/A",IF(C39&gt;2,"No",IF(C39&lt;=0,"No","Yes")))</f>
        <v>No</v>
      </c>
      <c r="E39" s="8">
        <v>2.9214507412000001</v>
      </c>
      <c r="F39" s="9" t="str">
        <f>IF($B39="N/A","N/A",IF(E39&gt;2,"No",IF(E39&lt;=0,"No","Yes")))</f>
        <v>No</v>
      </c>
      <c r="G39" s="8">
        <v>2.6253736608999998</v>
      </c>
      <c r="H39" s="9" t="str">
        <f>IF($B39="N/A","N/A",IF(G39&gt;2,"No",IF(G39&lt;=0,"No","Yes")))</f>
        <v>No</v>
      </c>
      <c r="I39" s="10">
        <v>-8.15</v>
      </c>
      <c r="J39" s="10">
        <v>-10.1</v>
      </c>
      <c r="K39" s="9" t="str">
        <f>IF(J39="Div by 0", "N/A", IF(J39="N/A","N/A", IF(J39&gt;30, "No", IF(J39&lt;-30, "No", "Yes"))))</f>
        <v>Yes</v>
      </c>
    </row>
    <row r="40" spans="1:11" x14ac:dyDescent="0.25">
      <c r="A40" s="96" t="s">
        <v>377</v>
      </c>
      <c r="B40" s="35" t="s">
        <v>234</v>
      </c>
      <c r="C40" s="8">
        <v>1.1707946654000001</v>
      </c>
      <c r="D40" s="9" t="str">
        <f>IF($B40="N/A","N/A",IF(C40&gt;3,"No",IF(C40&lt;=0,"No","Yes")))</f>
        <v>Yes</v>
      </c>
      <c r="E40" s="8">
        <v>0.93113103119999996</v>
      </c>
      <c r="F40" s="9" t="str">
        <f>IF($B40="N/A","N/A",IF(E40&gt;3,"No",IF(E40&lt;=0,"No","Yes")))</f>
        <v>Yes</v>
      </c>
      <c r="G40" s="8">
        <v>0.92649325090000001</v>
      </c>
      <c r="H40" s="9" t="str">
        <f>IF($B40="N/A","N/A",IF(G40&gt;3,"No",IF(G40&lt;=0,"No","Yes")))</f>
        <v>Yes</v>
      </c>
      <c r="I40" s="10">
        <v>-20.5</v>
      </c>
      <c r="J40" s="10">
        <v>-0.498</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21619</v>
      </c>
      <c r="D6" s="9" t="str">
        <f>IF($B6="N/A","N/A",IF(C6&gt;15,"No",IF(C6&lt;-15,"No","Yes")))</f>
        <v>N/A</v>
      </c>
      <c r="E6" s="36">
        <v>26675</v>
      </c>
      <c r="F6" s="9" t="str">
        <f>IF($B6="N/A","N/A",IF(E6&gt;15,"No",IF(E6&lt;-15,"No","Yes")))</f>
        <v>N/A</v>
      </c>
      <c r="G6" s="36">
        <v>30434</v>
      </c>
      <c r="H6" s="9" t="str">
        <f>IF($B6="N/A","N/A",IF(G6&gt;15,"No",IF(G6&lt;-15,"No","Yes")))</f>
        <v>N/A</v>
      </c>
      <c r="I6" s="10">
        <v>23.39</v>
      </c>
      <c r="J6" s="10">
        <v>14.09</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1247.2411767000001</v>
      </c>
      <c r="D9" s="9" t="str">
        <f>IF($B9="N/A","N/A",IF(C9&gt;15,"No",IF(C9&lt;-15,"No","Yes")))</f>
        <v>N/A</v>
      </c>
      <c r="E9" s="82">
        <v>1245.5413308</v>
      </c>
      <c r="F9" s="9" t="str">
        <f>IF($B9="N/A","N/A",IF(E9&gt;15,"No",IF(E9&lt;-15,"No","Yes")))</f>
        <v>N/A</v>
      </c>
      <c r="G9" s="82">
        <v>1267.1951764</v>
      </c>
      <c r="H9" s="9" t="str">
        <f>IF($B9="N/A","N/A",IF(G9&gt;15,"No",IF(G9&lt;-15,"No","Yes")))</f>
        <v>N/A</v>
      </c>
      <c r="I9" s="10">
        <v>-0.13600000000000001</v>
      </c>
      <c r="J9" s="10">
        <v>1.7390000000000001</v>
      </c>
      <c r="K9" s="9" t="str">
        <f t="shared" si="0"/>
        <v>Yes</v>
      </c>
    </row>
    <row r="10" spans="1:11" x14ac:dyDescent="0.25">
      <c r="A10" s="96" t="s">
        <v>309</v>
      </c>
      <c r="B10" s="35" t="s">
        <v>213</v>
      </c>
      <c r="C10" s="8">
        <v>1.1563902123000001</v>
      </c>
      <c r="D10" s="9" t="str">
        <f>IF($B10="N/A","N/A",IF(C10&gt;15,"No",IF(C10&lt;-15,"No","Yes")))</f>
        <v>N/A</v>
      </c>
      <c r="E10" s="8">
        <v>1.3233364573999999</v>
      </c>
      <c r="F10" s="9" t="str">
        <f>IF($B10="N/A","N/A",IF(E10&gt;15,"No",IF(E10&lt;-15,"No","Yes")))</f>
        <v>N/A</v>
      </c>
      <c r="G10" s="8">
        <v>1.2321745416000001</v>
      </c>
      <c r="H10" s="9" t="str">
        <f>IF($B10="N/A","N/A",IF(G10&gt;15,"No",IF(G10&lt;-15,"No","Yes")))</f>
        <v>N/A</v>
      </c>
      <c r="I10" s="10">
        <v>14.44</v>
      </c>
      <c r="J10" s="10">
        <v>-6.89</v>
      </c>
      <c r="K10" s="9" t="str">
        <f t="shared" si="0"/>
        <v>Yes</v>
      </c>
    </row>
    <row r="11" spans="1:11" x14ac:dyDescent="0.25">
      <c r="A11" s="96" t="s">
        <v>826</v>
      </c>
      <c r="B11" s="35" t="s">
        <v>213</v>
      </c>
      <c r="C11" s="82">
        <v>1734.788</v>
      </c>
      <c r="D11" s="9" t="str">
        <f>IF($B11="N/A","N/A",IF(C11&gt;15,"No",IF(C11&lt;-15,"No","Yes")))</f>
        <v>N/A</v>
      </c>
      <c r="E11" s="82">
        <v>856.15297450000003</v>
      </c>
      <c r="F11" s="9" t="str">
        <f>IF($B11="N/A","N/A",IF(E11&gt;15,"No",IF(E11&lt;-15,"No","Yes")))</f>
        <v>N/A</v>
      </c>
      <c r="G11" s="82">
        <v>1113.2080000000001</v>
      </c>
      <c r="H11" s="9" t="str">
        <f>IF($B11="N/A","N/A",IF(G11&gt;15,"No",IF(G11&lt;-15,"No","Yes")))</f>
        <v>N/A</v>
      </c>
      <c r="I11" s="10">
        <v>-50.6</v>
      </c>
      <c r="J11" s="10">
        <v>30.02</v>
      </c>
      <c r="K11" s="9" t="str">
        <f t="shared" si="0"/>
        <v>No</v>
      </c>
    </row>
    <row r="12" spans="1:11" x14ac:dyDescent="0.25">
      <c r="A12" s="96" t="s">
        <v>310</v>
      </c>
      <c r="B12" s="35" t="s">
        <v>214</v>
      </c>
      <c r="C12" s="8">
        <v>98.815856423</v>
      </c>
      <c r="D12" s="9" t="str">
        <f>IF($B12="N/A","N/A",IF(C12&gt;100,"No",IF(C12&lt;95,"No","Yes")))</f>
        <v>Yes</v>
      </c>
      <c r="E12" s="8">
        <v>98.920337395000004</v>
      </c>
      <c r="F12" s="9" t="str">
        <f>IF($B12="N/A","N/A",IF(E12&gt;100,"No",IF(E12&lt;95,"No","Yes")))</f>
        <v>Yes</v>
      </c>
      <c r="G12" s="8">
        <v>98.928829597999993</v>
      </c>
      <c r="H12" s="9" t="str">
        <f>IF($B12="N/A","N/A",IF(G12&gt;100,"No",IF(G12&lt;95,"No","Yes")))</f>
        <v>Yes</v>
      </c>
      <c r="I12" s="10">
        <v>0.1057</v>
      </c>
      <c r="J12" s="10">
        <v>8.6E-3</v>
      </c>
      <c r="K12" s="9" t="str">
        <f t="shared" si="0"/>
        <v>Yes</v>
      </c>
    </row>
    <row r="13" spans="1:11" x14ac:dyDescent="0.25">
      <c r="A13" s="96" t="s">
        <v>827</v>
      </c>
      <c r="B13" s="35" t="s">
        <v>220</v>
      </c>
      <c r="C13" s="8">
        <v>1.2210831812</v>
      </c>
      <c r="D13" s="9" t="str">
        <f>IF($B13="N/A","N/A",IF(C13&gt;1,"Yes","No"))</f>
        <v>Yes</v>
      </c>
      <c r="E13" s="8">
        <v>1.2377307007</v>
      </c>
      <c r="F13" s="9" t="str">
        <f>IF($B13="N/A","N/A",IF(E13&gt;1,"Yes","No"))</f>
        <v>Yes</v>
      </c>
      <c r="G13" s="8">
        <v>1.2504317788999999</v>
      </c>
      <c r="H13" s="9" t="str">
        <f>IF($B13="N/A","N/A",IF(G13&gt;1,"Yes","No"))</f>
        <v>Yes</v>
      </c>
      <c r="I13" s="10">
        <v>1.363</v>
      </c>
      <c r="J13" s="10">
        <v>1.026</v>
      </c>
      <c r="K13" s="9" t="str">
        <f t="shared" si="0"/>
        <v>Yes</v>
      </c>
    </row>
    <row r="14" spans="1:11" x14ac:dyDescent="0.25">
      <c r="A14" s="96" t="s">
        <v>311</v>
      </c>
      <c r="B14" s="35" t="s">
        <v>214</v>
      </c>
      <c r="C14" s="8">
        <v>99.893612099999999</v>
      </c>
      <c r="D14" s="9" t="str">
        <f>IF($B14="N/A","N/A",IF(C14&gt;100,"No",IF(C14&lt;95,"No","Yes")))</f>
        <v>Yes</v>
      </c>
      <c r="E14" s="8">
        <v>99.137769446999997</v>
      </c>
      <c r="F14" s="9" t="str">
        <f>IF($B14="N/A","N/A",IF(E14&gt;100,"No",IF(E14&lt;95,"No","Yes")))</f>
        <v>Yes</v>
      </c>
      <c r="G14" s="8">
        <v>97.427219557000001</v>
      </c>
      <c r="H14" s="9" t="str">
        <f>IF($B14="N/A","N/A",IF(G14&gt;100,"No",IF(G14&lt;95,"No","Yes")))</f>
        <v>Yes</v>
      </c>
      <c r="I14" s="10">
        <v>-0.75700000000000001</v>
      </c>
      <c r="J14" s="10">
        <v>-1.73</v>
      </c>
      <c r="K14" s="9" t="str">
        <f t="shared" si="0"/>
        <v>Yes</v>
      </c>
    </row>
    <row r="15" spans="1:11" x14ac:dyDescent="0.25">
      <c r="A15" s="96" t="s">
        <v>828</v>
      </c>
      <c r="B15" s="35" t="s">
        <v>221</v>
      </c>
      <c r="C15" s="8">
        <v>11.674060011</v>
      </c>
      <c r="D15" s="9" t="str">
        <f>IF($B15="N/A","N/A",IF(C15&gt;3,"Yes","No"))</f>
        <v>Yes</v>
      </c>
      <c r="E15" s="8">
        <v>12.075666478</v>
      </c>
      <c r="F15" s="9" t="str">
        <f>IF($B15="N/A","N/A",IF(E15&gt;3,"Yes","No"))</f>
        <v>Yes</v>
      </c>
      <c r="G15" s="8">
        <v>12.213888233</v>
      </c>
      <c r="H15" s="9" t="str">
        <f>IF($B15="N/A","N/A",IF(G15&gt;3,"Yes","No"))</f>
        <v>Yes</v>
      </c>
      <c r="I15" s="10">
        <v>3.44</v>
      </c>
      <c r="J15" s="10">
        <v>1.145</v>
      </c>
      <c r="K15" s="9" t="str">
        <f t="shared" si="0"/>
        <v>Yes</v>
      </c>
    </row>
    <row r="16" spans="1:11" x14ac:dyDescent="0.25">
      <c r="A16" s="96" t="s">
        <v>829</v>
      </c>
      <c r="B16" s="35" t="s">
        <v>222</v>
      </c>
      <c r="C16" s="8">
        <v>6.3535236685000003</v>
      </c>
      <c r="D16" s="9" t="str">
        <f>IF($B16="N/A","N/A",IF(C16&gt;=8,"No",IF(C16&lt;2,"No","Yes")))</f>
        <v>Yes</v>
      </c>
      <c r="E16" s="8">
        <v>6.2270000750000003</v>
      </c>
      <c r="F16" s="9" t="str">
        <f>IF($B16="N/A","N/A",IF(E16&gt;=8,"No",IF(E16&lt;2,"No","Yes")))</f>
        <v>Yes</v>
      </c>
      <c r="G16" s="8">
        <v>6.1779552401000002</v>
      </c>
      <c r="H16" s="9" t="str">
        <f>IF($B16="N/A","N/A",IF(G16&gt;=8,"No",IF(G16&lt;2,"No","Yes")))</f>
        <v>Yes</v>
      </c>
      <c r="I16" s="10">
        <v>-1.99</v>
      </c>
      <c r="J16" s="10">
        <v>-0.78800000000000003</v>
      </c>
      <c r="K16" s="9" t="str">
        <f t="shared" si="0"/>
        <v>Yes</v>
      </c>
    </row>
    <row r="17" spans="1:11" x14ac:dyDescent="0.25">
      <c r="A17" s="96" t="s">
        <v>312</v>
      </c>
      <c r="B17" s="35" t="s">
        <v>223</v>
      </c>
      <c r="C17" s="8">
        <v>99.370923724999997</v>
      </c>
      <c r="D17" s="9" t="str">
        <f>IF(OR($B17="N/A",$C17="N/A"),"N/A",IF(C17&gt;100,"No",IF(C17&lt;98,"No","Yes")))</f>
        <v>Yes</v>
      </c>
      <c r="E17" s="8">
        <v>98.676663543000004</v>
      </c>
      <c r="F17" s="9" t="str">
        <f>IF(OR($B17="N/A",$E17="N/A"),"N/A",IF(E17&gt;100,"No",IF(E17&lt;98,"No","Yes")))</f>
        <v>Yes</v>
      </c>
      <c r="G17" s="8">
        <v>94.118420188000002</v>
      </c>
      <c r="H17" s="9" t="str">
        <f>IF($B17="N/A","N/A",IF(G17&gt;100,"No",IF(G17&lt;98,"No","Yes")))</f>
        <v>No</v>
      </c>
      <c r="I17" s="10">
        <v>-0.69899999999999995</v>
      </c>
      <c r="J17" s="10">
        <v>-4.62</v>
      </c>
      <c r="K17" s="9" t="str">
        <f t="shared" si="0"/>
        <v>Yes</v>
      </c>
    </row>
    <row r="18" spans="1:11" x14ac:dyDescent="0.25">
      <c r="A18" s="96" t="s">
        <v>31</v>
      </c>
      <c r="B18" s="35" t="s">
        <v>214</v>
      </c>
      <c r="C18" s="8">
        <v>99.111892316999999</v>
      </c>
      <c r="D18" s="9" t="str">
        <f>IF($B18="N/A","N/A",IF(C18&gt;100,"No",IF(C18&lt;95,"No","Yes")))</f>
        <v>Yes</v>
      </c>
      <c r="E18" s="8">
        <v>98.507966261000007</v>
      </c>
      <c r="F18" s="9" t="str">
        <f>IF($B18="N/A","N/A",IF(E18&gt;100,"No",IF(E18&lt;95,"No","Yes")))</f>
        <v>Yes</v>
      </c>
      <c r="G18" s="8">
        <v>93.963987645000003</v>
      </c>
      <c r="H18" s="9" t="str">
        <f>IF($B18="N/A","N/A",IF(G18&gt;100,"No",IF(G18&lt;95,"No","Yes")))</f>
        <v>No</v>
      </c>
      <c r="I18" s="10">
        <v>-0.60899999999999999</v>
      </c>
      <c r="J18" s="10">
        <v>-4.6100000000000003</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6" t="s">
        <v>314</v>
      </c>
      <c r="B20" s="35" t="s">
        <v>223</v>
      </c>
      <c r="C20" s="8">
        <v>99.782598640000003</v>
      </c>
      <c r="D20" s="9" t="str">
        <f>IF($B20="N/A","N/A",IF(C20&gt;100,"No",IF(C20&lt;98,"No","Yes")))</f>
        <v>Yes</v>
      </c>
      <c r="E20" s="8">
        <v>99.205248359999999</v>
      </c>
      <c r="F20" s="9" t="str">
        <f>IF($B20="N/A","N/A",IF(E20&gt;100,"No",IF(E20&lt;98,"No","Yes")))</f>
        <v>Yes</v>
      </c>
      <c r="G20" s="8">
        <v>98.235526055999998</v>
      </c>
      <c r="H20" s="9" t="str">
        <f>IF($B20="N/A","N/A",IF(G20&gt;100,"No",IF(G20&lt;98,"No","Yes")))</f>
        <v>Yes</v>
      </c>
      <c r="I20" s="10">
        <v>-0.57899999999999996</v>
      </c>
      <c r="J20" s="10">
        <v>-0.97699999999999998</v>
      </c>
      <c r="K20" s="9" t="str">
        <f t="shared" si="0"/>
        <v>Yes</v>
      </c>
    </row>
    <row r="21" spans="1:11" x14ac:dyDescent="0.25">
      <c r="A21" s="96" t="s">
        <v>831</v>
      </c>
      <c r="B21" s="35" t="s">
        <v>225</v>
      </c>
      <c r="C21" s="8">
        <v>8.0051919153999993</v>
      </c>
      <c r="D21" s="9" t="str">
        <f>IF($B21="N/A","N/A",IF(C21&gt;=2,"Yes","No"))</f>
        <v>Yes</v>
      </c>
      <c r="E21" s="8">
        <v>8.1361901522999993</v>
      </c>
      <c r="F21" s="9" t="str">
        <f>IF($B21="N/A","N/A",IF(E21&gt;=2,"Yes","No"))</f>
        <v>Yes</v>
      </c>
      <c r="G21" s="8">
        <v>8.2213600026999991</v>
      </c>
      <c r="H21" s="9" t="str">
        <f>IF($B21="N/A","N/A",IF(G21&gt;=2,"Yes","No"))</f>
        <v>Yes</v>
      </c>
      <c r="I21" s="10">
        <v>1.6359999999999999</v>
      </c>
      <c r="J21" s="10">
        <v>1.0469999999999999</v>
      </c>
      <c r="K21" s="9" t="str">
        <f t="shared" si="0"/>
        <v>Yes</v>
      </c>
    </row>
    <row r="22" spans="1:11" x14ac:dyDescent="0.25">
      <c r="A22" s="96" t="s">
        <v>832</v>
      </c>
      <c r="B22" s="35" t="s">
        <v>226</v>
      </c>
      <c r="C22" s="8">
        <v>6.0124235119999998</v>
      </c>
      <c r="D22" s="9" t="str">
        <f>IF($B22="N/A","N/A",IF(C22&gt;30,"No",IF(C22&lt;5,"No","Yes")))</f>
        <v>Yes</v>
      </c>
      <c r="E22" s="8">
        <v>5.4151078865000004</v>
      </c>
      <c r="F22" s="9" t="str">
        <f>IF($B22="N/A","N/A",IF(E22&gt;30,"No",IF(E22&lt;5,"No","Yes")))</f>
        <v>Yes</v>
      </c>
      <c r="G22" s="8">
        <v>5.4453624108999996</v>
      </c>
      <c r="H22" s="9" t="str">
        <f>IF($B22="N/A","N/A",IF(G22&gt;30,"No",IF(G22&lt;5,"No","Yes")))</f>
        <v>Yes</v>
      </c>
      <c r="I22" s="10">
        <v>-9.93</v>
      </c>
      <c r="J22" s="10">
        <v>0.55869999999999997</v>
      </c>
      <c r="K22" s="9" t="str">
        <f t="shared" si="0"/>
        <v>Yes</v>
      </c>
    </row>
    <row r="23" spans="1:11" x14ac:dyDescent="0.25">
      <c r="A23" s="96" t="s">
        <v>833</v>
      </c>
      <c r="B23" s="35" t="s">
        <v>227</v>
      </c>
      <c r="C23" s="8">
        <v>36.320229928000003</v>
      </c>
      <c r="D23" s="9" t="str">
        <f>IF($B23="N/A","N/A",IF(C23&gt;75,"No",IF(C23&lt;15,"No","Yes")))</f>
        <v>Yes</v>
      </c>
      <c r="E23" s="8">
        <v>36.760760306999998</v>
      </c>
      <c r="F23" s="9" t="str">
        <f>IF($B23="N/A","N/A",IF(E23&gt;75,"No",IF(E23&lt;15,"No","Yes")))</f>
        <v>Yes</v>
      </c>
      <c r="G23" s="8">
        <v>37.468642338999999</v>
      </c>
      <c r="H23" s="9" t="str">
        <f>IF($B23="N/A","N/A",IF(G23&gt;75,"No",IF(G23&lt;15,"No","Yes")))</f>
        <v>Yes</v>
      </c>
      <c r="I23" s="10">
        <v>1.2130000000000001</v>
      </c>
      <c r="J23" s="10">
        <v>1.9259999999999999</v>
      </c>
      <c r="K23" s="9" t="str">
        <f t="shared" si="0"/>
        <v>Yes</v>
      </c>
    </row>
    <row r="24" spans="1:11" x14ac:dyDescent="0.25">
      <c r="A24" s="96" t="s">
        <v>834</v>
      </c>
      <c r="B24" s="35" t="s">
        <v>228</v>
      </c>
      <c r="C24" s="8">
        <v>57.667346559999999</v>
      </c>
      <c r="D24" s="9" t="str">
        <f>IF($B24="N/A","N/A",IF(C24&gt;70,"No",IF(C24&lt;25,"No","Yes")))</f>
        <v>Yes</v>
      </c>
      <c r="E24" s="8">
        <v>57.820352946</v>
      </c>
      <c r="F24" s="9" t="str">
        <f>IF($B24="N/A","N/A",IF(E24&gt;70,"No",IF(E24&lt;25,"No","Yes")))</f>
        <v>Yes</v>
      </c>
      <c r="G24" s="8">
        <v>57.075960799000001</v>
      </c>
      <c r="H24" s="9" t="str">
        <f>IF($B24="N/A","N/A",IF(G24&gt;70,"No",IF(G24&lt;25,"No","Yes")))</f>
        <v>Yes</v>
      </c>
      <c r="I24" s="10">
        <v>0.26529999999999998</v>
      </c>
      <c r="J24" s="10">
        <v>-1.29</v>
      </c>
      <c r="K24" s="9" t="str">
        <f t="shared" si="0"/>
        <v>Yes</v>
      </c>
    </row>
    <row r="25" spans="1:11" x14ac:dyDescent="0.25">
      <c r="A25" s="96" t="s">
        <v>318</v>
      </c>
      <c r="B25" s="35" t="s">
        <v>229</v>
      </c>
      <c r="C25" s="8">
        <v>47.310236365999998</v>
      </c>
      <c r="D25" s="9" t="str">
        <f>IF($B25="N/A","N/A",IF(C25&gt;70,"No",IF(C25&lt;35,"No","Yes")))</f>
        <v>Yes</v>
      </c>
      <c r="E25" s="8">
        <v>48.386129335</v>
      </c>
      <c r="F25" s="9" t="str">
        <f>IF($B25="N/A","N/A",IF(E25&gt;70,"No",IF(E25&lt;35,"No","Yes")))</f>
        <v>Yes</v>
      </c>
      <c r="G25" s="8">
        <v>45.554314253999998</v>
      </c>
      <c r="H25" s="9" t="str">
        <f>IF($B25="N/A","N/A",IF(G25&gt;70,"No",IF(G25&lt;35,"No","Yes")))</f>
        <v>Yes</v>
      </c>
      <c r="I25" s="10">
        <v>2.274</v>
      </c>
      <c r="J25" s="10">
        <v>-5.85</v>
      </c>
      <c r="K25" s="9" t="str">
        <f t="shared" si="0"/>
        <v>Yes</v>
      </c>
    </row>
    <row r="26" spans="1:11" x14ac:dyDescent="0.25">
      <c r="A26" s="96" t="s">
        <v>835</v>
      </c>
      <c r="B26" s="35" t="s">
        <v>220</v>
      </c>
      <c r="C26" s="8">
        <v>2.2265350019999999</v>
      </c>
      <c r="D26" s="9" t="str">
        <f>IF($B26="N/A","N/A",IF(C26&gt;1,"Yes","No"))</f>
        <v>Yes</v>
      </c>
      <c r="E26" s="8">
        <v>2.2696211358</v>
      </c>
      <c r="F26" s="9" t="str">
        <f>IF($B26="N/A","N/A",IF(E26&gt;1,"Yes","No"))</f>
        <v>Yes</v>
      </c>
      <c r="G26" s="8">
        <v>2.2718551644999998</v>
      </c>
      <c r="H26" s="9" t="str">
        <f>IF($B26="N/A","N/A",IF(G26&gt;1,"Yes","No"))</f>
        <v>Yes</v>
      </c>
      <c r="I26" s="10">
        <v>1.9350000000000001</v>
      </c>
      <c r="J26" s="10">
        <v>9.8400000000000001E-2</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99.256941729000005</v>
      </c>
      <c r="D28" s="9" t="str">
        <f>IF($B28="N/A","N/A",IF(C28&gt;15,"No",IF(C28&lt;-15,"No","Yes")))</f>
        <v>N/A</v>
      </c>
      <c r="E28" s="8">
        <v>99.085767412999999</v>
      </c>
      <c r="F28" s="9" t="str">
        <f>IF($B28="N/A","N/A",IF(E28&gt;15,"No",IF(E28&lt;-15,"No","Yes")))</f>
        <v>N/A</v>
      </c>
      <c r="G28" s="8">
        <v>99.271494517999997</v>
      </c>
      <c r="H28" s="9" t="str">
        <f>IF($B28="N/A","N/A",IF(G28&gt;15,"No",IF(G28&lt;-15,"No","Yes")))</f>
        <v>N/A</v>
      </c>
      <c r="I28" s="10">
        <v>-0.17199999999999999</v>
      </c>
      <c r="J28" s="10">
        <v>0.18740000000000001</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99.990149724000005</v>
      </c>
      <c r="D30" s="9" t="str">
        <f>IF($B30="N/A","N/A",IF(C30&gt;15,"No",IF(C30&lt;-15,"No","Yes")))</f>
        <v>N/A</v>
      </c>
      <c r="E30" s="8">
        <v>100</v>
      </c>
      <c r="F30" s="9" t="str">
        <f>IF($B30="N/A","N/A",IF(E30&gt;15,"No",IF(E30&lt;-15,"No","Yes")))</f>
        <v>N/A</v>
      </c>
      <c r="G30" s="8">
        <v>100</v>
      </c>
      <c r="H30" s="9" t="str">
        <f>IF($B30="N/A","N/A",IF(G30&gt;15,"No",IF(G30&lt;-15,"No","Yes")))</f>
        <v>N/A</v>
      </c>
      <c r="I30" s="10">
        <v>9.9000000000000008E-3</v>
      </c>
      <c r="J30" s="10">
        <v>0</v>
      </c>
      <c r="K30" s="9" t="str">
        <f t="shared" si="0"/>
        <v>Yes</v>
      </c>
    </row>
    <row r="31" spans="1:11" x14ac:dyDescent="0.25">
      <c r="A31" s="96" t="s">
        <v>322</v>
      </c>
      <c r="B31" s="35"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190583</v>
      </c>
      <c r="D6" s="9" t="str">
        <f>IF(OR($B6="N/A",$C6="N/A"),"N/A",IF(C6&lt;0,"No","Yes"))</f>
        <v>N/A</v>
      </c>
      <c r="E6" s="36">
        <v>145144</v>
      </c>
      <c r="F6" s="9" t="str">
        <f>IF($B6="N/A","N/A",IF(E6&lt;0,"No","Yes"))</f>
        <v>N/A</v>
      </c>
      <c r="G6" s="36">
        <v>93217</v>
      </c>
      <c r="H6" s="9" t="str">
        <f>IF($B6="N/A","N/A",IF(G6&lt;0,"No","Yes"))</f>
        <v>N/A</v>
      </c>
      <c r="I6" s="10">
        <v>-23.8</v>
      </c>
      <c r="J6" s="10">
        <v>-35.799999999999997</v>
      </c>
      <c r="K6" s="9" t="str">
        <f t="shared" ref="K6:K35" si="0">IF(J6="Div by 0", "N/A", IF(J6="N/A","N/A", IF(J6&gt;30, "No", IF(J6&lt;-30, "No", "Yes"))))</f>
        <v>No</v>
      </c>
    </row>
    <row r="7" spans="1:11" x14ac:dyDescent="0.25">
      <c r="A7" s="96" t="s">
        <v>438</v>
      </c>
      <c r="B7" s="91" t="s">
        <v>213</v>
      </c>
      <c r="C7" s="9">
        <v>1.5741173E-3</v>
      </c>
      <c r="D7" s="9" t="str">
        <f t="shared" ref="D7:D17" si="1">IF(OR($B7="N/A",$C7="N/A"),"N/A",IF(C7&lt;0,"No","Yes"))</f>
        <v>N/A</v>
      </c>
      <c r="E7" s="9">
        <v>2.0669129E-3</v>
      </c>
      <c r="F7" s="9" t="str">
        <f t="shared" ref="F7:F17" si="2">IF($B7="N/A","N/A",IF(E7&lt;0,"No","Yes"))</f>
        <v>N/A</v>
      </c>
      <c r="G7" s="9">
        <v>1.18004227E-2</v>
      </c>
      <c r="H7" s="9" t="str">
        <f t="shared" ref="H7:H17" si="3">IF($B7="N/A","N/A",IF(G7&lt;0,"No","Yes"))</f>
        <v>N/A</v>
      </c>
      <c r="I7" s="10">
        <v>31.31</v>
      </c>
      <c r="J7" s="10">
        <v>470.9</v>
      </c>
      <c r="K7" s="9" t="str">
        <f t="shared" si="0"/>
        <v>No</v>
      </c>
    </row>
    <row r="8" spans="1:11" x14ac:dyDescent="0.25">
      <c r="A8" s="96" t="s">
        <v>439</v>
      </c>
      <c r="B8" s="91" t="s">
        <v>213</v>
      </c>
      <c r="C8" s="9">
        <v>0.23926583169999999</v>
      </c>
      <c r="D8" s="9" t="str">
        <f t="shared" si="1"/>
        <v>N/A</v>
      </c>
      <c r="E8" s="9">
        <v>0.24734057209999999</v>
      </c>
      <c r="F8" s="9" t="str">
        <f t="shared" si="2"/>
        <v>N/A</v>
      </c>
      <c r="G8" s="9">
        <v>0.19417059119999999</v>
      </c>
      <c r="H8" s="9" t="str">
        <f t="shared" si="3"/>
        <v>N/A</v>
      </c>
      <c r="I8" s="10">
        <v>3.375</v>
      </c>
      <c r="J8" s="10">
        <v>-21.5</v>
      </c>
      <c r="K8" s="9" t="str">
        <f t="shared" si="0"/>
        <v>Yes</v>
      </c>
    </row>
    <row r="9" spans="1:11" x14ac:dyDescent="0.25">
      <c r="A9" s="96" t="s">
        <v>440</v>
      </c>
      <c r="B9" s="91" t="s">
        <v>213</v>
      </c>
      <c r="C9" s="9">
        <v>48.359507405999999</v>
      </c>
      <c r="D9" s="9" t="str">
        <f t="shared" si="1"/>
        <v>N/A</v>
      </c>
      <c r="E9" s="9">
        <v>45.661549909000001</v>
      </c>
      <c r="F9" s="9" t="str">
        <f t="shared" si="2"/>
        <v>N/A</v>
      </c>
      <c r="G9" s="9">
        <v>45.794222083999998</v>
      </c>
      <c r="H9" s="9" t="str">
        <f t="shared" si="3"/>
        <v>N/A</v>
      </c>
      <c r="I9" s="10">
        <v>-5.58</v>
      </c>
      <c r="J9" s="10">
        <v>0.29060000000000002</v>
      </c>
      <c r="K9" s="9" t="str">
        <f t="shared" si="0"/>
        <v>Yes</v>
      </c>
    </row>
    <row r="10" spans="1:11" x14ac:dyDescent="0.25">
      <c r="A10" s="96" t="s">
        <v>441</v>
      </c>
      <c r="B10" s="91" t="s">
        <v>213</v>
      </c>
      <c r="C10" s="9">
        <v>51.394405587000001</v>
      </c>
      <c r="D10" s="9" t="str">
        <f t="shared" si="1"/>
        <v>N/A</v>
      </c>
      <c r="E10" s="9">
        <v>54.082152895999997</v>
      </c>
      <c r="F10" s="9" t="str">
        <f t="shared" si="2"/>
        <v>N/A</v>
      </c>
      <c r="G10" s="9">
        <v>53.894675864</v>
      </c>
      <c r="H10" s="9" t="str">
        <f t="shared" si="3"/>
        <v>N/A</v>
      </c>
      <c r="I10" s="10">
        <v>5.23</v>
      </c>
      <c r="J10" s="10">
        <v>-0.34699999999999998</v>
      </c>
      <c r="K10" s="9" t="str">
        <f t="shared" si="0"/>
        <v>Yes</v>
      </c>
    </row>
    <row r="11" spans="1:11" x14ac:dyDescent="0.25">
      <c r="A11" s="26" t="s">
        <v>324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26" t="s">
        <v>310</v>
      </c>
      <c r="B12" s="91" t="s">
        <v>213</v>
      </c>
      <c r="C12" s="9">
        <v>19.591988791999999</v>
      </c>
      <c r="D12" s="9" t="str">
        <f t="shared" si="1"/>
        <v>N/A</v>
      </c>
      <c r="E12" s="9">
        <v>24.472937220999999</v>
      </c>
      <c r="F12" s="9" t="str">
        <f t="shared" si="2"/>
        <v>N/A</v>
      </c>
      <c r="G12" s="9">
        <v>29.243592907</v>
      </c>
      <c r="H12" s="9" t="str">
        <f t="shared" si="3"/>
        <v>N/A</v>
      </c>
      <c r="I12" s="10">
        <v>24.91</v>
      </c>
      <c r="J12" s="10">
        <v>19.489999999999998</v>
      </c>
      <c r="K12" s="9" t="str">
        <f t="shared" si="0"/>
        <v>Yes</v>
      </c>
    </row>
    <row r="13" spans="1:11" x14ac:dyDescent="0.25">
      <c r="A13" s="26" t="s">
        <v>827</v>
      </c>
      <c r="B13" s="91" t="s">
        <v>213</v>
      </c>
      <c r="C13" s="9">
        <v>1.0800503495</v>
      </c>
      <c r="D13" s="9" t="str">
        <f t="shared" si="1"/>
        <v>N/A</v>
      </c>
      <c r="E13" s="9">
        <v>1.0848512148</v>
      </c>
      <c r="F13" s="9" t="str">
        <f t="shared" si="2"/>
        <v>N/A</v>
      </c>
      <c r="G13" s="9">
        <v>1.0887380778</v>
      </c>
      <c r="H13" s="9" t="str">
        <f t="shared" si="3"/>
        <v>N/A</v>
      </c>
      <c r="I13" s="10">
        <v>0.44450000000000001</v>
      </c>
      <c r="J13" s="10">
        <v>0.35830000000000001</v>
      </c>
      <c r="K13" s="9" t="str">
        <f t="shared" si="0"/>
        <v>Yes</v>
      </c>
    </row>
    <row r="14" spans="1:11" x14ac:dyDescent="0.25">
      <c r="A14" s="26" t="s">
        <v>311</v>
      </c>
      <c r="B14" s="91" t="s">
        <v>213</v>
      </c>
      <c r="C14" s="9">
        <v>99.957498833000002</v>
      </c>
      <c r="D14" s="9" t="str">
        <f t="shared" si="1"/>
        <v>N/A</v>
      </c>
      <c r="E14" s="9">
        <v>99.937303643000007</v>
      </c>
      <c r="F14" s="9" t="str">
        <f t="shared" si="2"/>
        <v>N/A</v>
      </c>
      <c r="G14" s="9">
        <v>99.885214070000004</v>
      </c>
      <c r="H14" s="9" t="str">
        <f t="shared" si="3"/>
        <v>N/A</v>
      </c>
      <c r="I14" s="10">
        <v>-0.02</v>
      </c>
      <c r="J14" s="10">
        <v>-5.1999999999999998E-2</v>
      </c>
      <c r="K14" s="9" t="str">
        <f t="shared" si="0"/>
        <v>Yes</v>
      </c>
    </row>
    <row r="15" spans="1:11" x14ac:dyDescent="0.25">
      <c r="A15" s="26" t="s">
        <v>828</v>
      </c>
      <c r="B15" s="91" t="s">
        <v>213</v>
      </c>
      <c r="C15" s="9">
        <v>3.4566513737000002</v>
      </c>
      <c r="D15" s="9" t="str">
        <f t="shared" si="1"/>
        <v>N/A</v>
      </c>
      <c r="E15" s="9">
        <v>3.6889826477000001</v>
      </c>
      <c r="F15" s="9" t="str">
        <f t="shared" si="2"/>
        <v>N/A</v>
      </c>
      <c r="G15" s="9">
        <v>3.8303082376000002</v>
      </c>
      <c r="H15" s="9" t="str">
        <f t="shared" si="3"/>
        <v>N/A</v>
      </c>
      <c r="I15" s="10">
        <v>6.7210000000000001</v>
      </c>
      <c r="J15" s="10">
        <v>3.831</v>
      </c>
      <c r="K15" s="9" t="str">
        <f t="shared" si="0"/>
        <v>Yes</v>
      </c>
    </row>
    <row r="16" spans="1:11" x14ac:dyDescent="0.25">
      <c r="A16" s="26" t="s">
        <v>837</v>
      </c>
      <c r="B16" s="91" t="s">
        <v>213</v>
      </c>
      <c r="C16" s="9">
        <v>1.6626608540000001</v>
      </c>
      <c r="D16" s="9" t="str">
        <f t="shared" si="1"/>
        <v>N/A</v>
      </c>
      <c r="E16" s="9">
        <v>1.8563378529000001</v>
      </c>
      <c r="F16" s="9" t="str">
        <f t="shared" si="2"/>
        <v>N/A</v>
      </c>
      <c r="G16" s="9">
        <v>1.9307814921999999</v>
      </c>
      <c r="H16" s="9" t="str">
        <f t="shared" si="3"/>
        <v>N/A</v>
      </c>
      <c r="I16" s="10">
        <v>11.65</v>
      </c>
      <c r="J16" s="10">
        <v>4.01</v>
      </c>
      <c r="K16" s="9" t="str">
        <f t="shared" si="0"/>
        <v>Yes</v>
      </c>
    </row>
    <row r="17" spans="1:11" x14ac:dyDescent="0.25">
      <c r="A17" s="26" t="s">
        <v>830</v>
      </c>
      <c r="B17" s="91" t="s">
        <v>213</v>
      </c>
      <c r="C17" s="9">
        <v>5.3723753281000004</v>
      </c>
      <c r="D17" s="9" t="str">
        <f t="shared" si="1"/>
        <v>N/A</v>
      </c>
      <c r="E17" s="9">
        <v>6.3850430452999998</v>
      </c>
      <c r="F17" s="9" t="str">
        <f t="shared" si="2"/>
        <v>N/A</v>
      </c>
      <c r="G17" s="9">
        <v>20.483113696</v>
      </c>
      <c r="H17" s="9" t="str">
        <f t="shared" si="3"/>
        <v>N/A</v>
      </c>
      <c r="I17" s="10">
        <v>18.850000000000001</v>
      </c>
      <c r="J17" s="10">
        <v>220.8</v>
      </c>
      <c r="K17" s="9" t="str">
        <f t="shared" si="0"/>
        <v>No</v>
      </c>
    </row>
    <row r="18" spans="1:11" x14ac:dyDescent="0.25">
      <c r="A18" s="96" t="s">
        <v>312</v>
      </c>
      <c r="B18" s="35" t="s">
        <v>223</v>
      </c>
      <c r="C18" s="9">
        <v>39.865570380999998</v>
      </c>
      <c r="D18" s="9" t="str">
        <f>IF(OR($B18="N/A",$C18="N/A"),"N/A",IF(C18&gt;100,"No",IF(C18&lt;98,"No","Yes")))</f>
        <v>No</v>
      </c>
      <c r="E18" s="9">
        <v>54.886181999000001</v>
      </c>
      <c r="F18" s="9" t="str">
        <f>IF(OR($B18="N/A",$E18="N/A"),"N/A",IF(E18&gt;100,"No",IF(E18&lt;98,"No","Yes")))</f>
        <v>No</v>
      </c>
      <c r="G18" s="9">
        <v>87.507643455999997</v>
      </c>
      <c r="H18" s="9" t="str">
        <f>IF($B18="N/A","N/A",IF(G18&gt;100,"No",IF(G18&lt;98,"No","Yes")))</f>
        <v>No</v>
      </c>
      <c r="I18" s="10">
        <v>37.68</v>
      </c>
      <c r="J18" s="10">
        <v>59.43</v>
      </c>
      <c r="K18" s="9" t="str">
        <f t="shared" si="0"/>
        <v>No</v>
      </c>
    </row>
    <row r="19" spans="1:11" x14ac:dyDescent="0.25">
      <c r="A19" s="96" t="s">
        <v>31</v>
      </c>
      <c r="B19" s="35" t="s">
        <v>214</v>
      </c>
      <c r="C19" s="9">
        <v>39.649916308999998</v>
      </c>
      <c r="D19" s="9" t="str">
        <f>IF(OR($B19="N/A",$C19="N/A"),"N/A",IF(C19&gt;100,"No",IF(C19&lt;95,"No","Yes")))</f>
        <v>No</v>
      </c>
      <c r="E19" s="9">
        <v>54.268864024999999</v>
      </c>
      <c r="F19" s="9" t="str">
        <f>IF(OR($B19="N/A",$E19="N/A"),"N/A",IF(E19&gt;100,"No",IF(E19&lt;98,"No","Yes")))</f>
        <v>No</v>
      </c>
      <c r="G19" s="9">
        <v>86.071210187000005</v>
      </c>
      <c r="H19" s="9" t="str">
        <f>IF($B19="N/A","N/A",IF(G19&gt;100,"No",IF(G19&lt;95,"No","Yes")))</f>
        <v>No</v>
      </c>
      <c r="I19" s="10">
        <v>36.869999999999997</v>
      </c>
      <c r="J19" s="10">
        <v>58.6</v>
      </c>
      <c r="K19" s="9" t="str">
        <f t="shared" si="0"/>
        <v>No</v>
      </c>
    </row>
    <row r="20" spans="1:11" x14ac:dyDescent="0.25">
      <c r="A20" s="26" t="s">
        <v>313</v>
      </c>
      <c r="B20" s="91"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5">
      <c r="A21" s="26" t="s">
        <v>838</v>
      </c>
      <c r="B21" s="91"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5">
      <c r="A22" s="26" t="s">
        <v>314</v>
      </c>
      <c r="B22" s="91"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831</v>
      </c>
      <c r="B23" s="91" t="s">
        <v>213</v>
      </c>
      <c r="C23" s="9">
        <v>2.5454473904000001</v>
      </c>
      <c r="D23" s="9" t="str">
        <f t="shared" si="4"/>
        <v>N/A</v>
      </c>
      <c r="E23" s="9">
        <v>2.6854985394000002</v>
      </c>
      <c r="F23" s="9" t="str">
        <f t="shared" si="5"/>
        <v>N/A</v>
      </c>
      <c r="G23" s="9">
        <v>2.9425212139000001</v>
      </c>
      <c r="H23" s="9" t="str">
        <f t="shared" si="6"/>
        <v>N/A</v>
      </c>
      <c r="I23" s="10">
        <v>5.5019999999999998</v>
      </c>
      <c r="J23" s="10">
        <v>9.5709999999999997</v>
      </c>
      <c r="K23" s="9" t="str">
        <f t="shared" si="0"/>
        <v>Yes</v>
      </c>
    </row>
    <row r="24" spans="1:11" x14ac:dyDescent="0.25">
      <c r="A24" s="26" t="s">
        <v>315</v>
      </c>
      <c r="B24" s="91" t="s">
        <v>213</v>
      </c>
      <c r="C24" s="9">
        <v>4.805255453</v>
      </c>
      <c r="D24" s="9" t="str">
        <f t="shared" si="4"/>
        <v>N/A</v>
      </c>
      <c r="E24" s="9">
        <v>4.1889433940999998</v>
      </c>
      <c r="F24" s="9" t="str">
        <f t="shared" si="5"/>
        <v>N/A</v>
      </c>
      <c r="G24" s="9">
        <v>4.2406428011999999</v>
      </c>
      <c r="H24" s="9" t="str">
        <f t="shared" si="6"/>
        <v>N/A</v>
      </c>
      <c r="I24" s="10">
        <v>-12.8</v>
      </c>
      <c r="J24" s="10">
        <v>1.234</v>
      </c>
      <c r="K24" s="9" t="str">
        <f t="shared" si="0"/>
        <v>Yes</v>
      </c>
    </row>
    <row r="25" spans="1:11" x14ac:dyDescent="0.25">
      <c r="A25" s="26" t="s">
        <v>316</v>
      </c>
      <c r="B25" s="91" t="s">
        <v>213</v>
      </c>
      <c r="C25" s="9">
        <v>44.539124686000001</v>
      </c>
      <c r="D25" s="9" t="str">
        <f t="shared" si="4"/>
        <v>N/A</v>
      </c>
      <c r="E25" s="9">
        <v>42.207049550999997</v>
      </c>
      <c r="F25" s="9" t="str">
        <f t="shared" si="5"/>
        <v>N/A</v>
      </c>
      <c r="G25" s="9">
        <v>40.817662014</v>
      </c>
      <c r="H25" s="9" t="str">
        <f t="shared" si="6"/>
        <v>N/A</v>
      </c>
      <c r="I25" s="10">
        <v>-5.24</v>
      </c>
      <c r="J25" s="10">
        <v>-3.29</v>
      </c>
      <c r="K25" s="9" t="str">
        <f t="shared" si="0"/>
        <v>Yes</v>
      </c>
    </row>
    <row r="26" spans="1:11" x14ac:dyDescent="0.25">
      <c r="A26" s="26" t="s">
        <v>317</v>
      </c>
      <c r="B26" s="91" t="s">
        <v>213</v>
      </c>
      <c r="C26" s="9">
        <v>50.655619860999998</v>
      </c>
      <c r="D26" s="9" t="str">
        <f t="shared" si="4"/>
        <v>N/A</v>
      </c>
      <c r="E26" s="9">
        <v>53.604007054999997</v>
      </c>
      <c r="F26" s="9" t="str">
        <f t="shared" si="5"/>
        <v>N/A</v>
      </c>
      <c r="G26" s="9">
        <v>54.941695183999997</v>
      </c>
      <c r="H26" s="9" t="str">
        <f t="shared" si="6"/>
        <v>N/A</v>
      </c>
      <c r="I26" s="10">
        <v>5.82</v>
      </c>
      <c r="J26" s="10">
        <v>2.496</v>
      </c>
      <c r="K26" s="9" t="str">
        <f t="shared" si="0"/>
        <v>Yes</v>
      </c>
    </row>
    <row r="27" spans="1:11" x14ac:dyDescent="0.25">
      <c r="A27" s="26" t="s">
        <v>318</v>
      </c>
      <c r="B27" s="91" t="s">
        <v>213</v>
      </c>
      <c r="C27" s="9">
        <v>14.511262809</v>
      </c>
      <c r="D27" s="9" t="str">
        <f t="shared" si="4"/>
        <v>N/A</v>
      </c>
      <c r="E27" s="9">
        <v>18.315603813999999</v>
      </c>
      <c r="F27" s="9" t="str">
        <f t="shared" si="5"/>
        <v>N/A</v>
      </c>
      <c r="G27" s="9">
        <v>23.477477283999999</v>
      </c>
      <c r="H27" s="9" t="str">
        <f t="shared" si="6"/>
        <v>N/A</v>
      </c>
      <c r="I27" s="10">
        <v>26.22</v>
      </c>
      <c r="J27" s="10">
        <v>28.18</v>
      </c>
      <c r="K27" s="9" t="str">
        <f t="shared" si="0"/>
        <v>Yes</v>
      </c>
    </row>
    <row r="28" spans="1:11" x14ac:dyDescent="0.25">
      <c r="A28" s="26" t="s">
        <v>835</v>
      </c>
      <c r="B28" s="91" t="s">
        <v>213</v>
      </c>
      <c r="C28" s="9">
        <v>1.2426959792000001</v>
      </c>
      <c r="D28" s="9" t="str">
        <f t="shared" si="4"/>
        <v>N/A</v>
      </c>
      <c r="E28" s="9">
        <v>1.2888579597000001</v>
      </c>
      <c r="F28" s="9" t="str">
        <f t="shared" si="5"/>
        <v>N/A</v>
      </c>
      <c r="G28" s="9">
        <v>1.3892620516</v>
      </c>
      <c r="H28" s="9" t="str">
        <f t="shared" si="6"/>
        <v>N/A</v>
      </c>
      <c r="I28" s="10">
        <v>3.7149999999999999</v>
      </c>
      <c r="J28" s="10">
        <v>7.79</v>
      </c>
      <c r="K28" s="9" t="str">
        <f t="shared" si="0"/>
        <v>Yes</v>
      </c>
    </row>
    <row r="29" spans="1:11" x14ac:dyDescent="0.25">
      <c r="A29" s="26" t="s">
        <v>319</v>
      </c>
      <c r="B29" s="91"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6" t="s">
        <v>836</v>
      </c>
      <c r="B30" s="91" t="s">
        <v>213</v>
      </c>
      <c r="C30" s="9">
        <v>67.547729244999999</v>
      </c>
      <c r="D30" s="9" t="str">
        <f t="shared" si="4"/>
        <v>N/A</v>
      </c>
      <c r="E30" s="9">
        <v>73.258350887999995</v>
      </c>
      <c r="F30" s="9" t="str">
        <f t="shared" si="5"/>
        <v>N/A</v>
      </c>
      <c r="G30" s="9">
        <v>92.063056888000006</v>
      </c>
      <c r="H30" s="9" t="str">
        <f t="shared" si="6"/>
        <v>N/A</v>
      </c>
      <c r="I30" s="10">
        <v>8.4540000000000006</v>
      </c>
      <c r="J30" s="10">
        <v>25.67</v>
      </c>
      <c r="K30" s="9" t="str">
        <f t="shared" si="0"/>
        <v>Yes</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v>100</v>
      </c>
      <c r="D32" s="9" t="str">
        <f t="shared" si="4"/>
        <v>N/A</v>
      </c>
      <c r="E32" s="9">
        <v>99.984595635000005</v>
      </c>
      <c r="F32" s="9" t="str">
        <f t="shared" si="5"/>
        <v>N/A</v>
      </c>
      <c r="G32" s="9">
        <v>99.990073456000005</v>
      </c>
      <c r="H32" s="9" t="str">
        <f t="shared" si="6"/>
        <v>N/A</v>
      </c>
      <c r="I32" s="10">
        <v>-1.4999999999999999E-2</v>
      </c>
      <c r="J32" s="10">
        <v>5.4999999999999997E-3</v>
      </c>
      <c r="K32" s="9" t="str">
        <f t="shared" si="0"/>
        <v>Yes</v>
      </c>
    </row>
    <row r="33" spans="1:11" x14ac:dyDescent="0.25">
      <c r="A33" s="26" t="s">
        <v>322</v>
      </c>
      <c r="B33" s="91"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5">
      <c r="A34" s="26" t="s">
        <v>323</v>
      </c>
      <c r="B34" s="91" t="s">
        <v>213</v>
      </c>
      <c r="C34" s="9">
        <v>5.7004034987000001</v>
      </c>
      <c r="D34" s="9" t="str">
        <f t="shared" si="4"/>
        <v>N/A</v>
      </c>
      <c r="E34" s="9">
        <v>7.0805544838000003</v>
      </c>
      <c r="F34" s="9" t="str">
        <f t="shared" si="5"/>
        <v>N/A</v>
      </c>
      <c r="G34" s="9">
        <v>9.8318976152000008</v>
      </c>
      <c r="H34" s="9" t="str">
        <f t="shared" si="6"/>
        <v>N/A</v>
      </c>
      <c r="I34" s="10">
        <v>24.21</v>
      </c>
      <c r="J34" s="10">
        <v>38.86</v>
      </c>
      <c r="K34" s="9" t="str">
        <f t="shared" si="0"/>
        <v>No</v>
      </c>
    </row>
    <row r="35" spans="1:11" ht="25" x14ac:dyDescent="0.25">
      <c r="A35" s="26" t="s">
        <v>370</v>
      </c>
      <c r="B35" s="91" t="s">
        <v>213</v>
      </c>
      <c r="C35" s="9">
        <v>5.5136082442000003</v>
      </c>
      <c r="D35" s="9" t="str">
        <f t="shared" si="4"/>
        <v>N/A</v>
      </c>
      <c r="E35" s="9">
        <v>6.7794741774</v>
      </c>
      <c r="F35" s="9" t="str">
        <f>IF($B35="N/A","N/A",IF(E35&lt;0,"No","Yes"))</f>
        <v>N/A</v>
      </c>
      <c r="G35" s="9">
        <v>8.0285784782</v>
      </c>
      <c r="H35" s="9" t="str">
        <f t="shared" si="6"/>
        <v>N/A</v>
      </c>
      <c r="I35" s="10">
        <v>22.96</v>
      </c>
      <c r="J35" s="10">
        <v>18.420000000000002</v>
      </c>
      <c r="K35" s="9" t="str">
        <f t="shared" si="0"/>
        <v>Yes</v>
      </c>
    </row>
    <row r="36" spans="1:11" x14ac:dyDescent="0.25">
      <c r="A36" s="29" t="s">
        <v>374</v>
      </c>
      <c r="B36" s="1" t="s">
        <v>213</v>
      </c>
      <c r="C36" s="8">
        <v>59.622841491999999</v>
      </c>
      <c r="D36" s="9" t="str">
        <f t="shared" ref="D36:D39" si="7">IF($B36="N/A","N/A",IF(C36&lt;0,"No","Yes"))</f>
        <v>N/A</v>
      </c>
      <c r="E36" s="8">
        <v>62.370473461000003</v>
      </c>
      <c r="F36" s="9" t="str">
        <f t="shared" ref="F36:F39" si="8">IF($B36="N/A","N/A",IF(E36&lt;0,"No","Yes"))</f>
        <v>N/A</v>
      </c>
      <c r="G36" s="8">
        <v>58.758595534999998</v>
      </c>
      <c r="H36" s="9" t="str">
        <f t="shared" ref="H36:H39" si="9">IF($B36="N/A","N/A",IF(G36&lt;0,"No","Yes"))</f>
        <v>N/A</v>
      </c>
      <c r="I36" s="10">
        <v>4.6079999999999997</v>
      </c>
      <c r="J36" s="10">
        <v>-5.79</v>
      </c>
      <c r="K36" s="9" t="str">
        <f>IF(J36="Div by 0", "N/A", IF(J36="N/A","N/A", IF(J36&gt;30, "No", IF(J36&lt;-30, "No", "Yes"))))</f>
        <v>Yes</v>
      </c>
    </row>
    <row r="37" spans="1:11" x14ac:dyDescent="0.25">
      <c r="A37" s="29" t="s">
        <v>375</v>
      </c>
      <c r="B37" s="1" t="s">
        <v>213</v>
      </c>
      <c r="C37" s="8">
        <v>1.5840867234</v>
      </c>
      <c r="D37" s="9" t="str">
        <f t="shared" si="7"/>
        <v>N/A</v>
      </c>
      <c r="E37" s="8">
        <v>2.1971283691000001</v>
      </c>
      <c r="F37" s="9" t="str">
        <f t="shared" si="8"/>
        <v>N/A</v>
      </c>
      <c r="G37" s="8">
        <v>2.6497312721999999</v>
      </c>
      <c r="H37" s="9" t="str">
        <f t="shared" si="9"/>
        <v>N/A</v>
      </c>
      <c r="I37" s="10">
        <v>38.700000000000003</v>
      </c>
      <c r="J37" s="10">
        <v>20.6</v>
      </c>
      <c r="K37" s="9" t="str">
        <f>IF(J37="Div by 0", "N/A", IF(J37="N/A","N/A", IF(J37&gt;30, "No", IF(J37&lt;-30, "No", "Yes"))))</f>
        <v>Yes</v>
      </c>
    </row>
    <row r="38" spans="1:11" x14ac:dyDescent="0.25">
      <c r="A38" s="29" t="s">
        <v>376</v>
      </c>
      <c r="B38" s="1" t="s">
        <v>213</v>
      </c>
      <c r="C38" s="8">
        <v>0.215654072</v>
      </c>
      <c r="D38" s="9" t="str">
        <f t="shared" si="7"/>
        <v>N/A</v>
      </c>
      <c r="E38" s="8">
        <v>0.76062393210000001</v>
      </c>
      <c r="F38" s="9" t="str">
        <f t="shared" si="8"/>
        <v>N/A</v>
      </c>
      <c r="G38" s="8">
        <v>1.4063958291000001</v>
      </c>
      <c r="H38" s="9" t="str">
        <f t="shared" si="9"/>
        <v>N/A</v>
      </c>
      <c r="I38" s="10">
        <v>252.7</v>
      </c>
      <c r="J38" s="10">
        <v>84.9</v>
      </c>
      <c r="K38" s="9" t="str">
        <f>IF(J38="Div by 0", "N/A", IF(J38="N/A","N/A", IF(J38&gt;30, "No", IF(J38&lt;-30, "No", "Yes"))))</f>
        <v>No</v>
      </c>
    </row>
    <row r="39" spans="1:11" x14ac:dyDescent="0.25">
      <c r="A39" s="29" t="s">
        <v>377</v>
      </c>
      <c r="B39" s="1" t="s">
        <v>213</v>
      </c>
      <c r="C39" s="8">
        <v>4.7223519399999997E-2</v>
      </c>
      <c r="D39" s="9" t="str">
        <f t="shared" si="7"/>
        <v>N/A</v>
      </c>
      <c r="E39" s="8">
        <v>5.6495618099999999E-2</v>
      </c>
      <c r="F39" s="9" t="str">
        <f t="shared" si="8"/>
        <v>N/A</v>
      </c>
      <c r="G39" s="8">
        <v>5.1492753500000002E-2</v>
      </c>
      <c r="H39" s="9" t="str">
        <f t="shared" si="9"/>
        <v>N/A</v>
      </c>
      <c r="I39" s="10">
        <v>19.63</v>
      </c>
      <c r="J39" s="10">
        <v>-8.86</v>
      </c>
      <c r="K39" s="9" t="str">
        <f>IF(J39="Div by 0", "N/A", IF(J39="N/A","N/A", IF(J39&gt;30, "No", IF(J39&lt;-30, "No", "Yes"))))</f>
        <v>Yes</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295920</v>
      </c>
      <c r="D7" s="32" t="str">
        <f>IF($B7="N/A","N/A",IF(C7&gt;15,"No",IF(C7&lt;-15,"No","Yes")))</f>
        <v>N/A</v>
      </c>
      <c r="E7" s="31">
        <v>289578</v>
      </c>
      <c r="F7" s="32" t="str">
        <f>IF($B7="N/A","N/A",IF(E7&gt;15,"No",IF(E7&lt;-15,"No","Yes")))</f>
        <v>N/A</v>
      </c>
      <c r="G7" s="31">
        <v>288140</v>
      </c>
      <c r="H7" s="32" t="str">
        <f>IF($B7="N/A","N/A",IF(G7&gt;15,"No",IF(G7&lt;-15,"No","Yes")))</f>
        <v>N/A</v>
      </c>
      <c r="I7" s="33">
        <v>-2.14</v>
      </c>
      <c r="J7" s="33">
        <v>-0.497</v>
      </c>
      <c r="K7" s="32" t="str">
        <f t="shared" ref="K7:K24" si="0">IF(J7="Div by 0", "N/A", IF(J7="N/A","N/A", IF(J7&gt;30, "No", IF(J7&lt;-30, "No", "Yes"))))</f>
        <v>Yes</v>
      </c>
    </row>
    <row r="8" spans="1:11" x14ac:dyDescent="0.25">
      <c r="A8" s="93" t="s">
        <v>362</v>
      </c>
      <c r="B8" s="30" t="s">
        <v>213</v>
      </c>
      <c r="C8" s="34" t="s">
        <v>213</v>
      </c>
      <c r="D8" s="32" t="str">
        <f>IF($B8="N/A","N/A",IF(C8&gt;15,"No",IF(C8&lt;-15,"No","Yes")))</f>
        <v>N/A</v>
      </c>
      <c r="E8" s="34">
        <v>99.933696620999996</v>
      </c>
      <c r="F8" s="32" t="str">
        <f>IF($B8="N/A","N/A",IF(E8&gt;15,"No",IF(E8&lt;-15,"No","Yes")))</f>
        <v>N/A</v>
      </c>
      <c r="G8" s="34">
        <v>99.900742695000005</v>
      </c>
      <c r="H8" s="32" t="str">
        <f>IF($B8="N/A","N/A",IF(G8&gt;15,"No",IF(G8&lt;-15,"No","Yes")))</f>
        <v>N/A</v>
      </c>
      <c r="I8" s="33" t="s">
        <v>213</v>
      </c>
      <c r="J8" s="33">
        <v>-3.3000000000000002E-2</v>
      </c>
      <c r="K8" s="32" t="str">
        <f t="shared" si="0"/>
        <v>Yes</v>
      </c>
    </row>
    <row r="9" spans="1:11" x14ac:dyDescent="0.25">
      <c r="A9" s="93" t="s">
        <v>119</v>
      </c>
      <c r="B9" s="35" t="s">
        <v>213</v>
      </c>
      <c r="C9" s="8">
        <v>4.0213571199999999E-2</v>
      </c>
      <c r="D9" s="9" t="str">
        <f>IF($B9="N/A","N/A",IF(C9&gt;15,"No",IF(C9&lt;-15,"No","Yes")))</f>
        <v>N/A</v>
      </c>
      <c r="E9" s="8">
        <v>6.6303379400000001E-2</v>
      </c>
      <c r="F9" s="9" t="str">
        <f>IF($B9="N/A","N/A",IF(E9&gt;15,"No",IF(E9&lt;-15,"No","Yes")))</f>
        <v>N/A</v>
      </c>
      <c r="G9" s="8">
        <v>9.9257305500000004E-2</v>
      </c>
      <c r="H9" s="9" t="str">
        <f>IF($B9="N/A","N/A",IF(G9&gt;15,"No",IF(G9&lt;-15,"No","Yes")))</f>
        <v>N/A</v>
      </c>
      <c r="I9" s="10">
        <v>64.88</v>
      </c>
      <c r="J9" s="10">
        <v>49.7</v>
      </c>
      <c r="K9" s="9" t="str">
        <f t="shared" si="0"/>
        <v>No</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97.661530142999993</v>
      </c>
      <c r="D13" s="9" t="str">
        <f t="shared" si="1"/>
        <v>Yes</v>
      </c>
      <c r="E13" s="8">
        <v>98.643888692999994</v>
      </c>
      <c r="F13" s="9" t="str">
        <f t="shared" si="2"/>
        <v>Yes</v>
      </c>
      <c r="G13" s="8">
        <v>99.242729229000005</v>
      </c>
      <c r="H13" s="9" t="str">
        <f t="shared" si="3"/>
        <v>Yes</v>
      </c>
      <c r="I13" s="10">
        <v>1.006</v>
      </c>
      <c r="J13" s="10">
        <v>0.60709999999999997</v>
      </c>
      <c r="K13" s="9" t="str">
        <f t="shared" si="0"/>
        <v>Yes</v>
      </c>
    </row>
    <row r="14" spans="1:11" x14ac:dyDescent="0.25">
      <c r="A14" s="93" t="s">
        <v>13</v>
      </c>
      <c r="B14" s="35" t="s">
        <v>213</v>
      </c>
      <c r="C14" s="36">
        <v>295801</v>
      </c>
      <c r="D14" s="9" t="str">
        <f>IF($B14="N/A","N/A",IF(C14&gt;15,"No",IF(C14&lt;-15,"No","Yes")))</f>
        <v>N/A</v>
      </c>
      <c r="E14" s="36">
        <v>289386</v>
      </c>
      <c r="F14" s="9" t="str">
        <f>IF($B14="N/A","N/A",IF(E14&gt;15,"No",IF(E14&lt;-15,"No","Yes")))</f>
        <v>N/A</v>
      </c>
      <c r="G14" s="36">
        <v>287854</v>
      </c>
      <c r="H14" s="9" t="str">
        <f>IF($B14="N/A","N/A",IF(G14&gt;15,"No",IF(G14&lt;-15,"No","Yes")))</f>
        <v>N/A</v>
      </c>
      <c r="I14" s="10">
        <v>-2.17</v>
      </c>
      <c r="J14" s="10">
        <v>-0.52900000000000003</v>
      </c>
      <c r="K14" s="9" t="str">
        <f t="shared" si="0"/>
        <v>Yes</v>
      </c>
    </row>
    <row r="15" spans="1:11" x14ac:dyDescent="0.25">
      <c r="A15" s="93" t="s">
        <v>442</v>
      </c>
      <c r="B15" s="35" t="s">
        <v>215</v>
      </c>
      <c r="C15" s="8">
        <v>15.452618483</v>
      </c>
      <c r="D15" s="9" t="str">
        <f>IF($B15="N/A","N/A",IF(C15&gt;20,"No",IF(C15&lt;5,"No","Yes")))</f>
        <v>Yes</v>
      </c>
      <c r="E15" s="8">
        <v>14.777494419</v>
      </c>
      <c r="F15" s="9" t="str">
        <f>IF($B15="N/A","N/A",IF(E15&gt;20,"No",IF(E15&lt;5,"No","Yes")))</f>
        <v>Yes</v>
      </c>
      <c r="G15" s="8">
        <v>14.592814412999999</v>
      </c>
      <c r="H15" s="9" t="str">
        <f>IF($B15="N/A","N/A",IF(G15&gt;20,"No",IF(G15&lt;5,"No","Yes")))</f>
        <v>Yes</v>
      </c>
      <c r="I15" s="10">
        <v>-4.37</v>
      </c>
      <c r="J15" s="10">
        <v>-1.25</v>
      </c>
      <c r="K15" s="9" t="str">
        <f t="shared" si="0"/>
        <v>Yes</v>
      </c>
    </row>
    <row r="16" spans="1:11" x14ac:dyDescent="0.25">
      <c r="A16" s="93" t="s">
        <v>443</v>
      </c>
      <c r="B16" s="30" t="s">
        <v>213</v>
      </c>
      <c r="C16" s="8" t="s">
        <v>213</v>
      </c>
      <c r="D16" s="9" t="str">
        <f>IF($B16="N/A","N/A",IF(C16&gt;15,"No",IF(C16&lt;-15,"No","Yes")))</f>
        <v>N/A</v>
      </c>
      <c r="E16" s="8">
        <v>85.222505580999993</v>
      </c>
      <c r="F16" s="9" t="str">
        <f>IF($B16="N/A","N/A",IF(E16&gt;15,"No",IF(E16&lt;-15,"No","Yes")))</f>
        <v>N/A</v>
      </c>
      <c r="G16" s="8">
        <v>85.407185587000001</v>
      </c>
      <c r="H16" s="9" t="str">
        <f>IF($B16="N/A","N/A",IF(G16&gt;15,"No",IF(G16&lt;-15,"No","Yes")))</f>
        <v>N/A</v>
      </c>
      <c r="I16" s="10" t="s">
        <v>213</v>
      </c>
      <c r="J16" s="10">
        <v>0.2167</v>
      </c>
      <c r="K16" s="9" t="str">
        <f t="shared" si="0"/>
        <v>Yes</v>
      </c>
    </row>
    <row r="17" spans="1:11" x14ac:dyDescent="0.25">
      <c r="A17" s="93" t="s">
        <v>444</v>
      </c>
      <c r="B17" s="35" t="s">
        <v>235</v>
      </c>
      <c r="C17" s="8">
        <v>28.178403723999999</v>
      </c>
      <c r="D17" s="9" t="str">
        <f>IF($B17="N/A","N/A",IF(C17&gt;1,"Yes","No"))</f>
        <v>Yes</v>
      </c>
      <c r="E17" s="8">
        <v>22.164859392</v>
      </c>
      <c r="F17" s="9" t="str">
        <f>IF($B17="N/A","N/A",IF(E17&gt;1,"Yes","No"))</f>
        <v>Yes</v>
      </c>
      <c r="G17" s="8">
        <v>27.308288228999999</v>
      </c>
      <c r="H17" s="9" t="str">
        <f>IF($B17="N/A","N/A",IF(G17&gt;1,"Yes","No"))</f>
        <v>Yes</v>
      </c>
      <c r="I17" s="10">
        <v>-21.3</v>
      </c>
      <c r="J17" s="10">
        <v>23.21</v>
      </c>
      <c r="K17" s="9" t="str">
        <f t="shared" si="0"/>
        <v>Yes</v>
      </c>
    </row>
    <row r="18" spans="1:11" x14ac:dyDescent="0.25">
      <c r="A18" s="93" t="s">
        <v>862</v>
      </c>
      <c r="B18" s="35" t="s">
        <v>213</v>
      </c>
      <c r="C18" s="94">
        <v>5357.0848450000003</v>
      </c>
      <c r="D18" s="9" t="str">
        <f>IF($B18="N/A","N/A",IF(C18&gt;15,"No",IF(C18&lt;-15,"No","Yes")))</f>
        <v>N/A</v>
      </c>
      <c r="E18" s="94">
        <v>5332.1581490999997</v>
      </c>
      <c r="F18" s="9" t="str">
        <f>IF($B18="N/A","N/A",IF(E18&gt;15,"No",IF(E18&lt;-15,"No","Yes")))</f>
        <v>N/A</v>
      </c>
      <c r="G18" s="94">
        <v>6163.7553557000001</v>
      </c>
      <c r="H18" s="9" t="str">
        <f>IF($B18="N/A","N/A",IF(G18&gt;15,"No",IF(G18&lt;-15,"No","Yes")))</f>
        <v>N/A</v>
      </c>
      <c r="I18" s="10">
        <v>-0.46500000000000002</v>
      </c>
      <c r="J18" s="10">
        <v>15.6</v>
      </c>
      <c r="K18" s="9" t="str">
        <f t="shared" si="0"/>
        <v>Yes</v>
      </c>
    </row>
    <row r="19" spans="1:11" x14ac:dyDescent="0.25">
      <c r="A19" s="3" t="s">
        <v>131</v>
      </c>
      <c r="B19" s="35" t="s">
        <v>213</v>
      </c>
      <c r="C19" s="36">
        <v>11</v>
      </c>
      <c r="D19" s="35" t="s">
        <v>213</v>
      </c>
      <c r="E19" s="36">
        <v>17</v>
      </c>
      <c r="F19" s="35" t="s">
        <v>213</v>
      </c>
      <c r="G19" s="36">
        <v>48</v>
      </c>
      <c r="H19" s="9" t="str">
        <f>IF($B19="N/A","N/A",IF(G19&gt;15,"No",IF(G19&lt;-15,"No","Yes")))</f>
        <v>N/A</v>
      </c>
      <c r="I19" s="10">
        <v>325</v>
      </c>
      <c r="J19" s="10">
        <v>182.4</v>
      </c>
      <c r="K19" s="9" t="str">
        <f t="shared" si="0"/>
        <v>No</v>
      </c>
    </row>
    <row r="20" spans="1:11" x14ac:dyDescent="0.25">
      <c r="A20" s="3" t="s">
        <v>346</v>
      </c>
      <c r="B20" s="30" t="s">
        <v>213</v>
      </c>
      <c r="C20" s="8" t="s">
        <v>213</v>
      </c>
      <c r="D20" s="35" t="s">
        <v>213</v>
      </c>
      <c r="E20" s="8">
        <v>5.8706117000000002E-3</v>
      </c>
      <c r="F20" s="35" t="s">
        <v>213</v>
      </c>
      <c r="G20" s="8">
        <v>1.6658568799999999E-2</v>
      </c>
      <c r="H20" s="9" t="str">
        <f>IF($B20="N/A","N/A",IF(G20&gt;15,"No",IF(G20&lt;-15,"No","Yes")))</f>
        <v>N/A</v>
      </c>
      <c r="I20" s="10" t="s">
        <v>213</v>
      </c>
      <c r="J20" s="10">
        <v>183.8</v>
      </c>
      <c r="K20" s="9" t="str">
        <f t="shared" si="0"/>
        <v>No</v>
      </c>
    </row>
    <row r="21" spans="1:11" ht="25" x14ac:dyDescent="0.25">
      <c r="A21" s="3" t="s">
        <v>841</v>
      </c>
      <c r="B21" s="35" t="s">
        <v>213</v>
      </c>
      <c r="C21" s="94">
        <v>4221</v>
      </c>
      <c r="D21" s="9" t="str">
        <f>IF($B21="N/A","N/A",IF(C21&gt;60,"No",IF(C21&lt;15,"No","Yes")))</f>
        <v>N/A</v>
      </c>
      <c r="E21" s="94">
        <v>1961.5882353</v>
      </c>
      <c r="F21" s="9" t="str">
        <f>IF($B21="N/A","N/A",IF(E21&gt;60,"No",IF(E21&lt;15,"No","Yes")))</f>
        <v>N/A</v>
      </c>
      <c r="G21" s="94">
        <v>3632.3541667</v>
      </c>
      <c r="H21" s="9" t="str">
        <f>IF($B21="N/A","N/A",IF(G21&gt;60,"No",IF(G21&lt;15,"No","Yes")))</f>
        <v>N/A</v>
      </c>
      <c r="I21" s="10">
        <v>-53.5</v>
      </c>
      <c r="J21" s="10">
        <v>85.17</v>
      </c>
      <c r="K21" s="9" t="str">
        <f t="shared" si="0"/>
        <v>No</v>
      </c>
    </row>
    <row r="22" spans="1:11" x14ac:dyDescent="0.25">
      <c r="A22" s="3" t="s">
        <v>27</v>
      </c>
      <c r="B22" s="35" t="s">
        <v>217</v>
      </c>
      <c r="C22" s="36">
        <v>0</v>
      </c>
      <c r="D22" s="9" t="str">
        <f>IF($B22="N/A","N/A",IF(C22="N/A","N/A",IF(C22=0,"Yes","No")))</f>
        <v>Yes</v>
      </c>
      <c r="E22" s="36">
        <v>11</v>
      </c>
      <c r="F22" s="9" t="str">
        <f>IF($B22="N/A","N/A",IF(E22="N/A","N/A",IF(E22=0,"Yes","No")))</f>
        <v>No</v>
      </c>
      <c r="G22" s="36">
        <v>0</v>
      </c>
      <c r="H22" s="9" t="str">
        <f>IF($B22="N/A","N/A",IF(G22=0,"Yes","No"))</f>
        <v>Yes</v>
      </c>
      <c r="I22" s="10" t="s">
        <v>1746</v>
      </c>
      <c r="J22" s="10">
        <v>-100</v>
      </c>
      <c r="K22" s="9" t="str">
        <f t="shared" si="0"/>
        <v>No</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250092</v>
      </c>
      <c r="D6" s="9" t="str">
        <f>IF($B6="N/A","N/A",IF(C6&gt;15,"No",IF(C6&lt;-15,"No","Yes")))</f>
        <v>N/A</v>
      </c>
      <c r="E6" s="36">
        <v>246622</v>
      </c>
      <c r="F6" s="9" t="str">
        <f>IF($B6="N/A","N/A",IF(E6&gt;15,"No",IF(E6&lt;-15,"No","Yes")))</f>
        <v>N/A</v>
      </c>
      <c r="G6" s="36">
        <v>245848</v>
      </c>
      <c r="H6" s="9" t="str">
        <f>IF($B6="N/A","N/A",IF(G6&gt;15,"No",IF(G6&lt;-15,"No","Yes")))</f>
        <v>N/A</v>
      </c>
      <c r="I6" s="10">
        <v>-1.39</v>
      </c>
      <c r="J6" s="10">
        <v>-0.314</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195.71811882</v>
      </c>
      <c r="D9" s="9" t="str">
        <f>IF($B9="N/A","N/A",IF(C9&gt;100,"No",IF(C9&lt;50,"No","Yes")))</f>
        <v>No</v>
      </c>
      <c r="E9" s="37">
        <v>196.13924080999999</v>
      </c>
      <c r="F9" s="9" t="str">
        <f>IF($B9="N/A","N/A",IF(E9&gt;100,"No",IF(E9&lt;50,"No","Yes")))</f>
        <v>No</v>
      </c>
      <c r="G9" s="37">
        <v>200.58025257</v>
      </c>
      <c r="H9" s="9" t="str">
        <f>IF($B9="N/A","N/A",IF(G9&gt;100,"No",IF(G9&lt;50,"No","Yes")))</f>
        <v>No</v>
      </c>
      <c r="I9" s="10">
        <v>0.2152</v>
      </c>
      <c r="J9" s="10">
        <v>2.2639999999999998</v>
      </c>
      <c r="K9" s="9" t="str">
        <f t="shared" si="0"/>
        <v>Yes</v>
      </c>
    </row>
    <row r="10" spans="1:11" ht="25" x14ac:dyDescent="0.25">
      <c r="A10" s="75" t="s">
        <v>844</v>
      </c>
      <c r="B10" s="35" t="s">
        <v>213</v>
      </c>
      <c r="C10" s="37">
        <v>725.48855257000002</v>
      </c>
      <c r="D10" s="9" t="str">
        <f>IF($B10="N/A","N/A",IF(C10&gt;15,"No",IF(C10&lt;-15,"No","Yes")))</f>
        <v>N/A</v>
      </c>
      <c r="E10" s="37">
        <v>718.01853344000006</v>
      </c>
      <c r="F10" s="9" t="str">
        <f>IF($B10="N/A","N/A",IF(E10&gt;15,"No",IF(E10&lt;-15,"No","Yes")))</f>
        <v>N/A</v>
      </c>
      <c r="G10" s="37">
        <v>729.87851855999997</v>
      </c>
      <c r="H10" s="9" t="str">
        <f>IF($B10="N/A","N/A",IF(G10&gt;15,"No",IF(G10&lt;-15,"No","Yes")))</f>
        <v>N/A</v>
      </c>
      <c r="I10" s="10">
        <v>-1.03</v>
      </c>
      <c r="J10" s="10">
        <v>1.6519999999999999</v>
      </c>
      <c r="K10" s="9" t="str">
        <f t="shared" si="0"/>
        <v>Yes</v>
      </c>
    </row>
    <row r="11" spans="1:11" ht="25" x14ac:dyDescent="0.25">
      <c r="A11" s="75" t="s">
        <v>845</v>
      </c>
      <c r="B11" s="35" t="s">
        <v>213</v>
      </c>
      <c r="C11" s="37">
        <v>330.39247999999998</v>
      </c>
      <c r="D11" s="9" t="str">
        <f>IF($B11="N/A","N/A",IF(C11&gt;15,"No",IF(C11&lt;-15,"No","Yes")))</f>
        <v>N/A</v>
      </c>
      <c r="E11" s="37">
        <v>323.70377987000001</v>
      </c>
      <c r="F11" s="9" t="str">
        <f>IF($B11="N/A","N/A",IF(E11&gt;15,"No",IF(E11&lt;-15,"No","Yes")))</f>
        <v>N/A</v>
      </c>
      <c r="G11" s="37">
        <v>305.31273499000002</v>
      </c>
      <c r="H11" s="9" t="str">
        <f>IF($B11="N/A","N/A",IF(G11&gt;15,"No",IF(G11&lt;-15,"No","Yes")))</f>
        <v>N/A</v>
      </c>
      <c r="I11" s="10">
        <v>-2.02</v>
      </c>
      <c r="J11" s="10">
        <v>-5.68</v>
      </c>
      <c r="K11" s="9" t="str">
        <f t="shared" si="0"/>
        <v>Yes</v>
      </c>
    </row>
    <row r="12" spans="1:11" ht="25" x14ac:dyDescent="0.25">
      <c r="A12" s="75" t="s">
        <v>846</v>
      </c>
      <c r="B12" s="35" t="s">
        <v>213</v>
      </c>
      <c r="C12" s="37">
        <v>946.93589984000005</v>
      </c>
      <c r="D12" s="9" t="str">
        <f>IF($B12="N/A","N/A",IF(C12&gt;15,"No",IF(C12&lt;-15,"No","Yes")))</f>
        <v>N/A</v>
      </c>
      <c r="E12" s="37">
        <v>950.29565994999996</v>
      </c>
      <c r="F12" s="9" t="str">
        <f>IF($B12="N/A","N/A",IF(E12&gt;15,"No",IF(E12&lt;-15,"No","Yes")))</f>
        <v>N/A</v>
      </c>
      <c r="G12" s="37">
        <v>1165.7505802000001</v>
      </c>
      <c r="H12" s="9" t="str">
        <f>IF($B12="N/A","N/A",IF(G12&gt;15,"No",IF(G12&lt;-15,"No","Yes")))</f>
        <v>N/A</v>
      </c>
      <c r="I12" s="10">
        <v>0.3548</v>
      </c>
      <c r="J12" s="10">
        <v>22.67</v>
      </c>
      <c r="K12" s="9" t="str">
        <f t="shared" si="0"/>
        <v>Yes</v>
      </c>
    </row>
    <row r="13" spans="1:11" x14ac:dyDescent="0.25">
      <c r="A13" s="75" t="s">
        <v>655</v>
      </c>
      <c r="B13" s="35" t="s">
        <v>237</v>
      </c>
      <c r="C13" s="8">
        <v>93.291668666000007</v>
      </c>
      <c r="D13" s="9" t="str">
        <f>IF($B13="N/A","N/A",IF(C13&gt;99,"No",IF(C13&lt;75,"No","Yes")))</f>
        <v>Yes</v>
      </c>
      <c r="E13" s="8">
        <v>93.499768876999994</v>
      </c>
      <c r="F13" s="9" t="str">
        <f>IF($B13="N/A","N/A",IF(E13&gt;99,"No",IF(E13&lt;75,"No","Yes")))</f>
        <v>Yes</v>
      </c>
      <c r="G13" s="8">
        <v>93.110783898999998</v>
      </c>
      <c r="H13" s="9" t="str">
        <f>IF($B13="N/A","N/A",IF(G13&gt;99,"No",IF(G13&lt;75,"No","Yes")))</f>
        <v>Yes</v>
      </c>
      <c r="I13" s="10">
        <v>0.22309999999999999</v>
      </c>
      <c r="J13" s="10">
        <v>-0.41599999999999998</v>
      </c>
      <c r="K13" s="9" t="str">
        <f t="shared" ref="K13:K24" si="1">IF(J13="Div by 0", "N/A", IF(J13="N/A","N/A", IF(J13&gt;30, "No", IF(J13&lt;-30, "No", "Yes"))))</f>
        <v>Yes</v>
      </c>
    </row>
    <row r="14" spans="1:11" x14ac:dyDescent="0.25">
      <c r="A14" s="75" t="s">
        <v>495</v>
      </c>
      <c r="B14" s="35" t="s">
        <v>213</v>
      </c>
      <c r="C14" s="9">
        <v>99.999142789999993</v>
      </c>
      <c r="D14" s="9" t="str">
        <f>IF($B14="N/A","N/A",IF(C14&gt;15,"No",IF(C14&lt;-15,"No","Yes")))</f>
        <v>N/A</v>
      </c>
      <c r="E14" s="9">
        <v>100</v>
      </c>
      <c r="F14" s="9" t="str">
        <f>IF($B14="N/A","N/A",IF(E14&gt;15,"No",IF(E14&lt;-15,"No","Yes")))</f>
        <v>N/A</v>
      </c>
      <c r="G14" s="9">
        <v>100</v>
      </c>
      <c r="H14" s="9" t="str">
        <f>IF($B14="N/A","N/A",IF(G14&gt;15,"No",IF(G14&lt;-15,"No","Yes")))</f>
        <v>N/A</v>
      </c>
      <c r="I14" s="10">
        <v>8.9999999999999998E-4</v>
      </c>
      <c r="J14" s="10">
        <v>0</v>
      </c>
      <c r="K14" s="9" t="str">
        <f t="shared" si="1"/>
        <v>Yes</v>
      </c>
    </row>
    <row r="15" spans="1:11" x14ac:dyDescent="0.25">
      <c r="A15" s="75" t="s">
        <v>847</v>
      </c>
      <c r="B15" s="35" t="s">
        <v>213</v>
      </c>
      <c r="C15" s="36">
        <v>28.037781863999999</v>
      </c>
      <c r="D15" s="9" t="str">
        <f>IF($B15="N/A","N/A",IF(C15&gt;15,"No",IF(C15&lt;-15,"No","Yes")))</f>
        <v>N/A</v>
      </c>
      <c r="E15" s="10">
        <v>27.923539946999998</v>
      </c>
      <c r="F15" s="9" t="str">
        <f>IF($B15="N/A","N/A",IF(E15&gt;15,"No",IF(E15&lt;-15,"No","Yes")))</f>
        <v>N/A</v>
      </c>
      <c r="G15" s="10">
        <v>27.756813783999998</v>
      </c>
      <c r="H15" s="9" t="str">
        <f>IF($B15="N/A","N/A",IF(G15&gt;15,"No",IF(G15&lt;-15,"No","Yes")))</f>
        <v>N/A</v>
      </c>
      <c r="I15" s="10">
        <v>-0.40699999999999997</v>
      </c>
      <c r="J15" s="10">
        <v>-0.59699999999999998</v>
      </c>
      <c r="K15" s="9" t="str">
        <f t="shared" si="1"/>
        <v>Yes</v>
      </c>
    </row>
    <row r="16" spans="1:11" x14ac:dyDescent="0.25">
      <c r="A16" s="72" t="s">
        <v>656</v>
      </c>
      <c r="B16" s="51" t="s">
        <v>238</v>
      </c>
      <c r="C16" s="9">
        <v>5.7438862499000001</v>
      </c>
      <c r="D16" s="9" t="str">
        <f>IF($B16="N/A","N/A",IF(C16&gt;20,"No",IF(C16&lt;=0,"No","Yes")))</f>
        <v>Yes</v>
      </c>
      <c r="E16" s="9">
        <v>5.5818215731</v>
      </c>
      <c r="F16" s="9" t="str">
        <f>IF($B16="N/A","N/A",IF(E16&gt;20,"No",IF(E16&lt;=0,"No","Yes")))</f>
        <v>Yes</v>
      </c>
      <c r="G16" s="9">
        <v>5.6587810353999997</v>
      </c>
      <c r="H16" s="9" t="str">
        <f>IF($B16="N/A","N/A",IF(G16&gt;20,"No",IF(G16&lt;=0,"No","Yes")))</f>
        <v>Yes</v>
      </c>
      <c r="I16" s="10">
        <v>-2.82</v>
      </c>
      <c r="J16" s="10">
        <v>1.379</v>
      </c>
      <c r="K16" s="9" t="str">
        <f t="shared" si="1"/>
        <v>Yes</v>
      </c>
    </row>
    <row r="17" spans="1:11" x14ac:dyDescent="0.25">
      <c r="A17" s="72"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2" t="s">
        <v>848</v>
      </c>
      <c r="B18" s="35" t="s">
        <v>213</v>
      </c>
      <c r="C18" s="10">
        <v>27.556769927000001</v>
      </c>
      <c r="D18" s="9" t="str">
        <f>IF($B18="N/A","N/A",IF(C18&gt;15,"No",IF(C18&lt;-15,"No","Yes")))</f>
        <v>N/A</v>
      </c>
      <c r="E18" s="10">
        <v>28.118843527999999</v>
      </c>
      <c r="F18" s="9" t="str">
        <f>IF($B18="N/A","N/A",IF(E18&gt;15,"No",IF(E18&lt;-15,"No","Yes")))</f>
        <v>N/A</v>
      </c>
      <c r="G18" s="10">
        <v>27.336472109999999</v>
      </c>
      <c r="H18" s="9" t="str">
        <f>IF($B18="N/A","N/A",IF(G18&gt;15,"No",IF(G18&lt;-15,"No","Yes")))</f>
        <v>N/A</v>
      </c>
      <c r="I18" s="10">
        <v>2.04</v>
      </c>
      <c r="J18" s="10">
        <v>-2.78</v>
      </c>
      <c r="K18" s="9" t="str">
        <f t="shared" si="1"/>
        <v>Yes</v>
      </c>
    </row>
    <row r="19" spans="1:11" x14ac:dyDescent="0.25">
      <c r="A19" s="75" t="s">
        <v>657</v>
      </c>
      <c r="B19" s="51" t="s">
        <v>239</v>
      </c>
      <c r="C19" s="9">
        <v>0.1607408474</v>
      </c>
      <c r="D19" s="9" t="str">
        <f>IF($B19="N/A","N/A",IF(C19&gt;10,"No",IF(C19&lt;=0,"No","Yes")))</f>
        <v>Yes</v>
      </c>
      <c r="E19" s="9">
        <v>0.10380258050000001</v>
      </c>
      <c r="F19" s="9" t="str">
        <f>IF($B19="N/A","N/A",IF(E19&gt;10,"No",IF(E19&lt;=0,"No","Yes")))</f>
        <v>Yes</v>
      </c>
      <c r="G19" s="9">
        <v>8.0130812499999995E-2</v>
      </c>
      <c r="H19" s="9" t="str">
        <f>IF($B19="N/A","N/A",IF(G19&gt;10,"No",IF(G19&lt;=0,"No","Yes")))</f>
        <v>Yes</v>
      </c>
      <c r="I19" s="10">
        <v>-35.4</v>
      </c>
      <c r="J19" s="10">
        <v>-22.8</v>
      </c>
      <c r="K19" s="9" t="str">
        <f t="shared" si="1"/>
        <v>Yes</v>
      </c>
    </row>
    <row r="20" spans="1:11" x14ac:dyDescent="0.25">
      <c r="A20" s="75"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5" t="s">
        <v>849</v>
      </c>
      <c r="B21" s="35" t="s">
        <v>213</v>
      </c>
      <c r="C21" s="10">
        <v>31.094527363000001</v>
      </c>
      <c r="D21" s="9" t="str">
        <f>IF($B21="N/A","N/A",IF(C21&gt;15,"No",IF(C21&lt;-15,"No","Yes")))</f>
        <v>N/A</v>
      </c>
      <c r="E21" s="10">
        <v>39.890625</v>
      </c>
      <c r="F21" s="9" t="str">
        <f>IF($B21="N/A","N/A",IF(E21&gt;15,"No",IF(E21&lt;-15,"No","Yes")))</f>
        <v>N/A</v>
      </c>
      <c r="G21" s="10">
        <v>52.654822334999999</v>
      </c>
      <c r="H21" s="9" t="str">
        <f>IF($B21="N/A","N/A",IF(G21&gt;15,"No",IF(G21&lt;-15,"No","Yes")))</f>
        <v>N/A</v>
      </c>
      <c r="I21" s="10">
        <v>28.29</v>
      </c>
      <c r="J21" s="10">
        <v>32</v>
      </c>
      <c r="K21" s="9" t="str">
        <f t="shared" si="1"/>
        <v>No</v>
      </c>
    </row>
    <row r="22" spans="1:11" x14ac:dyDescent="0.25">
      <c r="A22" s="75" t="s">
        <v>1709</v>
      </c>
      <c r="B22" s="51" t="s">
        <v>224</v>
      </c>
      <c r="C22" s="9">
        <v>0.80370423680000003</v>
      </c>
      <c r="D22" s="9" t="str">
        <f>IF($B22="N/A","N/A",IF(C22&gt;5,"No",IF(C22&lt;=0,"No","Yes")))</f>
        <v>Yes</v>
      </c>
      <c r="E22" s="9">
        <v>0.81460696939999999</v>
      </c>
      <c r="F22" s="9" t="str">
        <f>IF($B22="N/A","N/A",IF(E22&gt;5,"No",IF(E22&lt;=0,"No","Yes")))</f>
        <v>Yes</v>
      </c>
      <c r="G22" s="9">
        <v>1.1503042530000001</v>
      </c>
      <c r="H22" s="9" t="str">
        <f>IF($B22="N/A","N/A",IF(G22&gt;5,"No",IF(G22&lt;=0,"No","Yes")))</f>
        <v>Yes</v>
      </c>
      <c r="I22" s="10">
        <v>1.357</v>
      </c>
      <c r="J22" s="10">
        <v>41.21</v>
      </c>
      <c r="K22" s="9" t="str">
        <f t="shared" si="1"/>
        <v>No</v>
      </c>
    </row>
    <row r="23" spans="1:11" x14ac:dyDescent="0.25">
      <c r="A23" s="75"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5" t="s">
        <v>850</v>
      </c>
      <c r="B24" s="35" t="s">
        <v>213</v>
      </c>
      <c r="C24" s="10">
        <v>15.895522388</v>
      </c>
      <c r="D24" s="9" t="str">
        <f>IF($B24="N/A","N/A",IF(C24&gt;15,"No",IF(C24&lt;-15,"No","Yes")))</f>
        <v>N/A</v>
      </c>
      <c r="E24" s="10">
        <v>16.136884022</v>
      </c>
      <c r="F24" s="9" t="str">
        <f>IF($B24="N/A","N/A",IF(E24&gt;15,"No",IF(E24&lt;-15,"No","Yes")))</f>
        <v>N/A</v>
      </c>
      <c r="G24" s="10">
        <v>9.7510608203999993</v>
      </c>
      <c r="H24" s="9" t="str">
        <f>IF($B24="N/A","N/A",IF(G24&gt;15,"No",IF(G24&lt;-15,"No","Yes")))</f>
        <v>N/A</v>
      </c>
      <c r="I24" s="10">
        <v>1.518</v>
      </c>
      <c r="J24" s="10">
        <v>-39.6</v>
      </c>
      <c r="K24" s="9" t="str">
        <f t="shared" si="1"/>
        <v>No</v>
      </c>
    </row>
    <row r="25" spans="1:11" x14ac:dyDescent="0.25">
      <c r="A25" s="75" t="s">
        <v>15</v>
      </c>
      <c r="B25" s="35" t="s">
        <v>240</v>
      </c>
      <c r="C25" s="9">
        <v>2.3823233049999999</v>
      </c>
      <c r="D25" s="9" t="str">
        <f>IF($B25="N/A","N/A",IF(C25&gt;20,"No",IF(C25&lt;1,"No","Yes")))</f>
        <v>Yes</v>
      </c>
      <c r="E25" s="9">
        <v>2.3708347186999998</v>
      </c>
      <c r="F25" s="9" t="str">
        <f>IF($B25="N/A","N/A",IF(E25&gt;20,"No",IF(E25&lt;1,"No","Yes")))</f>
        <v>Yes</v>
      </c>
      <c r="G25" s="9">
        <v>2.2989814845000001</v>
      </c>
      <c r="H25" s="9" t="str">
        <f>IF($B25="N/A","N/A",IF(G25&gt;20,"No",IF(G25&lt;1,"No","Yes")))</f>
        <v>Yes</v>
      </c>
      <c r="I25" s="10">
        <v>-0.48199999999999998</v>
      </c>
      <c r="J25" s="10">
        <v>-3.03</v>
      </c>
      <c r="K25" s="9" t="str">
        <f t="shared" ref="K25:K34" si="2">IF(J25="Div by 0", "N/A", IF(J25="N/A","N/A", IF(J25&gt;30, "No", IF(J25&lt;-30, "No", "Yes"))))</f>
        <v>Yes</v>
      </c>
    </row>
    <row r="26" spans="1:11" x14ac:dyDescent="0.25">
      <c r="A26" s="75"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75" t="s">
        <v>32</v>
      </c>
      <c r="B27" s="35" t="s">
        <v>214</v>
      </c>
      <c r="C27" s="9">
        <v>99.998000735999995</v>
      </c>
      <c r="D27" s="9" t="str">
        <f>IF($B27="N/A","N/A",IF(C27&gt;100,"No",IF(C27&lt;95,"No","Yes")))</f>
        <v>Yes</v>
      </c>
      <c r="E27" s="9">
        <v>99.979726059000001</v>
      </c>
      <c r="F27" s="9" t="str">
        <f>IF($B27="N/A","N/A",IF(E27&gt;100,"No",IF(E27&lt;95,"No","Yes")))</f>
        <v>Yes</v>
      </c>
      <c r="G27" s="9">
        <v>100</v>
      </c>
      <c r="H27" s="9" t="str">
        <f>IF($B27="N/A","N/A",IF(G27&gt;100,"No",IF(G27&lt;95,"No","Yes")))</f>
        <v>Yes</v>
      </c>
      <c r="I27" s="10">
        <v>-1.7999999999999999E-2</v>
      </c>
      <c r="J27" s="10">
        <v>2.0299999999999999E-2</v>
      </c>
      <c r="K27" s="9" t="str">
        <f t="shared" si="2"/>
        <v>Yes</v>
      </c>
    </row>
    <row r="28" spans="1:11" x14ac:dyDescent="0.25">
      <c r="A28" s="75" t="s">
        <v>851</v>
      </c>
      <c r="B28" s="35" t="s">
        <v>226</v>
      </c>
      <c r="C28" s="9">
        <v>16.854134761000001</v>
      </c>
      <c r="D28" s="9" t="str">
        <f>IF($B28="N/A","N/A",IF(C28&gt;30,"No",IF(C28&lt;5,"No","Yes")))</f>
        <v>Yes</v>
      </c>
      <c r="E28" s="9">
        <v>15.006570089</v>
      </c>
      <c r="F28" s="9" t="str">
        <f>IF($B28="N/A","N/A",IF(E28&gt;30,"No",IF(E28&lt;5,"No","Yes")))</f>
        <v>Yes</v>
      </c>
      <c r="G28" s="9">
        <v>13.932592496</v>
      </c>
      <c r="H28" s="9" t="str">
        <f>IF($B28="N/A","N/A",IF(G28&gt;30,"No",IF(G28&lt;5,"No","Yes")))</f>
        <v>Yes</v>
      </c>
      <c r="I28" s="10">
        <v>-11</v>
      </c>
      <c r="J28" s="10">
        <v>-7.16</v>
      </c>
      <c r="K28" s="9" t="str">
        <f t="shared" si="2"/>
        <v>Yes</v>
      </c>
    </row>
    <row r="29" spans="1:11" x14ac:dyDescent="0.25">
      <c r="A29" s="75" t="s">
        <v>852</v>
      </c>
      <c r="B29" s="35" t="s">
        <v>227</v>
      </c>
      <c r="C29" s="9">
        <v>52.262212750000003</v>
      </c>
      <c r="D29" s="9" t="str">
        <f>IF($B29="N/A","N/A",IF(C29&gt;75,"No",IF(C29&lt;15,"No","Yes")))</f>
        <v>Yes</v>
      </c>
      <c r="E29" s="9">
        <v>49.868192657999998</v>
      </c>
      <c r="F29" s="9" t="str">
        <f>IF($B29="N/A","N/A",IF(E29&gt;75,"No",IF(E29&lt;15,"No","Yes")))</f>
        <v>Yes</v>
      </c>
      <c r="G29" s="9">
        <v>48.003644528000002</v>
      </c>
      <c r="H29" s="9" t="str">
        <f>IF($B29="N/A","N/A",IF(G29&gt;75,"No",IF(G29&lt;15,"No","Yes")))</f>
        <v>Yes</v>
      </c>
      <c r="I29" s="10">
        <v>-4.58</v>
      </c>
      <c r="J29" s="10">
        <v>-3.74</v>
      </c>
      <c r="K29" s="9" t="str">
        <f t="shared" si="2"/>
        <v>Yes</v>
      </c>
    </row>
    <row r="30" spans="1:11" x14ac:dyDescent="0.25">
      <c r="A30" s="75" t="s">
        <v>853</v>
      </c>
      <c r="B30" s="35" t="s">
        <v>228</v>
      </c>
      <c r="C30" s="9">
        <v>30.883652488999999</v>
      </c>
      <c r="D30" s="9" t="str">
        <f>IF($B30="N/A","N/A",IF(C30&gt;70,"No",IF(C30&lt;25,"No","Yes")))</f>
        <v>Yes</v>
      </c>
      <c r="E30" s="9">
        <v>35.125237253000002</v>
      </c>
      <c r="F30" s="9" t="str">
        <f>IF($B30="N/A","N/A",IF(E30&gt;70,"No",IF(E30&lt;25,"No","Yes")))</f>
        <v>Yes</v>
      </c>
      <c r="G30" s="9">
        <v>38.063356220000003</v>
      </c>
      <c r="H30" s="9" t="str">
        <f>IF($B30="N/A","N/A",IF(G30&gt;70,"No",IF(G30&lt;25,"No","Yes")))</f>
        <v>Yes</v>
      </c>
      <c r="I30" s="10">
        <v>13.73</v>
      </c>
      <c r="J30" s="10">
        <v>8.3650000000000002</v>
      </c>
      <c r="K30" s="9" t="str">
        <f t="shared" si="2"/>
        <v>Yes</v>
      </c>
    </row>
    <row r="31" spans="1:11" x14ac:dyDescent="0.25">
      <c r="A31" s="75" t="s">
        <v>160</v>
      </c>
      <c r="B31" s="35" t="s">
        <v>214</v>
      </c>
      <c r="C31" s="9">
        <v>99.999600146999995</v>
      </c>
      <c r="D31" s="9" t="str">
        <f>IF($B31="N/A","N/A",IF(C31&gt;100,"No",IF(C31&lt;95,"No","Yes")))</f>
        <v>Yes</v>
      </c>
      <c r="E31" s="9">
        <v>99.999189041999998</v>
      </c>
      <c r="F31" s="9" t="str">
        <f>IF($B31="N/A","N/A",IF(E31&gt;100,"No",IF(E31&lt;95,"No","Yes")))</f>
        <v>Yes</v>
      </c>
      <c r="G31" s="9">
        <v>99.999186488999996</v>
      </c>
      <c r="H31" s="9" t="str">
        <f>IF($B31="N/A","N/A",IF(G31&gt;100,"No",IF(G31&lt;95,"No","Yes")))</f>
        <v>Yes</v>
      </c>
      <c r="I31" s="10">
        <v>0</v>
      </c>
      <c r="J31" s="10">
        <v>0</v>
      </c>
      <c r="K31" s="9" t="str">
        <f t="shared" si="2"/>
        <v>Yes</v>
      </c>
    </row>
    <row r="32" spans="1:11" x14ac:dyDescent="0.25">
      <c r="A32" s="29" t="s">
        <v>374</v>
      </c>
      <c r="B32" s="35" t="s">
        <v>241</v>
      </c>
      <c r="C32" s="9">
        <v>0.55739487870000004</v>
      </c>
      <c r="D32" s="9" t="str">
        <f>IF($B32="N/A","N/A",IF(C32&gt;5,"No",IF(C32&lt;1,"No","Yes")))</f>
        <v>No</v>
      </c>
      <c r="E32" s="9">
        <v>0.81298505409999999</v>
      </c>
      <c r="F32" s="9" t="str">
        <f>IF($B32="N/A","N/A",IF(E32&gt;5,"No",IF(E32&lt;1,"No","Yes")))</f>
        <v>No</v>
      </c>
      <c r="G32" s="9">
        <v>1.0075331099</v>
      </c>
      <c r="H32" s="9" t="str">
        <f>IF($B32="N/A","N/A",IF(G32&gt;5,"No",IF(G32&lt;1,"No","Yes")))</f>
        <v>Yes</v>
      </c>
      <c r="I32" s="10">
        <v>45.85</v>
      </c>
      <c r="J32" s="10">
        <v>23.93</v>
      </c>
      <c r="K32" s="9" t="str">
        <f t="shared" si="2"/>
        <v>Yes</v>
      </c>
    </row>
    <row r="33" spans="1:11" x14ac:dyDescent="0.25">
      <c r="A33" s="29" t="s">
        <v>376</v>
      </c>
      <c r="B33" s="35" t="s">
        <v>242</v>
      </c>
      <c r="C33" s="9">
        <v>97.484925547000003</v>
      </c>
      <c r="D33" s="9" t="str">
        <f>IF($B33="N/A","N/A",IF(C33&gt;98,"No",IF(C33&lt;8,"No","Yes")))</f>
        <v>Yes</v>
      </c>
      <c r="E33" s="9">
        <v>97.486031253999997</v>
      </c>
      <c r="F33" s="9" t="str">
        <f>IF($B33="N/A","N/A",IF(E33&gt;98,"No",IF(E33&lt;8,"No","Yes")))</f>
        <v>Yes</v>
      </c>
      <c r="G33" s="9">
        <v>97.266197000000005</v>
      </c>
      <c r="H33" s="9" t="str">
        <f>IF($B33="N/A","N/A",IF(G33&gt;98,"No",IF(G33&lt;8,"No","Yes")))</f>
        <v>Yes</v>
      </c>
      <c r="I33" s="10">
        <v>1.1000000000000001E-3</v>
      </c>
      <c r="J33" s="10">
        <v>-0.22600000000000001</v>
      </c>
      <c r="K33" s="9" t="str">
        <f t="shared" si="2"/>
        <v>Yes</v>
      </c>
    </row>
    <row r="34" spans="1:11" x14ac:dyDescent="0.25">
      <c r="A34" s="29" t="s">
        <v>377</v>
      </c>
      <c r="B34" s="51" t="s">
        <v>224</v>
      </c>
      <c r="C34" s="9">
        <v>0.94645170580000004</v>
      </c>
      <c r="D34" s="9" t="str">
        <f>IF($B34="N/A","N/A",IF(C34&gt;5,"No",IF(C34&lt;=0,"No","Yes")))</f>
        <v>Yes</v>
      </c>
      <c r="E34" s="9">
        <v>0.67228390010000005</v>
      </c>
      <c r="F34" s="9" t="str">
        <f>IF($B34="N/A","N/A",IF(E34&gt;5,"No",IF(E34&lt;=0,"No","Yes")))</f>
        <v>Yes</v>
      </c>
      <c r="G34" s="9">
        <v>0.71588949270000002</v>
      </c>
      <c r="H34" s="9" t="str">
        <f>IF($B34="N/A","N/A",IF(G34&gt;5,"No",IF(G34&lt;=0,"No","Yes")))</f>
        <v>Yes</v>
      </c>
      <c r="I34" s="10">
        <v>-29</v>
      </c>
      <c r="J34" s="10">
        <v>6.4859999999999998</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45709</v>
      </c>
      <c r="D6" s="9" t="str">
        <f>IF($B6="N/A","N/A",IF(C6&gt;15,"No",IF(C6&lt;-15,"No","Yes")))</f>
        <v>N/A</v>
      </c>
      <c r="E6" s="36">
        <v>42764</v>
      </c>
      <c r="F6" s="9" t="str">
        <f>IF($B6="N/A","N/A",IF(E6&gt;15,"No",IF(E6&lt;-15,"No","Yes")))</f>
        <v>N/A</v>
      </c>
      <c r="G6" s="36">
        <v>42006</v>
      </c>
      <c r="H6" s="9" t="str">
        <f>IF($B6="N/A","N/A",IF(G6&gt;15,"No",IF(G6&lt;-15,"No","Yes")))</f>
        <v>N/A</v>
      </c>
      <c r="I6" s="10">
        <v>-6.44</v>
      </c>
      <c r="J6" s="10">
        <v>-1.77</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742.68137565999996</v>
      </c>
      <c r="D9" s="9" t="str">
        <f>IF($B9="N/A","N/A",IF(C9&gt;15,"No",IF(C9&lt;-15,"No","Yes")))</f>
        <v>N/A</v>
      </c>
      <c r="E9" s="37">
        <v>798.16223926999999</v>
      </c>
      <c r="F9" s="9" t="str">
        <f>IF($B9="N/A","N/A",IF(E9&gt;15,"No",IF(E9&lt;-15,"No","Yes")))</f>
        <v>N/A</v>
      </c>
      <c r="G9" s="37">
        <v>822.23887063999996</v>
      </c>
      <c r="H9" s="9" t="str">
        <f>IF($B9="N/A","N/A",IF(G9&gt;15,"No",IF(G9&lt;-15,"No","Yes")))</f>
        <v>N/A</v>
      </c>
      <c r="I9" s="10">
        <v>7.47</v>
      </c>
      <c r="J9" s="10">
        <v>3.0169999999999999</v>
      </c>
      <c r="K9" s="9" t="str">
        <f t="shared" si="0"/>
        <v>Yes</v>
      </c>
    </row>
    <row r="10" spans="1:11" x14ac:dyDescent="0.25">
      <c r="A10" s="75" t="s">
        <v>655</v>
      </c>
      <c r="B10" s="35" t="s">
        <v>237</v>
      </c>
      <c r="C10" s="8">
        <v>89.840075259000002</v>
      </c>
      <c r="D10" s="9" t="str">
        <f>IF($B10="N/A","N/A",IF(C10&gt;99,"No",IF(C10&lt;75,"No","Yes")))</f>
        <v>Yes</v>
      </c>
      <c r="E10" s="8">
        <v>94.319988776000002</v>
      </c>
      <c r="F10" s="9" t="str">
        <f>IF($B10="N/A","N/A",IF(E10&gt;99,"No",IF(E10&lt;75,"No","Yes")))</f>
        <v>Yes</v>
      </c>
      <c r="G10" s="8">
        <v>97.364662190999994</v>
      </c>
      <c r="H10" s="9" t="str">
        <f>IF($B10="N/A","N/A",IF(G10&gt;99,"No",IF(G10&lt;75,"No","Yes")))</f>
        <v>Yes</v>
      </c>
      <c r="I10" s="10">
        <v>4.9870000000000001</v>
      </c>
      <c r="J10" s="10">
        <v>3.2280000000000002</v>
      </c>
      <c r="K10" s="9" t="str">
        <f t="shared" si="0"/>
        <v>Yes</v>
      </c>
    </row>
    <row r="11" spans="1:11" x14ac:dyDescent="0.25">
      <c r="A11" s="72" t="s">
        <v>656</v>
      </c>
      <c r="B11" s="51" t="s">
        <v>238</v>
      </c>
      <c r="C11" s="9">
        <v>1.8311492266</v>
      </c>
      <c r="D11" s="9" t="str">
        <f>IF($B11="N/A","N/A",IF(C11&gt;20,"No",IF(C11&lt;=0,"No","Yes")))</f>
        <v>Yes</v>
      </c>
      <c r="E11" s="9">
        <v>1.9034702085999999</v>
      </c>
      <c r="F11" s="9" t="str">
        <f>IF($B11="N/A","N/A",IF(E11&gt;20,"No",IF(E11&lt;=0,"No","Yes")))</f>
        <v>Yes</v>
      </c>
      <c r="G11" s="9">
        <v>1.0165214493000001</v>
      </c>
      <c r="H11" s="9" t="str">
        <f>IF($B11="N/A","N/A",IF(G11&gt;20,"No",IF(G11&lt;=0,"No","Yes")))</f>
        <v>Yes</v>
      </c>
      <c r="I11" s="10">
        <v>3.9489999999999998</v>
      </c>
      <c r="J11" s="10">
        <v>-46.6</v>
      </c>
      <c r="K11" s="9" t="str">
        <f t="shared" si="0"/>
        <v>No</v>
      </c>
    </row>
    <row r="12" spans="1:11" x14ac:dyDescent="0.25">
      <c r="A12" s="75" t="s">
        <v>657</v>
      </c>
      <c r="B12" s="51" t="s">
        <v>239</v>
      </c>
      <c r="C12" s="9">
        <v>0.1159509068</v>
      </c>
      <c r="D12" s="9" t="str">
        <f>IF($B12="N/A","N/A",IF(C12&gt;10,"No",IF(C12&lt;=0,"No","Yes")))</f>
        <v>Yes</v>
      </c>
      <c r="E12" s="9">
        <v>0.1262744364</v>
      </c>
      <c r="F12" s="9" t="str">
        <f>IF($B12="N/A","N/A",IF(E12&gt;10,"No",IF(E12&lt;=0,"No","Yes")))</f>
        <v>Yes</v>
      </c>
      <c r="G12" s="9">
        <v>0.46660000950000002</v>
      </c>
      <c r="H12" s="9" t="str">
        <f>IF($B12="N/A","N/A",IF(G12&gt;10,"No",IF(G12&lt;=0,"No","Yes")))</f>
        <v>Yes</v>
      </c>
      <c r="I12" s="10">
        <v>8.9030000000000005</v>
      </c>
      <c r="J12" s="10">
        <v>269.5</v>
      </c>
      <c r="K12" s="9" t="str">
        <f t="shared" si="0"/>
        <v>No</v>
      </c>
    </row>
    <row r="13" spans="1:11" x14ac:dyDescent="0.25">
      <c r="A13" s="75" t="s">
        <v>658</v>
      </c>
      <c r="B13" s="51" t="s">
        <v>224</v>
      </c>
      <c r="C13" s="9">
        <v>8.2128246078</v>
      </c>
      <c r="D13" s="9" t="str">
        <f>IF($B13="N/A","N/A",IF(C13&gt;5,"No",IF(C13&lt;=0,"No","Yes")))</f>
        <v>No</v>
      </c>
      <c r="E13" s="9">
        <v>3.6502665794000002</v>
      </c>
      <c r="F13" s="9" t="str">
        <f>IF($B13="N/A","N/A",IF(E13&gt;5,"No",IF(E13&lt;=0,"No","Yes")))</f>
        <v>Yes</v>
      </c>
      <c r="G13" s="9">
        <v>1.15221635</v>
      </c>
      <c r="H13" s="9" t="str">
        <f>IF($B13="N/A","N/A",IF(G13&gt;5,"No",IF(G13&lt;=0,"No","Yes")))</f>
        <v>Yes</v>
      </c>
      <c r="I13" s="10">
        <v>-55.6</v>
      </c>
      <c r="J13" s="10">
        <v>-68.400000000000006</v>
      </c>
      <c r="K13" s="9" t="str">
        <f t="shared" si="0"/>
        <v>No</v>
      </c>
    </row>
    <row r="14" spans="1:11" x14ac:dyDescent="0.25">
      <c r="A14" s="75" t="s">
        <v>159</v>
      </c>
      <c r="B14" s="35" t="s">
        <v>214</v>
      </c>
      <c r="C14" s="9">
        <v>0</v>
      </c>
      <c r="D14" s="9" t="str">
        <f>IF($B14="N/A","N/A",IF(C14&gt;100,"No",IF(C14&lt;95,"No","Yes")))</f>
        <v>No</v>
      </c>
      <c r="E14" s="9">
        <v>0</v>
      </c>
      <c r="F14" s="9" t="str">
        <f>IF($B14="N/A","N/A",IF(E14&gt;100,"No",IF(E14&lt;95,"No","Yes")))</f>
        <v>No</v>
      </c>
      <c r="G14" s="9">
        <v>0</v>
      </c>
      <c r="H14" s="9" t="str">
        <f>IF($B14="N/A","N/A",IF(G14&gt;100,"No",IF(G14&lt;95,"No","Yes")))</f>
        <v>No</v>
      </c>
      <c r="I14" s="10" t="s">
        <v>1746</v>
      </c>
      <c r="J14" s="10" t="s">
        <v>1746</v>
      </c>
      <c r="K14" s="9" t="str">
        <f t="shared" si="0"/>
        <v>N/A</v>
      </c>
    </row>
    <row r="15" spans="1:11" x14ac:dyDescent="0.25">
      <c r="A15" s="75" t="s">
        <v>32</v>
      </c>
      <c r="B15" s="35" t="s">
        <v>214</v>
      </c>
      <c r="C15" s="9">
        <v>97.648165569</v>
      </c>
      <c r="D15" s="9" t="str">
        <f>IF($B15="N/A","N/A",IF(C15&gt;100,"No",IF(C15&lt;95,"No","Yes")))</f>
        <v>Yes</v>
      </c>
      <c r="E15" s="9">
        <v>98.154990178999995</v>
      </c>
      <c r="F15" s="9" t="str">
        <f>IF($B15="N/A","N/A",IF(E15&gt;100,"No",IF(E15&lt;95,"No","Yes")))</f>
        <v>Yes</v>
      </c>
      <c r="G15" s="9">
        <v>98.428795886000003</v>
      </c>
      <c r="H15" s="9" t="str">
        <f>IF($B15="N/A","N/A",IF(G15&gt;100,"No",IF(G15&lt;95,"No","Yes")))</f>
        <v>Yes</v>
      </c>
      <c r="I15" s="10">
        <v>0.51900000000000002</v>
      </c>
      <c r="J15" s="10">
        <v>0.27900000000000003</v>
      </c>
      <c r="K15" s="9" t="str">
        <f t="shared" si="0"/>
        <v>Yes</v>
      </c>
    </row>
    <row r="16" spans="1:11" x14ac:dyDescent="0.25">
      <c r="A16" s="75" t="s">
        <v>851</v>
      </c>
      <c r="B16" s="35" t="s">
        <v>226</v>
      </c>
      <c r="C16" s="9">
        <v>8.5428148944999993</v>
      </c>
      <c r="D16" s="9" t="str">
        <f>IF($B16="N/A","N/A",IF(C16&gt;30,"No",IF(C16&lt;5,"No","Yes")))</f>
        <v>Yes</v>
      </c>
      <c r="E16" s="9">
        <v>8.5002977962999999</v>
      </c>
      <c r="F16" s="9" t="str">
        <f>IF($B16="N/A","N/A",IF(E16&gt;30,"No",IF(E16&lt;5,"No","Yes")))</f>
        <v>Yes</v>
      </c>
      <c r="G16" s="9">
        <v>7.5339815218000004</v>
      </c>
      <c r="H16" s="9" t="str">
        <f>IF($B16="N/A","N/A",IF(G16&gt;30,"No",IF(G16&lt;5,"No","Yes")))</f>
        <v>Yes</v>
      </c>
      <c r="I16" s="10">
        <v>-0.498</v>
      </c>
      <c r="J16" s="10">
        <v>-11.4</v>
      </c>
      <c r="K16" s="9" t="str">
        <f t="shared" si="0"/>
        <v>Yes</v>
      </c>
    </row>
    <row r="17" spans="1:11" x14ac:dyDescent="0.25">
      <c r="A17" s="75" t="s">
        <v>852</v>
      </c>
      <c r="B17" s="35" t="s">
        <v>227</v>
      </c>
      <c r="C17" s="9">
        <v>41.826858448999999</v>
      </c>
      <c r="D17" s="9" t="str">
        <f>IF($B17="N/A","N/A",IF(C17&gt;75,"No",IF(C17&lt;15,"No","Yes")))</f>
        <v>Yes</v>
      </c>
      <c r="E17" s="9">
        <v>41.307921382000004</v>
      </c>
      <c r="F17" s="9" t="str">
        <f>IF($B17="N/A","N/A",IF(E17&gt;75,"No",IF(E17&lt;15,"No","Yes")))</f>
        <v>Yes</v>
      </c>
      <c r="G17" s="9">
        <v>39.701543076</v>
      </c>
      <c r="H17" s="9" t="str">
        <f>IF($B17="N/A","N/A",IF(G17&gt;75,"No",IF(G17&lt;15,"No","Yes")))</f>
        <v>Yes</v>
      </c>
      <c r="I17" s="10">
        <v>-1.24</v>
      </c>
      <c r="J17" s="10">
        <v>-3.89</v>
      </c>
      <c r="K17" s="9" t="str">
        <f t="shared" si="0"/>
        <v>Yes</v>
      </c>
    </row>
    <row r="18" spans="1:11" x14ac:dyDescent="0.25">
      <c r="A18" s="75" t="s">
        <v>853</v>
      </c>
      <c r="B18" s="35" t="s">
        <v>228</v>
      </c>
      <c r="C18" s="9">
        <v>49.628086211999999</v>
      </c>
      <c r="D18" s="9" t="str">
        <f>IF($B18="N/A","N/A",IF(C18&gt;70,"No",IF(C18&lt;25,"No","Yes")))</f>
        <v>Yes</v>
      </c>
      <c r="E18" s="9">
        <v>50.175104228999999</v>
      </c>
      <c r="F18" s="9" t="str">
        <f>IF($B18="N/A","N/A",IF(E18&gt;70,"No",IF(E18&lt;25,"No","Yes")))</f>
        <v>Yes</v>
      </c>
      <c r="G18" s="9">
        <v>52.759638174999999</v>
      </c>
      <c r="H18" s="9" t="str">
        <f>IF($B18="N/A","N/A",IF(G18&gt;70,"No",IF(G18&lt;25,"No","Yes")))</f>
        <v>Yes</v>
      </c>
      <c r="I18" s="10">
        <v>1.1020000000000001</v>
      </c>
      <c r="J18" s="10">
        <v>5.1509999999999998</v>
      </c>
      <c r="K18" s="9" t="str">
        <f t="shared" si="0"/>
        <v>Yes</v>
      </c>
    </row>
    <row r="19" spans="1:11" x14ac:dyDescent="0.25">
      <c r="A19" s="75" t="s">
        <v>160</v>
      </c>
      <c r="B19" s="35" t="s">
        <v>214</v>
      </c>
      <c r="C19" s="9">
        <v>0</v>
      </c>
      <c r="D19" s="9" t="str">
        <f>IF($B19="N/A","N/A",IF(C19&gt;100,"No",IF(C19&lt;95,"No","Yes")))</f>
        <v>No</v>
      </c>
      <c r="E19" s="9">
        <v>0</v>
      </c>
      <c r="F19" s="9" t="str">
        <f>IF($B19="N/A","N/A",IF(E19&gt;100,"No",IF(E19&lt;95,"No","Yes")))</f>
        <v>No</v>
      </c>
      <c r="G19" s="9">
        <v>0</v>
      </c>
      <c r="H19" s="9" t="str">
        <f>IF($B19="N/A","N/A",IF(G19&gt;100,"No",IF(G19&lt;95,"No","Yes")))</f>
        <v>No</v>
      </c>
      <c r="I19" s="10" t="s">
        <v>1746</v>
      </c>
      <c r="J19" s="10" t="s">
        <v>1746</v>
      </c>
      <c r="K19" s="9" t="str">
        <f t="shared" si="0"/>
        <v>N/A</v>
      </c>
    </row>
    <row r="20" spans="1:11" x14ac:dyDescent="0.25">
      <c r="A20" s="29" t="s">
        <v>374</v>
      </c>
      <c r="B20" s="35" t="s">
        <v>241</v>
      </c>
      <c r="C20" s="9">
        <v>0</v>
      </c>
      <c r="D20" s="9" t="str">
        <f>IF($B20="N/A","N/A",IF(C20&gt;5,"No",IF(C20&lt;1,"No","Yes")))</f>
        <v>No</v>
      </c>
      <c r="E20" s="9">
        <v>0</v>
      </c>
      <c r="F20" s="9" t="str">
        <f>IF($B20="N/A","N/A",IF(E20&gt;5,"No",IF(E20&lt;1,"No","Yes")))</f>
        <v>No</v>
      </c>
      <c r="G20" s="9">
        <v>0</v>
      </c>
      <c r="H20" s="9" t="str">
        <f>IF($B20="N/A","N/A",IF(G20&gt;5,"No",IF(G20&lt;1,"No","Yes")))</f>
        <v>No</v>
      </c>
      <c r="I20" s="10" t="s">
        <v>1746</v>
      </c>
      <c r="J20" s="10" t="s">
        <v>1746</v>
      </c>
      <c r="K20" s="9" t="str">
        <f t="shared" si="0"/>
        <v>N/A</v>
      </c>
    </row>
    <row r="21" spans="1:11" x14ac:dyDescent="0.25">
      <c r="A21" s="29" t="s">
        <v>376</v>
      </c>
      <c r="B21" s="35" t="s">
        <v>242</v>
      </c>
      <c r="C21" s="9">
        <v>0</v>
      </c>
      <c r="D21" s="9" t="str">
        <f>IF($B21="N/A","N/A",IF(C21&gt;98,"No",IF(C21&lt;8,"No","Yes")))</f>
        <v>No</v>
      </c>
      <c r="E21" s="9">
        <v>0</v>
      </c>
      <c r="F21" s="9" t="str">
        <f>IF($B21="N/A","N/A",IF(E21&gt;98,"No",IF(E21&lt;8,"No","Yes")))</f>
        <v>No</v>
      </c>
      <c r="G21" s="9">
        <v>0</v>
      </c>
      <c r="H21" s="9" t="str">
        <f>IF($B21="N/A","N/A",IF(G21&gt;98,"No",IF(G21&lt;8,"No","Yes")))</f>
        <v>No</v>
      </c>
      <c r="I21" s="10" t="s">
        <v>1746</v>
      </c>
      <c r="J21" s="10" t="s">
        <v>1746</v>
      </c>
      <c r="K21" s="9" t="str">
        <f t="shared" si="0"/>
        <v>N/A</v>
      </c>
    </row>
    <row r="22" spans="1:11" x14ac:dyDescent="0.25">
      <c r="A22" s="29" t="s">
        <v>377</v>
      </c>
      <c r="B22" s="51" t="s">
        <v>224</v>
      </c>
      <c r="C22" s="9">
        <v>0</v>
      </c>
      <c r="D22" s="9" t="str">
        <f>IF($B22="N/A","N/A",IF(C22&gt;5,"No",IF(C22&lt;=0,"No","Yes")))</f>
        <v>No</v>
      </c>
      <c r="E22" s="9">
        <v>0</v>
      </c>
      <c r="F22" s="9" t="str">
        <f>IF($B22="N/A","N/A",IF(E22&gt;5,"No",IF(E22&lt;=0,"No","Yes")))</f>
        <v>No</v>
      </c>
      <c r="G22" s="9">
        <v>0</v>
      </c>
      <c r="H22" s="9" t="str">
        <f>IF($B22="N/A","N/A",IF(G22&gt;5,"No",IF(G22&lt;=0,"No","Yes")))</f>
        <v>No</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2025-04-03T11:06:50Z</dcterms:modified>
  <dc:language>English</dc:language>
</cp:coreProperties>
</file>