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73B950B-F18E-4497-95ED-FE64A1F3EB0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<sst xmlns="http://schemas.openxmlformats.org/spreadsheetml/2006/main" count="7896" uniqueCount="1749">
  <si>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</si>
  <si>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</si>
  <si>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</si>
  <si>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</si>
  <si>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</si>
  <si>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</si>
  <si>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</si>
  <si>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</si>
  <si>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</si>
  <si>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</si>
  <si>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</si>
  <si>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</si>
  <si>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</si>
  <si>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</si>
  <si>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</si>
  <si>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</si>
  <si>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</si>
  <si>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</si>
  <si>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</si>
  <si>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</si>
  <si>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</si>
  <si>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</si>
  <si>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</si>
  <si>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</si>
  <si>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</si>
  <si>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</si>
  <si>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</si>
  <si>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</si>
  <si>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</si>
  <si>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</si>
  <si>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</si>
  <si>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</si>
  <si>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</si>
  <si>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</si>
  <si>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</si>
  <si>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</si>
  <si>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</si>
  <si>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</si>
  <si>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</si>
  <si>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</si>
  <si>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</si>
  <si>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</si>
  <si>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</si>
  <si>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</si>
  <si>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</si>
  <si>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</si>
  <si>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</si>
  <si>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</si>
  <si>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</si>
  <si>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</si>
  <si>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</si>
  <si>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</si>
  <si>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</si>
  <si>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</si>
  <si>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</si>
  <si>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</si>
  <si>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</si>
  <si>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</si>
  <si>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</si>
  <si>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</si>
  <si>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</si>
  <si>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</si>
  <si>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</si>
  <si>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</si>
  <si>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</si>
  <si>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</si>
  <si>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</si>
  <si>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</si>
  <si>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</si>
  <si>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</si>
  <si>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</si>
  <si>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</si>
  <si>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</si>
  <si>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</si>
  <si>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</si>
  <si>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</si>
  <si>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</si>
  <si>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</si>
  <si>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</si>
  <si>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</si>
  <si>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</si>
  <si>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</si>
  <si>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</si>
  <si>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</si>
  <si>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</si>
  <si>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</si>
  <si>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</si>
  <si>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</si>
  <si>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</si>
  <si>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</si>
  <si>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</si>
  <si>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</si>
  <si>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</si>
  <si>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</si>
  <si>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</si>
  <si>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</si>
  <si>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</si>
  <si>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</si>
  <si>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</si>
  <si>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</si>
  <si>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</si>
  <si>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</si>
  <si>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</si>
  <si>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</si>
  <si>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</si>
  <si>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</si>
  <si>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</si>
  <si>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</si>
  <si>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</si>
  <si>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</si>
  <si>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</si>
  <si>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</si>
  <si>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</si>
  <si>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</si>
  <si>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</si>
  <si>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</si>
  <si>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</si>
  <si>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</si>
  <si>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</si>
  <si>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</si>
  <si>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</si>
  <si>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</si>
  <si>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</si>
  <si>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</si>
  <si>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</si>
  <si>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</si>
  <si>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</si>
  <si>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</si>
  <si>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</si>
  <si>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</si>
  <si>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</si>
  <si>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</si>
  <si>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</si>
  <si>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</si>
  <si>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</si>
  <si>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</si>
  <si>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</si>
  <si>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</si>
  <si>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</si>
  <si>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</si>
  <si>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</si>
  <si>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</si>
  <si>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</si>
  <si>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</si>
  <si>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</si>
  <si>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</si>
  <si>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</si>
  <si>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</si>
  <si>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</si>
  <si>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</si>
  <si>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</si>
  <si>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</si>
  <si>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</si>
  <si>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</si>
  <si>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</si>
  <si>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</si>
  <si>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</si>
  <si>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</si>
  <si>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</si>
  <si>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</si>
  <si>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</si>
  <si>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</si>
  <si>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</si>
  <si>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</si>
  <si>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</si>
  <si>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</si>
  <si>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</si>
  <si>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</si>
  <si>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</si>
  <si>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</si>
  <si>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</si>
  <si>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</si>
  <si>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</si>
  <si>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</si>
  <si>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</si>
  <si>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</si>
  <si>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</si>
  <si>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</si>
  <si>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</si>
  <si>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</si>
  <si>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</si>
  <si>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</si>
  <si>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</si>
  <si>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</si>
  <si>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</si>
  <si>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</si>
  <si>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</si>
  <si>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</si>
  <si>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</si>
  <si>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</si>
  <si>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</si>
  <si>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</si>
  <si>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</si>
  <si>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</si>
  <si>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</si>
  <si>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</si>
  <si>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</si>
  <si>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</si>
  <si>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</si>
  <si>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</si>
  <si>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</si>
  <si>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</si>
  <si>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</si>
  <si>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</si>
  <si>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</si>
  <si>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</si>
  <si>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</si>
  <si>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</si>
  <si>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</si>
  <si>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</si>
  <si>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</si>
  <si>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</si>
  <si>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</si>
  <si>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</si>
  <si>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</si>
  <si>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</si>
  <si>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</si>
  <si>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</si>
  <si>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</si>
  <si>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</si>
  <si>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</si>
  <si>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</si>
  <si>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</si>
  <si>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</si>
  <si>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</si>
  <si>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</si>
  <si>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</si>
  <si>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</si>
  <si>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</si>
  <si>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</si>
  <si>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</si>
  <si>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</si>
  <si>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</si>
  <si>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</si>
  <si>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</si>
  <si>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</si>
  <si>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</si>
  <si>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</si>
  <si>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</si>
  <si>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</si>
  <si>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</si>
  <si>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</si>
  <si>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</si>
  <si>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</si>
  <si>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</si>
  <si>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</si>
  <si>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</si>
  <si>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</si>
  <si>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</si>
  <si>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</si>
  <si>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</si>
  <si>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</si>
  <si>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</si>
  <si>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</si>
  <si>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</si>
  <si>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</si>
  <si>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</si>
  <si>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</si>
  <si>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</si>
  <si>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</si>
  <si>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</si>
  <si>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</si>
  <si>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</si>
  <si>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</si>
  <si>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</si>
  <si>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</si>
  <si>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</si>
  <si>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</si>
  <si>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</si>
  <si>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</si>
  <si>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</si>
  <si>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</si>
  <si>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</si>
  <si>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</si>
  <si>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</si>
  <si>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</si>
  <si>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</si>
  <si>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</si>
  <si>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</si>
  <si>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</si>
  <si>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</si>
  <si>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</si>
  <si>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</si>
  <si>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</si>
  <si>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</si>
  <si>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</si>
  <si>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</si>
  <si>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</si>
  <si>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</si>
  <si>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</si>
  <si>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</si>
  <si>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</si>
  <si>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</si>
  <si>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</si>
  <si>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</si>
  <si>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</si>
  <si>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</si>
  <si>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</si>
  <si>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</si>
  <si>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</si>
  <si>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</si>
  <si>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</si>
  <si>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</si>
  <si>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</si>
  <si>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</si>
  <si>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</si>
  <si>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</si>
  <si>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</si>
  <si>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</si>
  <si>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</si>
  <si>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</si>
  <si>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</si>
  <si>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</si>
  <si>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</si>
  <si>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</si>
  <si>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</si>
  <si>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</si>
  <si>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</si>
  <si>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</si>
  <si>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</si>
  <si>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</si>
  <si>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</si>
  <si>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</si>
  <si>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</si>
  <si>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</si>
  <si>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</si>
  <si>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</si>
  <si>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</si>
  <si>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</si>
  <si>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</si>
  <si>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</si>
  <si>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</si>
  <si>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</si>
  <si>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</si>
  <si>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</si>
  <si>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</si>
  <si>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</si>
  <si>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</si>
  <si>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</si>
  <si>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</si>
  <si>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</si>
  <si>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</si>
  <si>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</si>
  <si>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</si>
  <si>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</si>
  <si>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</si>
  <si>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</si>
  <si>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</si>
  <si>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</si>
  <si>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</si>
  <si>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</si>
  <si>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</si>
  <si>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</si>
  <si>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</si>
  <si>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</si>
  <si>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</si>
  <si>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</si>
  <si>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</si>
  <si>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</si>
  <si>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</si>
  <si>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</si>
  <si>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</si>
  <si>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</si>
  <si>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</si>
  <si>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</si>
  <si>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</si>
  <si>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</si>
  <si>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</si>
  <si>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</si>
  <si>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</si>
  <si>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</si>
  <si>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</si>
  <si>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</si>
  <si>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</si>
  <si>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</si>
  <si>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</si>
  <si>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</si>
  <si>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</si>
  <si>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</si>
  <si>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</si>
  <si>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</si>
  <si>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</si>
  <si>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</si>
  <si>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</si>
  <si>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</si>
  <si>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</si>
  <si>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</si>
  <si>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</si>
  <si>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</si>
  <si>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</si>
  <si>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</si>
  <si>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</si>
  <si>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</si>
  <si>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</si>
  <si>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</si>
  <si>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</si>
  <si>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</si>
  <si>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</si>
  <si>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</si>
  <si>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</si>
  <si>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</si>
  <si>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</si>
  <si>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</si>
  <si>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</si>
  <si>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</si>
  <si>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</si>
  <si>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</si>
  <si>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</si>
  <si>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</si>
  <si>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</si>
  <si>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</si>
  <si>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</si>
  <si>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</si>
  <si>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</si>
  <si>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</si>
  <si>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</si>
  <si>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</si>
  <si>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</si>
  <si>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</si>
  <si>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</si>
  <si>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</si>
  <si>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</si>
  <si>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</si>
  <si>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</si>
  <si>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</si>
  <si>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</si>
  <si>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</si>
  <si>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</si>
  <si>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</si>
  <si>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</si>
  <si>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</si>
  <si>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</si>
  <si>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</si>
  <si>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</si>
  <si>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</si>
  <si>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</si>
  <si>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</si>
  <si>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</si>
  <si>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</si>
  <si>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</si>
  <si>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</si>
  <si>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</si>
  <si>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</si>
  <si>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</si>
  <si>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</si>
  <si>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</si>
  <si>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</si>
  <si>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</si>
  <si>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</si>
  <si>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</si>
  <si>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</si>
  <si>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</si>
  <si>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</si>
  <si>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</si>
  <si>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</si>
  <si>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</si>
  <si>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</si>
  <si>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</si>
  <si>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</si>
  <si>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</si>
  <si>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</si>
  <si>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</si>
  <si>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</si>
  <si>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</si>
  <si>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</si>
  <si>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</si>
  <si>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</si>
  <si>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</si>
  <si>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</si>
  <si>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</si>
  <si>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</si>
  <si>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</si>
  <si>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</si>
  <si>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</si>
  <si>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</si>
  <si>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</si>
  <si>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</si>
  <si>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</si>
  <si>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</si>
  <si>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</si>
  <si>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</si>
  <si>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</si>
  <si>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</si>
  <si>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</si>
  <si>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</si>
  <si>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</si>
  <si>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</si>
  <si>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</si>
  <si>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</si>
  <si>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</si>
  <si>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</si>
  <si>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</si>
  <si>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</si>
  <si>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</si>
  <si>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</si>
  <si>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</si>
  <si>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</si>
  <si>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</si>
  <si>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</si>
  <si>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</si>
  <si>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</si>
  <si>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</si>
  <si>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</si>
  <si>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</si>
  <si>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</si>
  <si>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</si>
  <si>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</si>
  <si>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</si>
  <si>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</si>
  <si>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</si>
  <si>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</si>
  <si>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</si>
  <si>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</si>
  <si>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</si>
  <si>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</si>
  <si>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</si>
  <si>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</si>
  <si>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</si>
  <si>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</si>
  <si>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</si>
  <si>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</si>
  <si>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</si>
  <si>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</si>
  <si>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</si>
  <si>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</si>
  <si>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</si>
  <si>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</si>
  <si>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</si>
  <si>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</si>
  <si>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</si>
  <si>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</si>
  <si>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</si>
  <si>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</si>
  <si>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</si>
  <si>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</si>
  <si>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</si>
  <si>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</si>
  <si>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</si>
  <si>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</si>
  <si>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</si>
  <si>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</si>
  <si>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</si>
  <si>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</si>
  <si>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</si>
  <si>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</si>
  <si>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</si>
  <si>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</si>
  <si>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</si>
  <si>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</si>
  <si>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</si>
  <si>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</si>
  <si>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</si>
  <si>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</si>
  <si>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</si>
  <si>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</si>
  <si>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</si>
  <si>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</si>
  <si>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</si>
  <si>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</si>
  <si>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</si>
  <si>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</si>
  <si>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</si>
  <si>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</si>
  <si>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</si>
  <si>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</si>
  <si>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</si>
  <si>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</si>
  <si>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</si>
  <si>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</si>
  <si>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</si>
  <si>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</si>
  <si>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</si>
  <si>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</si>
  <si>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</si>
  <si>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</si>
  <si>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</si>
  <si>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</si>
  <si>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</si>
  <si>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</si>
  <si>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</si>
  <si>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</si>
  <si>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</si>
  <si>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</si>
  <si>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</si>
  <si>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</si>
  <si>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</si>
  <si>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</si>
  <si>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</si>
  <si>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</si>
  <si>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</si>
  <si>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</si>
  <si>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</si>
  <si>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</si>
  <si>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</si>
  <si>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</si>
  <si>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</si>
  <si>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</si>
  <si>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</si>
  <si>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</si>
  <si>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</si>
  <si>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</si>
  <si>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</si>
  <si>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</si>
  <si>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</si>
  <si>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</si>
  <si>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</si>
  <si>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</si>
  <si>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</si>
  <si>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</si>
  <si>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</si>
  <si>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</si>
  <si>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</si>
  <si>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</si>
  <si>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</si>
  <si>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</si>
  <si>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</si>
  <si>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</si>
  <si>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</si>
  <si>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</si>
  <si>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</si>
  <si>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</si>
  <si>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</si>
  <si>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</si>
  <si>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</si>
  <si>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</si>
  <si>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</si>
  <si>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</si>
  <si>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</si>
  <si>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</si>
  <si>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</si>
  <si>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</si>
  <si>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</si>
  <si>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</si>
  <si>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</si>
  <si>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</si>
  <si>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</si>
  <si>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</si>
  <si>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</si>
  <si>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</si>
  <si>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</si>
  <si>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</si>
  <si>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</si>
  <si>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</si>
  <si>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</si>
  <si>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</si>
  <si>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</si>
  <si>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</si>
  <si>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</si>
  <si>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</si>
  <si>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</si>
  <si>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</si>
  <si>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</si>
  <si>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</si>
  <si>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</si>
  <si>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</si>
  <si>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</si>
  <si>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</si>
  <si>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</si>
  <si>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</si>
  <si>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</si>
  <si>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</si>
  <si>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</si>
  <si>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</si>
  <si>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</si>
  <si>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</si>
  <si>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</si>
  <si>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</si>
  <si>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</si>
  <si>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</si>
  <si>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</si>
  <si>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</si>
  <si>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</si>
  <si>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</si>
  <si>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</si>
  <si>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</si>
  <si>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</si>
  <si>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</si>
  <si>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</si>
  <si>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</si>
  <si>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</si>
  <si>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</si>
  <si>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</si>
  <si>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</si>
  <si>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</si>
  <si>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</si>
  <si>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</si>
  <si>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</si>
  <si>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</si>
  <si>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</si>
  <si>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</si>
  <si>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</si>
  <si>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</si>
  <si>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</si>
  <si>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</si>
  <si>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</si>
  <si>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</si>
  <si>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</si>
  <si>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</si>
  <si>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</si>
  <si>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</si>
  <si>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</si>
  <si>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</si>
  <si>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</si>
  <si>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</si>
  <si>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</si>
  <si>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</si>
  <si>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</si>
  <si>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</si>
  <si>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</si>
  <si>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</si>
  <si>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</si>
  <si>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</si>
  <si>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</si>
  <si>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</si>
  <si>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</si>
  <si>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</si>
  <si>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</si>
  <si>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</si>
  <si>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</si>
  <si>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</si>
  <si>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</si>
  <si>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</si>
  <si>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</si>
  <si>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</si>
  <si>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</si>
  <si>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</si>
  <si>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</si>
  <si>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</si>
  <si>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</si>
  <si>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</si>
  <si>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</si>
  <si>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</si>
  <si>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</si>
  <si>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</si>
  <si>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</si>
  <si>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</si>
  <si>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</si>
  <si>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</si>
  <si>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</si>
  <si>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</si>
  <si>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</si>
  <si>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</si>
  <si>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</si>
  <si>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</si>
  <si>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</si>
  <si>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</si>
  <si>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</si>
  <si>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</si>
  <si>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</si>
  <si>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</si>
  <si>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</si>
  <si>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</si>
  <si>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</si>
  <si>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</si>
  <si>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</si>
  <si>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</si>
  <si>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</si>
  <si>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</si>
  <si>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</si>
  <si>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</si>
  <si>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</si>
  <si>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</si>
  <si>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</si>
  <si>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</si>
  <si>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</si>
  <si>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</si>
  <si>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</si>
  <si>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</si>
  <si>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</si>
  <si>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</si>
  <si>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</si>
  <si>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</si>
  <si>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</si>
  <si>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</si>
  <si>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</si>
  <si>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</si>
  <si>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</si>
  <si>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</si>
  <si>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</si>
  <si>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</si>
  <si>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</si>
  <si>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</si>
  <si>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</si>
  <si>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</si>
  <si>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</si>
  <si>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</si>
  <si>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</si>
  <si>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</si>
  <si>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</si>
  <si>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</si>
  <si>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</si>
  <si>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</si>
  <si>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</si>
  <si>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</si>
  <si>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</si>
  <si>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</si>
  <si>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</si>
  <si>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</si>
  <si>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</si>
  <si>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</si>
  <si>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</si>
  <si>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</si>
  <si>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</si>
  <si>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</si>
  <si>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</si>
  <si>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</si>
  <si>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</si>
  <si>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</si>
  <si>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</si>
  <si>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</si>
  <si>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</si>
  <si>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</si>
  <si>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</si>
  <si>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</si>
  <si>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</si>
  <si>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</si>
  <si>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</si>
  <si>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</si>
  <si>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</si>
  <si>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</si>
  <si>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</si>
  <si>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</si>
  <si>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</si>
  <si>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</si>
  <si>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</si>
  <si>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</si>
  <si>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</si>
  <si>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</si>
  <si>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</si>
  <si>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</si>
  <si>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</si>
  <si>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</si>
  <si>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</si>
  <si>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</si>
  <si>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</si>
  <si>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</si>
  <si>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</si>
  <si>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</si>
  <si>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</si>
  <si>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</si>
  <si>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</si>
  <si>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</si>
  <si>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</si>
  <si>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</si>
  <si>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</si>
  <si>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</si>
  <si>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</si>
  <si>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</si>
  <si>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</si>
  <si>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</si>
  <si>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</si>
  <si>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</si>
  <si>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</si>
  <si>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</si>
  <si>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</si>
  <si>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</si>
  <si>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</si>
  <si>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</si>
  <si>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</si>
  <si>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</si>
  <si>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</si>
  <si>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</si>
  <si>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</si>
  <si>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</si>
  <si>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</si>
  <si>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</si>
  <si>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</si>
  <si>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</si>
  <si>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</si>
  <si>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</si>
  <si>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</si>
  <si>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</si>
  <si>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</si>
  <si>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</si>
  <si>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</si>
  <si>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</si>
  <si>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</si>
  <si>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</si>
  <si>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</si>
  <si>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</si>
  <si>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</si>
  <si>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</si>
  <si>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</si>
  <si>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</si>
  <si>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</si>
  <si>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</si>
  <si>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</si>
  <si>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</si>
  <si>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</si>
  <si>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</si>
  <si>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</si>
  <si>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</si>
  <si>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</si>
  <si>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</si>
  <si>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</si>
  <si>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</si>
  <si>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</si>
  <si>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</si>
  <si>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</si>
  <si>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</si>
  <si>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</si>
  <si>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</si>
  <si>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</si>
  <si>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</si>
  <si>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</si>
  <si>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</si>
  <si>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</si>
  <si>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</si>
  <si>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</si>
  <si>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</si>
  <si>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</si>
  <si>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</si>
  <si>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</si>
  <si>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</si>
  <si>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</si>
  <si>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</si>
  <si>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</si>
  <si>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</si>
  <si>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</si>
  <si>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</si>
  <si>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</si>
  <si>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</si>
  <si>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</si>
  <si>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</si>
  <si>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</si>
  <si>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</si>
  <si>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</si>
  <si>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</si>
  <si>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</si>
  <si>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</si>
  <si>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</si>
  <si>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</si>
  <si>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</si>
  <si>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</si>
  <si>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</si>
  <si>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</si>
  <si>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</si>
  <si>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</si>
  <si>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</si>
  <si>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</si>
  <si>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</si>
  <si>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</si>
  <si>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</si>
  <si>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</si>
  <si>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</si>
  <si>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</si>
  <si>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</si>
  <si>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</si>
  <si>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</si>
  <si>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</si>
  <si>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</si>
  <si>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</si>
  <si>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</si>
  <si>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</si>
  <si>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</si>
  <si>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</si>
  <si>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</si>
  <si>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</si>
  <si>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</si>
  <si>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</si>
  <si>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</si>
  <si>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</si>
  <si>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</si>
  <si>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</si>
  <si>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</si>
  <si>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</si>
  <si>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</si>
  <si>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</si>
  <si>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</si>
  <si>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</si>
  <si>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</si>
  <si>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</si>
  <si>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</si>
  <si>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</si>
  <si>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</si>
  <si>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</si>
  <si>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</si>
  <si>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</si>
  <si>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</si>
  <si>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</si>
  <si>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</si>
  <si>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</si>
  <si>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</si>
  <si>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</si>
  <si>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</si>
  <si>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</si>
  <si>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</si>
  <si>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</si>
  <si>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</si>
  <si>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</si>
  <si>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</si>
  <si>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</si>
  <si>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</si>
  <si>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</si>
  <si>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</si>
  <si>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</si>
  <si>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</si>
  <si>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</si>
  <si>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</si>
  <si>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</si>
  <si>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</si>
  <si>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</si>
  <si>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</si>
  <si>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</si>
  <si>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</si>
  <si>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</si>
  <si>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</si>
  <si>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</si>
  <si>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</si>
  <si>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</si>
  <si>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</si>
  <si>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</si>
  <si>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</si>
  <si>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</si>
  <si>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</si>
  <si>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</si>
  <si>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</si>
  <si>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</si>
  <si>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</si>
  <si>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</si>
  <si>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</si>
  <si>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</si>
  <si>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</si>
  <si>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</si>
  <si>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</si>
  <si>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</si>
  <si>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</si>
  <si>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</si>
  <si>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</si>
  <si>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</si>
  <si>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</si>
  <si>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</si>
  <si>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</si>
  <si>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</si>
  <si>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</si>
  <si>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</si>
  <si>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</si>
  <si>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</si>
  <si>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</si>
  <si>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</si>
  <si>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</si>
  <si>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</si>
  <si>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</si>
  <si>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</si>
  <si>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</si>
  <si>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</si>
  <si>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</si>
  <si>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</si>
  <si>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</si>
  <si>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</si>
  <si>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</si>
  <si>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</si>
  <si>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</si>
  <si>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</si>
  <si>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</si>
  <si>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</si>
  <si>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</si>
  <si>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</si>
  <si>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</si>
  <si>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</si>
  <si>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</si>
  <si>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</si>
  <si>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</si>
  <si>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</si>
  <si>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</si>
  <si>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</si>
  <si>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</si>
  <si>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</si>
  <si>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</si>
  <si>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</si>
  <si>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</si>
  <si>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</si>
  <si>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</si>
  <si>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</si>
  <si>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</si>
  <si>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</si>
  <si>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</si>
  <si>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</si>
  <si>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</si>
  <si>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</si>
  <si>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</si>
  <si>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</si>
  <si>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</si>
  <si>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</si>
  <si>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</si>
  <si>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</si>
  <si>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</si>
  <si>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</si>
  <si>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</si>
  <si>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</si>
  <si>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</si>
  <si>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</si>
  <si>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</si>
  <si>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</si>
  <si>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</si>
  <si>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</si>
  <si>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</si>
  <si>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</si>
  <si>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</si>
  <si>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</si>
  <si>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</si>
  <si>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</si>
  <si>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</si>
  <si>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</si>
  <si>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</si>
  <si>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</si>
  <si>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</si>
  <si>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</si>
  <si>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</si>
  <si>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</si>
  <si>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</si>
  <si>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</si>
  <si>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</si>
  <si>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</si>
  <si>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</si>
  <si>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</si>
  <si>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</si>
  <si>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</si>
  <si>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</si>
  <si>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</si>
  <si>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</si>
  <si>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</si>
  <si>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</si>
  <si>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</si>
  <si>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</si>
  <si>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</si>
  <si>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</si>
  <si>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</si>
  <si>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</si>
  <si>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</si>
  <si>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</si>
  <si>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</si>
  <si>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</si>
  <si>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</si>
  <si>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</si>
  <si>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</si>
  <si>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</si>
  <si>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</si>
  <si>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</si>
  <si>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</si>
  <si>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</si>
  <si>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</si>
  <si>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</si>
  <si>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</si>
  <si>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</si>
  <si>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</si>
  <si>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</si>
  <si>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</si>
  <si>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</si>
  <si>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</si>
  <si>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</si>
  <si>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</si>
  <si>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</si>
  <si>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</si>
  <si>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</si>
  <si>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</si>
  <si>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</si>
  <si>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</si>
  <si>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</si>
  <si>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</si>
  <si>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</si>
  <si>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</si>
  <si>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</si>
  <si>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</si>
  <si>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</si>
  <si>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</si>
  <si>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</si>
  <si>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</si>
  <si>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</si>
  <si>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</si>
  <si>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</si>
  <si>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</si>
  <si>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</si>
  <si>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</si>
  <si>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</si>
  <si>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</si>
  <si>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</si>
  <si>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</si>
  <si>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</si>
  <si>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</si>
  <si>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</si>
  <si>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</si>
  <si>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</si>
  <si>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</si>
  <si>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</si>
  <si>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</si>
  <si>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</si>
  <si>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</si>
  <si>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</si>
  <si>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</si>
  <si>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</si>
  <si>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</si>
  <si>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</si>
  <si>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</si>
  <si>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</si>
  <si>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</si>
  <si>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</si>
  <si>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</si>
  <si>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</si>
  <si>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</si>
  <si>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</si>
  <si>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</si>
  <si>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</si>
  <si>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</si>
  <si>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</si>
  <si>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</si>
  <si>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</si>
  <si>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</si>
  <si>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</si>
  <si>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</si>
  <si>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</si>
  <si>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</si>
  <si>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</si>
  <si>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</si>
  <si>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</si>
  <si>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</si>
  <si>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</si>
  <si>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</si>
  <si>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</si>
  <si>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</si>
  <si>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</si>
  <si>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</si>
  <si>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</si>
  <si>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</si>
  <si>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</si>
  <si>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</si>
  <si>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</si>
  <si>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</si>
  <si>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</si>
  <si>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</si>
  <si>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</si>
  <si>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</si>
  <si>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</si>
  <si>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</si>
  <si>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</si>
  <si>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</si>
  <si>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</si>
  <si>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</si>
  <si>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</si>
  <si>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</si>
  <si>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</si>
  <si>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</si>
  <si>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</si>
  <si>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</si>
  <si>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</si>
  <si>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</si>
  <si>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</si>
  <si>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</si>
  <si>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</si>
  <si>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</si>
  <si>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</si>
  <si>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</si>
  <si>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</si>
  <si>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</si>
  <si>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</si>
  <si>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</si>
  <si>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</si>
  <si>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</si>
  <si>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</si>
  <si>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</si>
  <si>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</si>
  <si>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</si>
  <si>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</si>
  <si>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</si>
  <si>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</si>
  <si>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</si>
  <si>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</si>
  <si>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</si>
  <si>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</si>
  <si>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</si>
  <si>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</si>
  <si>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</si>
  <si>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</si>
  <si>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</si>
  <si>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</si>
  <si>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</si>
  <si>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</si>
  <si>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</si>
  <si>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</si>
  <si>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</si>
  <si>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</si>
  <si>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</si>
  <si>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</si>
  <si>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</si>
  <si>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</si>
  <si>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</si>
  <si>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</si>
  <si>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</si>
  <si>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</si>
  <si>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</si>
  <si>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</si>
  <si>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</si>
  <si>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</si>
  <si>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</si>
  <si>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</si>
  <si>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</si>
  <si>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</si>
  <si>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</si>
  <si>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</si>
  <si>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</si>
  <si>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</si>
  <si>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</si>
  <si>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</si>
  <si>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</si>
  <si>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</si>
  <si>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</si>
  <si>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</si>
  <si>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</si>
  <si>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</si>
  <si>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</si>
  <si>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</si>
  <si>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</si>
  <si>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</si>
  <si>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</si>
  <si>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</si>
  <si>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</si>
  <si>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</si>
  <si>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</si>
  <si>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</si>
  <si>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</si>
  <si>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</si>
  <si>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</si>
  <si>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</si>
  <si>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</si>
  <si>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</si>
  <si>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</si>
  <si>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</si>
  <si>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</si>
  <si>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</si>
  <si>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</si>
  <si>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</si>
  <si>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</si>
  <si>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</si>
  <si>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</si>
  <si>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</si>
  <si>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</si>
  <si>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</si>
  <si>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</si>
  <si>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</si>
  <si>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</si>
  <si>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</si>
  <si>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</si>
  <si>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</si>
  <si>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</si>
  <si>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</si>
  <si>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</si>
  <si>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</si>
  <si>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</si>
  <si>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</si>
  <si>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</si>
  <si>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</si>
  <si>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</si>
  <si>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</si>
  <si>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</si>
  <si>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</si>
  <si>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</si>
  <si>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</si>
  <si>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</si>
  <si>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</si>
  <si>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</si>
  <si>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</si>
  <si>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</si>
  <si>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</si>
  <si>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</si>
  <si>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</si>
  <si>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</si>
  <si>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</si>
  <si>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</si>
  <si>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</si>
  <si>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</si>
  <si>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</si>
  <si>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</si>
  <si>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</si>
  <si>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</si>
  <si>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</si>
  <si>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</si>
  <si>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</si>
  <si>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</si>
  <si>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</si>
  <si>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</si>
  <si>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</si>
  <si>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</si>
  <si>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</si>
  <si>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</si>
  <si>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</si>
  <si>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</si>
  <si>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</si>
  <si>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</si>
  <si>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</si>
  <si>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</si>
  <si>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</si>
  <si>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</si>
  <si>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</si>
  <si>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</si>
  <si>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</si>
  <si>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</si>
  <si>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</si>
  <si>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</si>
  <si>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</si>
  <si>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</si>
  <si>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</si>
  <si>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</si>
  <si>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</si>
  <si>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</si>
  <si>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</si>
  <si>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</si>
  <si>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</si>
  <si>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</si>
  <si>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</si>
  <si>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</si>
  <si>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</si>
  <si>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</si>
  <si>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</si>
  <si>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</si>
  <si>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</si>
  <si>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</si>
  <si>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</si>
  <si>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</si>
  <si>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</si>
  <si>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</si>
  <si>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</si>
  <si>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</si>
  <si>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</si>
  <si>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</si>
  <si>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</si>
  <si>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</si>
  <si>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</si>
  <si>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</si>
  <si>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</si>
  <si>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</si>
  <si>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</si>
  <si>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</si>
  <si>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</si>
  <si>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</si>
  <si>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</si>
  <si>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</si>
  <si>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</si>
  <si>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</si>
  <si>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</si>
  <si>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</si>
  <si>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</si>
  <si>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</si>
  <si>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</si>
  <si>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</si>
  <si>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</si>
  <si>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</si>
  <si>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</si>
  <si>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</si>
  <si>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</si>
  <si>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</si>
  <si>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</si>
  <si>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</si>
  <si>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</si>
  <si>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</si>
  <si>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</si>
  <si>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</si>
  <si>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</si>
  <si>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</si>
  <si>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</si>
  <si>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</si>
  <si>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</si>
  <si>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</si>
  <si>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</si>
  <si>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</si>
  <si>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</si>
  <si>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</si>
  <si>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</si>
  <si>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</si>
  <si>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</si>
  <si>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</si>
  <si>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</si>
  <si>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</si>
  <si>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</si>
  <si>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</si>
  <si>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</si>
  <si>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</si>
  <si>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</si>
  <si>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</si>
  <si>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</si>
  <si>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</si>
  <si>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</si>
  <si>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</si>
  <si>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</si>
  <si>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</si>
  <si>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</si>
  <si>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</si>
  <si>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</si>
  <si>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</si>
  <si>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</si>
  <si>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</si>
  <si>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</si>
  <si>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</si>
  <si>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</si>
  <si>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</si>
  <si>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</si>
  <si>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</si>
  <si>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</si>
  <si>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</si>
  <si>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</si>
  <si>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</si>
  <si>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</si>
  <si>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</si>
  <si>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</si>
  <si>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</si>
  <si>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</si>
  <si>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</si>
  <si>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</si>
  <si>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</si>
  <si>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</si>
  <si>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</si>
  <si>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</si>
  <si>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</si>
  <si>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</si>
  <si>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</si>
  <si>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</si>
  <si>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</si>
  <si>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</si>
  <si>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</si>
  <si>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</si>
  <si>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</si>
  <si>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</si>
  <si>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</si>
  <si>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</si>
  <si>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</si>
  <si>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</si>
  <si>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</si>
  <si>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</si>
  <si>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</si>
  <si>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</si>
  <si>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</si>
  <si>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</si>
  <si>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</si>
  <si>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</si>
  <si>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</si>
  <si>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</si>
  <si>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</si>
  <si>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</si>
  <si>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</si>
  <si>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</si>
  <si>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</si>
  <si>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</si>
  <si>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</si>
  <si>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</si>
  <si>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</si>
  <si>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</si>
  <si>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</si>
  <si>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</si>
  <si>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</si>
  <si>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</si>
  <si>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</si>
  <si>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</si>
  <si>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</si>
  <si>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</si>
  <si>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</si>
  <si>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</si>
  <si>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</si>
  <si>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</si>
  <si>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</si>
  <si>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</si>
  <si>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</si>
  <si>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</si>
  <si>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</si>
  <si>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</si>
  <si>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</si>
  <si>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</si>
  <si>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</si>
  <si>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</si>
  <si>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</si>
  <si>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</si>
  <si>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</si>
  <si>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</si>
  <si>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</si>
  <si>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</si>
  <si>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</si>
  <si>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</si>
  <si>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</si>
  <si>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</si>
  <si>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</si>
  <si>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</si>
  <si>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</si>
  <si>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</si>
  <si>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</si>
  <si>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</si>
  <si>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</si>
  <si>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</si>
  <si>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</si>
  <si>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</si>
  <si>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</si>
  <si>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</si>
  <si>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</si>
  <si>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</si>
  <si>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</si>
  <si>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</si>
  <si>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</si>
  <si>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</si>
  <si>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</si>
  <si>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</si>
  <si>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</si>
  <si>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</si>
  <si>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</si>
  <si>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</si>
  <si>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</si>
  <si>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</si>
  <si>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</si>
  <si>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</si>
  <si>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</si>
  <si>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</si>
  <si>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</si>
  <si>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</si>
  <si>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</si>
  <si>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</si>
  <si>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</si>
  <si>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</si>
  <si>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</si>
  <si>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</si>
  <si>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</si>
  <si>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</si>
  <si>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</si>
  <si>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</si>
  <si>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</si>
  <si>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</si>
  <si>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</si>
  <si>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</si>
  <si>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</si>
  <si>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</si>
  <si>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</si>
  <si>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</si>
  <si>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</si>
  <si>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</si>
  <si>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</si>
  <si>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</si>
  <si>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</si>
  <si>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</si>
  <si>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</si>
  <si>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</si>
  <si>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</si>
  <si>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</si>
  <si>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</si>
  <si>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</si>
  <si>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</si>
  <si>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</si>
  <si>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</si>
  <si>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</si>
  <si>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</si>
  <si>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</si>
  <si>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</si>
  <si>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</si>
  <si>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</si>
  <si>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</si>
  <si>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</si>
  <si>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</si>
  <si>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</si>
  <si>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</si>
  <si>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</si>
  <si>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</si>
  <si>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</si>
  <si>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</si>
  <si>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</si>
  <si>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</si>
  <si>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</si>
  <si>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</si>
  <si>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</si>
  <si>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</si>
  <si>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</si>
  <si>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</si>
  <si>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</si>
  <si>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</si>
  <si>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</si>
  <si>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</si>
  <si>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</si>
  <si>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</si>
  <si>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</si>
  <si>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</si>
  <si>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</si>
  <si>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</si>
  <si>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</si>
  <si>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</si>
  <si>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</si>
  <si>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</si>
  <si>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</si>
  <si>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</si>
  <si>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</si>
  <si>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</si>
  <si>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</si>
  <si>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</si>
  <si>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</si>
  <si>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</si>
  <si>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</si>
  <si>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</si>
  <si>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</si>
  <si>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</si>
  <si>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</si>
  <si>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</si>
  <si>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</si>
  <si>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</si>
  <si>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</si>
  <si>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</si>
  <si>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</si>
  <si>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</si>
  <si>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</si>
  <si>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</si>
  <si>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</si>
  <si>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</si>
  <si>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</si>
  <si>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</si>
  <si>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</si>
  <si>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</si>
  <si>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</si>
  <si>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</si>
  <si>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</si>
  <si>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</si>
  <si>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</si>
  <si>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</si>
  <si>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</si>
  <si>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</si>
  <si>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</si>
  <si>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</si>
  <si>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</si>
  <si>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</si>
  <si>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</si>
  <si>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</si>
  <si>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</si>
  <si>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</si>
  <si>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</si>
  <si>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</si>
  <si>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</si>
  <si>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</si>
  <si>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</si>
  <si>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</si>
  <si>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</si>
  <si>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</si>
  <si>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</si>
  <si>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</si>
  <si>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</si>
  <si>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</si>
  <si>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</si>
  <si>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</si>
  <si>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</si>
  <si>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</si>
  <si>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</si>
  <si>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</si>
  <si>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</si>
  <si>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</si>
  <si>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CT</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</si>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</sst>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6">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7" t="s">
        <v>1633</v>
      </c>
    </row>
    <row r="2" spans="1:1" ht="14.5" x14ac:dyDescent="0.35">
      <c r="A2" s="107" t="s">
        <v>648</v>
      </c>
    </row>
    <row r="3" spans="1:1" ht="28.5" x14ac:dyDescent="0.8">
      <c r="A3" s="108" t="s">
        <v>1634</v>
      </c>
    </row>
    <row r="4" spans="1:1" ht="28.5" x14ac:dyDescent="0.8">
      <c r="A4" s="108" t="s">
        <v>1719</v>
      </c>
    </row>
    <row r="5" spans="1:1" ht="17.5" x14ac:dyDescent="0.35">
      <c r="A5" s="109" t="s">
        <v>1746</v>
      </c>
    </row>
    <row r="6" spans="1:1" ht="16.5" customHeight="1" x14ac:dyDescent="0.25">
      <c r="A6" s="110" t="s">
        <v>648</v>
      </c>
    </row>
    <row r="7" spans="1:1" ht="14" x14ac:dyDescent="0.4">
      <c r="A7" s="111" t="s">
        <v>1635</v>
      </c>
    </row>
    <row r="8" spans="1:1" ht="62.15" customHeight="1" x14ac:dyDescent="0.25">
      <c r="A8" s="112" t="s">
        <v>1636</v>
      </c>
    </row>
    <row r="9" spans="1:1" x14ac:dyDescent="0.25">
      <c r="A9" s="113" t="s">
        <v>648</v>
      </c>
    </row>
    <row r="10" spans="1:1" ht="14" x14ac:dyDescent="0.4">
      <c r="A10" s="111" t="s">
        <v>1637</v>
      </c>
    </row>
    <row r="11" spans="1:1" ht="95.15" customHeight="1" x14ac:dyDescent="0.25">
      <c r="A11" s="114" t="s">
        <v>1745</v>
      </c>
    </row>
    <row r="12" spans="1:1" x14ac:dyDescent="0.25">
      <c r="A12" s="115"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1727</v>
      </c>
      <c r="B1" s="128"/>
      <c r="C1" s="128"/>
      <c r="D1" s="128"/>
      <c r="E1" s="128"/>
      <c r="F1" s="128"/>
      <c r="G1" s="128"/>
      <c r="H1" s="128"/>
      <c r="I1" s="128"/>
      <c r="J1" s="128"/>
      <c r="K1" s="129"/>
    </row>
    <row r="2" spans="1:11" ht="13" x14ac:dyDescent="0.3">
      <c r="A2" s="133" t="s">
        <v>1581</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72" t="s">
        <v>12</v>
      </c>
      <c r="B6" s="91" t="s">
        <v>213</v>
      </c>
      <c r="C6" s="36">
        <v>286</v>
      </c>
      <c r="D6" s="9" t="str">
        <f>IF($B6="N/A","N/A",IF(C6&lt;0,"No","Yes"))</f>
        <v>N/A</v>
      </c>
      <c r="E6" s="36">
        <v>0</v>
      </c>
      <c r="F6" s="9" t="str">
        <f>IF($B6="N/A","N/A",IF(E6&lt;0,"No","Yes"))</f>
        <v>N/A</v>
      </c>
      <c r="G6" s="36">
        <v>0</v>
      </c>
      <c r="H6" s="9" t="str">
        <f>IF($B6="N/A","N/A",IF(G6&lt;0,"No","Yes"))</f>
        <v>N/A</v>
      </c>
      <c r="I6" s="10">
        <v>-100</v>
      </c>
      <c r="J6" s="10" t="s">
        <v>1744</v>
      </c>
      <c r="K6" s="9" t="str">
        <f t="shared" ref="K6:K11" si="0">IF(J6="Div by 0", "N/A", IF(J6="N/A","N/A", IF(J6&gt;30, "No", IF(J6&lt;-30, "No", "Yes"))))</f>
        <v>N/A</v>
      </c>
    </row>
    <row r="7" spans="1:11" x14ac:dyDescent="0.25">
      <c r="A7" s="72" t="s">
        <v>443</v>
      </c>
      <c r="B7" s="91" t="s">
        <v>213</v>
      </c>
      <c r="C7" s="9">
        <v>0</v>
      </c>
      <c r="D7" s="9" t="str">
        <f t="shared" ref="D7:D11" si="1">IF($B7="N/A","N/A",IF(C7&lt;0,"No","Yes"))</f>
        <v>N/A</v>
      </c>
      <c r="E7" s="9" t="s">
        <v>1744</v>
      </c>
      <c r="F7" s="9" t="str">
        <f t="shared" ref="F7:F11" si="2">IF($B7="N/A","N/A",IF(E7&lt;0,"No","Yes"))</f>
        <v>N/A</v>
      </c>
      <c r="G7" s="9" t="s">
        <v>1744</v>
      </c>
      <c r="H7" s="9" t="str">
        <f t="shared" ref="H7:H11" si="3">IF($B7="N/A","N/A",IF(G7&lt;0,"No","Yes"))</f>
        <v>N/A</v>
      </c>
      <c r="I7" s="10" t="s">
        <v>1744</v>
      </c>
      <c r="J7" s="10" t="s">
        <v>1744</v>
      </c>
      <c r="K7" s="9" t="str">
        <f t="shared" si="0"/>
        <v>N/A</v>
      </c>
    </row>
    <row r="8" spans="1:11" x14ac:dyDescent="0.25">
      <c r="A8" s="72" t="s">
        <v>444</v>
      </c>
      <c r="B8" s="91" t="s">
        <v>213</v>
      </c>
      <c r="C8" s="9">
        <v>0.69930069930000005</v>
      </c>
      <c r="D8" s="9" t="str">
        <f t="shared" si="1"/>
        <v>N/A</v>
      </c>
      <c r="E8" s="9" t="s">
        <v>1744</v>
      </c>
      <c r="F8" s="9" t="str">
        <f t="shared" si="2"/>
        <v>N/A</v>
      </c>
      <c r="G8" s="9" t="s">
        <v>1744</v>
      </c>
      <c r="H8" s="9" t="str">
        <f t="shared" si="3"/>
        <v>N/A</v>
      </c>
      <c r="I8" s="10" t="s">
        <v>1744</v>
      </c>
      <c r="J8" s="10" t="s">
        <v>1744</v>
      </c>
      <c r="K8" s="9" t="str">
        <f t="shared" si="0"/>
        <v>N/A</v>
      </c>
    </row>
    <row r="9" spans="1:11" x14ac:dyDescent="0.25">
      <c r="A9" s="72" t="s">
        <v>445</v>
      </c>
      <c r="B9" s="91" t="s">
        <v>213</v>
      </c>
      <c r="C9" s="9">
        <v>13.986013986</v>
      </c>
      <c r="D9" s="9" t="str">
        <f t="shared" si="1"/>
        <v>N/A</v>
      </c>
      <c r="E9" s="9" t="s">
        <v>1744</v>
      </c>
      <c r="F9" s="9" t="str">
        <f t="shared" si="2"/>
        <v>N/A</v>
      </c>
      <c r="G9" s="9" t="s">
        <v>1744</v>
      </c>
      <c r="H9" s="9" t="str">
        <f t="shared" si="3"/>
        <v>N/A</v>
      </c>
      <c r="I9" s="10" t="s">
        <v>1744</v>
      </c>
      <c r="J9" s="10" t="s">
        <v>1744</v>
      </c>
      <c r="K9" s="9" t="str">
        <f t="shared" si="0"/>
        <v>N/A</v>
      </c>
    </row>
    <row r="10" spans="1:11" x14ac:dyDescent="0.25">
      <c r="A10" s="72" t="s">
        <v>446</v>
      </c>
      <c r="B10" s="91" t="s">
        <v>213</v>
      </c>
      <c r="C10" s="9">
        <v>80.769230769000004</v>
      </c>
      <c r="D10" s="9" t="str">
        <f t="shared" si="1"/>
        <v>N/A</v>
      </c>
      <c r="E10" s="9" t="s">
        <v>1744</v>
      </c>
      <c r="F10" s="9" t="str">
        <f t="shared" si="2"/>
        <v>N/A</v>
      </c>
      <c r="G10" s="9" t="s">
        <v>1744</v>
      </c>
      <c r="H10" s="9" t="str">
        <f t="shared" si="3"/>
        <v>N/A</v>
      </c>
      <c r="I10" s="10" t="s">
        <v>1744</v>
      </c>
      <c r="J10" s="10" t="s">
        <v>1744</v>
      </c>
      <c r="K10" s="9" t="str">
        <f t="shared" si="0"/>
        <v>N/A</v>
      </c>
    </row>
    <row r="11" spans="1:11" x14ac:dyDescent="0.25">
      <c r="A11" s="72" t="s">
        <v>204</v>
      </c>
      <c r="B11" s="91" t="s">
        <v>213</v>
      </c>
      <c r="C11" s="9">
        <v>0</v>
      </c>
      <c r="D11" s="9" t="str">
        <f t="shared" si="1"/>
        <v>N/A</v>
      </c>
      <c r="E11" s="9" t="s">
        <v>1744</v>
      </c>
      <c r="F11" s="9" t="str">
        <f t="shared" si="2"/>
        <v>N/A</v>
      </c>
      <c r="G11" s="9" t="s">
        <v>1744</v>
      </c>
      <c r="H11" s="9" t="str">
        <f t="shared" si="3"/>
        <v>N/A</v>
      </c>
      <c r="I11" s="10" t="s">
        <v>1744</v>
      </c>
      <c r="J11" s="10" t="s">
        <v>1744</v>
      </c>
      <c r="K11" s="9" t="str">
        <f t="shared" si="0"/>
        <v>N/A</v>
      </c>
    </row>
    <row r="12" spans="1:11" x14ac:dyDescent="0.25">
      <c r="A12" s="72" t="s">
        <v>652</v>
      </c>
      <c r="B12" s="91" t="s">
        <v>213</v>
      </c>
      <c r="C12" s="9">
        <v>100</v>
      </c>
      <c r="D12" s="9" t="str">
        <f t="shared" ref="D12:D23" si="4">IF($B12="N/A","N/A",IF(C12&lt;0,"No","Yes"))</f>
        <v>N/A</v>
      </c>
      <c r="E12" s="9" t="s">
        <v>1744</v>
      </c>
      <c r="F12" s="9" t="str">
        <f t="shared" ref="F12:F23" si="5">IF($B12="N/A","N/A",IF(E12&lt;0,"No","Yes"))</f>
        <v>N/A</v>
      </c>
      <c r="G12" s="9" t="s">
        <v>1744</v>
      </c>
      <c r="H12" s="9" t="str">
        <f t="shared" ref="H12:H23" si="6">IF($B12="N/A","N/A",IF(G12&lt;0,"No","Yes"))</f>
        <v>N/A</v>
      </c>
      <c r="I12" s="10" t="s">
        <v>1744</v>
      </c>
      <c r="J12" s="10" t="s">
        <v>1744</v>
      </c>
      <c r="K12" s="9" t="str">
        <f t="shared" ref="K12:K23" si="7">IF(J12="Div by 0", "N/A", IF(J12="N/A","N/A", IF(J12&gt;30, "No", IF(J12&lt;-30, "No", "Yes"))))</f>
        <v>N/A</v>
      </c>
    </row>
    <row r="13" spans="1:11" x14ac:dyDescent="0.25">
      <c r="A13" s="72" t="s">
        <v>651</v>
      </c>
      <c r="B13" s="91" t="s">
        <v>213</v>
      </c>
      <c r="C13" s="9">
        <v>22.027972028000001</v>
      </c>
      <c r="D13" s="9" t="str">
        <f t="shared" si="4"/>
        <v>N/A</v>
      </c>
      <c r="E13" s="9" t="s">
        <v>1744</v>
      </c>
      <c r="F13" s="9" t="str">
        <f t="shared" si="5"/>
        <v>N/A</v>
      </c>
      <c r="G13" s="9" t="s">
        <v>1744</v>
      </c>
      <c r="H13" s="9" t="str">
        <f t="shared" si="6"/>
        <v>N/A</v>
      </c>
      <c r="I13" s="10" t="s">
        <v>1744</v>
      </c>
      <c r="J13" s="10" t="s">
        <v>1744</v>
      </c>
      <c r="K13" s="9" t="str">
        <f t="shared" si="7"/>
        <v>N/A</v>
      </c>
    </row>
    <row r="14" spans="1:11" x14ac:dyDescent="0.25">
      <c r="A14" s="72" t="s">
        <v>852</v>
      </c>
      <c r="B14" s="91" t="s">
        <v>213</v>
      </c>
      <c r="C14" s="10">
        <v>11.730158729999999</v>
      </c>
      <c r="D14" s="9" t="str">
        <f t="shared" si="4"/>
        <v>N/A</v>
      </c>
      <c r="E14" s="10" t="s">
        <v>1744</v>
      </c>
      <c r="F14" s="9" t="str">
        <f t="shared" si="5"/>
        <v>N/A</v>
      </c>
      <c r="G14" s="10" t="s">
        <v>1744</v>
      </c>
      <c r="H14" s="9" t="str">
        <f t="shared" si="6"/>
        <v>N/A</v>
      </c>
      <c r="I14" s="10" t="s">
        <v>1744</v>
      </c>
      <c r="J14" s="10" t="s">
        <v>1744</v>
      </c>
      <c r="K14" s="9" t="str">
        <f t="shared" si="7"/>
        <v>N/A</v>
      </c>
    </row>
    <row r="15" spans="1:11" x14ac:dyDescent="0.25">
      <c r="A15" s="72" t="s">
        <v>653</v>
      </c>
      <c r="B15" s="91" t="s">
        <v>213</v>
      </c>
      <c r="C15" s="9">
        <v>0</v>
      </c>
      <c r="D15" s="9" t="str">
        <f t="shared" si="4"/>
        <v>N/A</v>
      </c>
      <c r="E15" s="9" t="s">
        <v>1744</v>
      </c>
      <c r="F15" s="9" t="str">
        <f t="shared" si="5"/>
        <v>N/A</v>
      </c>
      <c r="G15" s="9" t="s">
        <v>1744</v>
      </c>
      <c r="H15" s="9" t="str">
        <f t="shared" si="6"/>
        <v>N/A</v>
      </c>
      <c r="I15" s="10" t="s">
        <v>1744</v>
      </c>
      <c r="J15" s="10" t="s">
        <v>1744</v>
      </c>
      <c r="K15" s="9" t="str">
        <f t="shared" si="7"/>
        <v>N/A</v>
      </c>
    </row>
    <row r="16" spans="1:11" x14ac:dyDescent="0.25">
      <c r="A16" s="72" t="s">
        <v>370</v>
      </c>
      <c r="B16" s="91" t="s">
        <v>213</v>
      </c>
      <c r="C16" s="9" t="s">
        <v>1744</v>
      </c>
      <c r="D16" s="9" t="str">
        <f t="shared" si="4"/>
        <v>N/A</v>
      </c>
      <c r="E16" s="9" t="s">
        <v>1744</v>
      </c>
      <c r="F16" s="9" t="str">
        <f t="shared" si="5"/>
        <v>N/A</v>
      </c>
      <c r="G16" s="9" t="s">
        <v>1744</v>
      </c>
      <c r="H16" s="9" t="str">
        <f t="shared" si="6"/>
        <v>N/A</v>
      </c>
      <c r="I16" s="10" t="s">
        <v>1744</v>
      </c>
      <c r="J16" s="10" t="s">
        <v>1744</v>
      </c>
      <c r="K16" s="9" t="str">
        <f t="shared" si="7"/>
        <v>N/A</v>
      </c>
    </row>
    <row r="17" spans="1:11" x14ac:dyDescent="0.25">
      <c r="A17" s="72" t="s">
        <v>853</v>
      </c>
      <c r="B17" s="91" t="s">
        <v>213</v>
      </c>
      <c r="C17" s="10" t="s">
        <v>1744</v>
      </c>
      <c r="D17" s="9" t="str">
        <f t="shared" si="4"/>
        <v>N/A</v>
      </c>
      <c r="E17" s="10" t="s">
        <v>1744</v>
      </c>
      <c r="F17" s="9" t="str">
        <f t="shared" si="5"/>
        <v>N/A</v>
      </c>
      <c r="G17" s="10" t="s">
        <v>1744</v>
      </c>
      <c r="H17" s="9" t="str">
        <f t="shared" si="6"/>
        <v>N/A</v>
      </c>
      <c r="I17" s="10" t="s">
        <v>1744</v>
      </c>
      <c r="J17" s="10" t="s">
        <v>1744</v>
      </c>
      <c r="K17" s="9" t="str">
        <f t="shared" si="7"/>
        <v>N/A</v>
      </c>
    </row>
    <row r="18" spans="1:11" x14ac:dyDescent="0.25">
      <c r="A18" s="72" t="s">
        <v>654</v>
      </c>
      <c r="B18" s="91" t="s">
        <v>213</v>
      </c>
      <c r="C18" s="9">
        <v>0</v>
      </c>
      <c r="D18" s="9" t="str">
        <f t="shared" si="4"/>
        <v>N/A</v>
      </c>
      <c r="E18" s="9" t="s">
        <v>1744</v>
      </c>
      <c r="F18" s="9" t="str">
        <f t="shared" si="5"/>
        <v>N/A</v>
      </c>
      <c r="G18" s="9" t="s">
        <v>1744</v>
      </c>
      <c r="H18" s="9" t="str">
        <f t="shared" si="6"/>
        <v>N/A</v>
      </c>
      <c r="I18" s="10" t="s">
        <v>1744</v>
      </c>
      <c r="J18" s="10" t="s">
        <v>1744</v>
      </c>
      <c r="K18" s="9" t="str">
        <f t="shared" si="7"/>
        <v>N/A</v>
      </c>
    </row>
    <row r="19" spans="1:11" x14ac:dyDescent="0.25">
      <c r="A19" s="72" t="s">
        <v>205</v>
      </c>
      <c r="B19" s="91" t="s">
        <v>213</v>
      </c>
      <c r="C19" s="9" t="s">
        <v>1744</v>
      </c>
      <c r="D19" s="9" t="str">
        <f t="shared" si="4"/>
        <v>N/A</v>
      </c>
      <c r="E19" s="9" t="s">
        <v>1744</v>
      </c>
      <c r="F19" s="9" t="str">
        <f t="shared" si="5"/>
        <v>N/A</v>
      </c>
      <c r="G19" s="9" t="s">
        <v>1744</v>
      </c>
      <c r="H19" s="9" t="str">
        <f t="shared" si="6"/>
        <v>N/A</v>
      </c>
      <c r="I19" s="10" t="s">
        <v>1744</v>
      </c>
      <c r="J19" s="10" t="s">
        <v>1744</v>
      </c>
      <c r="K19" s="9" t="str">
        <f t="shared" si="7"/>
        <v>N/A</v>
      </c>
    </row>
    <row r="20" spans="1:11" x14ac:dyDescent="0.25">
      <c r="A20" s="72" t="s">
        <v>854</v>
      </c>
      <c r="B20" s="91" t="s">
        <v>213</v>
      </c>
      <c r="C20" s="10" t="s">
        <v>1744</v>
      </c>
      <c r="D20" s="9" t="str">
        <f t="shared" si="4"/>
        <v>N/A</v>
      </c>
      <c r="E20" s="10" t="s">
        <v>1744</v>
      </c>
      <c r="F20" s="9" t="str">
        <f t="shared" si="5"/>
        <v>N/A</v>
      </c>
      <c r="G20" s="10" t="s">
        <v>1744</v>
      </c>
      <c r="H20" s="9" t="str">
        <f t="shared" si="6"/>
        <v>N/A</v>
      </c>
      <c r="I20" s="10" t="s">
        <v>1744</v>
      </c>
      <c r="J20" s="10" t="s">
        <v>1744</v>
      </c>
      <c r="K20" s="9" t="str">
        <f t="shared" si="7"/>
        <v>N/A</v>
      </c>
    </row>
    <row r="21" spans="1:11" x14ac:dyDescent="0.25">
      <c r="A21" s="72" t="s">
        <v>655</v>
      </c>
      <c r="B21" s="91" t="s">
        <v>213</v>
      </c>
      <c r="C21" s="9">
        <v>0</v>
      </c>
      <c r="D21" s="9" t="str">
        <f t="shared" si="4"/>
        <v>N/A</v>
      </c>
      <c r="E21" s="9" t="s">
        <v>1744</v>
      </c>
      <c r="F21" s="9" t="str">
        <f t="shared" si="5"/>
        <v>N/A</v>
      </c>
      <c r="G21" s="9" t="s">
        <v>1744</v>
      </c>
      <c r="H21" s="9" t="str">
        <f t="shared" si="6"/>
        <v>N/A</v>
      </c>
      <c r="I21" s="10" t="s">
        <v>1744</v>
      </c>
      <c r="J21" s="10" t="s">
        <v>1744</v>
      </c>
      <c r="K21" s="9" t="str">
        <f t="shared" si="7"/>
        <v>N/A</v>
      </c>
    </row>
    <row r="22" spans="1:11" x14ac:dyDescent="0.25">
      <c r="A22" s="72" t="s">
        <v>1697</v>
      </c>
      <c r="B22" s="91" t="s">
        <v>213</v>
      </c>
      <c r="C22" s="9" t="s">
        <v>1744</v>
      </c>
      <c r="D22" s="9" t="str">
        <f t="shared" si="4"/>
        <v>N/A</v>
      </c>
      <c r="E22" s="9" t="s">
        <v>1744</v>
      </c>
      <c r="F22" s="9" t="str">
        <f t="shared" si="5"/>
        <v>N/A</v>
      </c>
      <c r="G22" s="9" t="s">
        <v>1744</v>
      </c>
      <c r="H22" s="9" t="str">
        <f t="shared" si="6"/>
        <v>N/A</v>
      </c>
      <c r="I22" s="10" t="s">
        <v>1744</v>
      </c>
      <c r="J22" s="10" t="s">
        <v>1744</v>
      </c>
      <c r="K22" s="9" t="str">
        <f t="shared" si="7"/>
        <v>N/A</v>
      </c>
    </row>
    <row r="23" spans="1:11" x14ac:dyDescent="0.25">
      <c r="A23" s="72" t="s">
        <v>855</v>
      </c>
      <c r="B23" s="91" t="s">
        <v>213</v>
      </c>
      <c r="C23" s="10" t="s">
        <v>1744</v>
      </c>
      <c r="D23" s="9" t="str">
        <f t="shared" si="4"/>
        <v>N/A</v>
      </c>
      <c r="E23" s="10" t="s">
        <v>1744</v>
      </c>
      <c r="F23" s="9" t="str">
        <f t="shared" si="5"/>
        <v>N/A</v>
      </c>
      <c r="G23" s="10" t="s">
        <v>1744</v>
      </c>
      <c r="H23" s="9" t="str">
        <f t="shared" si="6"/>
        <v>N/A</v>
      </c>
      <c r="I23" s="10" t="s">
        <v>1744</v>
      </c>
      <c r="J23" s="10" t="s">
        <v>1744</v>
      </c>
      <c r="K23" s="9" t="str">
        <f t="shared" si="7"/>
        <v>N/A</v>
      </c>
    </row>
    <row r="24" spans="1:11" x14ac:dyDescent="0.25">
      <c r="A24" s="72" t="s">
        <v>15</v>
      </c>
      <c r="B24" s="91" t="s">
        <v>213</v>
      </c>
      <c r="C24" s="9">
        <v>0</v>
      </c>
      <c r="D24" s="9" t="str">
        <f>IF($B24="N/A","N/A",IF(C24&lt;0,"No","Yes"))</f>
        <v>N/A</v>
      </c>
      <c r="E24" s="9" t="s">
        <v>1744</v>
      </c>
      <c r="F24" s="9" t="str">
        <f>IF($B24="N/A","N/A",IF(E24&lt;0,"No","Yes"))</f>
        <v>N/A</v>
      </c>
      <c r="G24" s="9" t="s">
        <v>1744</v>
      </c>
      <c r="H24" s="9" t="str">
        <f>IF($B24="N/A","N/A",IF(G24&lt;0,"No","Yes"))</f>
        <v>N/A</v>
      </c>
      <c r="I24" s="10" t="s">
        <v>1744</v>
      </c>
      <c r="J24" s="10" t="s">
        <v>1744</v>
      </c>
      <c r="K24" s="9" t="str">
        <f t="shared" ref="K24:K30" si="8">IF(J24="Div by 0", "N/A", IF(J24="N/A","N/A", IF(J24&gt;30, "No", IF(J24&lt;-30, "No", "Yes"))))</f>
        <v>N/A</v>
      </c>
    </row>
    <row r="25" spans="1:11" x14ac:dyDescent="0.25">
      <c r="A25" s="72" t="s">
        <v>159</v>
      </c>
      <c r="B25" s="91" t="s">
        <v>213</v>
      </c>
      <c r="C25" s="9">
        <v>68.881118881000006</v>
      </c>
      <c r="D25" s="9" t="str">
        <f>IF($B25="N/A","N/A",IF(C25&lt;0,"No","Yes"))</f>
        <v>N/A</v>
      </c>
      <c r="E25" s="9" t="s">
        <v>1744</v>
      </c>
      <c r="F25" s="9" t="str">
        <f>IF($B25="N/A","N/A",IF(E25&lt;0,"No","Yes"))</f>
        <v>N/A</v>
      </c>
      <c r="G25" s="9" t="s">
        <v>1744</v>
      </c>
      <c r="H25" s="9" t="str">
        <f>IF($B25="N/A","N/A",IF(G25&lt;0,"No","Yes"))</f>
        <v>N/A</v>
      </c>
      <c r="I25" s="10" t="s">
        <v>1744</v>
      </c>
      <c r="J25" s="10" t="s">
        <v>1744</v>
      </c>
      <c r="K25" s="9" t="str">
        <f t="shared" si="8"/>
        <v>N/A</v>
      </c>
    </row>
    <row r="26" spans="1:11" x14ac:dyDescent="0.25">
      <c r="A26" s="72" t="s">
        <v>32</v>
      </c>
      <c r="B26" s="91" t="s">
        <v>213</v>
      </c>
      <c r="C26" s="9">
        <v>100</v>
      </c>
      <c r="D26" s="9" t="str">
        <f>IF($B26="N/A","N/A",IF(C26&lt;0,"No","Yes"))</f>
        <v>N/A</v>
      </c>
      <c r="E26" s="9" t="s">
        <v>1744</v>
      </c>
      <c r="F26" s="9" t="str">
        <f>IF($B26="N/A","N/A",IF(E26&lt;0,"No","Yes"))</f>
        <v>N/A</v>
      </c>
      <c r="G26" s="9" t="s">
        <v>1744</v>
      </c>
      <c r="H26" s="9" t="str">
        <f>IF($B26="N/A","N/A",IF(G26&lt;0,"No","Yes"))</f>
        <v>N/A</v>
      </c>
      <c r="I26" s="10" t="s">
        <v>1744</v>
      </c>
      <c r="J26" s="10" t="s">
        <v>1744</v>
      </c>
      <c r="K26" s="9" t="str">
        <f t="shared" si="8"/>
        <v>N/A</v>
      </c>
    </row>
    <row r="27" spans="1:11" x14ac:dyDescent="0.25">
      <c r="A27" s="72" t="s">
        <v>160</v>
      </c>
      <c r="B27" s="91" t="s">
        <v>213</v>
      </c>
      <c r="C27" s="9">
        <v>94.055944056000001</v>
      </c>
      <c r="D27" s="9" t="str">
        <f t="shared" ref="D27:D30" si="9">IF($B27="N/A","N/A",IF(C27&lt;0,"No","Yes"))</f>
        <v>N/A</v>
      </c>
      <c r="E27" s="9" t="s">
        <v>1744</v>
      </c>
      <c r="F27" s="9" t="str">
        <f t="shared" ref="F27:F30" si="10">IF($B27="N/A","N/A",IF(E27&lt;0,"No","Yes"))</f>
        <v>N/A</v>
      </c>
      <c r="G27" s="9" t="s">
        <v>1744</v>
      </c>
      <c r="H27" s="9" t="str">
        <f t="shared" ref="H27:H30" si="11">IF($B27="N/A","N/A",IF(G27&lt;0,"No","Yes"))</f>
        <v>N/A</v>
      </c>
      <c r="I27" s="10" t="s">
        <v>1744</v>
      </c>
      <c r="J27" s="10" t="s">
        <v>1744</v>
      </c>
      <c r="K27" s="9" t="str">
        <f t="shared" si="8"/>
        <v>N/A</v>
      </c>
    </row>
    <row r="28" spans="1:11" x14ac:dyDescent="0.25">
      <c r="A28" s="29" t="s">
        <v>372</v>
      </c>
      <c r="B28" s="91" t="s">
        <v>213</v>
      </c>
      <c r="C28" s="9">
        <v>42.657342657000001</v>
      </c>
      <c r="D28" s="9" t="str">
        <f t="shared" si="9"/>
        <v>N/A</v>
      </c>
      <c r="E28" s="9" t="s">
        <v>1744</v>
      </c>
      <c r="F28" s="9" t="str">
        <f t="shared" si="10"/>
        <v>N/A</v>
      </c>
      <c r="G28" s="9" t="s">
        <v>1744</v>
      </c>
      <c r="H28" s="9" t="str">
        <f t="shared" si="11"/>
        <v>N/A</v>
      </c>
      <c r="I28" s="10" t="s">
        <v>1744</v>
      </c>
      <c r="J28" s="10" t="s">
        <v>1744</v>
      </c>
      <c r="K28" s="9" t="str">
        <f t="shared" si="8"/>
        <v>N/A</v>
      </c>
    </row>
    <row r="29" spans="1:11" x14ac:dyDescent="0.25">
      <c r="A29" s="29" t="s">
        <v>374</v>
      </c>
      <c r="B29" s="91" t="s">
        <v>213</v>
      </c>
      <c r="C29" s="9">
        <v>43.706293705999997</v>
      </c>
      <c r="D29" s="9" t="str">
        <f t="shared" si="9"/>
        <v>N/A</v>
      </c>
      <c r="E29" s="9" t="s">
        <v>1744</v>
      </c>
      <c r="F29" s="9" t="str">
        <f t="shared" si="10"/>
        <v>N/A</v>
      </c>
      <c r="G29" s="9" t="s">
        <v>1744</v>
      </c>
      <c r="H29" s="9" t="str">
        <f t="shared" si="11"/>
        <v>N/A</v>
      </c>
      <c r="I29" s="10" t="s">
        <v>1744</v>
      </c>
      <c r="J29" s="10" t="s">
        <v>1744</v>
      </c>
      <c r="K29" s="9" t="str">
        <f t="shared" si="8"/>
        <v>N/A</v>
      </c>
    </row>
    <row r="30" spans="1:11" x14ac:dyDescent="0.25">
      <c r="A30" s="29" t="s">
        <v>375</v>
      </c>
      <c r="B30" s="91" t="s">
        <v>213</v>
      </c>
      <c r="C30" s="9">
        <v>0</v>
      </c>
      <c r="D30" s="9" t="str">
        <f t="shared" si="9"/>
        <v>N/A</v>
      </c>
      <c r="E30" s="9" t="s">
        <v>1744</v>
      </c>
      <c r="F30" s="9" t="str">
        <f t="shared" si="10"/>
        <v>N/A</v>
      </c>
      <c r="G30" s="9" t="s">
        <v>1744</v>
      </c>
      <c r="H30" s="9" t="str">
        <f t="shared" si="11"/>
        <v>N/A</v>
      </c>
      <c r="I30" s="10" t="s">
        <v>1744</v>
      </c>
      <c r="J30" s="10" t="s">
        <v>1744</v>
      </c>
      <c r="K30" s="9" t="str">
        <f t="shared" si="8"/>
        <v>N/A</v>
      </c>
    </row>
    <row r="31" spans="1:11" ht="12" customHeight="1" x14ac:dyDescent="0.25">
      <c r="A31" s="141" t="s">
        <v>1632</v>
      </c>
      <c r="B31" s="142"/>
      <c r="C31" s="142"/>
      <c r="D31" s="142"/>
      <c r="E31" s="142"/>
      <c r="F31" s="142"/>
      <c r="G31" s="142"/>
      <c r="H31" s="142"/>
      <c r="I31" s="142"/>
      <c r="J31" s="142"/>
      <c r="K31" s="143"/>
    </row>
    <row r="32" spans="1:11" x14ac:dyDescent="0.25">
      <c r="A32" s="136" t="s">
        <v>1630</v>
      </c>
      <c r="B32" s="137"/>
      <c r="C32" s="137"/>
      <c r="D32" s="137"/>
      <c r="E32" s="137"/>
      <c r="F32" s="137"/>
      <c r="G32" s="137"/>
      <c r="H32" s="137"/>
      <c r="I32" s="137"/>
      <c r="J32" s="137"/>
      <c r="K32" s="138"/>
    </row>
    <row r="33" spans="1:11" x14ac:dyDescent="0.25">
      <c r="A33" s="139" t="s">
        <v>1731</v>
      </c>
      <c r="B33" s="139"/>
      <c r="C33" s="139"/>
      <c r="D33" s="139"/>
      <c r="E33" s="139"/>
      <c r="F33" s="139"/>
      <c r="G33" s="139"/>
      <c r="H33" s="139"/>
      <c r="I33" s="139"/>
      <c r="J33" s="139"/>
      <c r="K33" s="14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1722</v>
      </c>
      <c r="B1" s="128"/>
      <c r="C1" s="128"/>
      <c r="D1" s="128"/>
      <c r="E1" s="128"/>
      <c r="F1" s="128"/>
      <c r="G1" s="128"/>
      <c r="H1" s="128"/>
      <c r="I1" s="128"/>
      <c r="J1" s="128"/>
      <c r="K1" s="129"/>
    </row>
    <row r="2" spans="1:11" ht="13" x14ac:dyDescent="0.3">
      <c r="A2" s="133" t="s">
        <v>1582</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s="28" customFormat="1" x14ac:dyDescent="0.25">
      <c r="A6" s="72" t="s">
        <v>343</v>
      </c>
      <c r="B6" s="9" t="s">
        <v>213</v>
      </c>
      <c r="C6" s="27">
        <v>7</v>
      </c>
      <c r="D6" s="9" t="s">
        <v>213</v>
      </c>
      <c r="E6" s="27">
        <v>7</v>
      </c>
      <c r="F6" s="9" t="s">
        <v>213</v>
      </c>
      <c r="G6" s="27">
        <v>7</v>
      </c>
      <c r="H6" s="9" t="s">
        <v>213</v>
      </c>
      <c r="I6" s="118" t="s">
        <v>213</v>
      </c>
      <c r="J6" s="118" t="s">
        <v>213</v>
      </c>
      <c r="K6" s="9" t="s">
        <v>213</v>
      </c>
    </row>
    <row r="7" spans="1:11" x14ac:dyDescent="0.25">
      <c r="A7" s="75" t="s">
        <v>12</v>
      </c>
      <c r="B7" s="30" t="s">
        <v>213</v>
      </c>
      <c r="C7" s="85">
        <v>37970125</v>
      </c>
      <c r="D7" s="32" t="str">
        <f>IF($B7="N/A","N/A",IF(C7&gt;15,"No",IF(C7&lt;-15,"No","Yes")))</f>
        <v>N/A</v>
      </c>
      <c r="E7" s="31">
        <v>33644502</v>
      </c>
      <c r="F7" s="32" t="str">
        <f>IF($B7="N/A","N/A",IF(E7&gt;15,"No",IF(E7&lt;-15,"No","Yes")))</f>
        <v>N/A</v>
      </c>
      <c r="G7" s="31">
        <v>38488081</v>
      </c>
      <c r="H7" s="32" t="str">
        <f>IF($B7="N/A","N/A",IF(G7&gt;15,"No",IF(G7&lt;-15,"No","Yes")))</f>
        <v>N/A</v>
      </c>
      <c r="I7" s="33">
        <v>-11.4</v>
      </c>
      <c r="J7" s="33">
        <v>14.4</v>
      </c>
      <c r="K7" s="32" t="str">
        <f t="shared" ref="K7:K54" si="0">IF(J7="Div by 0", "N/A", IF(J7="N/A","N/A", IF(J7&gt;30, "No", IF(J7&lt;-30, "No", "Yes"))))</f>
        <v>Yes</v>
      </c>
    </row>
    <row r="8" spans="1:11" x14ac:dyDescent="0.25">
      <c r="A8" s="75" t="s">
        <v>362</v>
      </c>
      <c r="B8" s="30" t="s">
        <v>213</v>
      </c>
      <c r="C8" s="125">
        <v>61.972613996</v>
      </c>
      <c r="D8" s="32" t="str">
        <f>IF($B8="N/A","N/A",IF(C8&gt;15,"No",IF(C8&lt;-15,"No","Yes")))</f>
        <v>N/A</v>
      </c>
      <c r="E8" s="34">
        <v>99.884483355</v>
      </c>
      <c r="F8" s="32" t="str">
        <f>IF($B8="N/A","N/A",IF(E8&gt;15,"No",IF(E8&lt;-15,"No","Yes")))</f>
        <v>N/A</v>
      </c>
      <c r="G8" s="34">
        <v>100</v>
      </c>
      <c r="H8" s="32" t="str">
        <f>IF($B8="N/A","N/A",IF(G8&gt;15,"No",IF(G8&lt;-15,"No","Yes")))</f>
        <v>N/A</v>
      </c>
      <c r="I8" s="33">
        <v>61.18</v>
      </c>
      <c r="J8" s="33">
        <v>0.1157</v>
      </c>
      <c r="K8" s="32" t="str">
        <f t="shared" si="0"/>
        <v>Yes</v>
      </c>
    </row>
    <row r="9" spans="1:11" x14ac:dyDescent="0.25">
      <c r="A9" s="75" t="s">
        <v>119</v>
      </c>
      <c r="B9" s="35" t="s">
        <v>213</v>
      </c>
      <c r="C9" s="84">
        <v>25.445626002000001</v>
      </c>
      <c r="D9" s="9" t="str">
        <f>IF($B9="N/A","N/A",IF(C9&gt;15,"No",IF(C9&lt;-15,"No","Yes")))</f>
        <v>N/A</v>
      </c>
      <c r="E9" s="9">
        <v>0.1155166452</v>
      </c>
      <c r="F9" s="9" t="str">
        <f>IF($B9="N/A","N/A",IF(E9&gt;15,"No",IF(E9&lt;-15,"No","Yes")))</f>
        <v>N/A</v>
      </c>
      <c r="G9" s="9">
        <v>0</v>
      </c>
      <c r="H9" s="9" t="str">
        <f>IF($B9="N/A","N/A",IF(G9&gt;15,"No",IF(G9&lt;-15,"No","Yes")))</f>
        <v>N/A</v>
      </c>
      <c r="I9" s="10">
        <v>-99.5</v>
      </c>
      <c r="J9" s="10">
        <v>-100</v>
      </c>
      <c r="K9" s="9" t="str">
        <f t="shared" si="0"/>
        <v>No</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1" x14ac:dyDescent="0.25">
      <c r="A11" s="75" t="s">
        <v>856</v>
      </c>
      <c r="B11" s="35" t="s">
        <v>213</v>
      </c>
      <c r="C11" s="84">
        <v>12.581760001999999</v>
      </c>
      <c r="D11" s="9" t="str">
        <f>IF($B11="N/A","N/A",IF(C11&gt;15,"No",IF(C11&lt;-15,"No","Yes")))</f>
        <v>N/A</v>
      </c>
      <c r="E11" s="9">
        <v>0</v>
      </c>
      <c r="F11" s="9" t="str">
        <f>IF($B11="N/A","N/A",IF(E11&gt;15,"No",IF(E11&lt;-15,"No","Yes")))</f>
        <v>N/A</v>
      </c>
      <c r="G11" s="9">
        <v>0</v>
      </c>
      <c r="H11" s="9" t="str">
        <f>IF($B11="N/A","N/A",IF(G11&gt;15,"No",IF(G11&lt;-15,"No","Yes")))</f>
        <v>N/A</v>
      </c>
      <c r="I11" s="10">
        <v>-100</v>
      </c>
      <c r="J11" s="10" t="s">
        <v>1744</v>
      </c>
      <c r="K11" s="9" t="str">
        <f t="shared" si="0"/>
        <v>N/A</v>
      </c>
    </row>
    <row r="12" spans="1:11" x14ac:dyDescent="0.25">
      <c r="A12" s="75" t="s">
        <v>857</v>
      </c>
      <c r="B12" s="86" t="s">
        <v>214</v>
      </c>
      <c r="C12" s="84">
        <v>80.762806650000002</v>
      </c>
      <c r="D12" s="9" t="str">
        <f>IF(OR($B12="N/A",$C12="N/A"),"N/A",IF(C12&gt;100,"No",IF(C12&lt;95,"No","Yes")))</f>
        <v>No</v>
      </c>
      <c r="E12" s="84">
        <v>80.441187686000006</v>
      </c>
      <c r="F12" s="9" t="str">
        <f>IF(OR($B12="N/A",$E12="N/A"),"N/A",IF(E12&gt;100,"No",IF(E12&lt;95,"No","Yes")))</f>
        <v>No</v>
      </c>
      <c r="G12" s="84">
        <v>76.719216008999993</v>
      </c>
      <c r="H12" s="9" t="str">
        <f>IF($B12="N/A","N/A",IF(G12&gt;100,"No",IF(G12&lt;95,"No","Yes")))</f>
        <v>No</v>
      </c>
      <c r="I12" s="87">
        <v>-0.39800000000000002</v>
      </c>
      <c r="J12" s="87">
        <v>-4.63</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1744</v>
      </c>
      <c r="J13" s="87" t="s">
        <v>1744</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1744</v>
      </c>
      <c r="J14" s="87" t="s">
        <v>1744</v>
      </c>
      <c r="K14" s="9" t="str">
        <f t="shared" si="0"/>
        <v>N/A</v>
      </c>
    </row>
    <row r="15" spans="1:11" x14ac:dyDescent="0.25">
      <c r="A15" s="75" t="s">
        <v>858</v>
      </c>
      <c r="B15" s="86" t="s">
        <v>214</v>
      </c>
      <c r="C15" s="84">
        <v>46.417364722000002</v>
      </c>
      <c r="D15" s="9" t="str">
        <f>IF(OR($B15="N/A",$C15="N/A"),"N/A",IF(C15&gt;100,"No",IF(C15&lt;95,"No","Yes")))</f>
        <v>No</v>
      </c>
      <c r="E15" s="84">
        <v>46.412091343</v>
      </c>
      <c r="F15" s="9" t="str">
        <f>IF(OR($B15="N/A",$E15="N/A"),"N/A",IF(E15&gt;100,"No",IF(E15&lt;95,"No","Yes")))</f>
        <v>No</v>
      </c>
      <c r="G15" s="84">
        <v>49.110728592000001</v>
      </c>
      <c r="H15" s="9" t="str">
        <f>IF($B15="N/A","N/A",IF(G15&gt;100,"No",IF(G15&lt;95,"No","Yes")))</f>
        <v>No</v>
      </c>
      <c r="I15" s="87">
        <v>-1.0999999999999999E-2</v>
      </c>
      <c r="J15" s="87">
        <v>5.8150000000000004</v>
      </c>
      <c r="K15" s="9" t="str">
        <f t="shared" si="0"/>
        <v>Yes</v>
      </c>
    </row>
    <row r="16" spans="1:11" x14ac:dyDescent="0.25">
      <c r="A16" s="75" t="s">
        <v>331</v>
      </c>
      <c r="B16" s="35" t="s">
        <v>213</v>
      </c>
      <c r="C16" s="73">
        <v>23531079</v>
      </c>
      <c r="D16" s="9" t="str">
        <f>IF($B16="N/A","N/A",IF(C16&gt;15,"No",IF(C16&lt;-15,"No","Yes")))</f>
        <v>N/A</v>
      </c>
      <c r="E16" s="36">
        <v>33605637</v>
      </c>
      <c r="F16" s="9" t="str">
        <f>IF($B16="N/A","N/A",IF(E16&gt;15,"No",IF(E16&lt;-15,"No","Yes")))</f>
        <v>N/A</v>
      </c>
      <c r="G16" s="36">
        <v>38488081</v>
      </c>
      <c r="H16" s="9" t="str">
        <f>IF($B16="N/A","N/A",IF(G16&gt;15,"No",IF(G16&lt;-15,"No","Yes")))</f>
        <v>N/A</v>
      </c>
      <c r="I16" s="10">
        <v>42.81</v>
      </c>
      <c r="J16" s="10">
        <v>14.53</v>
      </c>
      <c r="K16" s="9" t="str">
        <f t="shared" si="0"/>
        <v>Yes</v>
      </c>
    </row>
    <row r="17" spans="1:11" x14ac:dyDescent="0.25">
      <c r="A17" s="75" t="s">
        <v>440</v>
      </c>
      <c r="B17" s="35" t="s">
        <v>215</v>
      </c>
      <c r="C17" s="84">
        <v>7.5684459687999999</v>
      </c>
      <c r="D17" s="9" t="str">
        <f>IF($B17="N/A","N/A",IF(C17&gt;20,"No",IF(C17&lt;5,"No","Yes")))</f>
        <v>Yes</v>
      </c>
      <c r="E17" s="9">
        <v>5.1324544152999998</v>
      </c>
      <c r="F17" s="9" t="str">
        <f>IF($B17="N/A","N/A",IF(E17&gt;20,"No",IF(E17&lt;5,"No","Yes")))</f>
        <v>Yes</v>
      </c>
      <c r="G17" s="9">
        <v>6.1646097657999999</v>
      </c>
      <c r="H17" s="9" t="str">
        <f>IF($B17="N/A","N/A",IF(G17&gt;20,"No",IF(G17&lt;5,"No","Yes")))</f>
        <v>Yes</v>
      </c>
      <c r="I17" s="10">
        <v>-32.200000000000003</v>
      </c>
      <c r="J17" s="10">
        <v>20.11</v>
      </c>
      <c r="K17" s="9" t="str">
        <f t="shared" si="0"/>
        <v>Yes</v>
      </c>
    </row>
    <row r="18" spans="1:11" x14ac:dyDescent="0.25">
      <c r="A18" s="75" t="s">
        <v>441</v>
      </c>
      <c r="B18" s="30" t="s">
        <v>213</v>
      </c>
      <c r="C18" s="84">
        <v>92.431554031000005</v>
      </c>
      <c r="D18" s="9" t="str">
        <f>IF($B18="N/A","N/A",IF(C18&gt;15,"No",IF(C18&lt;-15,"No","Yes")))</f>
        <v>N/A</v>
      </c>
      <c r="E18" s="9">
        <v>94.867545585000002</v>
      </c>
      <c r="F18" s="9" t="str">
        <f>IF($B18="N/A","N/A",IF(E18&gt;15,"No",IF(E18&lt;-15,"No","Yes")))</f>
        <v>N/A</v>
      </c>
      <c r="G18" s="9">
        <v>93.835390234000002</v>
      </c>
      <c r="H18" s="9" t="str">
        <f>IF($B18="N/A","N/A",IF(G18&gt;15,"No",IF(G18&lt;-15,"No","Yes")))</f>
        <v>N/A</v>
      </c>
      <c r="I18" s="10">
        <v>2.6349999999999998</v>
      </c>
      <c r="J18" s="10">
        <v>-1.0900000000000001</v>
      </c>
      <c r="K18" s="9" t="str">
        <f t="shared" si="0"/>
        <v>Yes</v>
      </c>
    </row>
    <row r="19" spans="1:11" x14ac:dyDescent="0.25">
      <c r="A19" s="75" t="s">
        <v>442</v>
      </c>
      <c r="B19" s="35" t="s">
        <v>216</v>
      </c>
      <c r="C19" s="84">
        <v>11.481462452000001</v>
      </c>
      <c r="D19" s="9" t="str">
        <f>IF($B19="N/A","N/A",IF(C19&gt;1,"Yes","No"))</f>
        <v>Yes</v>
      </c>
      <c r="E19" s="9">
        <v>12.058863815</v>
      </c>
      <c r="F19" s="9" t="str">
        <f>IF($B19="N/A","N/A",IF(E19&gt;1,"Yes","No"))</f>
        <v>Yes</v>
      </c>
      <c r="G19" s="9">
        <v>17.144785680999998</v>
      </c>
      <c r="H19" s="9" t="str">
        <f>IF($B19="N/A","N/A",IF(G19&gt;1,"Yes","No"))</f>
        <v>Yes</v>
      </c>
      <c r="I19" s="10">
        <v>5.0289999999999999</v>
      </c>
      <c r="J19" s="10">
        <v>42.18</v>
      </c>
      <c r="K19" s="9" t="str">
        <f t="shared" si="0"/>
        <v>No</v>
      </c>
    </row>
    <row r="20" spans="1:11" x14ac:dyDescent="0.25">
      <c r="A20" s="75" t="s">
        <v>859</v>
      </c>
      <c r="B20" s="35" t="s">
        <v>213</v>
      </c>
      <c r="C20" s="77">
        <v>118.45967520000001</v>
      </c>
      <c r="D20" s="9" t="str">
        <f>IF($B20="N/A","N/A",IF(C20&gt;15,"No",IF(C20&lt;-15,"No","Yes")))</f>
        <v>N/A</v>
      </c>
      <c r="E20" s="37">
        <v>132.06172599000001</v>
      </c>
      <c r="F20" s="9" t="str">
        <f>IF($B20="N/A","N/A",IF(E20&gt;15,"No",IF(E20&lt;-15,"No","Yes")))</f>
        <v>N/A</v>
      </c>
      <c r="G20" s="37">
        <v>127.00751497</v>
      </c>
      <c r="H20" s="9" t="str">
        <f>IF($B20="N/A","N/A",IF(G20&gt;15,"No",IF(G20&lt;-15,"No","Yes")))</f>
        <v>N/A</v>
      </c>
      <c r="I20" s="10">
        <v>11.48</v>
      </c>
      <c r="J20" s="10">
        <v>-3.83</v>
      </c>
      <c r="K20" s="9" t="str">
        <f t="shared" si="0"/>
        <v>Yes</v>
      </c>
    </row>
    <row r="21" spans="1:11" x14ac:dyDescent="0.25">
      <c r="A21" s="75" t="s">
        <v>34</v>
      </c>
      <c r="B21" s="35" t="s">
        <v>213</v>
      </c>
      <c r="C21" s="88">
        <v>16.875951507</v>
      </c>
      <c r="D21" s="9" t="str">
        <f>IF($B21="N/A","N/A",IF(C21&gt;15,"No",IF(C21&lt;-15,"No","Yes")))</f>
        <v>N/A</v>
      </c>
      <c r="E21" s="89">
        <v>0</v>
      </c>
      <c r="F21" s="9" t="str">
        <f>IF($B21="N/A","N/A",IF(E21&gt;15,"No",IF(E21&lt;-15,"No","Yes")))</f>
        <v>N/A</v>
      </c>
      <c r="G21" s="89">
        <v>0</v>
      </c>
      <c r="H21" s="9" t="str">
        <f>IF($B21="N/A","N/A",IF(G21&gt;15,"No",IF(G21&lt;-15,"No","Yes")))</f>
        <v>N/A</v>
      </c>
      <c r="I21" s="10">
        <v>-100</v>
      </c>
      <c r="J21" s="10" t="s">
        <v>1744</v>
      </c>
      <c r="K21" s="9" t="str">
        <f t="shared" si="0"/>
        <v>N/A</v>
      </c>
    </row>
    <row r="22" spans="1:11" x14ac:dyDescent="0.25">
      <c r="A22" s="75" t="s">
        <v>1698</v>
      </c>
      <c r="B22" s="35" t="s">
        <v>213</v>
      </c>
      <c r="C22" s="88">
        <v>0</v>
      </c>
      <c r="D22" s="9" t="str">
        <f>IF($B22="N/A","N/A",IF(C22&gt;15,"No",IF(C22&lt;-15,"No","Yes")))</f>
        <v>N/A</v>
      </c>
      <c r="E22" s="89">
        <v>0</v>
      </c>
      <c r="F22" s="9" t="str">
        <f>IF($B22="N/A","N/A",IF(E22&gt;15,"No",IF(E22&lt;-15,"No","Yes")))</f>
        <v>N/A</v>
      </c>
      <c r="G22" s="89">
        <v>0</v>
      </c>
      <c r="H22" s="9" t="str">
        <f>IF($B22="N/A","N/A",IF(G22&gt;15,"No",IF(G22&lt;-15,"No","Yes")))</f>
        <v>N/A</v>
      </c>
      <c r="I22" s="10" t="s">
        <v>1744</v>
      </c>
      <c r="J22" s="10" t="s">
        <v>1744</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1744</v>
      </c>
      <c r="J23" s="10" t="s">
        <v>1744</v>
      </c>
      <c r="K23" s="9" t="str">
        <f t="shared" si="0"/>
        <v>N/A</v>
      </c>
    </row>
    <row r="24" spans="1:11" x14ac:dyDescent="0.25">
      <c r="A24" s="75" t="s">
        <v>860</v>
      </c>
      <c r="B24" s="35" t="s">
        <v>243</v>
      </c>
      <c r="C24" s="77">
        <v>191.01529187</v>
      </c>
      <c r="D24" s="9" t="str">
        <f>IF($B24="N/A","N/A",IF(C24&gt;300,"No",IF(C24&lt;75,"No","Yes")))</f>
        <v>Yes</v>
      </c>
      <c r="E24" s="37" t="s">
        <v>1744</v>
      </c>
      <c r="F24" s="9" t="str">
        <f>IF($B24="N/A","N/A",IF(E24&gt;300,"No",IF(E24&lt;75,"No","Yes")))</f>
        <v>No</v>
      </c>
      <c r="G24" s="37" t="s">
        <v>1744</v>
      </c>
      <c r="H24" s="9" t="str">
        <f>IF($B24="N/A","N/A",IF(G24&gt;300,"No",IF(G24&lt;75,"No","Yes")))</f>
        <v>No</v>
      </c>
      <c r="I24" s="10" t="s">
        <v>1744</v>
      </c>
      <c r="J24" s="10" t="s">
        <v>1744</v>
      </c>
      <c r="K24" s="9" t="str">
        <f t="shared" si="0"/>
        <v>N/A</v>
      </c>
    </row>
    <row r="25" spans="1:11" x14ac:dyDescent="0.25">
      <c r="A25" s="75" t="s">
        <v>861</v>
      </c>
      <c r="B25" s="35" t="s">
        <v>244</v>
      </c>
      <c r="C25" s="77" t="s">
        <v>1744</v>
      </c>
      <c r="D25" s="9" t="str">
        <f>IF($B25="N/A","N/A",IF(C25&gt;250,"No",IF(C25&lt;20,"No","Yes")))</f>
        <v>No</v>
      </c>
      <c r="E25" s="37" t="s">
        <v>1744</v>
      </c>
      <c r="F25" s="9" t="str">
        <f>IF($B25="N/A","N/A",IF(E25&gt;250,"No",IF(E25&lt;20,"No","Yes")))</f>
        <v>No</v>
      </c>
      <c r="G25" s="37" t="s">
        <v>1744</v>
      </c>
      <c r="H25" s="9" t="str">
        <f>IF($B25="N/A","N/A",IF(G25&gt;250,"No",IF(G25&lt;20,"No","Yes")))</f>
        <v>No</v>
      </c>
      <c r="I25" s="10" t="s">
        <v>1744</v>
      </c>
      <c r="J25" s="10" t="s">
        <v>1744</v>
      </c>
      <c r="K25" s="9" t="str">
        <f t="shared" si="0"/>
        <v>N/A</v>
      </c>
    </row>
    <row r="26" spans="1:11" x14ac:dyDescent="0.25">
      <c r="A26" s="75" t="s">
        <v>862</v>
      </c>
      <c r="B26" s="35" t="s">
        <v>245</v>
      </c>
      <c r="C26" s="77" t="s">
        <v>1744</v>
      </c>
      <c r="D26" s="9" t="str">
        <f>IF($B26="N/A","N/A",IF(C26&gt;5,"No",IF(C26&lt;3,"No","Yes")))</f>
        <v>No</v>
      </c>
      <c r="E26" s="37" t="s">
        <v>1744</v>
      </c>
      <c r="F26" s="9" t="str">
        <f>IF($B26="N/A","N/A",IF(E26&gt;5,"No",IF(E26&lt;3,"No","Yes")))</f>
        <v>No</v>
      </c>
      <c r="G26" s="37" t="s">
        <v>1744</v>
      </c>
      <c r="H26" s="9" t="str">
        <f>IF($B26="N/A","N/A",IF(G26&gt;5,"No",IF(G26&lt;3,"No","Yes")))</f>
        <v>No</v>
      </c>
      <c r="I26" s="10" t="s">
        <v>1744</v>
      </c>
      <c r="J26" s="10" t="s">
        <v>1744</v>
      </c>
      <c r="K26" s="9" t="str">
        <f t="shared" si="0"/>
        <v>N/A</v>
      </c>
    </row>
    <row r="27" spans="1:11" x14ac:dyDescent="0.25">
      <c r="A27" s="75" t="s">
        <v>131</v>
      </c>
      <c r="B27" s="35" t="s">
        <v>213</v>
      </c>
      <c r="C27" s="73">
        <v>19979</v>
      </c>
      <c r="D27" s="35" t="s">
        <v>213</v>
      </c>
      <c r="E27" s="36">
        <v>73543</v>
      </c>
      <c r="F27" s="35" t="s">
        <v>213</v>
      </c>
      <c r="G27" s="36">
        <v>68517</v>
      </c>
      <c r="H27" s="9" t="str">
        <f>IF($B27="N/A","N/A",IF(G27&gt;15,"No",IF(G27&lt;-15,"No","Yes")))</f>
        <v>N/A</v>
      </c>
      <c r="I27" s="10">
        <v>268.10000000000002</v>
      </c>
      <c r="J27" s="10">
        <v>-6.83</v>
      </c>
      <c r="K27" s="9" t="str">
        <f t="shared" si="0"/>
        <v>Yes</v>
      </c>
    </row>
    <row r="28" spans="1:11" x14ac:dyDescent="0.25">
      <c r="A28" s="75" t="s">
        <v>346</v>
      </c>
      <c r="B28" s="35" t="s">
        <v>213</v>
      </c>
      <c r="C28" s="74">
        <v>5.2617682999999998E-2</v>
      </c>
      <c r="D28" s="35" t="s">
        <v>213</v>
      </c>
      <c r="E28" s="8">
        <v>0.2185884636</v>
      </c>
      <c r="F28" s="35" t="s">
        <v>213</v>
      </c>
      <c r="G28" s="8">
        <v>0.1780213464</v>
      </c>
      <c r="H28" s="9" t="str">
        <f>IF($B28="N/A","N/A",IF(G28&gt;15,"No",IF(G28&lt;-15,"No","Yes")))</f>
        <v>N/A</v>
      </c>
      <c r="I28" s="10">
        <v>315.39999999999998</v>
      </c>
      <c r="J28" s="10">
        <v>-18.600000000000001</v>
      </c>
      <c r="K28" s="9" t="str">
        <f t="shared" si="0"/>
        <v>Yes</v>
      </c>
    </row>
    <row r="29" spans="1:11" ht="25" x14ac:dyDescent="0.25">
      <c r="A29" s="75" t="s">
        <v>838</v>
      </c>
      <c r="B29" s="35" t="s">
        <v>213</v>
      </c>
      <c r="C29" s="37">
        <v>111.6786626</v>
      </c>
      <c r="D29" s="35" t="s">
        <v>213</v>
      </c>
      <c r="E29" s="37">
        <v>89.530451572999993</v>
      </c>
      <c r="F29" s="35" t="s">
        <v>213</v>
      </c>
      <c r="G29" s="37">
        <v>98.716143439000007</v>
      </c>
      <c r="H29" s="35" t="s">
        <v>213</v>
      </c>
      <c r="I29" s="10">
        <v>-19.8</v>
      </c>
      <c r="J29" s="10">
        <v>10.26</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1744</v>
      </c>
      <c r="J30" s="10" t="s">
        <v>1744</v>
      </c>
      <c r="K30" s="9" t="str">
        <f t="shared" si="0"/>
        <v>N/A</v>
      </c>
    </row>
    <row r="31" spans="1:11" x14ac:dyDescent="0.25">
      <c r="A31" s="75" t="s">
        <v>206</v>
      </c>
      <c r="B31" s="90" t="s">
        <v>213</v>
      </c>
      <c r="C31" s="73">
        <v>4777310</v>
      </c>
      <c r="D31" s="9" t="str">
        <f t="shared" ref="D31:F50" si="4">IF($B31="N/A","N/A",IF(C31&lt;0,"No","Yes"))</f>
        <v>N/A</v>
      </c>
      <c r="E31" s="73">
        <v>0</v>
      </c>
      <c r="F31" s="9" t="str">
        <f t="shared" si="4"/>
        <v>N/A</v>
      </c>
      <c r="G31" s="73">
        <v>0</v>
      </c>
      <c r="H31" s="9" t="str">
        <f t="shared" ref="H31:H50" si="5">IF($B31="N/A","N/A",IF(G31&lt;0,"No","Yes"))</f>
        <v>N/A</v>
      </c>
      <c r="I31" s="10">
        <v>-100</v>
      </c>
      <c r="J31" s="10" t="s">
        <v>1744</v>
      </c>
      <c r="K31" s="9" t="str">
        <f t="shared" si="0"/>
        <v>N/A</v>
      </c>
    </row>
    <row r="32" spans="1:11" x14ac:dyDescent="0.25">
      <c r="A32" s="2" t="s">
        <v>656</v>
      </c>
      <c r="B32" s="90" t="s">
        <v>213</v>
      </c>
      <c r="C32" s="74">
        <v>99.744961075999996</v>
      </c>
      <c r="D32" s="9" t="str">
        <f t="shared" si="4"/>
        <v>N/A</v>
      </c>
      <c r="E32" s="74" t="s">
        <v>1744</v>
      </c>
      <c r="F32" s="9" t="str">
        <f t="shared" si="4"/>
        <v>N/A</v>
      </c>
      <c r="G32" s="74" t="s">
        <v>1744</v>
      </c>
      <c r="H32" s="9" t="str">
        <f t="shared" si="5"/>
        <v>N/A</v>
      </c>
      <c r="I32" s="10" t="s">
        <v>1744</v>
      </c>
      <c r="J32" s="10" t="s">
        <v>1744</v>
      </c>
      <c r="K32" s="9" t="str">
        <f t="shared" si="0"/>
        <v>N/A</v>
      </c>
    </row>
    <row r="33" spans="1:11" x14ac:dyDescent="0.25">
      <c r="A33" s="2" t="s">
        <v>657</v>
      </c>
      <c r="B33" s="90" t="s">
        <v>213</v>
      </c>
      <c r="C33" s="74">
        <v>0</v>
      </c>
      <c r="D33" s="9" t="str">
        <f t="shared" si="4"/>
        <v>N/A</v>
      </c>
      <c r="E33" s="74" t="s">
        <v>1744</v>
      </c>
      <c r="F33" s="9" t="str">
        <f t="shared" si="4"/>
        <v>N/A</v>
      </c>
      <c r="G33" s="74" t="s">
        <v>1744</v>
      </c>
      <c r="H33" s="9" t="str">
        <f t="shared" si="5"/>
        <v>N/A</v>
      </c>
      <c r="I33" s="10" t="s">
        <v>1744</v>
      </c>
      <c r="J33" s="10" t="s">
        <v>1744</v>
      </c>
      <c r="K33" s="9" t="str">
        <f t="shared" si="0"/>
        <v>N/A</v>
      </c>
    </row>
    <row r="34" spans="1:11" x14ac:dyDescent="0.25">
      <c r="A34" s="2" t="s">
        <v>658</v>
      </c>
      <c r="B34" s="90" t="s">
        <v>213</v>
      </c>
      <c r="C34" s="74">
        <v>0</v>
      </c>
      <c r="D34" s="9" t="str">
        <f t="shared" si="4"/>
        <v>N/A</v>
      </c>
      <c r="E34" s="74" t="s">
        <v>1744</v>
      </c>
      <c r="F34" s="9" t="str">
        <f t="shared" si="4"/>
        <v>N/A</v>
      </c>
      <c r="G34" s="74" t="s">
        <v>1744</v>
      </c>
      <c r="H34" s="9" t="str">
        <f t="shared" si="5"/>
        <v>N/A</v>
      </c>
      <c r="I34" s="10" t="s">
        <v>1744</v>
      </c>
      <c r="J34" s="10" t="s">
        <v>1744</v>
      </c>
      <c r="K34" s="9" t="str">
        <f t="shared" si="0"/>
        <v>N/A</v>
      </c>
    </row>
    <row r="35" spans="1:11" x14ac:dyDescent="0.25">
      <c r="A35" s="2" t="s">
        <v>659</v>
      </c>
      <c r="B35" s="90" t="s">
        <v>213</v>
      </c>
      <c r="C35" s="74">
        <v>0.25503892360000002</v>
      </c>
      <c r="D35" s="9" t="str">
        <f t="shared" si="4"/>
        <v>N/A</v>
      </c>
      <c r="E35" s="74" t="s">
        <v>1744</v>
      </c>
      <c r="F35" s="9" t="str">
        <f t="shared" si="4"/>
        <v>N/A</v>
      </c>
      <c r="G35" s="74" t="s">
        <v>1744</v>
      </c>
      <c r="H35" s="9" t="str">
        <f t="shared" si="5"/>
        <v>N/A</v>
      </c>
      <c r="I35" s="10" t="s">
        <v>1744</v>
      </c>
      <c r="J35" s="10" t="s">
        <v>1744</v>
      </c>
      <c r="K35" s="9" t="str">
        <f t="shared" si="0"/>
        <v>N/A</v>
      </c>
    </row>
    <row r="36" spans="1:11" x14ac:dyDescent="0.25">
      <c r="A36" s="2" t="s">
        <v>349</v>
      </c>
      <c r="B36" s="90" t="s">
        <v>213</v>
      </c>
      <c r="C36" s="73">
        <v>0</v>
      </c>
      <c r="D36" s="9" t="str">
        <f t="shared" si="4"/>
        <v>N/A</v>
      </c>
      <c r="E36" s="73">
        <v>0</v>
      </c>
      <c r="F36" s="9" t="str">
        <f t="shared" si="4"/>
        <v>N/A</v>
      </c>
      <c r="G36" s="73">
        <v>0</v>
      </c>
      <c r="H36" s="9" t="str">
        <f t="shared" si="5"/>
        <v>N/A</v>
      </c>
      <c r="I36" s="10" t="s">
        <v>1744</v>
      </c>
      <c r="J36" s="10" t="s">
        <v>1744</v>
      </c>
      <c r="K36" s="9" t="str">
        <f t="shared" si="0"/>
        <v>N/A</v>
      </c>
    </row>
    <row r="37" spans="1:11" x14ac:dyDescent="0.25">
      <c r="A37" s="2" t="s">
        <v>660</v>
      </c>
      <c r="B37" s="90" t="s">
        <v>213</v>
      </c>
      <c r="C37" s="74" t="s">
        <v>1744</v>
      </c>
      <c r="D37" s="9" t="str">
        <f t="shared" si="4"/>
        <v>N/A</v>
      </c>
      <c r="E37" s="74" t="s">
        <v>1744</v>
      </c>
      <c r="F37" s="9" t="str">
        <f t="shared" si="4"/>
        <v>N/A</v>
      </c>
      <c r="G37" s="74" t="s">
        <v>1744</v>
      </c>
      <c r="H37" s="9" t="str">
        <f t="shared" si="5"/>
        <v>N/A</v>
      </c>
      <c r="I37" s="10" t="s">
        <v>1744</v>
      </c>
      <c r="J37" s="10" t="s">
        <v>1744</v>
      </c>
      <c r="K37" s="9" t="str">
        <f t="shared" si="0"/>
        <v>N/A</v>
      </c>
    </row>
    <row r="38" spans="1:11" x14ac:dyDescent="0.25">
      <c r="A38" s="2" t="s">
        <v>661</v>
      </c>
      <c r="B38" s="90" t="s">
        <v>213</v>
      </c>
      <c r="C38" s="74" t="s">
        <v>1744</v>
      </c>
      <c r="D38" s="9" t="str">
        <f t="shared" si="4"/>
        <v>N/A</v>
      </c>
      <c r="E38" s="74" t="s">
        <v>1744</v>
      </c>
      <c r="F38" s="9" t="str">
        <f t="shared" si="4"/>
        <v>N/A</v>
      </c>
      <c r="G38" s="74" t="s">
        <v>1744</v>
      </c>
      <c r="H38" s="9" t="str">
        <f t="shared" si="5"/>
        <v>N/A</v>
      </c>
      <c r="I38" s="10" t="s">
        <v>1744</v>
      </c>
      <c r="J38" s="10" t="s">
        <v>1744</v>
      </c>
      <c r="K38" s="9" t="str">
        <f t="shared" si="0"/>
        <v>N/A</v>
      </c>
    </row>
    <row r="39" spans="1:11" x14ac:dyDescent="0.25">
      <c r="A39" s="2" t="s">
        <v>662</v>
      </c>
      <c r="B39" s="90" t="s">
        <v>213</v>
      </c>
      <c r="C39" s="74" t="s">
        <v>1744</v>
      </c>
      <c r="D39" s="9" t="str">
        <f t="shared" si="4"/>
        <v>N/A</v>
      </c>
      <c r="E39" s="74" t="s">
        <v>1744</v>
      </c>
      <c r="F39" s="9" t="str">
        <f t="shared" si="4"/>
        <v>N/A</v>
      </c>
      <c r="G39" s="74" t="s">
        <v>1744</v>
      </c>
      <c r="H39" s="9" t="str">
        <f t="shared" si="5"/>
        <v>N/A</v>
      </c>
      <c r="I39" s="10" t="s">
        <v>1744</v>
      </c>
      <c r="J39" s="10" t="s">
        <v>1744</v>
      </c>
      <c r="K39" s="9" t="str">
        <f t="shared" si="0"/>
        <v>N/A</v>
      </c>
    </row>
    <row r="40" spans="1:11" x14ac:dyDescent="0.25">
      <c r="A40" s="2" t="s">
        <v>663</v>
      </c>
      <c r="B40" s="90" t="s">
        <v>213</v>
      </c>
      <c r="C40" s="74" t="s">
        <v>1744</v>
      </c>
      <c r="D40" s="9" t="str">
        <f t="shared" si="4"/>
        <v>N/A</v>
      </c>
      <c r="E40" s="74" t="s">
        <v>1744</v>
      </c>
      <c r="F40" s="9" t="str">
        <f t="shared" si="4"/>
        <v>N/A</v>
      </c>
      <c r="G40" s="74" t="s">
        <v>1744</v>
      </c>
      <c r="H40" s="9" t="str">
        <f t="shared" si="5"/>
        <v>N/A</v>
      </c>
      <c r="I40" s="10" t="s">
        <v>1744</v>
      </c>
      <c r="J40" s="10" t="s">
        <v>1744</v>
      </c>
      <c r="K40" s="9" t="str">
        <f t="shared" si="0"/>
        <v>N/A</v>
      </c>
    </row>
    <row r="41" spans="1:11" x14ac:dyDescent="0.25">
      <c r="A41" s="2" t="s">
        <v>664</v>
      </c>
      <c r="B41" s="90" t="s">
        <v>213</v>
      </c>
      <c r="C41" s="74" t="s">
        <v>1744</v>
      </c>
      <c r="D41" s="9" t="str">
        <f t="shared" si="4"/>
        <v>N/A</v>
      </c>
      <c r="E41" s="74" t="s">
        <v>1744</v>
      </c>
      <c r="F41" s="9" t="str">
        <f t="shared" si="4"/>
        <v>N/A</v>
      </c>
      <c r="G41" s="74" t="s">
        <v>1744</v>
      </c>
      <c r="H41" s="9" t="str">
        <f t="shared" si="5"/>
        <v>N/A</v>
      </c>
      <c r="I41" s="10" t="s">
        <v>1744</v>
      </c>
      <c r="J41" s="10" t="s">
        <v>1744</v>
      </c>
      <c r="K41" s="9" t="str">
        <f t="shared" si="0"/>
        <v>N/A</v>
      </c>
    </row>
    <row r="42" spans="1:11" x14ac:dyDescent="0.25">
      <c r="A42" s="2" t="s">
        <v>665</v>
      </c>
      <c r="B42" s="90" t="s">
        <v>213</v>
      </c>
      <c r="C42" s="74" t="s">
        <v>1744</v>
      </c>
      <c r="D42" s="9" t="str">
        <f t="shared" si="4"/>
        <v>N/A</v>
      </c>
      <c r="E42" s="74" t="s">
        <v>1744</v>
      </c>
      <c r="F42" s="9" t="str">
        <f t="shared" si="4"/>
        <v>N/A</v>
      </c>
      <c r="G42" s="74" t="s">
        <v>1744</v>
      </c>
      <c r="H42" s="9" t="str">
        <f t="shared" si="5"/>
        <v>N/A</v>
      </c>
      <c r="I42" s="10" t="s">
        <v>1744</v>
      </c>
      <c r="J42" s="10" t="s">
        <v>1744</v>
      </c>
      <c r="K42" s="9" t="str">
        <f t="shared" si="0"/>
        <v>N/A</v>
      </c>
    </row>
    <row r="43" spans="1:11" x14ac:dyDescent="0.25">
      <c r="A43" s="2" t="s">
        <v>666</v>
      </c>
      <c r="B43" s="90" t="s">
        <v>213</v>
      </c>
      <c r="C43" s="74" t="s">
        <v>1744</v>
      </c>
      <c r="D43" s="9" t="str">
        <f t="shared" si="4"/>
        <v>N/A</v>
      </c>
      <c r="E43" s="74" t="s">
        <v>1744</v>
      </c>
      <c r="F43" s="9" t="str">
        <f t="shared" si="4"/>
        <v>N/A</v>
      </c>
      <c r="G43" s="74" t="s">
        <v>1744</v>
      </c>
      <c r="H43" s="9" t="str">
        <f t="shared" si="5"/>
        <v>N/A</v>
      </c>
      <c r="I43" s="10" t="s">
        <v>1744</v>
      </c>
      <c r="J43" s="10" t="s">
        <v>1744</v>
      </c>
      <c r="K43" s="9" t="str">
        <f t="shared" si="0"/>
        <v>N/A</v>
      </c>
    </row>
    <row r="44" spans="1:11" x14ac:dyDescent="0.25">
      <c r="A44" s="2" t="s">
        <v>667</v>
      </c>
      <c r="B44" s="90" t="s">
        <v>213</v>
      </c>
      <c r="C44" s="74" t="s">
        <v>1744</v>
      </c>
      <c r="D44" s="9" t="str">
        <f t="shared" si="4"/>
        <v>N/A</v>
      </c>
      <c r="E44" s="74" t="s">
        <v>1744</v>
      </c>
      <c r="F44" s="9" t="str">
        <f t="shared" si="4"/>
        <v>N/A</v>
      </c>
      <c r="G44" s="74" t="s">
        <v>1744</v>
      </c>
      <c r="H44" s="9" t="str">
        <f t="shared" si="5"/>
        <v>N/A</v>
      </c>
      <c r="I44" s="10" t="s">
        <v>1744</v>
      </c>
      <c r="J44" s="10" t="s">
        <v>1744</v>
      </c>
      <c r="K44" s="9" t="str">
        <f t="shared" si="0"/>
        <v>N/A</v>
      </c>
    </row>
    <row r="45" spans="1:11" x14ac:dyDescent="0.25">
      <c r="A45" s="2" t="s">
        <v>668</v>
      </c>
      <c r="B45" s="90" t="s">
        <v>213</v>
      </c>
      <c r="C45" s="74" t="s">
        <v>1744</v>
      </c>
      <c r="D45" s="9" t="str">
        <f t="shared" si="4"/>
        <v>N/A</v>
      </c>
      <c r="E45" s="74" t="s">
        <v>1744</v>
      </c>
      <c r="F45" s="9" t="str">
        <f t="shared" si="4"/>
        <v>N/A</v>
      </c>
      <c r="G45" s="74" t="s">
        <v>1744</v>
      </c>
      <c r="H45" s="9" t="str">
        <f t="shared" si="5"/>
        <v>N/A</v>
      </c>
      <c r="I45" s="10" t="s">
        <v>1744</v>
      </c>
      <c r="J45" s="10" t="s">
        <v>1744</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1744</v>
      </c>
      <c r="J46" s="10" t="s">
        <v>1744</v>
      </c>
      <c r="K46" s="9" t="str">
        <f t="shared" si="0"/>
        <v>N/A</v>
      </c>
    </row>
    <row r="47" spans="1:11" x14ac:dyDescent="0.25">
      <c r="A47" s="2" t="s">
        <v>669</v>
      </c>
      <c r="B47" s="90" t="s">
        <v>213</v>
      </c>
      <c r="C47" s="74" t="s">
        <v>1744</v>
      </c>
      <c r="D47" s="9" t="str">
        <f t="shared" si="4"/>
        <v>N/A</v>
      </c>
      <c r="E47" s="74" t="s">
        <v>1744</v>
      </c>
      <c r="F47" s="9" t="str">
        <f t="shared" si="4"/>
        <v>N/A</v>
      </c>
      <c r="G47" s="74" t="s">
        <v>1744</v>
      </c>
      <c r="H47" s="9" t="str">
        <f t="shared" si="5"/>
        <v>N/A</v>
      </c>
      <c r="I47" s="10" t="s">
        <v>1744</v>
      </c>
      <c r="J47" s="10" t="s">
        <v>1744</v>
      </c>
      <c r="K47" s="9" t="str">
        <f t="shared" si="0"/>
        <v>N/A</v>
      </c>
    </row>
    <row r="48" spans="1:11" x14ac:dyDescent="0.25">
      <c r="A48" s="2" t="s">
        <v>670</v>
      </c>
      <c r="B48" s="90" t="s">
        <v>213</v>
      </c>
      <c r="C48" s="74" t="s">
        <v>1744</v>
      </c>
      <c r="D48" s="9" t="str">
        <f t="shared" si="4"/>
        <v>N/A</v>
      </c>
      <c r="E48" s="74" t="s">
        <v>1744</v>
      </c>
      <c r="F48" s="9" t="str">
        <f t="shared" si="4"/>
        <v>N/A</v>
      </c>
      <c r="G48" s="74" t="s">
        <v>1744</v>
      </c>
      <c r="H48" s="9" t="str">
        <f t="shared" si="5"/>
        <v>N/A</v>
      </c>
      <c r="I48" s="10" t="s">
        <v>1744</v>
      </c>
      <c r="J48" s="10" t="s">
        <v>1744</v>
      </c>
      <c r="K48" s="9" t="str">
        <f t="shared" si="0"/>
        <v>N/A</v>
      </c>
    </row>
    <row r="49" spans="1:11" x14ac:dyDescent="0.25">
      <c r="A49" s="2" t="s">
        <v>671</v>
      </c>
      <c r="B49" s="90" t="s">
        <v>213</v>
      </c>
      <c r="C49" s="74" t="s">
        <v>1744</v>
      </c>
      <c r="D49" s="9" t="str">
        <f t="shared" si="4"/>
        <v>N/A</v>
      </c>
      <c r="E49" s="74" t="s">
        <v>1744</v>
      </c>
      <c r="F49" s="9" t="str">
        <f t="shared" si="4"/>
        <v>N/A</v>
      </c>
      <c r="G49" s="74" t="s">
        <v>1744</v>
      </c>
      <c r="H49" s="9" t="str">
        <f t="shared" si="5"/>
        <v>N/A</v>
      </c>
      <c r="I49" s="10" t="s">
        <v>1744</v>
      </c>
      <c r="J49" s="10" t="s">
        <v>1744</v>
      </c>
      <c r="K49" s="9" t="str">
        <f t="shared" si="0"/>
        <v>N/A</v>
      </c>
    </row>
    <row r="50" spans="1:11" x14ac:dyDescent="0.25">
      <c r="A50" s="2" t="s">
        <v>672</v>
      </c>
      <c r="B50" s="90" t="s">
        <v>213</v>
      </c>
      <c r="C50" s="74" t="s">
        <v>1744</v>
      </c>
      <c r="D50" s="9" t="str">
        <f t="shared" si="4"/>
        <v>N/A</v>
      </c>
      <c r="E50" s="74" t="s">
        <v>1744</v>
      </c>
      <c r="F50" s="9" t="str">
        <f t="shared" si="4"/>
        <v>N/A</v>
      </c>
      <c r="G50" s="74" t="s">
        <v>1744</v>
      </c>
      <c r="H50" s="9" t="str">
        <f t="shared" si="5"/>
        <v>N/A</v>
      </c>
      <c r="I50" s="10" t="s">
        <v>1744</v>
      </c>
      <c r="J50" s="10" t="s">
        <v>1744</v>
      </c>
      <c r="K50" s="9" t="str">
        <f t="shared" si="0"/>
        <v>N/A</v>
      </c>
    </row>
    <row r="51" spans="1:11" x14ac:dyDescent="0.25">
      <c r="A51" s="2" t="s">
        <v>351</v>
      </c>
      <c r="B51" s="35" t="s">
        <v>213</v>
      </c>
      <c r="C51" s="73">
        <v>9661736</v>
      </c>
      <c r="D51" s="35" t="s">
        <v>213</v>
      </c>
      <c r="E51" s="36">
        <v>38865</v>
      </c>
      <c r="F51" s="35" t="s">
        <v>213</v>
      </c>
      <c r="G51" s="36">
        <v>0</v>
      </c>
      <c r="H51" s="35" t="s">
        <v>213</v>
      </c>
      <c r="I51" s="10">
        <v>-99.6</v>
      </c>
      <c r="J51" s="10">
        <v>-100</v>
      </c>
      <c r="K51" s="9" t="str">
        <f t="shared" si="0"/>
        <v>No</v>
      </c>
    </row>
    <row r="52" spans="1:11" x14ac:dyDescent="0.25">
      <c r="A52" s="2" t="s">
        <v>352</v>
      </c>
      <c r="B52" s="35" t="s">
        <v>213</v>
      </c>
      <c r="C52" s="74">
        <v>96.499169507000005</v>
      </c>
      <c r="D52" s="9" t="str">
        <f t="shared" ref="D52:D54" si="6">IF($B52="N/A","N/A",IF(C52&gt;15,"No",IF(C52&lt;-15,"No","Yes")))</f>
        <v>N/A</v>
      </c>
      <c r="E52" s="8">
        <v>0</v>
      </c>
      <c r="F52" s="9" t="str">
        <f t="shared" ref="F52:F54" si="7">IF($B52="N/A","N/A",IF(E52&gt;15,"No",IF(E52&lt;-15,"No","Yes")))</f>
        <v>N/A</v>
      </c>
      <c r="G52" s="8" t="s">
        <v>1744</v>
      </c>
      <c r="H52" s="9" t="str">
        <f t="shared" ref="H52:H54" si="8">IF($B52="N/A","N/A",IF(G52&gt;15,"No",IF(G52&lt;-15,"No","Yes")))</f>
        <v>N/A</v>
      </c>
      <c r="I52" s="10">
        <v>-100</v>
      </c>
      <c r="J52" s="10" t="s">
        <v>1744</v>
      </c>
      <c r="K52" s="9" t="str">
        <f t="shared" si="0"/>
        <v>N/A</v>
      </c>
    </row>
    <row r="53" spans="1:11" x14ac:dyDescent="0.25">
      <c r="A53" s="2" t="s">
        <v>353</v>
      </c>
      <c r="B53" s="35" t="s">
        <v>213</v>
      </c>
      <c r="C53" s="74">
        <v>0</v>
      </c>
      <c r="D53" s="9" t="str">
        <f t="shared" si="6"/>
        <v>N/A</v>
      </c>
      <c r="E53" s="8">
        <v>0</v>
      </c>
      <c r="F53" s="9" t="str">
        <f t="shared" si="7"/>
        <v>N/A</v>
      </c>
      <c r="G53" s="8" t="s">
        <v>1744</v>
      </c>
      <c r="H53" s="9" t="str">
        <f t="shared" si="8"/>
        <v>N/A</v>
      </c>
      <c r="I53" s="10" t="s">
        <v>1744</v>
      </c>
      <c r="J53" s="10" t="s">
        <v>1744</v>
      </c>
      <c r="K53" s="9" t="str">
        <f t="shared" si="0"/>
        <v>N/A</v>
      </c>
    </row>
    <row r="54" spans="1:11" x14ac:dyDescent="0.25">
      <c r="A54" s="2" t="s">
        <v>354</v>
      </c>
      <c r="B54" s="35" t="s">
        <v>213</v>
      </c>
      <c r="C54" s="74">
        <v>1.1680302587</v>
      </c>
      <c r="D54" s="9" t="str">
        <f t="shared" si="6"/>
        <v>N/A</v>
      </c>
      <c r="E54" s="8">
        <v>98.458767528999999</v>
      </c>
      <c r="F54" s="9" t="str">
        <f t="shared" si="7"/>
        <v>N/A</v>
      </c>
      <c r="G54" s="8" t="s">
        <v>1744</v>
      </c>
      <c r="H54" s="9" t="str">
        <f t="shared" si="8"/>
        <v>N/A</v>
      </c>
      <c r="I54" s="10">
        <v>8329</v>
      </c>
      <c r="J54" s="10" t="s">
        <v>1744</v>
      </c>
      <c r="K54" s="9" t="str">
        <f t="shared" si="0"/>
        <v>N/A</v>
      </c>
    </row>
    <row r="55" spans="1:11" ht="12" customHeight="1" x14ac:dyDescent="0.25">
      <c r="A55" s="141" t="s">
        <v>1632</v>
      </c>
      <c r="B55" s="142"/>
      <c r="C55" s="142"/>
      <c r="D55" s="142"/>
      <c r="E55" s="142"/>
      <c r="F55" s="142"/>
      <c r="G55" s="142"/>
      <c r="H55" s="142"/>
      <c r="I55" s="142"/>
      <c r="J55" s="142"/>
      <c r="K55" s="143"/>
    </row>
    <row r="56" spans="1:11" x14ac:dyDescent="0.25">
      <c r="A56" s="136" t="s">
        <v>1630</v>
      </c>
      <c r="B56" s="137"/>
      <c r="C56" s="137"/>
      <c r="D56" s="137"/>
      <c r="E56" s="137"/>
      <c r="F56" s="137"/>
      <c r="G56" s="137"/>
      <c r="H56" s="137"/>
      <c r="I56" s="137"/>
      <c r="J56" s="137"/>
      <c r="K56" s="138"/>
    </row>
    <row r="57" spans="1:11" x14ac:dyDescent="0.25">
      <c r="A57" s="139" t="s">
        <v>1731</v>
      </c>
      <c r="B57" s="139"/>
      <c r="C57" s="139"/>
      <c r="D57" s="139"/>
      <c r="E57" s="139"/>
      <c r="F57" s="139"/>
      <c r="G57" s="139"/>
      <c r="H57" s="139"/>
      <c r="I57" s="139"/>
      <c r="J57" s="139"/>
      <c r="K57" s="14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1722</v>
      </c>
      <c r="B1" s="128"/>
      <c r="C1" s="128"/>
      <c r="D1" s="128"/>
      <c r="E1" s="128"/>
      <c r="F1" s="128"/>
      <c r="G1" s="128"/>
      <c r="H1" s="128"/>
      <c r="I1" s="128"/>
      <c r="J1" s="128"/>
      <c r="K1" s="129"/>
    </row>
    <row r="2" spans="1:11" ht="12.75" customHeight="1" x14ac:dyDescent="0.3">
      <c r="A2" s="133" t="s">
        <v>1583</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75" t="s">
        <v>12</v>
      </c>
      <c r="B6" s="35" t="s">
        <v>213</v>
      </c>
      <c r="C6" s="73">
        <v>21750142</v>
      </c>
      <c r="D6" s="9" t="str">
        <f>IF($B6="N/A","N/A",IF(C6&gt;15,"No",IF(C6&lt;-15,"No","Yes")))</f>
        <v>N/A</v>
      </c>
      <c r="E6" s="36">
        <v>31880843</v>
      </c>
      <c r="F6" s="9" t="str">
        <f>IF($B6="N/A","N/A",IF(E6&gt;15,"No",IF(E6&lt;-15,"No","Yes")))</f>
        <v>N/A</v>
      </c>
      <c r="G6" s="36">
        <v>36115441</v>
      </c>
      <c r="H6" s="9" t="str">
        <f>IF($B6="N/A","N/A",IF(G6&gt;15,"No",IF(G6&lt;-15,"No","Yes")))</f>
        <v>N/A</v>
      </c>
      <c r="I6" s="10">
        <v>46.58</v>
      </c>
      <c r="J6" s="10">
        <v>13.28</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5" t="s">
        <v>16</v>
      </c>
      <c r="B9" s="35" t="s">
        <v>213</v>
      </c>
      <c r="C9" s="74">
        <v>2.2068315691999998</v>
      </c>
      <c r="D9" s="9" t="str">
        <f t="shared" ref="D9:D15" si="1">IF($B9="N/A","N/A",IF(C9&gt;15,"No",IF(C9&lt;-15,"No","Yes")))</f>
        <v>N/A</v>
      </c>
      <c r="E9" s="8">
        <v>1.4398552761000001</v>
      </c>
      <c r="F9" s="9" t="str">
        <f t="shared" ref="F9:F15" si="2">IF($B9="N/A","N/A",IF(E9&gt;15,"No",IF(E9&lt;-15,"No","Yes")))</f>
        <v>N/A</v>
      </c>
      <c r="G9" s="8">
        <v>1.1252943028</v>
      </c>
      <c r="H9" s="9" t="str">
        <f t="shared" ref="H9:H15" si="3">IF($B9="N/A","N/A",IF(G9&gt;15,"No",IF(G9&lt;-15,"No","Yes")))</f>
        <v>N/A</v>
      </c>
      <c r="I9" s="10">
        <v>-34.799999999999997</v>
      </c>
      <c r="J9" s="10">
        <v>-21.8</v>
      </c>
      <c r="K9" s="9" t="str">
        <f t="shared" si="0"/>
        <v>Yes</v>
      </c>
    </row>
    <row r="10" spans="1:11" x14ac:dyDescent="0.25">
      <c r="A10" s="75" t="s">
        <v>36</v>
      </c>
      <c r="B10" s="35" t="s">
        <v>213</v>
      </c>
      <c r="C10" s="74">
        <v>0</v>
      </c>
      <c r="D10" s="9" t="str">
        <f t="shared" si="1"/>
        <v>N/A</v>
      </c>
      <c r="E10" s="8">
        <v>0</v>
      </c>
      <c r="F10" s="9" t="str">
        <f t="shared" si="2"/>
        <v>N/A</v>
      </c>
      <c r="G10" s="8">
        <v>0</v>
      </c>
      <c r="H10" s="9" t="str">
        <f t="shared" si="3"/>
        <v>N/A</v>
      </c>
      <c r="I10" s="10" t="s">
        <v>1744</v>
      </c>
      <c r="J10" s="10" t="s">
        <v>1744</v>
      </c>
      <c r="K10" s="9" t="str">
        <f t="shared" si="0"/>
        <v>N/A</v>
      </c>
    </row>
    <row r="11" spans="1:11" x14ac:dyDescent="0.25">
      <c r="A11" s="75" t="s">
        <v>37</v>
      </c>
      <c r="B11" s="35" t="s">
        <v>213</v>
      </c>
      <c r="C11" s="74">
        <v>1.5728542999999999E-3</v>
      </c>
      <c r="D11" s="9" t="str">
        <f t="shared" si="1"/>
        <v>N/A</v>
      </c>
      <c r="E11" s="8">
        <v>2.2509552999999999E-3</v>
      </c>
      <c r="F11" s="9" t="str">
        <f t="shared" si="2"/>
        <v>N/A</v>
      </c>
      <c r="G11" s="8">
        <v>6.5302190000000003E-4</v>
      </c>
      <c r="H11" s="9" t="str">
        <f t="shared" si="3"/>
        <v>N/A</v>
      </c>
      <c r="I11" s="10">
        <v>43.11</v>
      </c>
      <c r="J11" s="10">
        <v>-71</v>
      </c>
      <c r="K11" s="9" t="str">
        <f t="shared" si="0"/>
        <v>No</v>
      </c>
    </row>
    <row r="12" spans="1:11" x14ac:dyDescent="0.25">
      <c r="A12" s="75" t="s">
        <v>38</v>
      </c>
      <c r="B12" s="35" t="s">
        <v>213</v>
      </c>
      <c r="C12" s="74">
        <v>2.5660423316999998</v>
      </c>
      <c r="D12" s="9" t="str">
        <f t="shared" si="1"/>
        <v>N/A</v>
      </c>
      <c r="E12" s="8">
        <v>1.6829701439</v>
      </c>
      <c r="F12" s="9" t="str">
        <f t="shared" si="2"/>
        <v>N/A</v>
      </c>
      <c r="G12" s="8">
        <v>1.3611029146</v>
      </c>
      <c r="H12" s="9" t="str">
        <f t="shared" si="3"/>
        <v>N/A</v>
      </c>
      <c r="I12" s="10">
        <v>-34.4</v>
      </c>
      <c r="J12" s="10">
        <v>-19.100000000000001</v>
      </c>
      <c r="K12" s="9" t="str">
        <f t="shared" si="0"/>
        <v>Yes</v>
      </c>
    </row>
    <row r="13" spans="1:11" x14ac:dyDescent="0.25">
      <c r="A13" s="75" t="s">
        <v>863</v>
      </c>
      <c r="B13" s="35" t="s">
        <v>213</v>
      </c>
      <c r="C13" s="74">
        <v>6.9556384375000002</v>
      </c>
      <c r="D13" s="9" t="str">
        <f t="shared" si="1"/>
        <v>N/A</v>
      </c>
      <c r="E13" s="8">
        <v>6.0843655269000001</v>
      </c>
      <c r="F13" s="9" t="str">
        <f t="shared" si="2"/>
        <v>N/A</v>
      </c>
      <c r="G13" s="8">
        <v>4.8086123603999997</v>
      </c>
      <c r="H13" s="9" t="str">
        <f t="shared" si="3"/>
        <v>N/A</v>
      </c>
      <c r="I13" s="10">
        <v>-12.5</v>
      </c>
      <c r="J13" s="10">
        <v>-21</v>
      </c>
      <c r="K13" s="9" t="str">
        <f t="shared" si="0"/>
        <v>Yes</v>
      </c>
    </row>
    <row r="14" spans="1:11" x14ac:dyDescent="0.25">
      <c r="A14" s="75" t="s">
        <v>864</v>
      </c>
      <c r="B14" s="35" t="s">
        <v>213</v>
      </c>
      <c r="C14" s="74">
        <v>5.4208001785000004</v>
      </c>
      <c r="D14" s="9" t="str">
        <f t="shared" si="1"/>
        <v>N/A</v>
      </c>
      <c r="E14" s="8">
        <v>4.7635002579999997</v>
      </c>
      <c r="F14" s="9" t="str">
        <f t="shared" si="2"/>
        <v>N/A</v>
      </c>
      <c r="G14" s="8">
        <v>3.4384143107999998</v>
      </c>
      <c r="H14" s="9" t="str">
        <f t="shared" si="3"/>
        <v>N/A</v>
      </c>
      <c r="I14" s="10">
        <v>-12.1</v>
      </c>
      <c r="J14" s="10">
        <v>-27.8</v>
      </c>
      <c r="K14" s="9" t="str">
        <f t="shared" si="0"/>
        <v>Yes</v>
      </c>
    </row>
    <row r="15" spans="1:11" x14ac:dyDescent="0.25">
      <c r="A15" s="75" t="s">
        <v>161</v>
      </c>
      <c r="B15" s="35" t="s">
        <v>213</v>
      </c>
      <c r="C15" s="74">
        <v>37.875132034000004</v>
      </c>
      <c r="D15" s="9" t="str">
        <f t="shared" si="1"/>
        <v>N/A</v>
      </c>
      <c r="E15" s="8">
        <v>51.850554893000002</v>
      </c>
      <c r="F15" s="9" t="str">
        <f t="shared" si="2"/>
        <v>N/A</v>
      </c>
      <c r="G15" s="8">
        <v>59.295850768999998</v>
      </c>
      <c r="H15" s="9" t="str">
        <f t="shared" si="3"/>
        <v>N/A</v>
      </c>
      <c r="I15" s="10">
        <v>36.9</v>
      </c>
      <c r="J15" s="10">
        <v>14.36</v>
      </c>
      <c r="K15" s="9" t="str">
        <f t="shared" si="0"/>
        <v>Yes</v>
      </c>
    </row>
    <row r="16" spans="1:11" x14ac:dyDescent="0.25">
      <c r="A16" s="75" t="s">
        <v>162</v>
      </c>
      <c r="B16" s="35" t="s">
        <v>246</v>
      </c>
      <c r="C16" s="74">
        <v>94.429875445999997</v>
      </c>
      <c r="D16" s="9" t="str">
        <f>IF($B16="N/A","N/A",IF(C16&gt;95,"Yes","No"))</f>
        <v>No</v>
      </c>
      <c r="E16" s="8">
        <v>95.848268504000004</v>
      </c>
      <c r="F16" s="9" t="str">
        <f>IF($B16="N/A","N/A",IF(E16&gt;95,"Yes","No"))</f>
        <v>Yes</v>
      </c>
      <c r="G16" s="8">
        <v>92.293797548000001</v>
      </c>
      <c r="H16" s="9" t="str">
        <f>IF($B16="N/A","N/A",IF(G16&gt;95,"Yes","No"))</f>
        <v>No</v>
      </c>
      <c r="I16" s="10">
        <v>1.502</v>
      </c>
      <c r="J16" s="10">
        <v>-3.71</v>
      </c>
      <c r="K16" s="9" t="str">
        <f t="shared" ref="K16:K26" si="4">IF(J16="Div by 0", "N/A", IF(J16="N/A","N/A", IF(J16&gt;30, "No", IF(J16&lt;-30, "No", "Yes"))))</f>
        <v>Yes</v>
      </c>
    </row>
    <row r="17" spans="1:11" x14ac:dyDescent="0.25">
      <c r="A17" s="75" t="s">
        <v>865</v>
      </c>
      <c r="B17" s="51" t="s">
        <v>247</v>
      </c>
      <c r="C17" s="74">
        <v>19.056211219000001</v>
      </c>
      <c r="D17" s="9" t="str">
        <f>IF($B17="N/A","N/A",IF(C17&gt;90,"No",IF(C17&lt;50,"No","Yes")))</f>
        <v>No</v>
      </c>
      <c r="E17" s="8">
        <v>23.432222290999999</v>
      </c>
      <c r="F17" s="9" t="str">
        <f>IF($B17="N/A","N/A",IF(E17&gt;90,"No",IF(E17&lt;50,"No","Yes")))</f>
        <v>No</v>
      </c>
      <c r="G17" s="8">
        <v>22.938997200999999</v>
      </c>
      <c r="H17" s="9" t="str">
        <f>IF($B17="N/A","N/A",IF(G17&gt;90,"No",IF(G17&lt;50,"No","Yes")))</f>
        <v>No</v>
      </c>
      <c r="I17" s="10">
        <v>22.96</v>
      </c>
      <c r="J17" s="10">
        <v>-2.1</v>
      </c>
      <c r="K17" s="9" t="str">
        <f t="shared" si="4"/>
        <v>Yes</v>
      </c>
    </row>
    <row r="18" spans="1:11" x14ac:dyDescent="0.25">
      <c r="A18" s="75" t="s">
        <v>866</v>
      </c>
      <c r="B18" s="51" t="s">
        <v>224</v>
      </c>
      <c r="C18" s="74">
        <v>31.424613227999998</v>
      </c>
      <c r="D18" s="9" t="str">
        <f t="shared" ref="D18:D23" si="5">IF($B18="N/A","N/A",IF(C18&gt;5,"No",IF(C18&lt;=0,"No","Yes")))</f>
        <v>No</v>
      </c>
      <c r="E18" s="8">
        <v>23.178740912999999</v>
      </c>
      <c r="F18" s="9" t="str">
        <f t="shared" ref="F18:F23" si="6">IF($B18="N/A","N/A",IF(E18&gt;5,"No",IF(E18&lt;=0,"No","Yes")))</f>
        <v>No</v>
      </c>
      <c r="G18" s="8">
        <v>22.244524164000001</v>
      </c>
      <c r="H18" s="9" t="str">
        <f t="shared" ref="H18:H23" si="7">IF($B18="N/A","N/A",IF(G18&gt;5,"No",IF(G18&lt;=0,"No","Yes")))</f>
        <v>No</v>
      </c>
      <c r="I18" s="10">
        <v>-26.2</v>
      </c>
      <c r="J18" s="10">
        <v>-4.03</v>
      </c>
      <c r="K18" s="9" t="str">
        <f t="shared" si="4"/>
        <v>Yes</v>
      </c>
    </row>
    <row r="19" spans="1:11" x14ac:dyDescent="0.25">
      <c r="A19" s="75" t="s">
        <v>867</v>
      </c>
      <c r="B19" s="51" t="s">
        <v>224</v>
      </c>
      <c r="C19" s="74">
        <v>1.845610939</v>
      </c>
      <c r="D19" s="9" t="str">
        <f t="shared" si="5"/>
        <v>Yes</v>
      </c>
      <c r="E19" s="8">
        <v>2.0153513507</v>
      </c>
      <c r="F19" s="9" t="str">
        <f t="shared" si="6"/>
        <v>Yes</v>
      </c>
      <c r="G19" s="8">
        <v>1.8772995185000001</v>
      </c>
      <c r="H19" s="9" t="str">
        <f t="shared" si="7"/>
        <v>Yes</v>
      </c>
      <c r="I19" s="10">
        <v>9.1969999999999992</v>
      </c>
      <c r="J19" s="10">
        <v>-6.85</v>
      </c>
      <c r="K19" s="9" t="str">
        <f t="shared" si="4"/>
        <v>Yes</v>
      </c>
    </row>
    <row r="20" spans="1:11" x14ac:dyDescent="0.25">
      <c r="A20" s="75" t="s">
        <v>868</v>
      </c>
      <c r="B20" s="51" t="s">
        <v>224</v>
      </c>
      <c r="C20" s="74">
        <v>0.37743201859999997</v>
      </c>
      <c r="D20" s="9" t="str">
        <f t="shared" si="5"/>
        <v>Yes</v>
      </c>
      <c r="E20" s="8">
        <v>0.28791271299999999</v>
      </c>
      <c r="F20" s="9" t="str">
        <f t="shared" si="6"/>
        <v>Yes</v>
      </c>
      <c r="G20" s="8">
        <v>0.30518248409999998</v>
      </c>
      <c r="H20" s="9" t="str">
        <f t="shared" si="7"/>
        <v>Yes</v>
      </c>
      <c r="I20" s="10">
        <v>-23.7</v>
      </c>
      <c r="J20" s="10">
        <v>5.9980000000000002</v>
      </c>
      <c r="K20" s="9" t="str">
        <f t="shared" si="4"/>
        <v>Yes</v>
      </c>
    </row>
    <row r="21" spans="1:11" x14ac:dyDescent="0.25">
      <c r="A21" s="75" t="s">
        <v>869</v>
      </c>
      <c r="B21" s="35" t="s">
        <v>213</v>
      </c>
      <c r="C21" s="74">
        <v>1.17930265E-2</v>
      </c>
      <c r="D21" s="9" t="str">
        <f t="shared" si="5"/>
        <v>N/A</v>
      </c>
      <c r="E21" s="8">
        <v>1.15367087E-2</v>
      </c>
      <c r="F21" s="9" t="str">
        <f t="shared" si="6"/>
        <v>N/A</v>
      </c>
      <c r="G21" s="8">
        <v>3.8460004000000002E-3</v>
      </c>
      <c r="H21" s="9" t="str">
        <f t="shared" si="7"/>
        <v>N/A</v>
      </c>
      <c r="I21" s="10">
        <v>-2.17</v>
      </c>
      <c r="J21" s="10">
        <v>-66.7</v>
      </c>
      <c r="K21" s="9" t="str">
        <f t="shared" si="4"/>
        <v>No</v>
      </c>
    </row>
    <row r="22" spans="1:11" x14ac:dyDescent="0.25">
      <c r="A22" s="75" t="s">
        <v>1716</v>
      </c>
      <c r="B22" s="35" t="s">
        <v>213</v>
      </c>
      <c r="C22" s="74">
        <v>3.0666465999999999E-3</v>
      </c>
      <c r="D22" s="9" t="str">
        <f t="shared" si="5"/>
        <v>N/A</v>
      </c>
      <c r="E22" s="8">
        <v>1.2797653999999999E-3</v>
      </c>
      <c r="F22" s="9" t="str">
        <f t="shared" si="6"/>
        <v>N/A</v>
      </c>
      <c r="G22" s="8">
        <v>1.1407863000000001E-3</v>
      </c>
      <c r="H22" s="9" t="str">
        <f t="shared" si="7"/>
        <v>N/A</v>
      </c>
      <c r="I22" s="10">
        <v>-58.3</v>
      </c>
      <c r="J22" s="10">
        <v>-10.9</v>
      </c>
      <c r="K22" s="9" t="str">
        <f t="shared" si="4"/>
        <v>Yes</v>
      </c>
    </row>
    <row r="23" spans="1:11" x14ac:dyDescent="0.25">
      <c r="A23" s="75" t="s">
        <v>870</v>
      </c>
      <c r="B23" s="35" t="s">
        <v>213</v>
      </c>
      <c r="C23" s="74">
        <v>6.4367400000000003E-5</v>
      </c>
      <c r="D23" s="9" t="str">
        <f t="shared" si="5"/>
        <v>N/A</v>
      </c>
      <c r="E23" s="8">
        <v>3.4503499999999999E-5</v>
      </c>
      <c r="F23" s="9" t="str">
        <f t="shared" si="6"/>
        <v>N/A</v>
      </c>
      <c r="G23" s="8">
        <v>2.7688988000000002E-6</v>
      </c>
      <c r="H23" s="9" t="str">
        <f t="shared" si="7"/>
        <v>N/A</v>
      </c>
      <c r="I23" s="10">
        <v>-46.4</v>
      </c>
      <c r="J23" s="10">
        <v>-92</v>
      </c>
      <c r="K23" s="9" t="str">
        <f t="shared" si="4"/>
        <v>No</v>
      </c>
    </row>
    <row r="24" spans="1:11" x14ac:dyDescent="0.25">
      <c r="A24" s="75" t="s">
        <v>871</v>
      </c>
      <c r="B24" s="35" t="s">
        <v>232</v>
      </c>
      <c r="C24" s="74">
        <v>0.86872076509999996</v>
      </c>
      <c r="D24" s="9" t="str">
        <f>IF($B24="N/A","N/A",IF(C24&gt;10,"No",IF(C24&lt;1,"No","Yes")))</f>
        <v>No</v>
      </c>
      <c r="E24" s="8">
        <v>1.3655598756</v>
      </c>
      <c r="F24" s="9" t="str">
        <f>IF($B24="N/A","N/A",IF(E24&gt;10,"No",IF(E24&lt;1,"No","Yes")))</f>
        <v>Yes</v>
      </c>
      <c r="G24" s="8">
        <v>1.2120577455999999</v>
      </c>
      <c r="H24" s="9" t="str">
        <f>IF($B24="N/A","N/A",IF(G24&gt;10,"No",IF(G24&lt;1,"No","Yes")))</f>
        <v>Yes</v>
      </c>
      <c r="I24" s="10">
        <v>57.19</v>
      </c>
      <c r="J24" s="10">
        <v>-11.2</v>
      </c>
      <c r="K24" s="9" t="str">
        <f t="shared" si="4"/>
        <v>Yes</v>
      </c>
    </row>
    <row r="25" spans="1:11" x14ac:dyDescent="0.25">
      <c r="A25" s="75" t="s">
        <v>872</v>
      </c>
      <c r="B25" s="78" t="s">
        <v>239</v>
      </c>
      <c r="C25" s="74">
        <v>29.466221416</v>
      </c>
      <c r="D25" s="9" t="str">
        <f>IF($B25="N/A","N/A",IF(C25&gt;10,"No",IF(C25&lt;=0,"No","Yes")))</f>
        <v>No</v>
      </c>
      <c r="E25" s="8">
        <v>31.880207810000002</v>
      </c>
      <c r="F25" s="9" t="str">
        <f>IF($B25="N/A","N/A",IF(E25&gt;10,"No",IF(E25&lt;=0,"No","Yes")))</f>
        <v>No</v>
      </c>
      <c r="G25" s="8">
        <v>29.724363604000001</v>
      </c>
      <c r="H25" s="9" t="str">
        <f>IF($B25="N/A","N/A",IF(G25&gt;10,"No",IF(G25&lt;=0,"No","Yes")))</f>
        <v>No</v>
      </c>
      <c r="I25" s="10">
        <v>8.1920000000000002</v>
      </c>
      <c r="J25" s="10">
        <v>-6.76</v>
      </c>
      <c r="K25" s="9" t="str">
        <f t="shared" si="4"/>
        <v>Yes</v>
      </c>
    </row>
    <row r="26" spans="1:11" x14ac:dyDescent="0.25">
      <c r="A26" s="75" t="s">
        <v>873</v>
      </c>
      <c r="B26" s="51" t="s">
        <v>248</v>
      </c>
      <c r="C26" s="74">
        <v>5.5701245537000004</v>
      </c>
      <c r="D26" s="9" t="str">
        <f>IF($B26="N/A","N/A",IF(C26&gt;=5,"No",IF(C26&lt;0,"No","Yes")))</f>
        <v>No</v>
      </c>
      <c r="E26" s="8">
        <v>4.1517314959</v>
      </c>
      <c r="F26" s="9" t="str">
        <f>IF($B26="N/A","N/A",IF(E26&gt;=5,"No",IF(E26&lt;0,"No","Yes")))</f>
        <v>Yes</v>
      </c>
      <c r="G26" s="8">
        <v>7.7062024523000003</v>
      </c>
      <c r="H26" s="9" t="str">
        <f>IF($B26="N/A","N/A",IF(G26&gt;=5,"No",IF(G26&lt;0,"No","Yes")))</f>
        <v>No</v>
      </c>
      <c r="I26" s="10">
        <v>-25.5</v>
      </c>
      <c r="J26" s="10">
        <v>85.61</v>
      </c>
      <c r="K26" s="9" t="str">
        <f t="shared" si="4"/>
        <v>No</v>
      </c>
    </row>
    <row r="27" spans="1:11" x14ac:dyDescent="0.25">
      <c r="A27" s="75" t="s">
        <v>14</v>
      </c>
      <c r="B27" s="51" t="s">
        <v>249</v>
      </c>
      <c r="C27" s="74">
        <v>0.1028774893</v>
      </c>
      <c r="D27" s="9" t="str">
        <f>IF($B27="N/A","N/A",IF(C27&gt;15,"No",IF(C27&lt;=0,"No","Yes")))</f>
        <v>Yes</v>
      </c>
      <c r="E27" s="8">
        <v>0.1438795078</v>
      </c>
      <c r="F27" s="9" t="str">
        <f>IF($B27="N/A","N/A",IF(E27&gt;15,"No",IF(E27&lt;=0,"No","Yes")))</f>
        <v>Yes</v>
      </c>
      <c r="G27" s="8">
        <v>0.18533623890000001</v>
      </c>
      <c r="H27" s="9" t="str">
        <f>IF($B27="N/A","N/A",IF(G27&gt;15,"No",IF(G27&lt;=0,"No","Yes")))</f>
        <v>Yes</v>
      </c>
      <c r="I27" s="10">
        <v>39.86</v>
      </c>
      <c r="J27" s="10">
        <v>28.81</v>
      </c>
      <c r="K27" s="9" t="str">
        <f>IF(J27="Div by 0", "N/A", IF(J27="N/A","N/A", IF(J27&gt;30, "No", IF(J27&lt;-30, "No", "Yes"))))</f>
        <v>Yes</v>
      </c>
    </row>
    <row r="28" spans="1:11" x14ac:dyDescent="0.25">
      <c r="A28" s="75" t="s">
        <v>874</v>
      </c>
      <c r="B28" s="35" t="s">
        <v>213</v>
      </c>
      <c r="C28" s="77">
        <v>89.537227385999998</v>
      </c>
      <c r="D28" s="9" t="str">
        <f>IF($B28="N/A","N/A",IF(C28&gt;15,"No",IF(C28&lt;-15,"No","Yes")))</f>
        <v>N/A</v>
      </c>
      <c r="E28" s="37">
        <v>76.510638761999999</v>
      </c>
      <c r="F28" s="9" t="str">
        <f>IF($B28="N/A","N/A",IF(E28&gt;15,"No",IF(E28&lt;-15,"No","Yes")))</f>
        <v>N/A</v>
      </c>
      <c r="G28" s="37">
        <v>75.860670799999994</v>
      </c>
      <c r="H28" s="9" t="str">
        <f>IF($B28="N/A","N/A",IF(G28&gt;15,"No",IF(G28&lt;-15,"No","Yes")))</f>
        <v>N/A</v>
      </c>
      <c r="I28" s="10">
        <v>-14.5</v>
      </c>
      <c r="J28" s="10">
        <v>-0.85</v>
      </c>
      <c r="K28" s="9" t="str">
        <f>IF(J28="Div by 0", "N/A", IF(J28="N/A","N/A", IF(J28&gt;30, "No", IF(J28&lt;-30, "No", "Yes"))))</f>
        <v>Yes</v>
      </c>
    </row>
    <row r="29" spans="1:11" x14ac:dyDescent="0.25">
      <c r="A29" s="75" t="s">
        <v>376</v>
      </c>
      <c r="B29" s="35" t="s">
        <v>250</v>
      </c>
      <c r="C29" s="74">
        <v>4.1384879233999996</v>
      </c>
      <c r="D29" s="9" t="str">
        <f>IF($B29="N/A","N/A",IF(C29&gt;35,"No",IF(C29&lt;10,"No","Yes")))</f>
        <v>No</v>
      </c>
      <c r="E29" s="8">
        <v>9.1728001044000003</v>
      </c>
      <c r="F29" s="9" t="str">
        <f>IF($B29="N/A","N/A",IF(E29&gt;35,"No",IF(E29&lt;10,"No","Yes")))</f>
        <v>No</v>
      </c>
      <c r="G29" s="8">
        <v>8.8814199998000003</v>
      </c>
      <c r="H29" s="9" t="str">
        <f>IF($B29="N/A","N/A",IF(G29&gt;35,"No",IF(G29&lt;10,"No","Yes")))</f>
        <v>No</v>
      </c>
      <c r="I29" s="10">
        <v>121.6</v>
      </c>
      <c r="J29" s="10">
        <v>-3.18</v>
      </c>
      <c r="K29" s="9" t="str">
        <f t="shared" ref="K29:K54" si="8">IF(J29="Div by 0", "N/A", IF(J29="N/A","N/A", IF(J29&gt;30, "No", IF(J29&lt;-30, "No", "Yes"))))</f>
        <v>Yes</v>
      </c>
    </row>
    <row r="30" spans="1:11" x14ac:dyDescent="0.25">
      <c r="A30" s="75" t="s">
        <v>377</v>
      </c>
      <c r="B30" s="35" t="s">
        <v>251</v>
      </c>
      <c r="C30" s="74">
        <v>11.731711913</v>
      </c>
      <c r="D30" s="9" t="str">
        <f>IF($B30="N/A","N/A",IF(C30&gt;20,"No",IF(C30&lt;2,"No","Yes")))</f>
        <v>Yes</v>
      </c>
      <c r="E30" s="8">
        <v>8.2311782032000007</v>
      </c>
      <c r="F30" s="9" t="str">
        <f>IF($B30="N/A","N/A",IF(E30&gt;20,"No",IF(E30&lt;2,"No","Yes")))</f>
        <v>Yes</v>
      </c>
      <c r="G30" s="8">
        <v>7.9036304720999997</v>
      </c>
      <c r="H30" s="9" t="str">
        <f>IF($B30="N/A","N/A",IF(G30&gt;20,"No",IF(G30&lt;2,"No","Yes")))</f>
        <v>Yes</v>
      </c>
      <c r="I30" s="10">
        <v>-29.8</v>
      </c>
      <c r="J30" s="10">
        <v>-3.98</v>
      </c>
      <c r="K30" s="9" t="str">
        <f t="shared" si="8"/>
        <v>Yes</v>
      </c>
    </row>
    <row r="31" spans="1:11" x14ac:dyDescent="0.25">
      <c r="A31" s="75" t="s">
        <v>378</v>
      </c>
      <c r="B31" s="35" t="s">
        <v>252</v>
      </c>
      <c r="C31" s="74">
        <v>0.61254772499999999</v>
      </c>
      <c r="D31" s="9" t="str">
        <f>IF($B31="N/A","N/A",IF(C31&gt;8,"No",IF(C31&lt;0.5,"No","Yes")))</f>
        <v>Yes</v>
      </c>
      <c r="E31" s="8">
        <v>1.3258965579999999</v>
      </c>
      <c r="F31" s="9" t="str">
        <f>IF($B31="N/A","N/A",IF(E31&gt;8,"No",IF(E31&lt;0.5,"No","Yes")))</f>
        <v>Yes</v>
      </c>
      <c r="G31" s="8">
        <v>1.3173977302</v>
      </c>
      <c r="H31" s="9" t="str">
        <f>IF($B31="N/A","N/A",IF(G31&gt;8,"No",IF(G31&lt;0.5,"No","Yes")))</f>
        <v>Yes</v>
      </c>
      <c r="I31" s="10">
        <v>116.5</v>
      </c>
      <c r="J31" s="10">
        <v>-0.64100000000000001</v>
      </c>
      <c r="K31" s="9" t="str">
        <f t="shared" si="8"/>
        <v>Yes</v>
      </c>
    </row>
    <row r="32" spans="1:11" x14ac:dyDescent="0.25">
      <c r="A32" s="75" t="s">
        <v>379</v>
      </c>
      <c r="B32" s="35" t="s">
        <v>253</v>
      </c>
      <c r="C32" s="74">
        <v>5.8188585618999999</v>
      </c>
      <c r="D32" s="9" t="str">
        <f>IF($B32="N/A","N/A",IF(C32&gt;25,"No",IF(C32&lt;3,"No","Yes")))</f>
        <v>Yes</v>
      </c>
      <c r="E32" s="8">
        <v>8.4615987099000005</v>
      </c>
      <c r="F32" s="9" t="str">
        <f>IF($B32="N/A","N/A",IF(E32&gt;25,"No",IF(E32&lt;3,"No","Yes")))</f>
        <v>Yes</v>
      </c>
      <c r="G32" s="8">
        <v>8.0010043349999993</v>
      </c>
      <c r="H32" s="9" t="str">
        <f>IF($B32="N/A","N/A",IF(G32&gt;25,"No",IF(G32&lt;3,"No","Yes")))</f>
        <v>Yes</v>
      </c>
      <c r="I32" s="10">
        <v>45.42</v>
      </c>
      <c r="J32" s="10">
        <v>-5.44</v>
      </c>
      <c r="K32" s="9" t="str">
        <f t="shared" si="8"/>
        <v>Yes</v>
      </c>
    </row>
    <row r="33" spans="1:11" x14ac:dyDescent="0.25">
      <c r="A33" s="75" t="s">
        <v>380</v>
      </c>
      <c r="B33" s="35" t="s">
        <v>254</v>
      </c>
      <c r="C33" s="74">
        <v>2.905654593</v>
      </c>
      <c r="D33" s="9" t="str">
        <f>IF($B33="N/A","N/A",IF(C33&gt;25,"No",IF(C33&lt;2,"No","Yes")))</f>
        <v>Yes</v>
      </c>
      <c r="E33" s="8">
        <v>3.5761538677</v>
      </c>
      <c r="F33" s="9" t="str">
        <f>IF($B33="N/A","N/A",IF(E33&gt;25,"No",IF(E33&lt;2,"No","Yes")))</f>
        <v>Yes</v>
      </c>
      <c r="G33" s="8">
        <v>3.6695440047000001</v>
      </c>
      <c r="H33" s="9" t="str">
        <f>IF($B33="N/A","N/A",IF(G33&gt;25,"No",IF(G33&lt;2,"No","Yes")))</f>
        <v>Yes</v>
      </c>
      <c r="I33" s="10">
        <v>23.08</v>
      </c>
      <c r="J33" s="10">
        <v>2.6110000000000002</v>
      </c>
      <c r="K33" s="9" t="str">
        <f t="shared" si="8"/>
        <v>Yes</v>
      </c>
    </row>
    <row r="34" spans="1:11" x14ac:dyDescent="0.25">
      <c r="A34" s="75" t="s">
        <v>381</v>
      </c>
      <c r="B34" s="35" t="s">
        <v>255</v>
      </c>
      <c r="C34" s="74">
        <v>8.1847879429999999</v>
      </c>
      <c r="D34" s="9" t="str">
        <f>IF($B34="N/A","N/A",IF(C34&gt;25,"No",IF(C34&lt;=0,"No","Yes")))</f>
        <v>Yes</v>
      </c>
      <c r="E34" s="8">
        <v>5.9919996469000001</v>
      </c>
      <c r="F34" s="9" t="str">
        <f>IF($B34="N/A","N/A",IF(E34&gt;25,"No",IF(E34&lt;=0,"No","Yes")))</f>
        <v>Yes</v>
      </c>
      <c r="G34" s="8">
        <v>9.3282898027000005</v>
      </c>
      <c r="H34" s="9" t="str">
        <f>IF($B34="N/A","N/A",IF(G34&gt;25,"No",IF(G34&lt;=0,"No","Yes")))</f>
        <v>Yes</v>
      </c>
      <c r="I34" s="10">
        <v>-26.8</v>
      </c>
      <c r="J34" s="10">
        <v>55.68</v>
      </c>
      <c r="K34" s="9" t="str">
        <f t="shared" si="8"/>
        <v>No</v>
      </c>
    </row>
    <row r="35" spans="1:11" x14ac:dyDescent="0.25">
      <c r="A35" s="75" t="s">
        <v>382</v>
      </c>
      <c r="B35" s="35" t="s">
        <v>256</v>
      </c>
      <c r="C35" s="74">
        <v>15.308474768</v>
      </c>
      <c r="D35" s="9" t="str">
        <f>IF($B35="N/A","N/A",IF(C35&gt;20,"No",IF(C35&lt;4,"No","Yes")))</f>
        <v>Yes</v>
      </c>
      <c r="E35" s="8">
        <v>22.805127832</v>
      </c>
      <c r="F35" s="9" t="str">
        <f>IF($B35="N/A","N/A",IF(E35&gt;20,"No",IF(E35&lt;4,"No","Yes")))</f>
        <v>No</v>
      </c>
      <c r="G35" s="8">
        <v>22.604140428000001</v>
      </c>
      <c r="H35" s="9" t="str">
        <f>IF($B35="N/A","N/A",IF(G35&gt;20,"No",IF(G35&lt;4,"No","Yes")))</f>
        <v>No</v>
      </c>
      <c r="I35" s="10">
        <v>48.97</v>
      </c>
      <c r="J35" s="10">
        <v>-0.88100000000000001</v>
      </c>
      <c r="K35" s="9" t="str">
        <f t="shared" si="8"/>
        <v>Yes</v>
      </c>
    </row>
    <row r="36" spans="1:11" x14ac:dyDescent="0.25">
      <c r="A36" s="75" t="s">
        <v>383</v>
      </c>
      <c r="B36" s="35" t="s">
        <v>257</v>
      </c>
      <c r="C36" s="74">
        <v>0</v>
      </c>
      <c r="D36" s="9" t="str">
        <f>IF($B36="N/A","N/A",IF(C36&gt;=3,"No",IF(C36&lt;0,"No","Yes")))</f>
        <v>Yes</v>
      </c>
      <c r="E36" s="8">
        <v>0</v>
      </c>
      <c r="F36" s="9" t="str">
        <f>IF($B36="N/A","N/A",IF(E36&gt;=3,"No",IF(E36&lt;0,"No","Yes")))</f>
        <v>Yes</v>
      </c>
      <c r="G36" s="8">
        <v>0</v>
      </c>
      <c r="H36" s="9" t="str">
        <f>IF($B36="N/A","N/A",IF(G36&gt;=3,"No",IF(G36&lt;0,"No","Yes")))</f>
        <v>Yes</v>
      </c>
      <c r="I36" s="10" t="s">
        <v>1744</v>
      </c>
      <c r="J36" s="10" t="s">
        <v>1744</v>
      </c>
      <c r="K36" s="9" t="str">
        <f t="shared" si="8"/>
        <v>N/A</v>
      </c>
    </row>
    <row r="37" spans="1:11" x14ac:dyDescent="0.25">
      <c r="A37" s="75" t="s">
        <v>384</v>
      </c>
      <c r="B37" s="35" t="s">
        <v>258</v>
      </c>
      <c r="C37" s="74">
        <v>3.4230719045</v>
      </c>
      <c r="D37" s="9" t="str">
        <f>IF($B37="N/A","N/A",IF(C37&gt;=25,"No",IF(C37&lt;0,"No","Yes")))</f>
        <v>Yes</v>
      </c>
      <c r="E37" s="8">
        <v>2.7910272008999999</v>
      </c>
      <c r="F37" s="9" t="str">
        <f>IF($B37="N/A","N/A",IF(E37&gt;=25,"No",IF(E37&lt;0,"No","Yes")))</f>
        <v>Yes</v>
      </c>
      <c r="G37" s="8">
        <v>1.4885876653000001</v>
      </c>
      <c r="H37" s="9" t="str">
        <f>IF($B37="N/A","N/A",IF(G37&gt;=25,"No",IF(G37&lt;0,"No","Yes")))</f>
        <v>Yes</v>
      </c>
      <c r="I37" s="10">
        <v>-18.5</v>
      </c>
      <c r="J37" s="10">
        <v>-46.7</v>
      </c>
      <c r="K37" s="9" t="str">
        <f t="shared" si="8"/>
        <v>No</v>
      </c>
    </row>
    <row r="38" spans="1:11" x14ac:dyDescent="0.25">
      <c r="A38" s="75" t="s">
        <v>385</v>
      </c>
      <c r="B38" s="35" t="s">
        <v>221</v>
      </c>
      <c r="C38" s="74">
        <v>8.9123693996999993</v>
      </c>
      <c r="D38" s="9" t="str">
        <f>IF($B38="N/A","N/A",IF(C38&gt;3,"Yes","No"))</f>
        <v>Yes</v>
      </c>
      <c r="E38" s="8">
        <v>7.8422393034000004</v>
      </c>
      <c r="F38" s="9" t="str">
        <f>IF($B38="N/A","N/A",IF(E38&gt;3,"Yes","No"))</f>
        <v>Yes</v>
      </c>
      <c r="G38" s="8">
        <v>3.4598026921999998</v>
      </c>
      <c r="H38" s="9" t="str">
        <f>IF($B38="N/A","N/A",IF(G38&gt;3,"Yes","No"))</f>
        <v>Yes</v>
      </c>
      <c r="I38" s="10">
        <v>-12</v>
      </c>
      <c r="J38" s="10">
        <v>-55.9</v>
      </c>
      <c r="K38" s="9" t="str">
        <f t="shared" si="8"/>
        <v>No</v>
      </c>
    </row>
    <row r="39" spans="1:11" x14ac:dyDescent="0.25">
      <c r="A39" s="75" t="s">
        <v>386</v>
      </c>
      <c r="B39" s="35" t="s">
        <v>220</v>
      </c>
      <c r="C39" s="74">
        <v>0.51688857939999999</v>
      </c>
      <c r="D39" s="9" t="str">
        <f>IF($B39="N/A","N/A",IF(C39&gt;1,"Yes","No"))</f>
        <v>No</v>
      </c>
      <c r="E39" s="8">
        <v>0.5564658375</v>
      </c>
      <c r="F39" s="9" t="str">
        <f>IF($B39="N/A","N/A",IF(E39&gt;1,"Yes","No"))</f>
        <v>No</v>
      </c>
      <c r="G39" s="8">
        <v>4.7338173164999997</v>
      </c>
      <c r="H39" s="9" t="str">
        <f>IF($B39="N/A","N/A",IF(G39&gt;1,"Yes","No"))</f>
        <v>Yes</v>
      </c>
      <c r="I39" s="10">
        <v>7.657</v>
      </c>
      <c r="J39" s="10">
        <v>750.7</v>
      </c>
      <c r="K39" s="9" t="str">
        <f t="shared" si="8"/>
        <v>No</v>
      </c>
    </row>
    <row r="40" spans="1:11" x14ac:dyDescent="0.25">
      <c r="A40" s="75" t="s">
        <v>387</v>
      </c>
      <c r="B40" s="35" t="s">
        <v>213</v>
      </c>
      <c r="C40" s="74">
        <v>0</v>
      </c>
      <c r="D40" s="9" t="str">
        <f>IF($B40="N/A","N/A",IF(C40&gt;15,"No",IF(C40&lt;-15,"No","Yes")))</f>
        <v>N/A</v>
      </c>
      <c r="E40" s="8">
        <v>0</v>
      </c>
      <c r="F40" s="9" t="str">
        <f>IF($B40="N/A","N/A",IF(E40&gt;15,"No",IF(E40&lt;-15,"No","Yes")))</f>
        <v>N/A</v>
      </c>
      <c r="G40" s="8">
        <v>0</v>
      </c>
      <c r="H40" s="9" t="str">
        <f>IF($B40="N/A","N/A",IF(G40&gt;15,"No",IF(G40&lt;-15,"No","Yes")))</f>
        <v>N/A</v>
      </c>
      <c r="I40" s="10" t="s">
        <v>1744</v>
      </c>
      <c r="J40" s="10" t="s">
        <v>1744</v>
      </c>
      <c r="K40" s="9" t="str">
        <f t="shared" si="8"/>
        <v>N/A</v>
      </c>
    </row>
    <row r="41" spans="1:11" x14ac:dyDescent="0.25">
      <c r="A41" s="75" t="s">
        <v>388</v>
      </c>
      <c r="B41" s="35" t="s">
        <v>213</v>
      </c>
      <c r="C41" s="74">
        <v>0</v>
      </c>
      <c r="D41" s="9" t="str">
        <f>IF($B41="N/A","N/A",IF(C41&gt;15,"No",IF(C41&lt;-15,"No","Yes")))</f>
        <v>N/A</v>
      </c>
      <c r="E41" s="8">
        <v>0</v>
      </c>
      <c r="F41" s="9" t="str">
        <f>IF($B41="N/A","N/A",IF(E41&gt;15,"No",IF(E41&lt;-15,"No","Yes")))</f>
        <v>N/A</v>
      </c>
      <c r="G41" s="8">
        <v>0</v>
      </c>
      <c r="H41" s="9" t="str">
        <f>IF($B41="N/A","N/A",IF(G41&gt;15,"No",IF(G41&lt;-15,"No","Yes")))</f>
        <v>N/A</v>
      </c>
      <c r="I41" s="10" t="s">
        <v>1744</v>
      </c>
      <c r="J41" s="10" t="s">
        <v>1744</v>
      </c>
      <c r="K41" s="9" t="str">
        <f t="shared" si="8"/>
        <v>N/A</v>
      </c>
    </row>
    <row r="42" spans="1:11" x14ac:dyDescent="0.25">
      <c r="A42" s="75" t="s">
        <v>389</v>
      </c>
      <c r="B42" s="35" t="s">
        <v>259</v>
      </c>
      <c r="C42" s="74">
        <v>14.541008514</v>
      </c>
      <c r="D42" s="9" t="str">
        <f>IF($B42="N/A","N/A",IF(C42&gt;0,"Yes","No"))</f>
        <v>Yes</v>
      </c>
      <c r="E42" s="8">
        <v>10.871807875</v>
      </c>
      <c r="F42" s="9" t="str">
        <f>IF($B42="N/A","N/A",IF(E42&gt;0,"Yes","No"))</f>
        <v>Yes</v>
      </c>
      <c r="G42" s="8">
        <v>11.325094992</v>
      </c>
      <c r="H42" s="9" t="str">
        <f>IF($B42="N/A","N/A",IF(G42&gt;0,"Yes","No"))</f>
        <v>Yes</v>
      </c>
      <c r="I42" s="10">
        <v>-25.2</v>
      </c>
      <c r="J42" s="10">
        <v>4.1689999999999996</v>
      </c>
      <c r="K42" s="9" t="str">
        <f t="shared" si="8"/>
        <v>Yes</v>
      </c>
    </row>
    <row r="43" spans="1:11" x14ac:dyDescent="0.25">
      <c r="A43" s="75" t="s">
        <v>390</v>
      </c>
      <c r="B43" s="35" t="s">
        <v>259</v>
      </c>
      <c r="C43" s="74">
        <v>0.52788620870000003</v>
      </c>
      <c r="D43" s="9" t="str">
        <f>IF($B43="N/A","N/A",IF(C43&gt;0,"Yes","No"))</f>
        <v>Yes</v>
      </c>
      <c r="E43" s="8">
        <v>0.45505070240000001</v>
      </c>
      <c r="F43" s="9" t="str">
        <f>IF($B43="N/A","N/A",IF(E43&gt;0,"Yes","No"))</f>
        <v>Yes</v>
      </c>
      <c r="G43" s="8">
        <v>0.62144887000000004</v>
      </c>
      <c r="H43" s="9" t="str">
        <f>IF($B43="N/A","N/A",IF(G43&gt;0,"Yes","No"))</f>
        <v>Yes</v>
      </c>
      <c r="I43" s="10">
        <v>-13.8</v>
      </c>
      <c r="J43" s="10">
        <v>36.57</v>
      </c>
      <c r="K43" s="9" t="str">
        <f t="shared" si="8"/>
        <v>No</v>
      </c>
    </row>
    <row r="44" spans="1:11" x14ac:dyDescent="0.25">
      <c r="A44" s="75" t="s">
        <v>391</v>
      </c>
      <c r="B44" s="35" t="s">
        <v>259</v>
      </c>
      <c r="C44" s="74">
        <v>6.1666769808000002</v>
      </c>
      <c r="D44" s="9" t="str">
        <f>IF($B44="N/A","N/A",IF(C44&gt;0,"Yes","No"))</f>
        <v>Yes</v>
      </c>
      <c r="E44" s="8">
        <v>4.0083726769999997</v>
      </c>
      <c r="F44" s="9" t="str">
        <f>IF($B44="N/A","N/A",IF(E44&gt;0,"Yes","No"))</f>
        <v>Yes</v>
      </c>
      <c r="G44" s="8">
        <v>3.6455791859</v>
      </c>
      <c r="H44" s="9" t="str">
        <f>IF($B44="N/A","N/A",IF(G44&gt;0,"Yes","No"))</f>
        <v>Yes</v>
      </c>
      <c r="I44" s="10">
        <v>-35</v>
      </c>
      <c r="J44" s="10">
        <v>-9.0500000000000007</v>
      </c>
      <c r="K44" s="9" t="str">
        <f t="shared" si="8"/>
        <v>Yes</v>
      </c>
    </row>
    <row r="45" spans="1:11" x14ac:dyDescent="0.25">
      <c r="A45" s="75" t="s">
        <v>392</v>
      </c>
      <c r="B45" s="35" t="s">
        <v>220</v>
      </c>
      <c r="C45" s="74">
        <v>1.2684974700000001E-2</v>
      </c>
      <c r="D45" s="9" t="str">
        <f>IF($B45="N/A","N/A",IF(C45&gt;1,"Yes","No"))</f>
        <v>No</v>
      </c>
      <c r="E45" s="8">
        <v>0.1074281505</v>
      </c>
      <c r="F45" s="9" t="str">
        <f>IF($B45="N/A","N/A",IF(E45&gt;1,"Yes","No"))</f>
        <v>No</v>
      </c>
      <c r="G45" s="8">
        <v>0.13323663969999999</v>
      </c>
      <c r="H45" s="9" t="str">
        <f>IF($B45="N/A","N/A",IF(G45&gt;1,"Yes","No"))</f>
        <v>No</v>
      </c>
      <c r="I45" s="10">
        <v>746.9</v>
      </c>
      <c r="J45" s="10">
        <v>24.02</v>
      </c>
      <c r="K45" s="9" t="str">
        <f t="shared" si="8"/>
        <v>Yes</v>
      </c>
    </row>
    <row r="46" spans="1:11" x14ac:dyDescent="0.25">
      <c r="A46" s="75" t="s">
        <v>393</v>
      </c>
      <c r="B46" s="35" t="s">
        <v>259</v>
      </c>
      <c r="C46" s="74">
        <v>0.68565069599999995</v>
      </c>
      <c r="D46" s="9" t="str">
        <f>IF($B46="N/A","N/A",IF(C46&gt;0,"Yes","No"))</f>
        <v>Yes</v>
      </c>
      <c r="E46" s="8">
        <v>0.50566103289999997</v>
      </c>
      <c r="F46" s="9" t="str">
        <f>IF($B46="N/A","N/A",IF(E46&gt;0,"Yes","No"))</f>
        <v>Yes</v>
      </c>
      <c r="G46" s="8">
        <v>0.46087212389999999</v>
      </c>
      <c r="H46" s="9" t="str">
        <f>IF($B46="N/A","N/A",IF(G46&gt;0,"Yes","No"))</f>
        <v>Yes</v>
      </c>
      <c r="I46" s="10">
        <v>-26.3</v>
      </c>
      <c r="J46" s="10">
        <v>-8.86</v>
      </c>
      <c r="K46" s="9" t="str">
        <f t="shared" si="8"/>
        <v>Yes</v>
      </c>
    </row>
    <row r="47" spans="1:11" x14ac:dyDescent="0.25">
      <c r="A47" s="75" t="s">
        <v>394</v>
      </c>
      <c r="B47" s="35" t="s">
        <v>213</v>
      </c>
      <c r="C47" s="74">
        <v>1.83585008E-2</v>
      </c>
      <c r="D47" s="9" t="str">
        <f>IF($B47="N/A","N/A",IF(C47&gt;15,"No",IF(C47&lt;-15,"No","Yes")))</f>
        <v>N/A</v>
      </c>
      <c r="E47" s="8">
        <v>6.7852659999999995E-2</v>
      </c>
      <c r="F47" s="9" t="str">
        <f>IF($B47="N/A","N/A",IF(E47&gt;15,"No",IF(E47&lt;-15,"No","Yes")))</f>
        <v>N/A</v>
      </c>
      <c r="G47" s="8">
        <v>6.5010974099999994E-2</v>
      </c>
      <c r="H47" s="9" t="str">
        <f>IF($B47="N/A","N/A",IF(G47&gt;15,"No",IF(G47&lt;-15,"No","Yes")))</f>
        <v>N/A</v>
      </c>
      <c r="I47" s="10">
        <v>269.60000000000002</v>
      </c>
      <c r="J47" s="10">
        <v>-4.1900000000000004</v>
      </c>
      <c r="K47" s="9" t="str">
        <f t="shared" si="8"/>
        <v>Yes</v>
      </c>
    </row>
    <row r="48" spans="1:11" x14ac:dyDescent="0.25">
      <c r="A48" s="75" t="s">
        <v>395</v>
      </c>
      <c r="B48" s="35" t="s">
        <v>213</v>
      </c>
      <c r="C48" s="74">
        <v>0.22436635129999999</v>
      </c>
      <c r="D48" s="9" t="str">
        <f>IF($B48="N/A","N/A",IF(C48&gt;15,"No",IF(C48&lt;-15,"No","Yes")))</f>
        <v>N/A</v>
      </c>
      <c r="E48" s="8">
        <v>0.56708349899999999</v>
      </c>
      <c r="F48" s="9" t="str">
        <f>IF($B48="N/A","N/A",IF(E48&gt;15,"No",IF(E48&lt;-15,"No","Yes")))</f>
        <v>N/A</v>
      </c>
      <c r="G48" s="8">
        <v>0.74985378140000003</v>
      </c>
      <c r="H48" s="9" t="str">
        <f>IF($B48="N/A","N/A",IF(G48&gt;15,"No",IF(G48&lt;-15,"No","Yes")))</f>
        <v>N/A</v>
      </c>
      <c r="I48" s="10">
        <v>152.69999999999999</v>
      </c>
      <c r="J48" s="10">
        <v>32.229999999999997</v>
      </c>
      <c r="K48" s="9" t="str">
        <f t="shared" si="8"/>
        <v>No</v>
      </c>
    </row>
    <row r="49" spans="1:11" x14ac:dyDescent="0.25">
      <c r="A49" s="75" t="s">
        <v>396</v>
      </c>
      <c r="B49" s="35" t="s">
        <v>213</v>
      </c>
      <c r="C49" s="74">
        <v>0</v>
      </c>
      <c r="D49" s="9" t="str">
        <f>IF($B49="N/A","N/A",IF(C49&gt;15,"No",IF(C49&lt;-15,"No","Yes")))</f>
        <v>N/A</v>
      </c>
      <c r="E49" s="8">
        <v>0</v>
      </c>
      <c r="F49" s="9" t="str">
        <f>IF($B49="N/A","N/A",IF(E49&gt;15,"No",IF(E49&lt;-15,"No","Yes")))</f>
        <v>N/A</v>
      </c>
      <c r="G49" s="8">
        <v>0</v>
      </c>
      <c r="H49" s="9" t="str">
        <f>IF($B49="N/A","N/A",IF(G49&gt;15,"No",IF(G49&lt;-15,"No","Yes")))</f>
        <v>N/A</v>
      </c>
      <c r="I49" s="10" t="s">
        <v>1744</v>
      </c>
      <c r="J49" s="10" t="s">
        <v>1744</v>
      </c>
      <c r="K49" s="9" t="str">
        <f t="shared" si="8"/>
        <v>N/A</v>
      </c>
    </row>
    <row r="50" spans="1:11" x14ac:dyDescent="0.25">
      <c r="A50" s="75" t="s">
        <v>397</v>
      </c>
      <c r="B50" s="35" t="s">
        <v>213</v>
      </c>
      <c r="C50" s="74">
        <v>0</v>
      </c>
      <c r="D50" s="9" t="str">
        <f>IF($B50="N/A","N/A",IF(C50&gt;15,"No",IF(C50&lt;-15,"No","Yes")))</f>
        <v>N/A</v>
      </c>
      <c r="E50" s="8">
        <v>0</v>
      </c>
      <c r="F50" s="9" t="str">
        <f>IF($B50="N/A","N/A",IF(E50&gt;15,"No",IF(E50&lt;-15,"No","Yes")))</f>
        <v>N/A</v>
      </c>
      <c r="G50" s="8">
        <v>0</v>
      </c>
      <c r="H50" s="9" t="str">
        <f>IF($B50="N/A","N/A",IF(G50&gt;15,"No",IF(G50&lt;-15,"No","Yes")))</f>
        <v>N/A</v>
      </c>
      <c r="I50" s="10" t="s">
        <v>1744</v>
      </c>
      <c r="J50" s="10" t="s">
        <v>1744</v>
      </c>
      <c r="K50" s="9" t="str">
        <f t="shared" si="8"/>
        <v>N/A</v>
      </c>
    </row>
    <row r="51" spans="1:11" x14ac:dyDescent="0.25">
      <c r="A51" s="75" t="s">
        <v>398</v>
      </c>
      <c r="B51" s="35" t="s">
        <v>213</v>
      </c>
      <c r="C51" s="74">
        <v>5.9388072040999997</v>
      </c>
      <c r="D51" s="9" t="str">
        <f>IF($B51="N/A","N/A",IF(C51&gt;15,"No",IF(C51&lt;-15,"No","Yes")))</f>
        <v>N/A</v>
      </c>
      <c r="E51" s="8">
        <v>4.0580043633000003</v>
      </c>
      <c r="F51" s="9" t="str">
        <f>IF($B51="N/A","N/A",IF(E51&gt;15,"No",IF(E51&lt;-15,"No","Yes")))</f>
        <v>N/A</v>
      </c>
      <c r="G51" s="8">
        <v>4.0356976397000004</v>
      </c>
      <c r="H51" s="9" t="str">
        <f>IF($B51="N/A","N/A",IF(G51&gt;15,"No",IF(G51&lt;-15,"No","Yes")))</f>
        <v>N/A</v>
      </c>
      <c r="I51" s="10">
        <v>-31.7</v>
      </c>
      <c r="J51" s="10">
        <v>-0.55000000000000004</v>
      </c>
      <c r="K51" s="9" t="str">
        <f t="shared" si="8"/>
        <v>Yes</v>
      </c>
    </row>
    <row r="52" spans="1:11" x14ac:dyDescent="0.25">
      <c r="A52" s="75" t="s">
        <v>399</v>
      </c>
      <c r="B52" s="35" t="s">
        <v>220</v>
      </c>
      <c r="C52" s="74">
        <v>7.2285688984999998</v>
      </c>
      <c r="D52" s="9" t="str">
        <f>IF($B52="N/A","N/A",IF(C52&gt;1,"Yes","No"))</f>
        <v>Yes</v>
      </c>
      <c r="E52" s="8">
        <v>5.8215901003999999</v>
      </c>
      <c r="F52" s="9" t="str">
        <f>IF($B52="N/A","N/A",IF(E52&gt;1,"Yes","No"))</f>
        <v>Yes</v>
      </c>
      <c r="G52" s="8">
        <v>5.0743863269</v>
      </c>
      <c r="H52" s="9" t="str">
        <f>IF($B52="N/A","N/A",IF(G52&gt;1,"Yes","No"))</f>
        <v>Yes</v>
      </c>
      <c r="I52" s="10">
        <v>-19.5</v>
      </c>
      <c r="J52" s="10">
        <v>-12.8</v>
      </c>
      <c r="K52" s="9" t="str">
        <f t="shared" si="8"/>
        <v>Yes</v>
      </c>
    </row>
    <row r="53" spans="1:11" x14ac:dyDescent="0.25">
      <c r="A53" s="75" t="s">
        <v>400</v>
      </c>
      <c r="B53" s="35" t="s">
        <v>259</v>
      </c>
      <c r="C53" s="74">
        <v>3.1030923844</v>
      </c>
      <c r="D53" s="9" t="str">
        <f>IF($B53="N/A","N/A",IF(C53&gt;0,"Yes","No"))</f>
        <v>Yes</v>
      </c>
      <c r="E53" s="8">
        <v>2.7825581651000002</v>
      </c>
      <c r="F53" s="9" t="str">
        <f>IF($B53="N/A","N/A",IF(E53&gt;0,"Yes","No"))</f>
        <v>Yes</v>
      </c>
      <c r="G53" s="8">
        <v>2.5010687257000002</v>
      </c>
      <c r="H53" s="9" t="str">
        <f>IF($B53="N/A","N/A",IF(G53&gt;0,"Yes","No"))</f>
        <v>Yes</v>
      </c>
      <c r="I53" s="10">
        <v>-10.3</v>
      </c>
      <c r="J53" s="10">
        <v>-10.1</v>
      </c>
      <c r="K53" s="9" t="str">
        <f t="shared" si="8"/>
        <v>Yes</v>
      </c>
    </row>
    <row r="54" spans="1:11" x14ac:dyDescent="0.25">
      <c r="A54" s="75" t="s">
        <v>401</v>
      </c>
      <c r="B54" s="35" t="s">
        <v>260</v>
      </c>
      <c r="C54" s="74">
        <v>4.5976700000000003E-5</v>
      </c>
      <c r="D54" s="9" t="str">
        <f>IF($B54="N/A","N/A",IF(C54&gt;=1,"No",IF(C54&lt;0,"No","Yes")))</f>
        <v>Yes</v>
      </c>
      <c r="E54" s="8">
        <v>1.035104E-4</v>
      </c>
      <c r="F54" s="9" t="str">
        <f>IF($B54="N/A","N/A",IF(E54&gt;=1,"No",IF(E54&lt;0,"No","Yes")))</f>
        <v>Yes</v>
      </c>
      <c r="G54" s="8">
        <v>1.162937E-4</v>
      </c>
      <c r="H54" s="9" t="str">
        <f>IF($B54="N/A","N/A",IF(G54&gt;=1,"No",IF(G54&lt;0,"No","Yes")))</f>
        <v>Yes</v>
      </c>
      <c r="I54" s="10">
        <v>125.1</v>
      </c>
      <c r="J54" s="10">
        <v>12.35</v>
      </c>
      <c r="K54" s="9" t="str">
        <f t="shared" si="8"/>
        <v>Yes</v>
      </c>
    </row>
    <row r="55" spans="1:11" x14ac:dyDescent="0.25">
      <c r="A55" s="75" t="s">
        <v>875</v>
      </c>
      <c r="B55" s="35" t="s">
        <v>213</v>
      </c>
      <c r="C55" s="77">
        <v>93.989515792999995</v>
      </c>
      <c r="D55" s="9" t="str">
        <f>IF($B55="N/A","N/A",IF(C55&gt;15,"No",IF(C55&lt;-15,"No","Yes")))</f>
        <v>N/A</v>
      </c>
      <c r="E55" s="37">
        <v>87.901925554000002</v>
      </c>
      <c r="F55" s="9" t="str">
        <f>IF($B55="N/A","N/A",IF(E55&gt;15,"No",IF(E55&lt;-15,"No","Yes")))</f>
        <v>N/A</v>
      </c>
      <c r="G55" s="37">
        <v>86.424477496999998</v>
      </c>
      <c r="H55" s="9" t="str">
        <f>IF($B55="N/A","N/A",IF(G55&gt;15,"No",IF(G55&lt;-15,"No","Yes")))</f>
        <v>N/A</v>
      </c>
      <c r="I55" s="10">
        <v>-6.48</v>
      </c>
      <c r="J55" s="10">
        <v>-1.68</v>
      </c>
      <c r="K55" s="9" t="str">
        <f t="shared" ref="K55:K74" si="9">IF(J55="Div by 0", "N/A", IF(J55="N/A","N/A", IF(J55&gt;30, "No", IF(J55&lt;-30, "No", "Yes"))))</f>
        <v>Yes</v>
      </c>
    </row>
    <row r="56" spans="1:11" x14ac:dyDescent="0.25">
      <c r="A56" s="75" t="s">
        <v>876</v>
      </c>
      <c r="B56" s="35" t="s">
        <v>261</v>
      </c>
      <c r="C56" s="77">
        <v>80.510822361999999</v>
      </c>
      <c r="D56" s="9" t="str">
        <f>IF($B56="N/A","N/A",IF(C56&gt;90,"No",IF(C56&lt;20,"No","Yes")))</f>
        <v>Yes</v>
      </c>
      <c r="E56" s="37">
        <v>77.105784295999996</v>
      </c>
      <c r="F56" s="9" t="str">
        <f>IF($B56="N/A","N/A",IF(E56&gt;90,"No",IF(E56&lt;20,"No","Yes")))</f>
        <v>Yes</v>
      </c>
      <c r="G56" s="37">
        <v>91.533976562999996</v>
      </c>
      <c r="H56" s="9" t="str">
        <f>IF($B56="N/A","N/A",IF(G56&gt;90,"No",IF(G56&lt;20,"No","Yes")))</f>
        <v>No</v>
      </c>
      <c r="I56" s="10">
        <v>-4.2300000000000004</v>
      </c>
      <c r="J56" s="10">
        <v>18.71</v>
      </c>
      <c r="K56" s="9" t="str">
        <f t="shared" si="9"/>
        <v>Yes</v>
      </c>
    </row>
    <row r="57" spans="1:11" x14ac:dyDescent="0.25">
      <c r="A57" s="75" t="s">
        <v>877</v>
      </c>
      <c r="B57" s="35" t="s">
        <v>262</v>
      </c>
      <c r="C57" s="77">
        <v>70.396265731</v>
      </c>
      <c r="D57" s="9" t="str">
        <f>IF($B57="N/A","N/A",IF(C57&gt;60,"No",IF(C57&lt;10,"No","Yes")))</f>
        <v>No</v>
      </c>
      <c r="E57" s="37">
        <v>69.047411961999998</v>
      </c>
      <c r="F57" s="9" t="str">
        <f>IF($B57="N/A","N/A",IF(E57&gt;60,"No",IF(E57&lt;10,"No","Yes")))</f>
        <v>No</v>
      </c>
      <c r="G57" s="37">
        <v>66.141092217999997</v>
      </c>
      <c r="H57" s="9" t="str">
        <f>IF($B57="N/A","N/A",IF(G57&gt;60,"No",IF(G57&lt;10,"No","Yes")))</f>
        <v>No</v>
      </c>
      <c r="I57" s="10">
        <v>-1.92</v>
      </c>
      <c r="J57" s="10">
        <v>-4.21</v>
      </c>
      <c r="K57" s="9" t="str">
        <f t="shared" si="9"/>
        <v>Yes</v>
      </c>
    </row>
    <row r="58" spans="1:11" ht="25" x14ac:dyDescent="0.25">
      <c r="A58" s="75" t="s">
        <v>878</v>
      </c>
      <c r="B58" s="35" t="s">
        <v>263</v>
      </c>
      <c r="C58" s="77">
        <v>151.92274262999999</v>
      </c>
      <c r="D58" s="9" t="str">
        <f>IF($B58="N/A","N/A",IF(C58&gt;100,"No",IF(C58&lt;10,"No","Yes")))</f>
        <v>No</v>
      </c>
      <c r="E58" s="37">
        <v>67.449843509000004</v>
      </c>
      <c r="F58" s="9" t="str">
        <f>IF($B58="N/A","N/A",IF(E58&gt;100,"No",IF(E58&lt;10,"No","Yes")))</f>
        <v>Yes</v>
      </c>
      <c r="G58" s="37">
        <v>67.790661307999997</v>
      </c>
      <c r="H58" s="9" t="str">
        <f>IF($B58="N/A","N/A",IF(G58&gt;100,"No",IF(G58&lt;10,"No","Yes")))</f>
        <v>Yes</v>
      </c>
      <c r="I58" s="10">
        <v>-55.6</v>
      </c>
      <c r="J58" s="10">
        <v>0.50529999999999997</v>
      </c>
      <c r="K58" s="9" t="str">
        <f t="shared" si="9"/>
        <v>Yes</v>
      </c>
    </row>
    <row r="59" spans="1:11" x14ac:dyDescent="0.25">
      <c r="A59" s="75" t="s">
        <v>879</v>
      </c>
      <c r="B59" s="35" t="s">
        <v>264</v>
      </c>
      <c r="C59" s="77">
        <v>124.83273045999999</v>
      </c>
      <c r="D59" s="9" t="str">
        <f>IF($B59="N/A","N/A",IF(C59&gt;100,"No",IF(C59&lt;20,"No","Yes")))</f>
        <v>No</v>
      </c>
      <c r="E59" s="37">
        <v>139.63491346999999</v>
      </c>
      <c r="F59" s="9" t="str">
        <f>IF($B59="N/A","N/A",IF(E59&gt;100,"No",IF(E59&lt;20,"No","Yes")))</f>
        <v>No</v>
      </c>
      <c r="G59" s="37">
        <v>149.56070498</v>
      </c>
      <c r="H59" s="9" t="str">
        <f>IF($B59="N/A","N/A",IF(G59&gt;100,"No",IF(G59&lt;20,"No","Yes")))</f>
        <v>No</v>
      </c>
      <c r="I59" s="10">
        <v>11.86</v>
      </c>
      <c r="J59" s="10">
        <v>7.1079999999999997</v>
      </c>
      <c r="K59" s="9" t="str">
        <f t="shared" si="9"/>
        <v>Yes</v>
      </c>
    </row>
    <row r="60" spans="1:11" x14ac:dyDescent="0.25">
      <c r="A60" s="75" t="s">
        <v>880</v>
      </c>
      <c r="B60" s="35" t="s">
        <v>264</v>
      </c>
      <c r="C60" s="77">
        <v>131.07019482000001</v>
      </c>
      <c r="D60" s="9" t="str">
        <f>IF($B60="N/A","N/A",IF(C60&gt;100,"No",IF(C60&lt;20,"No","Yes")))</f>
        <v>No</v>
      </c>
      <c r="E60" s="37">
        <v>130.0386288</v>
      </c>
      <c r="F60" s="9" t="str">
        <f>IF($B60="N/A","N/A",IF(E60&gt;100,"No",IF(E60&lt;20,"No","Yes")))</f>
        <v>No</v>
      </c>
      <c r="G60" s="37">
        <v>122.63742386</v>
      </c>
      <c r="H60" s="9" t="str">
        <f>IF($B60="N/A","N/A",IF(G60&gt;100,"No",IF(G60&lt;20,"No","Yes")))</f>
        <v>No</v>
      </c>
      <c r="I60" s="10">
        <v>-0.78700000000000003</v>
      </c>
      <c r="J60" s="10">
        <v>-5.69</v>
      </c>
      <c r="K60" s="9" t="str">
        <f t="shared" si="9"/>
        <v>Yes</v>
      </c>
    </row>
    <row r="61" spans="1:11" x14ac:dyDescent="0.25">
      <c r="A61" s="75" t="s">
        <v>881</v>
      </c>
      <c r="B61" s="35" t="s">
        <v>213</v>
      </c>
      <c r="C61" s="77">
        <v>69.329758459999994</v>
      </c>
      <c r="D61" s="9" t="str">
        <f>IF($B61="N/A","N/A",IF(C61&gt;15,"No",IF(C61&lt;-15,"No","Yes")))</f>
        <v>N/A</v>
      </c>
      <c r="E61" s="37">
        <v>73.932968119999998</v>
      </c>
      <c r="F61" s="9" t="str">
        <f>IF($B61="N/A","N/A",IF(E61&gt;15,"No",IF(E61&lt;-15,"No","Yes")))</f>
        <v>N/A</v>
      </c>
      <c r="G61" s="37">
        <v>75.901864169999996</v>
      </c>
      <c r="H61" s="9" t="str">
        <f>IF($B61="N/A","N/A",IF(G61&gt;15,"No",IF(G61&lt;-15,"No","Yes")))</f>
        <v>N/A</v>
      </c>
      <c r="I61" s="10">
        <v>6.64</v>
      </c>
      <c r="J61" s="10">
        <v>2.6629999999999998</v>
      </c>
      <c r="K61" s="9" t="str">
        <f t="shared" si="9"/>
        <v>Yes</v>
      </c>
    </row>
    <row r="62" spans="1:11" x14ac:dyDescent="0.25">
      <c r="A62" s="75" t="s">
        <v>882</v>
      </c>
      <c r="B62" s="35" t="s">
        <v>265</v>
      </c>
      <c r="C62" s="77">
        <v>29.377601915</v>
      </c>
      <c r="D62" s="9" t="str">
        <f>IF($B62="N/A","N/A",IF(C62&gt;60,"No",IF(C62&lt;10,"No","Yes")))</f>
        <v>Yes</v>
      </c>
      <c r="E62" s="37">
        <v>29.127788214999999</v>
      </c>
      <c r="F62" s="9" t="str">
        <f>IF($B62="N/A","N/A",IF(E62&gt;60,"No",IF(E62&lt;10,"No","Yes")))</f>
        <v>Yes</v>
      </c>
      <c r="G62" s="37">
        <v>29.465873387999999</v>
      </c>
      <c r="H62" s="9" t="str">
        <f>IF($B62="N/A","N/A",IF(G62&gt;60,"No",IF(G62&lt;10,"No","Yes")))</f>
        <v>Yes</v>
      </c>
      <c r="I62" s="10">
        <v>-0.85</v>
      </c>
      <c r="J62" s="10">
        <v>1.161</v>
      </c>
      <c r="K62" s="9" t="str">
        <f t="shared" si="9"/>
        <v>Yes</v>
      </c>
    </row>
    <row r="63" spans="1:11" x14ac:dyDescent="0.25">
      <c r="A63" s="75" t="s">
        <v>883</v>
      </c>
      <c r="B63" s="35" t="s">
        <v>265</v>
      </c>
      <c r="C63" s="77" t="s">
        <v>1744</v>
      </c>
      <c r="D63" s="9" t="str">
        <f>IF($B63="N/A","N/A",IF(C63&gt;60,"No",IF(C63&lt;10,"No","Yes")))</f>
        <v>No</v>
      </c>
      <c r="E63" s="37" t="s">
        <v>1744</v>
      </c>
      <c r="F63" s="9" t="str">
        <f>IF($B63="N/A","N/A",IF(E63&gt;60,"No",IF(E63&lt;10,"No","Yes")))</f>
        <v>No</v>
      </c>
      <c r="G63" s="37" t="s">
        <v>1744</v>
      </c>
      <c r="H63" s="9" t="str">
        <f>IF($B63="N/A","N/A",IF(G63&gt;60,"No",IF(G63&lt;10,"No","Yes")))</f>
        <v>No</v>
      </c>
      <c r="I63" s="10" t="s">
        <v>1744</v>
      </c>
      <c r="J63" s="10" t="s">
        <v>1744</v>
      </c>
      <c r="K63" s="9" t="str">
        <f t="shared" si="9"/>
        <v>N/A</v>
      </c>
    </row>
    <row r="64" spans="1:11" x14ac:dyDescent="0.25">
      <c r="A64" s="75" t="s">
        <v>884</v>
      </c>
      <c r="B64" s="35" t="s">
        <v>213</v>
      </c>
      <c r="C64" s="77">
        <v>54.629548045999996</v>
      </c>
      <c r="D64" s="9" t="str">
        <f t="shared" ref="D64:D74" si="10">IF($B64="N/A","N/A",IF(C64&gt;15,"No",IF(C64&lt;-15,"No","Yes")))</f>
        <v>N/A</v>
      </c>
      <c r="E64" s="37">
        <v>67.989603317000004</v>
      </c>
      <c r="F64" s="9" t="str">
        <f>IF($B64="N/A","N/A",IF(E64&gt;15,"No",IF(E64&lt;-15,"No","Yes")))</f>
        <v>N/A</v>
      </c>
      <c r="G64" s="37">
        <v>38.637791335999999</v>
      </c>
      <c r="H64" s="9" t="str">
        <f>IF($B64="N/A","N/A",IF(G64&gt;15,"No",IF(G64&lt;-15,"No","Yes")))</f>
        <v>N/A</v>
      </c>
      <c r="I64" s="10">
        <v>24.46</v>
      </c>
      <c r="J64" s="10">
        <v>-43.2</v>
      </c>
      <c r="K64" s="9" t="str">
        <f t="shared" si="9"/>
        <v>No</v>
      </c>
    </row>
    <row r="65" spans="1:11" ht="25" customHeight="1" x14ac:dyDescent="0.25">
      <c r="A65" s="75" t="s">
        <v>885</v>
      </c>
      <c r="B65" s="35" t="s">
        <v>213</v>
      </c>
      <c r="C65" s="77">
        <v>88.282892595000007</v>
      </c>
      <c r="D65" s="9" t="str">
        <f t="shared" si="10"/>
        <v>N/A</v>
      </c>
      <c r="E65" s="37">
        <v>85.416544142000006</v>
      </c>
      <c r="F65" s="9" t="str">
        <f t="shared" ref="F65:F73" si="11">IF($B65="N/A","N/A",IF(E65&gt;15,"No",IF(E65&lt;-15,"No","Yes")))</f>
        <v>N/A</v>
      </c>
      <c r="G65" s="37">
        <v>92.720926305000006</v>
      </c>
      <c r="H65" s="9" t="str">
        <f t="shared" ref="H65:H86" si="12">IF($B65="N/A","N/A",IF(G65&gt;15,"No",IF(G65&lt;-15,"No","Yes")))</f>
        <v>N/A</v>
      </c>
      <c r="I65" s="10">
        <v>-3.25</v>
      </c>
      <c r="J65" s="10">
        <v>8.5510000000000002</v>
      </c>
      <c r="K65" s="9" t="str">
        <f t="shared" si="9"/>
        <v>Yes</v>
      </c>
    </row>
    <row r="66" spans="1:11" x14ac:dyDescent="0.25">
      <c r="A66" s="75" t="s">
        <v>886</v>
      </c>
      <c r="B66" s="35" t="s">
        <v>213</v>
      </c>
      <c r="C66" s="77">
        <v>153.56033409</v>
      </c>
      <c r="D66" s="9" t="str">
        <f t="shared" si="10"/>
        <v>N/A</v>
      </c>
      <c r="E66" s="37">
        <v>141.57890939000001</v>
      </c>
      <c r="F66" s="9" t="str">
        <f t="shared" si="11"/>
        <v>N/A</v>
      </c>
      <c r="G66" s="37">
        <v>38.539808112000003</v>
      </c>
      <c r="H66" s="9" t="str">
        <f t="shared" si="12"/>
        <v>N/A</v>
      </c>
      <c r="I66" s="10">
        <v>-7.8</v>
      </c>
      <c r="J66" s="10">
        <v>-72.8</v>
      </c>
      <c r="K66" s="9" t="str">
        <f t="shared" si="9"/>
        <v>No</v>
      </c>
    </row>
    <row r="67" spans="1:11" x14ac:dyDescent="0.25">
      <c r="A67" s="75" t="s">
        <v>887</v>
      </c>
      <c r="B67" s="35" t="s">
        <v>213</v>
      </c>
      <c r="C67" s="77">
        <v>59.321232557999998</v>
      </c>
      <c r="D67" s="9" t="str">
        <f t="shared" si="10"/>
        <v>N/A</v>
      </c>
      <c r="E67" s="37">
        <v>61.692827573999999</v>
      </c>
      <c r="F67" s="9" t="str">
        <f t="shared" si="11"/>
        <v>N/A</v>
      </c>
      <c r="G67" s="37">
        <v>61.971207362000001</v>
      </c>
      <c r="H67" s="9" t="str">
        <f t="shared" si="12"/>
        <v>N/A</v>
      </c>
      <c r="I67" s="10">
        <v>3.9980000000000002</v>
      </c>
      <c r="J67" s="10">
        <v>0.45119999999999999</v>
      </c>
      <c r="K67" s="9" t="str">
        <f t="shared" si="9"/>
        <v>Yes</v>
      </c>
    </row>
    <row r="68" spans="1:11" ht="25" x14ac:dyDescent="0.25">
      <c r="A68" s="75" t="s">
        <v>888</v>
      </c>
      <c r="B68" s="35" t="s">
        <v>213</v>
      </c>
      <c r="C68" s="77">
        <v>193.48254599000001</v>
      </c>
      <c r="D68" s="9" t="str">
        <f t="shared" si="10"/>
        <v>N/A</v>
      </c>
      <c r="E68" s="37">
        <v>186.34308007999999</v>
      </c>
      <c r="F68" s="9" t="str">
        <f t="shared" si="11"/>
        <v>N/A</v>
      </c>
      <c r="G68" s="37">
        <v>243.30609652999999</v>
      </c>
      <c r="H68" s="9" t="str">
        <f t="shared" si="12"/>
        <v>N/A</v>
      </c>
      <c r="I68" s="10">
        <v>-3.69</v>
      </c>
      <c r="J68" s="10">
        <v>30.57</v>
      </c>
      <c r="K68" s="9" t="str">
        <f t="shared" si="9"/>
        <v>No</v>
      </c>
    </row>
    <row r="69" spans="1:11" x14ac:dyDescent="0.25">
      <c r="A69" s="75" t="s">
        <v>889</v>
      </c>
      <c r="B69" s="35" t="s">
        <v>213</v>
      </c>
      <c r="C69" s="77">
        <v>132.68902324000001</v>
      </c>
      <c r="D69" s="9" t="str">
        <f t="shared" si="10"/>
        <v>N/A</v>
      </c>
      <c r="E69" s="37">
        <v>133.73250865</v>
      </c>
      <c r="F69" s="9" t="str">
        <f t="shared" si="11"/>
        <v>N/A</v>
      </c>
      <c r="G69" s="37">
        <v>132.30518518</v>
      </c>
      <c r="H69" s="9" t="str">
        <f t="shared" si="12"/>
        <v>N/A</v>
      </c>
      <c r="I69" s="10">
        <v>0.78639999999999999</v>
      </c>
      <c r="J69" s="10">
        <v>-1.07</v>
      </c>
      <c r="K69" s="9" t="str">
        <f t="shared" si="9"/>
        <v>Yes</v>
      </c>
    </row>
    <row r="70" spans="1:11" ht="25" x14ac:dyDescent="0.25">
      <c r="A70" s="75" t="s">
        <v>890</v>
      </c>
      <c r="B70" s="35" t="s">
        <v>213</v>
      </c>
      <c r="C70" s="77">
        <v>26.321855745000001</v>
      </c>
      <c r="D70" s="9" t="str">
        <f t="shared" si="10"/>
        <v>N/A</v>
      </c>
      <c r="E70" s="37">
        <v>23.781511868999999</v>
      </c>
      <c r="F70" s="9" t="str">
        <f t="shared" si="11"/>
        <v>N/A</v>
      </c>
      <c r="G70" s="37">
        <v>24.104511730999999</v>
      </c>
      <c r="H70" s="9" t="str">
        <f t="shared" si="12"/>
        <v>N/A</v>
      </c>
      <c r="I70" s="10">
        <v>-9.65</v>
      </c>
      <c r="J70" s="10">
        <v>1.3580000000000001</v>
      </c>
      <c r="K70" s="9" t="str">
        <f t="shared" si="9"/>
        <v>Yes</v>
      </c>
    </row>
    <row r="71" spans="1:11" x14ac:dyDescent="0.25">
      <c r="A71" s="75" t="s">
        <v>891</v>
      </c>
      <c r="B71" s="35" t="s">
        <v>213</v>
      </c>
      <c r="C71" s="77">
        <v>223.27400255000001</v>
      </c>
      <c r="D71" s="9" t="str">
        <f t="shared" si="10"/>
        <v>N/A</v>
      </c>
      <c r="E71" s="37">
        <v>227.57193457</v>
      </c>
      <c r="F71" s="9" t="str">
        <f t="shared" si="11"/>
        <v>N/A</v>
      </c>
      <c r="G71" s="37">
        <v>221.59614529999999</v>
      </c>
      <c r="H71" s="9" t="str">
        <f t="shared" si="12"/>
        <v>N/A</v>
      </c>
      <c r="I71" s="10">
        <v>1.925</v>
      </c>
      <c r="J71" s="10">
        <v>-2.63</v>
      </c>
      <c r="K71" s="9" t="str">
        <f t="shared" si="9"/>
        <v>Yes</v>
      </c>
    </row>
    <row r="72" spans="1:11" ht="25" x14ac:dyDescent="0.25">
      <c r="A72" s="75" t="s">
        <v>892</v>
      </c>
      <c r="B72" s="35" t="s">
        <v>213</v>
      </c>
      <c r="C72" s="77">
        <v>332.61193280999998</v>
      </c>
      <c r="D72" s="9" t="str">
        <f t="shared" si="10"/>
        <v>N/A</v>
      </c>
      <c r="E72" s="37">
        <v>341.73126998999999</v>
      </c>
      <c r="F72" s="9" t="str">
        <f t="shared" si="11"/>
        <v>N/A</v>
      </c>
      <c r="G72" s="37">
        <v>332.77516312</v>
      </c>
      <c r="H72" s="9" t="str">
        <f t="shared" si="12"/>
        <v>N/A</v>
      </c>
      <c r="I72" s="10">
        <v>2.742</v>
      </c>
      <c r="J72" s="10">
        <v>-2.62</v>
      </c>
      <c r="K72" s="9" t="str">
        <f t="shared" si="9"/>
        <v>Yes</v>
      </c>
    </row>
    <row r="73" spans="1:11" x14ac:dyDescent="0.25">
      <c r="A73" s="75" t="s">
        <v>893</v>
      </c>
      <c r="B73" s="35" t="s">
        <v>213</v>
      </c>
      <c r="C73" s="77">
        <v>95.215407600999995</v>
      </c>
      <c r="D73" s="9" t="str">
        <f t="shared" si="10"/>
        <v>N/A</v>
      </c>
      <c r="E73" s="37">
        <v>100.23928863</v>
      </c>
      <c r="F73" s="9" t="str">
        <f t="shared" si="11"/>
        <v>N/A</v>
      </c>
      <c r="G73" s="37">
        <v>102.92209149999999</v>
      </c>
      <c r="H73" s="9" t="str">
        <f t="shared" si="12"/>
        <v>N/A</v>
      </c>
      <c r="I73" s="10">
        <v>5.2759999999999998</v>
      </c>
      <c r="J73" s="10">
        <v>2.6760000000000002</v>
      </c>
      <c r="K73" s="9" t="str">
        <f t="shared" si="9"/>
        <v>Yes</v>
      </c>
    </row>
    <row r="74" spans="1:11" x14ac:dyDescent="0.25">
      <c r="A74" s="75" t="s">
        <v>894</v>
      </c>
      <c r="B74" s="35" t="s">
        <v>213</v>
      </c>
      <c r="C74" s="77">
        <v>114.55167596</v>
      </c>
      <c r="D74" s="9" t="str">
        <f t="shared" si="10"/>
        <v>N/A</v>
      </c>
      <c r="E74" s="37">
        <v>113.13243107</v>
      </c>
      <c r="F74" s="9" t="str">
        <f>IF($B74="N/A","N/A",IF(E74&gt;15,"No",IF(E74&lt;-15,"No","Yes")))</f>
        <v>N/A</v>
      </c>
      <c r="G74" s="37">
        <v>110.39630145</v>
      </c>
      <c r="H74" s="9" t="str">
        <f t="shared" si="12"/>
        <v>N/A</v>
      </c>
      <c r="I74" s="10">
        <v>-1.24</v>
      </c>
      <c r="J74" s="10">
        <v>-2.42</v>
      </c>
      <c r="K74" s="9" t="str">
        <f t="shared" si="9"/>
        <v>Yes</v>
      </c>
    </row>
    <row r="75" spans="1:11" x14ac:dyDescent="0.25">
      <c r="A75" s="75" t="s">
        <v>895</v>
      </c>
      <c r="B75" s="35" t="s">
        <v>213</v>
      </c>
      <c r="C75" s="74">
        <v>6.3309930999999996E-3</v>
      </c>
      <c r="D75" s="9" t="str">
        <f t="shared" ref="D75:D80" si="13">IF($B75="N/A","N/A",IF(C75&gt;15,"No",IF(C75&lt;-15,"No","Yes")))</f>
        <v>N/A</v>
      </c>
      <c r="E75" s="8">
        <v>6.6811279999999995E-4</v>
      </c>
      <c r="F75" s="9" t="str">
        <f>IF($B75="N/A","N/A",IF(E75&gt;15,"No",IF(E75&lt;-15,"No","Yes")))</f>
        <v>N/A</v>
      </c>
      <c r="G75" s="8">
        <v>1.6336500000000001E-4</v>
      </c>
      <c r="H75" s="9" t="str">
        <f t="shared" si="12"/>
        <v>N/A</v>
      </c>
      <c r="I75" s="10">
        <v>-89.4</v>
      </c>
      <c r="J75" s="10">
        <v>-75.5</v>
      </c>
      <c r="K75" s="9" t="str">
        <f t="shared" ref="K75:K80" si="14">IF(J75="Div by 0", "N/A", IF(J75="N/A","N/A", IF(J75&gt;30, "No", IF(J75&lt;-30, "No", "Yes"))))</f>
        <v>No</v>
      </c>
    </row>
    <row r="76" spans="1:11" x14ac:dyDescent="0.25">
      <c r="A76" s="75" t="s">
        <v>896</v>
      </c>
      <c r="B76" s="35" t="s">
        <v>213</v>
      </c>
      <c r="C76" s="74">
        <v>0</v>
      </c>
      <c r="D76" s="9" t="str">
        <f t="shared" si="13"/>
        <v>N/A</v>
      </c>
      <c r="E76" s="8">
        <v>0</v>
      </c>
      <c r="F76" s="9" t="str">
        <f t="shared" ref="F76:F86" si="15">IF($B76="N/A","N/A",IF(E76&gt;15,"No",IF(E76&lt;-15,"No","Yes")))</f>
        <v>N/A</v>
      </c>
      <c r="G76" s="8">
        <v>0</v>
      </c>
      <c r="H76" s="9" t="str">
        <f t="shared" si="12"/>
        <v>N/A</v>
      </c>
      <c r="I76" s="10" t="s">
        <v>1744</v>
      </c>
      <c r="J76" s="10" t="s">
        <v>1744</v>
      </c>
      <c r="K76" s="9" t="str">
        <f t="shared" si="14"/>
        <v>N/A</v>
      </c>
    </row>
    <row r="77" spans="1:11" x14ac:dyDescent="0.25">
      <c r="A77" s="75" t="s">
        <v>897</v>
      </c>
      <c r="B77" s="35" t="s">
        <v>213</v>
      </c>
      <c r="C77" s="74">
        <v>2.6761066662999999</v>
      </c>
      <c r="D77" s="9" t="str">
        <f t="shared" si="13"/>
        <v>N/A</v>
      </c>
      <c r="E77" s="8">
        <v>3.0934721518999999</v>
      </c>
      <c r="F77" s="9" t="str">
        <f t="shared" si="15"/>
        <v>N/A</v>
      </c>
      <c r="G77" s="8">
        <v>2.8712151126999998</v>
      </c>
      <c r="H77" s="9" t="str">
        <f t="shared" si="12"/>
        <v>N/A</v>
      </c>
      <c r="I77" s="10">
        <v>15.6</v>
      </c>
      <c r="J77" s="10">
        <v>-7.18</v>
      </c>
      <c r="K77" s="9" t="str">
        <f t="shared" si="14"/>
        <v>Yes</v>
      </c>
    </row>
    <row r="78" spans="1:11" x14ac:dyDescent="0.25">
      <c r="A78" s="75" t="s">
        <v>898</v>
      </c>
      <c r="B78" s="35" t="s">
        <v>213</v>
      </c>
      <c r="C78" s="74">
        <v>0</v>
      </c>
      <c r="D78" s="9" t="str">
        <f t="shared" si="13"/>
        <v>N/A</v>
      </c>
      <c r="E78" s="8">
        <v>0</v>
      </c>
      <c r="F78" s="9" t="str">
        <f t="shared" si="15"/>
        <v>N/A</v>
      </c>
      <c r="G78" s="8">
        <v>0</v>
      </c>
      <c r="H78" s="9" t="str">
        <f t="shared" si="12"/>
        <v>N/A</v>
      </c>
      <c r="I78" s="10" t="s">
        <v>1744</v>
      </c>
      <c r="J78" s="10" t="s">
        <v>1744</v>
      </c>
      <c r="K78" s="9" t="str">
        <f t="shared" si="14"/>
        <v>N/A</v>
      </c>
    </row>
    <row r="79" spans="1:11" ht="25" x14ac:dyDescent="0.25">
      <c r="A79" s="75" t="s">
        <v>899</v>
      </c>
      <c r="B79" s="35" t="s">
        <v>213</v>
      </c>
      <c r="C79" s="74">
        <v>30.949963452999999</v>
      </c>
      <c r="D79" s="9" t="str">
        <f t="shared" si="13"/>
        <v>N/A</v>
      </c>
      <c r="E79" s="8">
        <v>22.733119071000001</v>
      </c>
      <c r="F79" s="9" t="str">
        <f t="shared" si="15"/>
        <v>N/A</v>
      </c>
      <c r="G79" s="8">
        <v>21.593162880000001</v>
      </c>
      <c r="H79" s="9" t="str">
        <f t="shared" si="12"/>
        <v>N/A</v>
      </c>
      <c r="I79" s="10">
        <v>-26.5</v>
      </c>
      <c r="J79" s="10">
        <v>-5.01</v>
      </c>
      <c r="K79" s="9" t="str">
        <f t="shared" si="14"/>
        <v>Yes</v>
      </c>
    </row>
    <row r="80" spans="1:11" ht="25" x14ac:dyDescent="0.25">
      <c r="A80" s="75" t="s">
        <v>900</v>
      </c>
      <c r="B80" s="35" t="s">
        <v>213</v>
      </c>
      <c r="C80" s="79">
        <v>30.482352713000001</v>
      </c>
      <c r="D80" s="9" t="str">
        <f t="shared" si="13"/>
        <v>N/A</v>
      </c>
      <c r="E80" s="79">
        <v>22.226648775000001</v>
      </c>
      <c r="F80" s="9" t="str">
        <f t="shared" si="15"/>
        <v>N/A</v>
      </c>
      <c r="G80" s="79">
        <v>20.969446282</v>
      </c>
      <c r="H80" s="9" t="str">
        <f t="shared" si="12"/>
        <v>N/A</v>
      </c>
      <c r="I80" s="10">
        <v>-27.1</v>
      </c>
      <c r="J80" s="80">
        <v>-5.66</v>
      </c>
      <c r="K80" s="9" t="str">
        <f t="shared" si="14"/>
        <v>Yes</v>
      </c>
    </row>
    <row r="81" spans="1:11" x14ac:dyDescent="0.25">
      <c r="A81" s="75" t="s">
        <v>901</v>
      </c>
      <c r="B81" s="35" t="s">
        <v>213</v>
      </c>
      <c r="C81" s="81">
        <v>136.68772694</v>
      </c>
      <c r="D81" s="9" t="str">
        <f t="shared" ref="D81:D86" si="16">IF($B81="N/A","N/A",IF(C81&gt;15,"No",IF(C81&lt;-15,"No","Yes")))</f>
        <v>N/A</v>
      </c>
      <c r="E81" s="82">
        <v>214.4741784</v>
      </c>
      <c r="F81" s="9" t="str">
        <f t="shared" si="15"/>
        <v>N/A</v>
      </c>
      <c r="G81" s="82">
        <v>93.796610169000004</v>
      </c>
      <c r="H81" s="9" t="str">
        <f>IF($B81="N/A","N/A",IF(G81&gt;15,"No",IF(G81&lt;-15,"No","Yes")))</f>
        <v>N/A</v>
      </c>
      <c r="I81" s="10">
        <v>56.91</v>
      </c>
      <c r="J81" s="10">
        <v>-56.3</v>
      </c>
      <c r="K81" s="9" t="str">
        <f t="shared" ref="K81:K86" si="17">IF(J81="Div by 0", "N/A", IF(J81="N/A","N/A", IF(J81&gt;30, "No", IF(J81&lt;-30, "No", "Yes"))))</f>
        <v>No</v>
      </c>
    </row>
    <row r="82" spans="1:11" x14ac:dyDescent="0.25">
      <c r="A82" s="75" t="s">
        <v>902</v>
      </c>
      <c r="B82" s="35" t="s">
        <v>213</v>
      </c>
      <c r="C82" s="81" t="s">
        <v>1744</v>
      </c>
      <c r="D82" s="9" t="str">
        <f t="shared" si="16"/>
        <v>N/A</v>
      </c>
      <c r="E82" s="82" t="s">
        <v>1744</v>
      </c>
      <c r="F82" s="9" t="str">
        <f t="shared" si="15"/>
        <v>N/A</v>
      </c>
      <c r="G82" s="82" t="s">
        <v>1744</v>
      </c>
      <c r="H82" s="9" t="str">
        <f t="shared" si="12"/>
        <v>N/A</v>
      </c>
      <c r="I82" s="10" t="s">
        <v>1744</v>
      </c>
      <c r="J82" s="10" t="s">
        <v>1744</v>
      </c>
      <c r="K82" s="9" t="str">
        <f t="shared" si="17"/>
        <v>N/A</v>
      </c>
    </row>
    <row r="83" spans="1:11" x14ac:dyDescent="0.25">
      <c r="A83" s="75" t="s">
        <v>903</v>
      </c>
      <c r="B83" s="35" t="s">
        <v>213</v>
      </c>
      <c r="C83" s="81">
        <v>150.02521231</v>
      </c>
      <c r="D83" s="9" t="str">
        <f t="shared" si="16"/>
        <v>N/A</v>
      </c>
      <c r="E83" s="82">
        <v>151.78223326</v>
      </c>
      <c r="F83" s="9" t="str">
        <f t="shared" si="15"/>
        <v>N/A</v>
      </c>
      <c r="G83" s="82">
        <v>150.68115785000001</v>
      </c>
      <c r="H83" s="9" t="str">
        <f t="shared" si="12"/>
        <v>N/A</v>
      </c>
      <c r="I83" s="10">
        <v>1.171</v>
      </c>
      <c r="J83" s="10">
        <v>-0.72499999999999998</v>
      </c>
      <c r="K83" s="9" t="str">
        <f t="shared" si="17"/>
        <v>Yes</v>
      </c>
    </row>
    <row r="84" spans="1:11" x14ac:dyDescent="0.25">
      <c r="A84" s="75" t="s">
        <v>904</v>
      </c>
      <c r="B84" s="35" t="s">
        <v>213</v>
      </c>
      <c r="C84" s="81" t="s">
        <v>1744</v>
      </c>
      <c r="D84" s="9" t="str">
        <f t="shared" si="16"/>
        <v>N/A</v>
      </c>
      <c r="E84" s="82" t="s">
        <v>1744</v>
      </c>
      <c r="F84" s="9" t="str">
        <f t="shared" si="15"/>
        <v>N/A</v>
      </c>
      <c r="G84" s="82" t="s">
        <v>1744</v>
      </c>
      <c r="H84" s="9" t="str">
        <f t="shared" si="12"/>
        <v>N/A</v>
      </c>
      <c r="I84" s="10" t="s">
        <v>1744</v>
      </c>
      <c r="J84" s="10" t="s">
        <v>1744</v>
      </c>
      <c r="K84" s="9" t="str">
        <f t="shared" si="17"/>
        <v>N/A</v>
      </c>
    </row>
    <row r="85" spans="1:11" x14ac:dyDescent="0.25">
      <c r="A85" s="75" t="s">
        <v>905</v>
      </c>
      <c r="B85" s="35" t="s">
        <v>213</v>
      </c>
      <c r="C85" s="81">
        <v>130.43607840999999</v>
      </c>
      <c r="D85" s="9" t="str">
        <f t="shared" si="16"/>
        <v>N/A</v>
      </c>
      <c r="E85" s="82">
        <v>133.52271635</v>
      </c>
      <c r="F85" s="9" t="str">
        <f t="shared" si="15"/>
        <v>N/A</v>
      </c>
      <c r="G85" s="82">
        <v>129.62104905999999</v>
      </c>
      <c r="H85" s="9" t="str">
        <f t="shared" si="12"/>
        <v>N/A</v>
      </c>
      <c r="I85" s="10">
        <v>2.3660000000000001</v>
      </c>
      <c r="J85" s="10">
        <v>-2.92</v>
      </c>
      <c r="K85" s="9" t="str">
        <f t="shared" si="17"/>
        <v>Yes</v>
      </c>
    </row>
    <row r="86" spans="1:11" ht="25" x14ac:dyDescent="0.25">
      <c r="A86" s="75" t="s">
        <v>906</v>
      </c>
      <c r="B86" s="35" t="s">
        <v>213</v>
      </c>
      <c r="C86" s="83">
        <v>129.81761248999999</v>
      </c>
      <c r="D86" s="9" t="str">
        <f t="shared" si="16"/>
        <v>N/A</v>
      </c>
      <c r="E86" s="83">
        <v>130.61042136</v>
      </c>
      <c r="F86" s="9" t="str">
        <f t="shared" si="15"/>
        <v>N/A</v>
      </c>
      <c r="G86" s="83">
        <v>124.94007044</v>
      </c>
      <c r="H86" s="9" t="str">
        <f t="shared" si="12"/>
        <v>N/A</v>
      </c>
      <c r="I86" s="10">
        <v>0.61070000000000002</v>
      </c>
      <c r="J86" s="10">
        <v>-4.34</v>
      </c>
      <c r="K86" s="9" t="str">
        <f t="shared" si="17"/>
        <v>Yes</v>
      </c>
    </row>
    <row r="87" spans="1:11" x14ac:dyDescent="0.25">
      <c r="A87" s="75" t="s">
        <v>32</v>
      </c>
      <c r="B87" s="35" t="s">
        <v>266</v>
      </c>
      <c r="C87" s="74">
        <v>86.803470064999999</v>
      </c>
      <c r="D87" s="9" t="str">
        <f>IF($B87="N/A","N/A",IF(C87&gt;60,"Yes","No"))</f>
        <v>Yes</v>
      </c>
      <c r="E87" s="8">
        <v>90.452981434999998</v>
      </c>
      <c r="F87" s="9" t="str">
        <f>IF($B87="N/A","N/A",IF(E87&gt;60,"Yes","No"))</f>
        <v>Yes</v>
      </c>
      <c r="G87" s="8">
        <v>88.785348072999994</v>
      </c>
      <c r="H87" s="9" t="str">
        <f>IF($B87="N/A","N/A",IF(G87&gt;60,"Yes","No"))</f>
        <v>Yes</v>
      </c>
      <c r="I87" s="10">
        <v>4.2039999999999997</v>
      </c>
      <c r="J87" s="10">
        <v>-1.84</v>
      </c>
      <c r="K87" s="9" t="str">
        <f t="shared" ref="K87:K105" si="18">IF(J87="Div by 0", "N/A", IF(J87="N/A","N/A", IF(J87&gt;30, "No", IF(J87&lt;-30, "No", "Yes"))))</f>
        <v>Yes</v>
      </c>
    </row>
    <row r="88" spans="1:11" x14ac:dyDescent="0.25">
      <c r="A88" s="75" t="s">
        <v>39</v>
      </c>
      <c r="B88" s="35" t="s">
        <v>267</v>
      </c>
      <c r="C88" s="74">
        <v>99.999606822999993</v>
      </c>
      <c r="D88" s="9" t="str">
        <f>IF($B88="N/A","N/A",IF(C88&gt;100,"No",IF(C88&lt;85,"No","Yes")))</f>
        <v>Yes</v>
      </c>
      <c r="E88" s="8">
        <v>99.995459991999994</v>
      </c>
      <c r="F88" s="9" t="str">
        <f>IF($B88="N/A","N/A",IF(E88&gt;100,"No",IF(E88&lt;85,"No","Yes")))</f>
        <v>Yes</v>
      </c>
      <c r="G88" s="8">
        <v>99.996254597999993</v>
      </c>
      <c r="H88" s="9" t="str">
        <f>IF($B88="N/A","N/A",IF(G88&gt;100,"No",IF(G88&lt;85,"No","Yes")))</f>
        <v>Yes</v>
      </c>
      <c r="I88" s="10">
        <v>-4.0000000000000001E-3</v>
      </c>
      <c r="J88" s="10">
        <v>8.0000000000000004E-4</v>
      </c>
      <c r="K88" s="9" t="str">
        <f t="shared" si="18"/>
        <v>Yes</v>
      </c>
    </row>
    <row r="89" spans="1:11" x14ac:dyDescent="0.25">
      <c r="A89" s="75" t="s">
        <v>907</v>
      </c>
      <c r="B89" s="35" t="s">
        <v>213</v>
      </c>
      <c r="C89" s="74">
        <v>43.902052757</v>
      </c>
      <c r="D89" s="9" t="str">
        <f>IF($B89="N/A","N/A",IF(C89&gt;15,"No",IF(C89&lt;-15,"No","Yes")))</f>
        <v>N/A</v>
      </c>
      <c r="E89" s="8">
        <v>43.919138676000003</v>
      </c>
      <c r="F89" s="9" t="str">
        <f>IF($B89="N/A","N/A",IF(E89&gt;15,"No",IF(E89&lt;-15,"No","Yes")))</f>
        <v>N/A</v>
      </c>
      <c r="G89" s="8">
        <v>43.139962863000001</v>
      </c>
      <c r="H89" s="9" t="str">
        <f>IF($B89="N/A","N/A",IF(G89&gt;15,"No",IF(G89&lt;-15,"No","Yes")))</f>
        <v>N/A</v>
      </c>
      <c r="I89" s="10">
        <v>3.8899999999999997E-2</v>
      </c>
      <c r="J89" s="10">
        <v>-1.77</v>
      </c>
      <c r="K89" s="9" t="str">
        <f t="shared" si="18"/>
        <v>Yes</v>
      </c>
    </row>
    <row r="90" spans="1:11" x14ac:dyDescent="0.25">
      <c r="A90" s="75" t="s">
        <v>848</v>
      </c>
      <c r="B90" s="35" t="s">
        <v>268</v>
      </c>
      <c r="C90" s="74">
        <v>17.043039154999999</v>
      </c>
      <c r="D90" s="9" t="str">
        <f>IF($B90="N/A","N/A",IF(C90&gt;25,"No",IF(C90&lt;5,"No","Yes")))</f>
        <v>Yes</v>
      </c>
      <c r="E90" s="8">
        <v>13.209932194</v>
      </c>
      <c r="F90" s="9" t="str">
        <f>IF($B90="N/A","N/A",IF(E90&gt;25,"No",IF(E90&lt;5,"No","Yes")))</f>
        <v>Yes</v>
      </c>
      <c r="G90" s="8">
        <v>11.938589537</v>
      </c>
      <c r="H90" s="9" t="str">
        <f>IF($B90="N/A","N/A",IF(G90&gt;25,"No",IF(G90&lt;5,"No","Yes")))</f>
        <v>Yes</v>
      </c>
      <c r="I90" s="10">
        <v>-22.5</v>
      </c>
      <c r="J90" s="10">
        <v>-9.6199999999999992</v>
      </c>
      <c r="K90" s="9" t="str">
        <f t="shared" si="18"/>
        <v>Yes</v>
      </c>
    </row>
    <row r="91" spans="1:11" x14ac:dyDescent="0.25">
      <c r="A91" s="75" t="s">
        <v>849</v>
      </c>
      <c r="B91" s="35" t="s">
        <v>269</v>
      </c>
      <c r="C91" s="74">
        <v>41.482651529999998</v>
      </c>
      <c r="D91" s="9" t="str">
        <f>IF($B91="N/A","N/A",IF(C91&gt;70,"No",IF(C91&lt;40,"No","Yes")))</f>
        <v>Yes</v>
      </c>
      <c r="E91" s="8">
        <v>44.0534757</v>
      </c>
      <c r="F91" s="9" t="str">
        <f>IF($B91="N/A","N/A",IF(E91&gt;70,"No",IF(E91&lt;40,"No","Yes")))</f>
        <v>Yes</v>
      </c>
      <c r="G91" s="8">
        <v>45.965026905000002</v>
      </c>
      <c r="H91" s="9" t="str">
        <f>IF($B91="N/A","N/A",IF(G91&gt;70,"No",IF(G91&lt;40,"No","Yes")))</f>
        <v>Yes</v>
      </c>
      <c r="I91" s="10">
        <v>6.1970000000000001</v>
      </c>
      <c r="J91" s="10">
        <v>4.3390000000000004</v>
      </c>
      <c r="K91" s="9" t="str">
        <f t="shared" si="18"/>
        <v>Yes</v>
      </c>
    </row>
    <row r="92" spans="1:11" x14ac:dyDescent="0.25">
      <c r="A92" s="75" t="s">
        <v>850</v>
      </c>
      <c r="B92" s="35" t="s">
        <v>270</v>
      </c>
      <c r="C92" s="74">
        <v>41.473673718000001</v>
      </c>
      <c r="D92" s="9" t="str">
        <f>IF($B92="N/A","N/A",IF(C92&gt;55,"No",IF(C92&lt;20,"No","Yes")))</f>
        <v>Yes</v>
      </c>
      <c r="E92" s="8">
        <v>42.736290412000002</v>
      </c>
      <c r="F92" s="9" t="str">
        <f>IF($B92="N/A","N/A",IF(E92&gt;55,"No",IF(E92&lt;20,"No","Yes")))</f>
        <v>Yes</v>
      </c>
      <c r="G92" s="8">
        <v>42.093979083999997</v>
      </c>
      <c r="H92" s="9" t="str">
        <f>IF($B92="N/A","N/A",IF(G92&gt;55,"No",IF(G92&lt;20,"No","Yes")))</f>
        <v>Yes</v>
      </c>
      <c r="I92" s="10">
        <v>3.044</v>
      </c>
      <c r="J92" s="10">
        <v>-1.5</v>
      </c>
      <c r="K92" s="9" t="str">
        <f t="shared" si="18"/>
        <v>Yes</v>
      </c>
    </row>
    <row r="93" spans="1:11" x14ac:dyDescent="0.25">
      <c r="A93" s="75" t="s">
        <v>163</v>
      </c>
      <c r="B93" s="35" t="s">
        <v>246</v>
      </c>
      <c r="C93" s="74">
        <v>92.346882148999995</v>
      </c>
      <c r="D93" s="9" t="str">
        <f>IF($B93="N/A","N/A",IF(C93&gt;95,"Yes","No"))</f>
        <v>No</v>
      </c>
      <c r="E93" s="8">
        <v>90.548850920000007</v>
      </c>
      <c r="F93" s="9" t="str">
        <f>IF($B93="N/A","N/A",IF(E93&gt;95,"Yes","No"))</f>
        <v>No</v>
      </c>
      <c r="G93" s="8">
        <v>91.332690635000006</v>
      </c>
      <c r="H93" s="9" t="str">
        <f>IF($B93="N/A","N/A",IF(G93&gt;95,"Yes","No"))</f>
        <v>No</v>
      </c>
      <c r="I93" s="10">
        <v>-1.95</v>
      </c>
      <c r="J93" s="10">
        <v>0.86570000000000003</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908</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909</v>
      </c>
      <c r="B97" s="35" t="s">
        <v>213</v>
      </c>
      <c r="C97" s="74">
        <v>99.664662225000001</v>
      </c>
      <c r="D97" s="9" t="str">
        <f>IF($B97="N/A","N/A",IF(C97&gt;15,"No",IF(C97&lt;-15,"No","Yes")))</f>
        <v>N/A</v>
      </c>
      <c r="E97" s="8">
        <v>99.587535641000002</v>
      </c>
      <c r="F97" s="9" t="str">
        <f>IF($B97="N/A","N/A",IF(E97&gt;15,"No",IF(E97&lt;-15,"No","Yes")))</f>
        <v>N/A</v>
      </c>
      <c r="G97" s="8">
        <v>99.614258301000007</v>
      </c>
      <c r="H97" s="9" t="str">
        <f>IF($B97="N/A","N/A",IF(G97&gt;15,"No",IF(G97&lt;-15,"No","Yes")))</f>
        <v>N/A</v>
      </c>
      <c r="I97" s="10">
        <v>-7.6999999999999999E-2</v>
      </c>
      <c r="J97" s="10">
        <v>2.6800000000000001E-2</v>
      </c>
      <c r="K97" s="9" t="str">
        <f t="shared" si="18"/>
        <v>Yes</v>
      </c>
    </row>
    <row r="98" spans="1:11" x14ac:dyDescent="0.25">
      <c r="A98" s="75" t="s">
        <v>43</v>
      </c>
      <c r="B98" s="35" t="s">
        <v>223</v>
      </c>
      <c r="C98" s="74">
        <v>95.455736477000002</v>
      </c>
      <c r="D98" s="9" t="str">
        <f>IF($B98="N/A","N/A",IF(C98&gt;100,"No",IF(C98&lt;98,"No","Yes")))</f>
        <v>No</v>
      </c>
      <c r="E98" s="8">
        <v>94.922379765000002</v>
      </c>
      <c r="F98" s="9" t="str">
        <f>IF($B98="N/A","N/A",IF(E98&gt;100,"No",IF(E98&lt;98,"No","Yes")))</f>
        <v>No</v>
      </c>
      <c r="G98" s="8">
        <v>95.245204708000003</v>
      </c>
      <c r="H98" s="9" t="str">
        <f>IF($B98="N/A","N/A",IF(G98&gt;100,"No",IF(G98&lt;98,"No","Yes")))</f>
        <v>No</v>
      </c>
      <c r="I98" s="10">
        <v>-0.55900000000000005</v>
      </c>
      <c r="J98" s="10">
        <v>0.34010000000000001</v>
      </c>
      <c r="K98" s="9" t="str">
        <f t="shared" si="18"/>
        <v>Yes</v>
      </c>
    </row>
    <row r="99" spans="1:11" x14ac:dyDescent="0.25">
      <c r="A99" s="75" t="s">
        <v>44</v>
      </c>
      <c r="B99" s="35" t="s">
        <v>213</v>
      </c>
      <c r="C99" s="74">
        <v>31.181099195000002</v>
      </c>
      <c r="D99" s="9" t="str">
        <f>IF($B99="N/A","N/A",IF(C99&gt;15,"No",IF(C99&lt;-15,"No","Yes")))</f>
        <v>N/A</v>
      </c>
      <c r="E99" s="8">
        <v>45.696889921999997</v>
      </c>
      <c r="F99" s="9" t="str">
        <f>IF($B99="N/A","N/A",IF(E99&gt;15,"No",IF(E99&lt;-15,"No","Yes")))</f>
        <v>N/A</v>
      </c>
      <c r="G99" s="8">
        <v>44.606921333999999</v>
      </c>
      <c r="H99" s="9" t="str">
        <f>IF($B99="N/A","N/A",IF(G99&gt;15,"No",IF(G99&lt;-15,"No","Yes")))</f>
        <v>N/A</v>
      </c>
      <c r="I99" s="10">
        <v>46.55</v>
      </c>
      <c r="J99" s="10">
        <v>-2.39</v>
      </c>
      <c r="K99" s="9" t="str">
        <f t="shared" si="18"/>
        <v>Yes</v>
      </c>
    </row>
    <row r="100" spans="1:11" x14ac:dyDescent="0.25">
      <c r="A100" s="75" t="s">
        <v>45</v>
      </c>
      <c r="B100" s="35" t="s">
        <v>213</v>
      </c>
      <c r="C100" s="74">
        <v>45.332372311999997</v>
      </c>
      <c r="D100" s="9" t="str">
        <f>IF($B100="N/A","N/A",IF(C100&gt;15,"No",IF(C100&lt;-15,"No","Yes")))</f>
        <v>N/A</v>
      </c>
      <c r="E100" s="8">
        <v>36.631350771000001</v>
      </c>
      <c r="F100" s="9" t="str">
        <f>IF($B100="N/A","N/A",IF(E100&gt;15,"No",IF(E100&lt;-15,"No","Yes")))</f>
        <v>N/A</v>
      </c>
      <c r="G100" s="8">
        <v>37.736174073999997</v>
      </c>
      <c r="H100" s="9" t="str">
        <f>IF($B100="N/A","N/A",IF(G100&gt;15,"No",IF(G100&lt;-15,"No","Yes")))</f>
        <v>N/A</v>
      </c>
      <c r="I100" s="10">
        <v>-19.2</v>
      </c>
      <c r="J100" s="10">
        <v>3.016</v>
      </c>
      <c r="K100" s="9" t="str">
        <f t="shared" si="18"/>
        <v>Yes</v>
      </c>
    </row>
    <row r="101" spans="1:11" x14ac:dyDescent="0.25">
      <c r="A101" s="75" t="s">
        <v>355</v>
      </c>
      <c r="B101" s="35" t="s">
        <v>213</v>
      </c>
      <c r="C101" s="74">
        <v>76.513471507000006</v>
      </c>
      <c r="D101" s="9" t="str">
        <f>IF($B101="N/A","N/A",IF(C101&gt;15,"No",IF(C101&lt;-15,"No","Yes")))</f>
        <v>N/A</v>
      </c>
      <c r="E101" s="8">
        <v>82.328240692999998</v>
      </c>
      <c r="F101" s="9" t="str">
        <f>IF($B101="N/A","N/A",IF(E101&gt;15,"No",IF(E101&lt;-15,"No","Yes")))</f>
        <v>N/A</v>
      </c>
      <c r="G101" s="8">
        <v>82.343095407000007</v>
      </c>
      <c r="H101" s="9" t="str">
        <f>IF($B101="N/A","N/A",IF(G101&gt;15,"No",IF(G101&lt;-15,"No","Yes")))</f>
        <v>N/A</v>
      </c>
      <c r="I101" s="10">
        <v>7.6</v>
      </c>
      <c r="J101" s="10">
        <v>1.7999999999999999E-2</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1744</v>
      </c>
      <c r="J102" s="10" t="s">
        <v>1744</v>
      </c>
      <c r="K102" s="9" t="str">
        <f t="shared" si="18"/>
        <v>N/A</v>
      </c>
    </row>
    <row r="103" spans="1:11" x14ac:dyDescent="0.25">
      <c r="A103" s="75" t="s">
        <v>47</v>
      </c>
      <c r="B103" s="35" t="s">
        <v>213</v>
      </c>
      <c r="C103" s="74">
        <v>23.486528493000002</v>
      </c>
      <c r="D103" s="9" t="str">
        <f>IF($B103="N/A","N/A",IF(C103&gt;15,"No",IF(C103&lt;-15,"No","Yes")))</f>
        <v>N/A</v>
      </c>
      <c r="E103" s="8">
        <v>17.671759306999999</v>
      </c>
      <c r="F103" s="9" t="str">
        <f>IF($B103="N/A","N/A",IF(E103&gt;15,"No",IF(E103&lt;-15,"No","Yes")))</f>
        <v>N/A</v>
      </c>
      <c r="G103" s="8">
        <v>17.656904593</v>
      </c>
      <c r="H103" s="9" t="str">
        <f>IF($B103="N/A","N/A",IF(G103&gt;15,"No",IF(G103&lt;-15,"No","Yes")))</f>
        <v>N/A</v>
      </c>
      <c r="I103" s="10">
        <v>-24.8</v>
      </c>
      <c r="J103" s="10">
        <v>-8.4000000000000005E-2</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910</v>
      </c>
      <c r="B107" s="35" t="s">
        <v>213</v>
      </c>
      <c r="C107" s="84">
        <v>51.739381747000003</v>
      </c>
      <c r="D107" s="9" t="str">
        <f t="shared" ref="D107:D130" si="19">IF($B107="N/A","N/A",IF(C107&gt;15,"No",IF(C107&lt;-15,"No","Yes")))</f>
        <v>N/A</v>
      </c>
      <c r="E107" s="9">
        <v>64.974690287000001</v>
      </c>
      <c r="F107" s="9" t="str">
        <f t="shared" ref="F107:F130" si="20">IF($B107="N/A","N/A",IF(E107&gt;15,"No",IF(E107&lt;-15,"No","Yes")))</f>
        <v>N/A</v>
      </c>
      <c r="G107" s="8">
        <v>64.019882796999994</v>
      </c>
      <c r="H107" s="9" t="str">
        <f t="shared" ref="H107:H130" si="21">IF($B107="N/A","N/A",IF(G107&gt;15,"No",IF(G107&lt;-15,"No","Yes")))</f>
        <v>N/A</v>
      </c>
      <c r="I107" s="10">
        <v>25.58</v>
      </c>
      <c r="J107" s="10">
        <v>-1.47</v>
      </c>
      <c r="K107" s="9" t="str">
        <f t="shared" ref="K107:K130" si="22">IF(J107="Div by 0", "N/A", IF(J107="N/A","N/A", IF(J107&gt;30, "No", IF(J107&lt;-30, "No", "Yes"))))</f>
        <v>Yes</v>
      </c>
    </row>
    <row r="108" spans="1:11" x14ac:dyDescent="0.25">
      <c r="A108" s="75" t="s">
        <v>911</v>
      </c>
      <c r="B108" s="35" t="s">
        <v>213</v>
      </c>
      <c r="C108" s="84">
        <v>17.310654799000002</v>
      </c>
      <c r="D108" s="35" t="s">
        <v>213</v>
      </c>
      <c r="E108" s="9">
        <v>12.292752108</v>
      </c>
      <c r="F108" s="35" t="s">
        <v>213</v>
      </c>
      <c r="G108" s="8">
        <v>14.396346426999999</v>
      </c>
      <c r="H108" s="35" t="s">
        <v>213</v>
      </c>
      <c r="I108" s="10">
        <v>-29</v>
      </c>
      <c r="J108" s="10">
        <v>17.11</v>
      </c>
      <c r="K108" s="9" t="str">
        <f t="shared" si="22"/>
        <v>Yes</v>
      </c>
    </row>
    <row r="109" spans="1:11" x14ac:dyDescent="0.25">
      <c r="A109" s="75" t="s">
        <v>912</v>
      </c>
      <c r="B109" s="35" t="s">
        <v>213</v>
      </c>
      <c r="C109" s="84">
        <v>0.55807451740000003</v>
      </c>
      <c r="D109" s="9" t="str">
        <f t="shared" si="19"/>
        <v>N/A</v>
      </c>
      <c r="E109" s="9">
        <v>0.48769099360000001</v>
      </c>
      <c r="F109" s="9" t="str">
        <f t="shared" si="20"/>
        <v>N/A</v>
      </c>
      <c r="G109" s="8">
        <v>0.72894028899999996</v>
      </c>
      <c r="H109" s="9" t="str">
        <f t="shared" si="21"/>
        <v>N/A</v>
      </c>
      <c r="I109" s="10">
        <v>-12.6</v>
      </c>
      <c r="J109" s="10">
        <v>49.47</v>
      </c>
      <c r="K109" s="9" t="str">
        <f t="shared" si="22"/>
        <v>No</v>
      </c>
    </row>
    <row r="110" spans="1:11" x14ac:dyDescent="0.25">
      <c r="A110" s="75" t="s">
        <v>913</v>
      </c>
      <c r="B110" s="35" t="s">
        <v>213</v>
      </c>
      <c r="C110" s="84">
        <v>0</v>
      </c>
      <c r="D110" s="9" t="str">
        <f t="shared" si="19"/>
        <v>N/A</v>
      </c>
      <c r="E110" s="9">
        <v>0</v>
      </c>
      <c r="F110" s="9" t="str">
        <f t="shared" si="20"/>
        <v>N/A</v>
      </c>
      <c r="G110" s="8">
        <v>0</v>
      </c>
      <c r="H110" s="9" t="str">
        <f t="shared" si="21"/>
        <v>N/A</v>
      </c>
      <c r="I110" s="10" t="s">
        <v>1744</v>
      </c>
      <c r="J110" s="10" t="s">
        <v>1744</v>
      </c>
      <c r="K110" s="9" t="str">
        <f t="shared" si="22"/>
        <v>N/A</v>
      </c>
    </row>
    <row r="111" spans="1:11" x14ac:dyDescent="0.25">
      <c r="A111" s="75" t="s">
        <v>914</v>
      </c>
      <c r="B111" s="35" t="s">
        <v>213</v>
      </c>
      <c r="C111" s="84">
        <v>7.9079943000000003E-3</v>
      </c>
      <c r="D111" s="9" t="str">
        <f t="shared" si="19"/>
        <v>N/A</v>
      </c>
      <c r="E111" s="9">
        <v>3.4660313000000002E-3</v>
      </c>
      <c r="F111" s="9" t="str">
        <f t="shared" si="20"/>
        <v>N/A</v>
      </c>
      <c r="G111" s="8">
        <v>1.46779324E-2</v>
      </c>
      <c r="H111" s="9" t="str">
        <f t="shared" si="21"/>
        <v>N/A</v>
      </c>
      <c r="I111" s="10">
        <v>-56.2</v>
      </c>
      <c r="J111" s="10">
        <v>323.5</v>
      </c>
      <c r="K111" s="9" t="str">
        <f t="shared" si="22"/>
        <v>No</v>
      </c>
    </row>
    <row r="112" spans="1:11" x14ac:dyDescent="0.25">
      <c r="A112" s="75" t="s">
        <v>915</v>
      </c>
      <c r="B112" s="35" t="s">
        <v>213</v>
      </c>
      <c r="C112" s="84">
        <v>8.1836247322000002</v>
      </c>
      <c r="D112" s="9" t="str">
        <f t="shared" si="19"/>
        <v>N/A</v>
      </c>
      <c r="E112" s="9">
        <v>5.9911119665000001</v>
      </c>
      <c r="F112" s="9" t="str">
        <f t="shared" si="20"/>
        <v>N/A</v>
      </c>
      <c r="G112" s="8">
        <v>9.3195982295000004</v>
      </c>
      <c r="H112" s="9" t="str">
        <f t="shared" si="21"/>
        <v>N/A</v>
      </c>
      <c r="I112" s="10">
        <v>-26.8</v>
      </c>
      <c r="J112" s="10">
        <v>55.56</v>
      </c>
      <c r="K112" s="9" t="str">
        <f t="shared" si="22"/>
        <v>No</v>
      </c>
    </row>
    <row r="113" spans="1:11" x14ac:dyDescent="0.25">
      <c r="A113" s="75" t="s">
        <v>916</v>
      </c>
      <c r="B113" s="35" t="s">
        <v>213</v>
      </c>
      <c r="C113" s="84">
        <v>2.2684909400000002E-2</v>
      </c>
      <c r="D113" s="9" t="str">
        <f t="shared" si="19"/>
        <v>N/A</v>
      </c>
      <c r="E113" s="9">
        <v>1.24306625E-2</v>
      </c>
      <c r="F113" s="9" t="str">
        <f t="shared" si="20"/>
        <v>N/A</v>
      </c>
      <c r="G113" s="8">
        <v>1.20945498E-2</v>
      </c>
      <c r="H113" s="9" t="str">
        <f t="shared" si="21"/>
        <v>N/A</v>
      </c>
      <c r="I113" s="10">
        <v>-45.2</v>
      </c>
      <c r="J113" s="10">
        <v>-2.7</v>
      </c>
      <c r="K113" s="9" t="str">
        <f t="shared" si="22"/>
        <v>Yes</v>
      </c>
    </row>
    <row r="114" spans="1:11" x14ac:dyDescent="0.25">
      <c r="A114" s="75" t="s">
        <v>917</v>
      </c>
      <c r="B114" s="35" t="s">
        <v>213</v>
      </c>
      <c r="C114" s="84">
        <v>0</v>
      </c>
      <c r="D114" s="9" t="str">
        <f t="shared" si="19"/>
        <v>N/A</v>
      </c>
      <c r="E114" s="9">
        <v>0</v>
      </c>
      <c r="F114" s="9" t="str">
        <f t="shared" si="20"/>
        <v>N/A</v>
      </c>
      <c r="G114" s="8">
        <v>0</v>
      </c>
      <c r="H114" s="9" t="str">
        <f t="shared" si="21"/>
        <v>N/A</v>
      </c>
      <c r="I114" s="10" t="s">
        <v>1744</v>
      </c>
      <c r="J114" s="10" t="s">
        <v>1744</v>
      </c>
      <c r="K114" s="9" t="str">
        <f t="shared" si="22"/>
        <v>N/A</v>
      </c>
    </row>
    <row r="115" spans="1:11" x14ac:dyDescent="0.25">
      <c r="A115" s="75" t="s">
        <v>918</v>
      </c>
      <c r="B115" s="35" t="s">
        <v>213</v>
      </c>
      <c r="C115" s="84">
        <v>0.4811784677</v>
      </c>
      <c r="D115" s="9" t="str">
        <f t="shared" si="19"/>
        <v>N/A</v>
      </c>
      <c r="E115" s="9">
        <v>0.25403343319999999</v>
      </c>
      <c r="F115" s="9" t="str">
        <f t="shared" si="20"/>
        <v>N/A</v>
      </c>
      <c r="G115" s="8">
        <v>0.38953144719999999</v>
      </c>
      <c r="H115" s="9" t="str">
        <f t="shared" si="21"/>
        <v>N/A</v>
      </c>
      <c r="I115" s="10">
        <v>-47.2</v>
      </c>
      <c r="J115" s="10">
        <v>53.34</v>
      </c>
      <c r="K115" s="9" t="str">
        <f t="shared" si="22"/>
        <v>No</v>
      </c>
    </row>
    <row r="116" spans="1:11" x14ac:dyDescent="0.25">
      <c r="A116" s="75" t="s">
        <v>919</v>
      </c>
      <c r="B116" s="35" t="s">
        <v>213</v>
      </c>
      <c r="C116" s="84">
        <v>0.27488096400000001</v>
      </c>
      <c r="D116" s="9" t="str">
        <f t="shared" si="19"/>
        <v>N/A</v>
      </c>
      <c r="E116" s="9">
        <v>0.191268468</v>
      </c>
      <c r="F116" s="9" t="str">
        <f t="shared" si="20"/>
        <v>N/A</v>
      </c>
      <c r="G116" s="8">
        <v>2.4916101675000002</v>
      </c>
      <c r="H116" s="9" t="str">
        <f t="shared" si="21"/>
        <v>N/A</v>
      </c>
      <c r="I116" s="10">
        <v>-30.4</v>
      </c>
      <c r="J116" s="10">
        <v>1203</v>
      </c>
      <c r="K116" s="9" t="str">
        <f t="shared" si="22"/>
        <v>No</v>
      </c>
    </row>
    <row r="117" spans="1:11" x14ac:dyDescent="0.25">
      <c r="A117" s="75" t="s">
        <v>920</v>
      </c>
      <c r="B117" s="35" t="s">
        <v>213</v>
      </c>
      <c r="C117" s="84">
        <v>0.67470823869999996</v>
      </c>
      <c r="D117" s="9" t="str">
        <f t="shared" si="19"/>
        <v>N/A</v>
      </c>
      <c r="E117" s="9">
        <v>0.49296688919999998</v>
      </c>
      <c r="F117" s="9" t="str">
        <f t="shared" si="20"/>
        <v>N/A</v>
      </c>
      <c r="G117" s="8">
        <v>0.44788321980000001</v>
      </c>
      <c r="H117" s="9" t="str">
        <f t="shared" si="21"/>
        <v>N/A</v>
      </c>
      <c r="I117" s="10">
        <v>-26.9</v>
      </c>
      <c r="J117" s="10">
        <v>-9.15</v>
      </c>
      <c r="K117" s="9" t="str">
        <f t="shared" si="22"/>
        <v>Yes</v>
      </c>
    </row>
    <row r="118" spans="1:11" x14ac:dyDescent="0.25">
      <c r="A118" s="75" t="s">
        <v>921</v>
      </c>
      <c r="B118" s="35" t="s">
        <v>213</v>
      </c>
      <c r="C118" s="84">
        <v>7.1075949756999997</v>
      </c>
      <c r="D118" s="9" t="str">
        <f t="shared" si="19"/>
        <v>N/A</v>
      </c>
      <c r="E118" s="9">
        <v>4.8597836638</v>
      </c>
      <c r="F118" s="9" t="str">
        <f t="shared" si="20"/>
        <v>N/A</v>
      </c>
      <c r="G118" s="8">
        <v>0.99201059179999995</v>
      </c>
      <c r="H118" s="9" t="str">
        <f t="shared" si="21"/>
        <v>N/A</v>
      </c>
      <c r="I118" s="10">
        <v>-31.6</v>
      </c>
      <c r="J118" s="10">
        <v>-79.599999999999994</v>
      </c>
      <c r="K118" s="9" t="str">
        <f t="shared" si="22"/>
        <v>No</v>
      </c>
    </row>
    <row r="119" spans="1:11" x14ac:dyDescent="0.25">
      <c r="A119" s="75" t="s">
        <v>922</v>
      </c>
      <c r="B119" s="35" t="s">
        <v>213</v>
      </c>
      <c r="C119" s="84">
        <v>30.949963452999999</v>
      </c>
      <c r="D119" s="9" t="str">
        <f t="shared" si="19"/>
        <v>N/A</v>
      </c>
      <c r="E119" s="9">
        <v>22.732557605</v>
      </c>
      <c r="F119" s="9" t="str">
        <f t="shared" si="20"/>
        <v>N/A</v>
      </c>
      <c r="G119" s="8">
        <v>21.583770775000001</v>
      </c>
      <c r="H119" s="9" t="str">
        <f t="shared" si="21"/>
        <v>N/A</v>
      </c>
      <c r="I119" s="10">
        <v>-26.6</v>
      </c>
      <c r="J119" s="10">
        <v>-5.05</v>
      </c>
      <c r="K119" s="9" t="str">
        <f t="shared" si="22"/>
        <v>Yes</v>
      </c>
    </row>
    <row r="120" spans="1:11" x14ac:dyDescent="0.25">
      <c r="A120" s="75" t="s">
        <v>923</v>
      </c>
      <c r="B120" s="35" t="s">
        <v>213</v>
      </c>
      <c r="C120" s="84">
        <v>1.3728646001</v>
      </c>
      <c r="D120" s="9" t="str">
        <f t="shared" si="19"/>
        <v>N/A</v>
      </c>
      <c r="E120" s="9">
        <v>1.2145067808000001</v>
      </c>
      <c r="F120" s="9" t="str">
        <f t="shared" si="20"/>
        <v>N/A</v>
      </c>
      <c r="G120" s="8">
        <v>0.23273978570000001</v>
      </c>
      <c r="H120" s="9" t="str">
        <f t="shared" si="21"/>
        <v>N/A</v>
      </c>
      <c r="I120" s="10">
        <v>-11.5</v>
      </c>
      <c r="J120" s="10">
        <v>-80.8</v>
      </c>
      <c r="K120" s="9" t="str">
        <f t="shared" si="22"/>
        <v>No</v>
      </c>
    </row>
    <row r="121" spans="1:11" x14ac:dyDescent="0.25">
      <c r="A121" s="75" t="s">
        <v>924</v>
      </c>
      <c r="B121" s="35" t="s">
        <v>213</v>
      </c>
      <c r="C121" s="84">
        <v>13.982933996</v>
      </c>
      <c r="D121" s="9" t="str">
        <f t="shared" si="19"/>
        <v>N/A</v>
      </c>
      <c r="E121" s="9">
        <v>10.384116882000001</v>
      </c>
      <c r="F121" s="9" t="str">
        <f t="shared" si="20"/>
        <v>N/A</v>
      </c>
      <c r="G121" s="8">
        <v>10.592890171000001</v>
      </c>
      <c r="H121" s="9" t="str">
        <f t="shared" si="21"/>
        <v>N/A</v>
      </c>
      <c r="I121" s="10">
        <v>-25.7</v>
      </c>
      <c r="J121" s="10">
        <v>2.0110000000000001</v>
      </c>
      <c r="K121" s="9" t="str">
        <f t="shared" si="22"/>
        <v>Yes</v>
      </c>
    </row>
    <row r="122" spans="1:11" x14ac:dyDescent="0.25">
      <c r="A122" s="75" t="s">
        <v>925</v>
      </c>
      <c r="B122" s="35" t="s">
        <v>213</v>
      </c>
      <c r="C122" s="84">
        <v>0</v>
      </c>
      <c r="D122" s="9" t="str">
        <f t="shared" si="19"/>
        <v>N/A</v>
      </c>
      <c r="E122" s="9">
        <v>0</v>
      </c>
      <c r="F122" s="9" t="str">
        <f t="shared" si="20"/>
        <v>N/A</v>
      </c>
      <c r="G122" s="8">
        <v>0</v>
      </c>
      <c r="H122" s="9" t="str">
        <f t="shared" si="21"/>
        <v>N/A</v>
      </c>
      <c r="I122" s="10" t="s">
        <v>1744</v>
      </c>
      <c r="J122" s="10" t="s">
        <v>1744</v>
      </c>
      <c r="K122" s="9" t="str">
        <f t="shared" si="22"/>
        <v>N/A</v>
      </c>
    </row>
    <row r="123" spans="1:11" x14ac:dyDescent="0.25">
      <c r="A123" s="75" t="s">
        <v>926</v>
      </c>
      <c r="B123" s="35" t="s">
        <v>213</v>
      </c>
      <c r="C123" s="84">
        <v>3.0951843901</v>
      </c>
      <c r="D123" s="9" t="str">
        <f t="shared" si="19"/>
        <v>N/A</v>
      </c>
      <c r="E123" s="9">
        <v>2.7790921337999999</v>
      </c>
      <c r="F123" s="9" t="str">
        <f t="shared" si="20"/>
        <v>N/A</v>
      </c>
      <c r="G123" s="8">
        <v>2.4853109228000001</v>
      </c>
      <c r="H123" s="9" t="str">
        <f t="shared" si="21"/>
        <v>N/A</v>
      </c>
      <c r="I123" s="10">
        <v>-10.199999999999999</v>
      </c>
      <c r="J123" s="10">
        <v>-10.6</v>
      </c>
      <c r="K123" s="9" t="str">
        <f t="shared" si="22"/>
        <v>Yes</v>
      </c>
    </row>
    <row r="124" spans="1:11" x14ac:dyDescent="0.25">
      <c r="A124" s="75" t="s">
        <v>927</v>
      </c>
      <c r="B124" s="35" t="s">
        <v>213</v>
      </c>
      <c r="C124" s="84">
        <v>1.1632108000000001E-3</v>
      </c>
      <c r="D124" s="9" t="str">
        <f t="shared" si="19"/>
        <v>N/A</v>
      </c>
      <c r="E124" s="9">
        <v>8.8768039999999999E-4</v>
      </c>
      <c r="F124" s="9" t="str">
        <f t="shared" si="20"/>
        <v>N/A</v>
      </c>
      <c r="G124" s="8">
        <v>7.7252280000000004E-4</v>
      </c>
      <c r="H124" s="9" t="str">
        <f t="shared" si="21"/>
        <v>N/A</v>
      </c>
      <c r="I124" s="10">
        <v>-23.7</v>
      </c>
      <c r="J124" s="10">
        <v>-13</v>
      </c>
      <c r="K124" s="9" t="str">
        <f t="shared" si="22"/>
        <v>Yes</v>
      </c>
    </row>
    <row r="125" spans="1:11" x14ac:dyDescent="0.25">
      <c r="A125" s="75" t="s">
        <v>928</v>
      </c>
      <c r="B125" s="35" t="s">
        <v>213</v>
      </c>
      <c r="C125" s="84">
        <v>5.9161222947000001</v>
      </c>
      <c r="D125" s="9" t="str">
        <f t="shared" si="19"/>
        <v>N/A</v>
      </c>
      <c r="E125" s="9">
        <v>4.0450781054</v>
      </c>
      <c r="F125" s="9" t="str">
        <f t="shared" si="20"/>
        <v>N/A</v>
      </c>
      <c r="G125" s="8">
        <v>4.0199232234000002</v>
      </c>
      <c r="H125" s="9" t="str">
        <f t="shared" si="21"/>
        <v>N/A</v>
      </c>
      <c r="I125" s="10">
        <v>-31.6</v>
      </c>
      <c r="J125" s="10">
        <v>-0.622</v>
      </c>
      <c r="K125" s="9" t="str">
        <f t="shared" si="22"/>
        <v>Yes</v>
      </c>
    </row>
    <row r="126" spans="1:11" x14ac:dyDescent="0.25">
      <c r="A126" s="75" t="s">
        <v>929</v>
      </c>
      <c r="B126" s="35" t="s">
        <v>213</v>
      </c>
      <c r="C126" s="84">
        <v>6.1666769808000002</v>
      </c>
      <c r="D126" s="9" t="str">
        <f t="shared" si="19"/>
        <v>N/A</v>
      </c>
      <c r="E126" s="9">
        <v>4.0083726769999997</v>
      </c>
      <c r="F126" s="9" t="str">
        <f t="shared" si="20"/>
        <v>N/A</v>
      </c>
      <c r="G126" s="8">
        <v>3.6436520323999999</v>
      </c>
      <c r="H126" s="9" t="str">
        <f t="shared" si="21"/>
        <v>N/A</v>
      </c>
      <c r="I126" s="10">
        <v>-35</v>
      </c>
      <c r="J126" s="10">
        <v>-9.1</v>
      </c>
      <c r="K126" s="9" t="str">
        <f t="shared" si="22"/>
        <v>Yes</v>
      </c>
    </row>
    <row r="127" spans="1:11" x14ac:dyDescent="0.25">
      <c r="A127" s="75" t="s">
        <v>930</v>
      </c>
      <c r="B127" s="35" t="s">
        <v>213</v>
      </c>
      <c r="C127" s="84">
        <v>0</v>
      </c>
      <c r="D127" s="9" t="str">
        <f t="shared" si="19"/>
        <v>N/A</v>
      </c>
      <c r="E127" s="9">
        <v>0</v>
      </c>
      <c r="F127" s="9" t="str">
        <f t="shared" si="20"/>
        <v>N/A</v>
      </c>
      <c r="G127" s="8">
        <v>0</v>
      </c>
      <c r="H127" s="9" t="str">
        <f t="shared" si="21"/>
        <v>N/A</v>
      </c>
      <c r="I127" s="10" t="s">
        <v>1744</v>
      </c>
      <c r="J127" s="10" t="s">
        <v>1744</v>
      </c>
      <c r="K127" s="9" t="str">
        <f t="shared" si="22"/>
        <v>N/A</v>
      </c>
    </row>
    <row r="128" spans="1:11" x14ac:dyDescent="0.25">
      <c r="A128" s="75" t="s">
        <v>931</v>
      </c>
      <c r="B128" s="35" t="s">
        <v>213</v>
      </c>
      <c r="C128" s="84">
        <v>1.13930291E-2</v>
      </c>
      <c r="D128" s="9" t="str">
        <f t="shared" si="19"/>
        <v>N/A</v>
      </c>
      <c r="E128" s="9">
        <v>2.51373529E-2</v>
      </c>
      <c r="F128" s="9" t="str">
        <f t="shared" si="20"/>
        <v>N/A</v>
      </c>
      <c r="G128" s="8">
        <v>0.36945970010000001</v>
      </c>
      <c r="H128" s="9" t="str">
        <f t="shared" si="21"/>
        <v>N/A</v>
      </c>
      <c r="I128" s="10">
        <v>120.6</v>
      </c>
      <c r="J128" s="10">
        <v>1370</v>
      </c>
      <c r="K128" s="9" t="str">
        <f t="shared" si="22"/>
        <v>No</v>
      </c>
    </row>
    <row r="129" spans="1:11" x14ac:dyDescent="0.25">
      <c r="A129" s="75" t="s">
        <v>932</v>
      </c>
      <c r="B129" s="35" t="s">
        <v>213</v>
      </c>
      <c r="C129" s="84">
        <v>0</v>
      </c>
      <c r="D129" s="9" t="str">
        <f t="shared" si="19"/>
        <v>N/A</v>
      </c>
      <c r="E129" s="9">
        <v>0</v>
      </c>
      <c r="F129" s="9" t="str">
        <f t="shared" si="20"/>
        <v>N/A</v>
      </c>
      <c r="G129" s="8">
        <v>0</v>
      </c>
      <c r="H129" s="9" t="str">
        <f t="shared" si="21"/>
        <v>N/A</v>
      </c>
      <c r="I129" s="10" t="s">
        <v>1744</v>
      </c>
      <c r="J129" s="10" t="s">
        <v>1744</v>
      </c>
      <c r="K129" s="9" t="str">
        <f t="shared" si="22"/>
        <v>N/A</v>
      </c>
    </row>
    <row r="130" spans="1:11" x14ac:dyDescent="0.25">
      <c r="A130" s="75" t="s">
        <v>933</v>
      </c>
      <c r="B130" s="35" t="s">
        <v>213</v>
      </c>
      <c r="C130" s="84">
        <v>0.40362495100000001</v>
      </c>
      <c r="D130" s="9" t="str">
        <f t="shared" si="19"/>
        <v>N/A</v>
      </c>
      <c r="E130" s="9">
        <v>0.2753659933</v>
      </c>
      <c r="F130" s="9" t="str">
        <f t="shared" si="20"/>
        <v>N/A</v>
      </c>
      <c r="G130" s="8">
        <v>0.23902241699999999</v>
      </c>
      <c r="H130" s="9" t="str">
        <f t="shared" si="21"/>
        <v>N/A</v>
      </c>
      <c r="I130" s="10">
        <v>-31.8</v>
      </c>
      <c r="J130" s="10">
        <v>-13.2</v>
      </c>
      <c r="K130" s="9" t="str">
        <f t="shared" si="22"/>
        <v>Yes</v>
      </c>
    </row>
    <row r="131" spans="1:11" ht="12" customHeight="1" x14ac:dyDescent="0.25">
      <c r="A131" s="141" t="s">
        <v>1632</v>
      </c>
      <c r="B131" s="142"/>
      <c r="C131" s="142"/>
      <c r="D131" s="142"/>
      <c r="E131" s="142"/>
      <c r="F131" s="142"/>
      <c r="G131" s="142"/>
      <c r="H131" s="142"/>
      <c r="I131" s="142"/>
      <c r="J131" s="142"/>
      <c r="K131" s="143"/>
    </row>
    <row r="132" spans="1:11" x14ac:dyDescent="0.25">
      <c r="A132" s="136" t="s">
        <v>1630</v>
      </c>
      <c r="B132" s="137"/>
      <c r="C132" s="137"/>
      <c r="D132" s="137"/>
      <c r="E132" s="137"/>
      <c r="F132" s="137"/>
      <c r="G132" s="137"/>
      <c r="H132" s="137"/>
      <c r="I132" s="137"/>
      <c r="J132" s="137"/>
      <c r="K132" s="138"/>
    </row>
    <row r="133" spans="1:11" x14ac:dyDescent="0.25">
      <c r="A133" s="139" t="s">
        <v>1731</v>
      </c>
      <c r="B133" s="139"/>
      <c r="C133" s="139"/>
      <c r="D133" s="139"/>
      <c r="E133" s="139"/>
      <c r="F133" s="139"/>
      <c r="G133" s="139"/>
      <c r="H133" s="139"/>
      <c r="I133" s="139"/>
      <c r="J133" s="139"/>
      <c r="K133" s="14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1722</v>
      </c>
      <c r="B1" s="128"/>
      <c r="C1" s="128"/>
      <c r="D1" s="128"/>
      <c r="E1" s="128"/>
      <c r="F1" s="128"/>
      <c r="G1" s="128"/>
      <c r="H1" s="128"/>
      <c r="I1" s="128"/>
      <c r="J1" s="128"/>
      <c r="K1" s="129"/>
    </row>
    <row r="2" spans="1:11" ht="13" x14ac:dyDescent="0.3">
      <c r="A2" s="133" t="s">
        <v>1584</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5" customHeight="1"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75" t="s">
        <v>12</v>
      </c>
      <c r="B6" s="35" t="s">
        <v>213</v>
      </c>
      <c r="C6" s="73">
        <v>1780937</v>
      </c>
      <c r="D6" s="9" t="str">
        <f>IF($B6="N/A","N/A",IF(C6&gt;15,"No",IF(C6&lt;-15,"No","Yes")))</f>
        <v>N/A</v>
      </c>
      <c r="E6" s="36">
        <v>1724794</v>
      </c>
      <c r="F6" s="9" t="str">
        <f>IF($B6="N/A","N/A",IF(E6&gt;15,"No",IF(E6&lt;-15,"No","Yes")))</f>
        <v>N/A</v>
      </c>
      <c r="G6" s="36">
        <v>2372640</v>
      </c>
      <c r="H6" s="9" t="str">
        <f>IF($B6="N/A","N/A",IF(G6&gt;15,"No",IF(G6&lt;-15,"No","Yes")))</f>
        <v>N/A</v>
      </c>
      <c r="I6" s="10">
        <v>-3.15</v>
      </c>
      <c r="J6" s="10">
        <v>37.56</v>
      </c>
      <c r="K6" s="9" t="str">
        <f t="shared" ref="K6:K13" si="0">IF(J6="Div by 0", "N/A", IF(J6="N/A","N/A", IF(J6&gt;30, "No", IF(J6&lt;-30, "No", "Yes"))))</f>
        <v>No</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5" t="s">
        <v>851</v>
      </c>
      <c r="B9" s="35" t="s">
        <v>213</v>
      </c>
      <c r="C9" s="77">
        <v>36.978591045000002</v>
      </c>
      <c r="D9" s="9" t="str">
        <f t="shared" ref="D9:D17" si="1">IF($B9="N/A","N/A",IF(C9&gt;15,"No",IF(C9&lt;-15,"No","Yes")))</f>
        <v>N/A</v>
      </c>
      <c r="E9" s="37">
        <v>40.744204815000003</v>
      </c>
      <c r="F9" s="9" t="str">
        <f>IF($B9="N/A","N/A",IF(E9&gt;15,"No",IF(E9&lt;-15,"No","Yes")))</f>
        <v>N/A</v>
      </c>
      <c r="G9" s="37">
        <v>38.487833383999998</v>
      </c>
      <c r="H9" s="9" t="str">
        <f>IF($B9="N/A","N/A",IF(G9&gt;15,"No",IF(G9&lt;-15,"No","Yes")))</f>
        <v>N/A</v>
      </c>
      <c r="I9" s="10">
        <v>10.18</v>
      </c>
      <c r="J9" s="10">
        <v>-5.54</v>
      </c>
      <c r="K9" s="9" t="str">
        <f t="shared" si="0"/>
        <v>Yes</v>
      </c>
    </row>
    <row r="10" spans="1:11" x14ac:dyDescent="0.25">
      <c r="A10" s="75" t="s">
        <v>16</v>
      </c>
      <c r="B10" s="35" t="s">
        <v>213</v>
      </c>
      <c r="C10" s="74">
        <v>1.1251380593</v>
      </c>
      <c r="D10" s="9" t="str">
        <f t="shared" si="1"/>
        <v>N/A</v>
      </c>
      <c r="E10" s="8">
        <v>0.793196173</v>
      </c>
      <c r="F10" s="9" t="str">
        <f>IF($B10="N/A","N/A",IF(E10&gt;15,"No",IF(E10&lt;-15,"No","Yes")))</f>
        <v>N/A</v>
      </c>
      <c r="G10" s="8">
        <v>0.78886809629999999</v>
      </c>
      <c r="H10" s="9" t="str">
        <f>IF($B10="N/A","N/A",IF(G10&gt;15,"No",IF(G10&lt;-15,"No","Yes")))</f>
        <v>N/A</v>
      </c>
      <c r="I10" s="10">
        <v>-29.5</v>
      </c>
      <c r="J10" s="10">
        <v>-0.54600000000000004</v>
      </c>
      <c r="K10" s="9" t="str">
        <f t="shared" si="0"/>
        <v>Yes</v>
      </c>
    </row>
    <row r="11" spans="1:11" x14ac:dyDescent="0.25">
      <c r="A11" s="75" t="s">
        <v>36</v>
      </c>
      <c r="B11" s="35" t="s">
        <v>213</v>
      </c>
      <c r="C11" s="74">
        <v>0.63248978469999995</v>
      </c>
      <c r="D11" s="9" t="str">
        <f t="shared" si="1"/>
        <v>N/A</v>
      </c>
      <c r="E11" s="8">
        <v>3.3292832799999998E-2</v>
      </c>
      <c r="F11" s="9" t="str">
        <f>IF($B11="N/A","N/A",IF(E11&gt;15,"No",IF(E11&lt;-15,"No","Yes")))</f>
        <v>N/A</v>
      </c>
      <c r="G11" s="8">
        <v>7.6349692999999998E-3</v>
      </c>
      <c r="H11" s="9" t="str">
        <f>IF($B11="N/A","N/A",IF(G11&gt;15,"No",IF(G11&lt;-15,"No","Yes")))</f>
        <v>N/A</v>
      </c>
      <c r="I11" s="10">
        <v>-94.7</v>
      </c>
      <c r="J11" s="10">
        <v>-77.099999999999994</v>
      </c>
      <c r="K11" s="9" t="str">
        <f t="shared" si="0"/>
        <v>No</v>
      </c>
    </row>
    <row r="12" spans="1:11" x14ac:dyDescent="0.25">
      <c r="A12" s="75" t="s">
        <v>37</v>
      </c>
      <c r="B12" s="35" t="s">
        <v>213</v>
      </c>
      <c r="C12" s="74">
        <v>0</v>
      </c>
      <c r="D12" s="9" t="str">
        <f t="shared" si="1"/>
        <v>N/A</v>
      </c>
      <c r="E12" s="8">
        <v>0</v>
      </c>
      <c r="F12" s="9" t="str">
        <f>IF($B12="N/A","N/A",IF(E12&gt;15,"No",IF(E12&lt;-15,"No","Yes")))</f>
        <v>N/A</v>
      </c>
      <c r="G12" s="8" t="s">
        <v>1744</v>
      </c>
      <c r="H12" s="9" t="str">
        <f>IF($B12="N/A","N/A",IF(G12&gt;15,"No",IF(G12&lt;-15,"No","Yes")))</f>
        <v>N/A</v>
      </c>
      <c r="I12" s="10" t="s">
        <v>1744</v>
      </c>
      <c r="J12" s="10" t="s">
        <v>1744</v>
      </c>
      <c r="K12" s="9" t="str">
        <f t="shared" si="0"/>
        <v>N/A</v>
      </c>
    </row>
    <row r="13" spans="1:11" x14ac:dyDescent="0.25">
      <c r="A13" s="75" t="s">
        <v>38</v>
      </c>
      <c r="B13" s="35" t="s">
        <v>213</v>
      </c>
      <c r="C13" s="74">
        <v>1.2214671031</v>
      </c>
      <c r="D13" s="9" t="str">
        <f t="shared" si="1"/>
        <v>N/A</v>
      </c>
      <c r="E13" s="8">
        <v>0.947660324</v>
      </c>
      <c r="F13" s="9" t="str">
        <f>IF($B13="N/A","N/A",IF(E13&gt;15,"No",IF(E13&lt;-15,"No","Yes")))</f>
        <v>N/A</v>
      </c>
      <c r="G13" s="8">
        <v>0.92570396099999996</v>
      </c>
      <c r="H13" s="9" t="str">
        <f>IF($B13="N/A","N/A",IF(G13&gt;15,"No",IF(G13&lt;-15,"No","Yes")))</f>
        <v>N/A</v>
      </c>
      <c r="I13" s="10">
        <v>-22.4</v>
      </c>
      <c r="J13" s="10">
        <v>-2.3199999999999998</v>
      </c>
      <c r="K13" s="9" t="str">
        <f t="shared" si="0"/>
        <v>Yes</v>
      </c>
    </row>
    <row r="14" spans="1:11" x14ac:dyDescent="0.25">
      <c r="A14" s="75" t="s">
        <v>673</v>
      </c>
      <c r="B14" s="35" t="s">
        <v>213</v>
      </c>
      <c r="C14" s="74">
        <v>13.294013208000001</v>
      </c>
      <c r="D14" s="9" t="str">
        <f t="shared" si="1"/>
        <v>N/A</v>
      </c>
      <c r="E14" s="8">
        <v>13.624061771999999</v>
      </c>
      <c r="F14" s="9" t="str">
        <f t="shared" ref="F14:F33" si="2">IF($B14="N/A","N/A",IF(E14&gt;15,"No",IF(E14&lt;-15,"No","Yes")))</f>
        <v>N/A</v>
      </c>
      <c r="G14" s="8">
        <v>26.365061702999999</v>
      </c>
      <c r="H14" s="9" t="str">
        <f t="shared" ref="H14:H33" si="3">IF($B14="N/A","N/A",IF(G14&gt;15,"No",IF(G14&lt;-15,"No","Yes")))</f>
        <v>N/A</v>
      </c>
      <c r="I14" s="10">
        <v>2.4830000000000001</v>
      </c>
      <c r="J14" s="10">
        <v>93.52</v>
      </c>
      <c r="K14" s="9" t="str">
        <f t="shared" ref="K14:K30" si="4">IF(J14="Div by 0", "N/A", IF(J14="N/A","N/A", IF(J14&gt;30, "No", IF(J14&lt;-30, "No", "Yes"))))</f>
        <v>No</v>
      </c>
    </row>
    <row r="15" spans="1:11" x14ac:dyDescent="0.25">
      <c r="A15" s="75" t="s">
        <v>674</v>
      </c>
      <c r="B15" s="35" t="s">
        <v>213</v>
      </c>
      <c r="C15" s="74">
        <v>1.545759339</v>
      </c>
      <c r="D15" s="9" t="str">
        <f t="shared" si="1"/>
        <v>N/A</v>
      </c>
      <c r="E15" s="8">
        <v>1.1633273307000001</v>
      </c>
      <c r="F15" s="9" t="str">
        <f t="shared" si="2"/>
        <v>N/A</v>
      </c>
      <c r="G15" s="8">
        <v>1.6603867422</v>
      </c>
      <c r="H15" s="9" t="str">
        <f t="shared" si="3"/>
        <v>N/A</v>
      </c>
      <c r="I15" s="10">
        <v>-24.7</v>
      </c>
      <c r="J15" s="10">
        <v>42.73</v>
      </c>
      <c r="K15" s="9" t="str">
        <f t="shared" si="4"/>
        <v>No</v>
      </c>
    </row>
    <row r="16" spans="1:11" x14ac:dyDescent="0.25">
      <c r="A16" s="75" t="s">
        <v>379</v>
      </c>
      <c r="B16" s="35" t="s">
        <v>213</v>
      </c>
      <c r="C16" s="74">
        <v>16.352627858000002</v>
      </c>
      <c r="D16" s="9" t="str">
        <f t="shared" si="1"/>
        <v>N/A</v>
      </c>
      <c r="E16" s="8">
        <v>16.892104217</v>
      </c>
      <c r="F16" s="9" t="str">
        <f t="shared" si="2"/>
        <v>N/A</v>
      </c>
      <c r="G16" s="8">
        <v>14.904747454000001</v>
      </c>
      <c r="H16" s="9" t="str">
        <f t="shared" si="3"/>
        <v>N/A</v>
      </c>
      <c r="I16" s="10">
        <v>3.2989999999999999</v>
      </c>
      <c r="J16" s="10">
        <v>-11.8</v>
      </c>
      <c r="K16" s="9" t="str">
        <f t="shared" si="4"/>
        <v>Yes</v>
      </c>
    </row>
    <row r="17" spans="1:11" x14ac:dyDescent="0.25">
      <c r="A17" s="75" t="s">
        <v>380</v>
      </c>
      <c r="B17" s="35" t="s">
        <v>213</v>
      </c>
      <c r="C17" s="74">
        <v>5.4302875396000001</v>
      </c>
      <c r="D17" s="9" t="str">
        <f t="shared" si="1"/>
        <v>N/A</v>
      </c>
      <c r="E17" s="8">
        <v>6.0734209419000003</v>
      </c>
      <c r="F17" s="9" t="str">
        <f t="shared" si="2"/>
        <v>N/A</v>
      </c>
      <c r="G17" s="8">
        <v>5.8836148763000002</v>
      </c>
      <c r="H17" s="9" t="str">
        <f t="shared" si="3"/>
        <v>N/A</v>
      </c>
      <c r="I17" s="10">
        <v>11.84</v>
      </c>
      <c r="J17" s="10">
        <v>-3.13</v>
      </c>
      <c r="K17" s="9" t="str">
        <f t="shared" si="4"/>
        <v>Yes</v>
      </c>
    </row>
    <row r="18" spans="1:11" x14ac:dyDescent="0.25">
      <c r="A18" s="75" t="s">
        <v>381</v>
      </c>
      <c r="B18" s="35" t="s">
        <v>213</v>
      </c>
      <c r="C18" s="74">
        <v>1.2914549999999999E-3</v>
      </c>
      <c r="D18" s="9" t="str">
        <f t="shared" ref="D18:D33" si="5">IF($B18="N/A","N/A",IF(C18&gt;15,"No",IF(C18&lt;-15,"No","Yes")))</f>
        <v>N/A</v>
      </c>
      <c r="E18" s="8">
        <v>8.6966910000000003E-4</v>
      </c>
      <c r="F18" s="9" t="str">
        <f t="shared" si="2"/>
        <v>N/A</v>
      </c>
      <c r="G18" s="8">
        <v>0</v>
      </c>
      <c r="H18" s="9" t="str">
        <f t="shared" si="3"/>
        <v>N/A</v>
      </c>
      <c r="I18" s="10">
        <v>-32.700000000000003</v>
      </c>
      <c r="J18" s="10">
        <v>-100</v>
      </c>
      <c r="K18" s="9" t="str">
        <f t="shared" si="4"/>
        <v>No</v>
      </c>
    </row>
    <row r="19" spans="1:11" x14ac:dyDescent="0.25">
      <c r="A19" s="75" t="s">
        <v>382</v>
      </c>
      <c r="B19" s="35" t="s">
        <v>213</v>
      </c>
      <c r="C19" s="74">
        <v>23.118953674</v>
      </c>
      <c r="D19" s="9" t="str">
        <f t="shared" si="5"/>
        <v>N/A</v>
      </c>
      <c r="E19" s="8">
        <v>22.148905897999999</v>
      </c>
      <c r="F19" s="9" t="str">
        <f t="shared" si="2"/>
        <v>N/A</v>
      </c>
      <c r="G19" s="8">
        <v>18.779165824</v>
      </c>
      <c r="H19" s="9" t="str">
        <f t="shared" si="3"/>
        <v>N/A</v>
      </c>
      <c r="I19" s="10">
        <v>-4.2</v>
      </c>
      <c r="J19" s="10">
        <v>-15.2</v>
      </c>
      <c r="K19" s="9" t="str">
        <f t="shared" si="4"/>
        <v>Yes</v>
      </c>
    </row>
    <row r="20" spans="1:11" x14ac:dyDescent="0.25">
      <c r="A20" s="75" t="s">
        <v>384</v>
      </c>
      <c r="B20" s="35" t="s">
        <v>213</v>
      </c>
      <c r="C20" s="74">
        <v>2.5363053269</v>
      </c>
      <c r="D20" s="9" t="str">
        <f t="shared" si="5"/>
        <v>N/A</v>
      </c>
      <c r="E20" s="8">
        <v>2.8309467681</v>
      </c>
      <c r="F20" s="9" t="str">
        <f t="shared" si="2"/>
        <v>N/A</v>
      </c>
      <c r="G20" s="8">
        <v>2.1049548183</v>
      </c>
      <c r="H20" s="9" t="str">
        <f t="shared" si="3"/>
        <v>N/A</v>
      </c>
      <c r="I20" s="10">
        <v>11.62</v>
      </c>
      <c r="J20" s="10">
        <v>-25.6</v>
      </c>
      <c r="K20" s="9" t="str">
        <f t="shared" si="4"/>
        <v>Yes</v>
      </c>
    </row>
    <row r="21" spans="1:11" x14ac:dyDescent="0.25">
      <c r="A21" s="75" t="s">
        <v>385</v>
      </c>
      <c r="B21" s="35" t="s">
        <v>213</v>
      </c>
      <c r="C21" s="74">
        <v>16.977299029000001</v>
      </c>
      <c r="D21" s="9" t="str">
        <f t="shared" si="5"/>
        <v>N/A</v>
      </c>
      <c r="E21" s="8">
        <v>15.376444955</v>
      </c>
      <c r="F21" s="9" t="str">
        <f t="shared" si="2"/>
        <v>N/A</v>
      </c>
      <c r="G21" s="8">
        <v>13.254180997000001</v>
      </c>
      <c r="H21" s="9" t="str">
        <f t="shared" si="3"/>
        <v>N/A</v>
      </c>
      <c r="I21" s="10">
        <v>-9.43</v>
      </c>
      <c r="J21" s="10">
        <v>-13.8</v>
      </c>
      <c r="K21" s="9" t="str">
        <f t="shared" si="4"/>
        <v>Yes</v>
      </c>
    </row>
    <row r="22" spans="1:11" x14ac:dyDescent="0.25">
      <c r="A22" s="75" t="s">
        <v>386</v>
      </c>
      <c r="B22" s="35" t="s">
        <v>213</v>
      </c>
      <c r="C22" s="74">
        <v>11.964376056000001</v>
      </c>
      <c r="D22" s="9" t="str">
        <f t="shared" si="5"/>
        <v>N/A</v>
      </c>
      <c r="E22" s="8">
        <v>12.019870199</v>
      </c>
      <c r="F22" s="9" t="str">
        <f t="shared" si="2"/>
        <v>N/A</v>
      </c>
      <c r="G22" s="8">
        <v>9.6685548587000003</v>
      </c>
      <c r="H22" s="9" t="str">
        <f t="shared" si="3"/>
        <v>N/A</v>
      </c>
      <c r="I22" s="10">
        <v>0.46379999999999999</v>
      </c>
      <c r="J22" s="10">
        <v>-19.600000000000001</v>
      </c>
      <c r="K22" s="9" t="str">
        <f t="shared" si="4"/>
        <v>Yes</v>
      </c>
    </row>
    <row r="23" spans="1:11" x14ac:dyDescent="0.25">
      <c r="A23" s="75" t="s">
        <v>389</v>
      </c>
      <c r="B23" s="35" t="s">
        <v>213</v>
      </c>
      <c r="C23" s="74">
        <v>0</v>
      </c>
      <c r="D23" s="9" t="str">
        <f t="shared" si="5"/>
        <v>N/A</v>
      </c>
      <c r="E23" s="8">
        <v>0</v>
      </c>
      <c r="F23" s="9" t="str">
        <f t="shared" si="2"/>
        <v>N/A</v>
      </c>
      <c r="G23" s="8">
        <v>0</v>
      </c>
      <c r="H23" s="9" t="str">
        <f t="shared" si="3"/>
        <v>N/A</v>
      </c>
      <c r="I23" s="10" t="s">
        <v>1744</v>
      </c>
      <c r="J23" s="10" t="s">
        <v>1744</v>
      </c>
      <c r="K23" s="9" t="str">
        <f t="shared" si="4"/>
        <v>N/A</v>
      </c>
    </row>
    <row r="24" spans="1:11" x14ac:dyDescent="0.25">
      <c r="A24" s="75" t="s">
        <v>390</v>
      </c>
      <c r="B24" s="35" t="s">
        <v>213</v>
      </c>
      <c r="C24" s="74">
        <v>0</v>
      </c>
      <c r="D24" s="9" t="str">
        <f t="shared" si="5"/>
        <v>N/A</v>
      </c>
      <c r="E24" s="8">
        <v>1.739338E-4</v>
      </c>
      <c r="F24" s="9" t="str">
        <f t="shared" si="2"/>
        <v>N/A</v>
      </c>
      <c r="G24" s="8">
        <v>0</v>
      </c>
      <c r="H24" s="9" t="str">
        <f t="shared" si="3"/>
        <v>N/A</v>
      </c>
      <c r="I24" s="10" t="s">
        <v>1744</v>
      </c>
      <c r="J24" s="10">
        <v>-100</v>
      </c>
      <c r="K24" s="9" t="str">
        <f t="shared" si="4"/>
        <v>No</v>
      </c>
    </row>
    <row r="25" spans="1:11" x14ac:dyDescent="0.25">
      <c r="A25" s="75" t="s">
        <v>391</v>
      </c>
      <c r="B25" s="35" t="s">
        <v>213</v>
      </c>
      <c r="C25" s="74">
        <v>0</v>
      </c>
      <c r="D25" s="9" t="str">
        <f t="shared" si="5"/>
        <v>N/A</v>
      </c>
      <c r="E25" s="8">
        <v>0</v>
      </c>
      <c r="F25" s="9" t="str">
        <f t="shared" si="2"/>
        <v>N/A</v>
      </c>
      <c r="G25" s="8">
        <v>0</v>
      </c>
      <c r="H25" s="9" t="str">
        <f t="shared" si="3"/>
        <v>N/A</v>
      </c>
      <c r="I25" s="10" t="s">
        <v>1744</v>
      </c>
      <c r="J25" s="10" t="s">
        <v>1744</v>
      </c>
      <c r="K25" s="9" t="str">
        <f t="shared" si="4"/>
        <v>N/A</v>
      </c>
    </row>
    <row r="26" spans="1:11" x14ac:dyDescent="0.25">
      <c r="A26" s="75" t="s">
        <v>392</v>
      </c>
      <c r="B26" s="35" t="s">
        <v>213</v>
      </c>
      <c r="C26" s="74">
        <v>0.37255669349999998</v>
      </c>
      <c r="D26" s="9" t="str">
        <f t="shared" si="5"/>
        <v>N/A</v>
      </c>
      <c r="E26" s="8">
        <v>0.29528163940000002</v>
      </c>
      <c r="F26" s="9" t="str">
        <f t="shared" si="2"/>
        <v>N/A</v>
      </c>
      <c r="G26" s="8">
        <v>0.34025389439999998</v>
      </c>
      <c r="H26" s="9" t="str">
        <f t="shared" si="3"/>
        <v>N/A</v>
      </c>
      <c r="I26" s="10">
        <v>-20.7</v>
      </c>
      <c r="J26" s="10">
        <v>15.23</v>
      </c>
      <c r="K26" s="9" t="str">
        <f t="shared" si="4"/>
        <v>Yes</v>
      </c>
    </row>
    <row r="27" spans="1:11" x14ac:dyDescent="0.25">
      <c r="A27" s="75" t="s">
        <v>393</v>
      </c>
      <c r="B27" s="35" t="s">
        <v>213</v>
      </c>
      <c r="C27" s="74">
        <v>0</v>
      </c>
      <c r="D27" s="9" t="str">
        <f t="shared" si="5"/>
        <v>N/A</v>
      </c>
      <c r="E27" s="8">
        <v>0</v>
      </c>
      <c r="F27" s="9" t="str">
        <f t="shared" si="2"/>
        <v>N/A</v>
      </c>
      <c r="G27" s="8">
        <v>0</v>
      </c>
      <c r="H27" s="9" t="str">
        <f t="shared" si="3"/>
        <v>N/A</v>
      </c>
      <c r="I27" s="10" t="s">
        <v>1744</v>
      </c>
      <c r="J27" s="10" t="s">
        <v>1744</v>
      </c>
      <c r="K27" s="9" t="str">
        <f t="shared" si="4"/>
        <v>N/A</v>
      </c>
    </row>
    <row r="28" spans="1:11" x14ac:dyDescent="0.25">
      <c r="A28" s="75" t="s">
        <v>398</v>
      </c>
      <c r="B28" s="35" t="s">
        <v>213</v>
      </c>
      <c r="C28" s="74">
        <v>0</v>
      </c>
      <c r="D28" s="9" t="str">
        <f t="shared" si="5"/>
        <v>N/A</v>
      </c>
      <c r="E28" s="8">
        <v>0</v>
      </c>
      <c r="F28" s="9" t="str">
        <f t="shared" si="2"/>
        <v>N/A</v>
      </c>
      <c r="G28" s="8">
        <v>0</v>
      </c>
      <c r="H28" s="9" t="str">
        <f t="shared" si="3"/>
        <v>N/A</v>
      </c>
      <c r="I28" s="10" t="s">
        <v>1744</v>
      </c>
      <c r="J28" s="10" t="s">
        <v>1744</v>
      </c>
      <c r="K28" s="9" t="str">
        <f t="shared" si="4"/>
        <v>N/A</v>
      </c>
    </row>
    <row r="29" spans="1:11" x14ac:dyDescent="0.25">
      <c r="A29" s="75" t="s">
        <v>399</v>
      </c>
      <c r="B29" s="35" t="s">
        <v>213</v>
      </c>
      <c r="C29" s="74">
        <v>7.6220551316999998</v>
      </c>
      <c r="D29" s="9" t="str">
        <f t="shared" si="5"/>
        <v>N/A</v>
      </c>
      <c r="E29" s="8">
        <v>8.9753906843000006</v>
      </c>
      <c r="F29" s="9" t="str">
        <f t="shared" si="2"/>
        <v>N/A</v>
      </c>
      <c r="G29" s="8">
        <v>5.3731286667999996</v>
      </c>
      <c r="H29" s="9" t="str">
        <f t="shared" si="3"/>
        <v>N/A</v>
      </c>
      <c r="I29" s="10">
        <v>17.760000000000002</v>
      </c>
      <c r="J29" s="10">
        <v>-40.1</v>
      </c>
      <c r="K29" s="9" t="str">
        <f t="shared" si="4"/>
        <v>No</v>
      </c>
    </row>
    <row r="30" spans="1:11" x14ac:dyDescent="0.25">
      <c r="A30" s="75" t="s">
        <v>400</v>
      </c>
      <c r="B30" s="35" t="s">
        <v>213</v>
      </c>
      <c r="C30" s="74">
        <v>0</v>
      </c>
      <c r="D30" s="9" t="str">
        <f t="shared" si="5"/>
        <v>N/A</v>
      </c>
      <c r="E30" s="8">
        <v>0</v>
      </c>
      <c r="F30" s="9" t="str">
        <f t="shared" si="2"/>
        <v>N/A</v>
      </c>
      <c r="G30" s="8">
        <v>0</v>
      </c>
      <c r="H30" s="9" t="str">
        <f t="shared" si="3"/>
        <v>N/A</v>
      </c>
      <c r="I30" s="10" t="s">
        <v>1744</v>
      </c>
      <c r="J30" s="10" t="s">
        <v>1744</v>
      </c>
      <c r="K30" s="9" t="str">
        <f t="shared" si="4"/>
        <v>N/A</v>
      </c>
    </row>
    <row r="31" spans="1:11" x14ac:dyDescent="0.25">
      <c r="A31" s="75" t="s">
        <v>32</v>
      </c>
      <c r="B31" s="35" t="s">
        <v>213</v>
      </c>
      <c r="C31" s="74">
        <v>98.091004904000002</v>
      </c>
      <c r="D31" s="9" t="str">
        <f t="shared" si="5"/>
        <v>N/A</v>
      </c>
      <c r="E31" s="8">
        <v>97.576928026999994</v>
      </c>
      <c r="F31" s="9" t="str">
        <f t="shared" si="2"/>
        <v>N/A</v>
      </c>
      <c r="G31" s="8">
        <v>98.239935262000003</v>
      </c>
      <c r="H31" s="9" t="str">
        <f t="shared" si="3"/>
        <v>N/A</v>
      </c>
      <c r="I31" s="10">
        <v>-0.52400000000000002</v>
      </c>
      <c r="J31" s="10">
        <v>0.67949999999999999</v>
      </c>
      <c r="K31" s="9" t="str">
        <f t="shared" ref="K31:K43" si="6">IF(J31="Div by 0", "N/A", IF(J31="N/A","N/A", IF(J31&gt;30, "No", IF(J31&lt;-30, "No", "Yes"))))</f>
        <v>Yes</v>
      </c>
    </row>
    <row r="32" spans="1:11" x14ac:dyDescent="0.25">
      <c r="A32" s="75" t="s">
        <v>39</v>
      </c>
      <c r="B32" s="35" t="s">
        <v>267</v>
      </c>
      <c r="C32" s="74">
        <v>98.741151724999995</v>
      </c>
      <c r="D32" s="9" t="str">
        <f>IF($B32="N/A","N/A",IF(C32&gt;100,"No",IF(C32&lt;85,"No","Yes")))</f>
        <v>Yes</v>
      </c>
      <c r="E32" s="8">
        <v>97.683866929999994</v>
      </c>
      <c r="F32" s="9" t="str">
        <f>IF($B32="N/A","N/A",IF(E32&gt;100,"No",IF(E32&lt;85,"No","Yes")))</f>
        <v>Yes</v>
      </c>
      <c r="G32" s="8">
        <v>98.539839342999997</v>
      </c>
      <c r="H32" s="9" t="str">
        <f>IF($B32="N/A","N/A",IF(G32&gt;100,"No",IF(G32&lt;85,"No","Yes")))</f>
        <v>Yes</v>
      </c>
      <c r="I32" s="10">
        <v>-1.07</v>
      </c>
      <c r="J32" s="10">
        <v>0.87629999999999997</v>
      </c>
      <c r="K32" s="9" t="str">
        <f t="shared" si="6"/>
        <v>Yes</v>
      </c>
    </row>
    <row r="33" spans="1:11" x14ac:dyDescent="0.25">
      <c r="A33" s="75" t="s">
        <v>907</v>
      </c>
      <c r="B33" s="35" t="s">
        <v>213</v>
      </c>
      <c r="C33" s="74">
        <v>55.510123708000002</v>
      </c>
      <c r="D33" s="9" t="str">
        <f t="shared" si="5"/>
        <v>N/A</v>
      </c>
      <c r="E33" s="8">
        <v>56.658671028999997</v>
      </c>
      <c r="F33" s="9" t="str">
        <f t="shared" si="2"/>
        <v>N/A</v>
      </c>
      <c r="G33" s="8">
        <v>60.505817544999999</v>
      </c>
      <c r="H33" s="9" t="str">
        <f t="shared" si="3"/>
        <v>N/A</v>
      </c>
      <c r="I33" s="10">
        <v>2.069</v>
      </c>
      <c r="J33" s="10">
        <v>6.79</v>
      </c>
      <c r="K33" s="9" t="str">
        <f t="shared" si="6"/>
        <v>Yes</v>
      </c>
    </row>
    <row r="34" spans="1:11" x14ac:dyDescent="0.25">
      <c r="A34" s="75" t="s">
        <v>848</v>
      </c>
      <c r="B34" s="35" t="s">
        <v>268</v>
      </c>
      <c r="C34" s="74">
        <v>6.3558601646000001</v>
      </c>
      <c r="D34" s="9" t="str">
        <f>IF($B34="N/A","N/A",IF(C34&gt;25,"No",IF(C34&lt;5,"No","Yes")))</f>
        <v>Yes</v>
      </c>
      <c r="E34" s="8">
        <v>6.3795565184000003</v>
      </c>
      <c r="F34" s="9" t="str">
        <f>IF($B34="N/A","N/A",IF(E34&gt;25,"No",IF(E34&lt;5,"No","Yes")))</f>
        <v>Yes</v>
      </c>
      <c r="G34" s="8">
        <v>6.1414144013999996</v>
      </c>
      <c r="H34" s="9" t="str">
        <f>IF($B34="N/A","N/A",IF(G34&gt;25,"No",IF(G34&lt;5,"No","Yes")))</f>
        <v>Yes</v>
      </c>
      <c r="I34" s="10">
        <v>0.37280000000000002</v>
      </c>
      <c r="J34" s="10">
        <v>-3.73</v>
      </c>
      <c r="K34" s="9" t="str">
        <f t="shared" si="6"/>
        <v>Yes</v>
      </c>
    </row>
    <row r="35" spans="1:11" x14ac:dyDescent="0.25">
      <c r="A35" s="75" t="s">
        <v>849</v>
      </c>
      <c r="B35" s="35" t="s">
        <v>269</v>
      </c>
      <c r="C35" s="74">
        <v>40.068142047000002</v>
      </c>
      <c r="D35" s="9" t="str">
        <f>IF($B35="N/A","N/A",IF(C35&gt;70,"No",IF(C35&lt;40,"No","Yes")))</f>
        <v>Yes</v>
      </c>
      <c r="E35" s="8">
        <v>39.596827333999997</v>
      </c>
      <c r="F35" s="9" t="str">
        <f>IF($B35="N/A","N/A",IF(E35&gt;70,"No",IF(E35&lt;40,"No","Yes")))</f>
        <v>No</v>
      </c>
      <c r="G35" s="8">
        <v>40.966888042000001</v>
      </c>
      <c r="H35" s="9" t="str">
        <f>IF($B35="N/A","N/A",IF(G35&gt;70,"No",IF(G35&lt;40,"No","Yes")))</f>
        <v>Yes</v>
      </c>
      <c r="I35" s="10">
        <v>-1.18</v>
      </c>
      <c r="J35" s="10">
        <v>3.46</v>
      </c>
      <c r="K35" s="9" t="str">
        <f t="shared" si="6"/>
        <v>Yes</v>
      </c>
    </row>
    <row r="36" spans="1:11" x14ac:dyDescent="0.25">
      <c r="A36" s="75" t="s">
        <v>850</v>
      </c>
      <c r="B36" s="35" t="s">
        <v>270</v>
      </c>
      <c r="C36" s="74">
        <v>53.575940545000002</v>
      </c>
      <c r="D36" s="9" t="str">
        <f>IF($B36="N/A","N/A",IF(C36&gt;55,"No",IF(C36&lt;20,"No","Yes")))</f>
        <v>Yes</v>
      </c>
      <c r="E36" s="8">
        <v>54.023497312000003</v>
      </c>
      <c r="F36" s="9" t="str">
        <f>IF($B36="N/A","N/A",IF(E36&gt;55,"No",IF(E36&lt;20,"No","Yes")))</f>
        <v>Yes</v>
      </c>
      <c r="G36" s="8">
        <v>52.891483045000001</v>
      </c>
      <c r="H36" s="9" t="str">
        <f>IF($B36="N/A","N/A",IF(G36&gt;55,"No",IF(G36&lt;20,"No","Yes")))</f>
        <v>Yes</v>
      </c>
      <c r="I36" s="10">
        <v>0.83540000000000003</v>
      </c>
      <c r="J36" s="10">
        <v>-2.1</v>
      </c>
      <c r="K36" s="9" t="str">
        <f t="shared" si="6"/>
        <v>Yes</v>
      </c>
    </row>
    <row r="37" spans="1:11" x14ac:dyDescent="0.25">
      <c r="A37" s="75" t="s">
        <v>163</v>
      </c>
      <c r="B37" s="35" t="s">
        <v>246</v>
      </c>
      <c r="C37" s="74">
        <v>94.374702755000001</v>
      </c>
      <c r="D37" s="9" t="str">
        <f>IF($B37="N/A","N/A",IF(C37&gt;95,"Yes","No"))</f>
        <v>No</v>
      </c>
      <c r="E37" s="8">
        <v>92.753975256999993</v>
      </c>
      <c r="F37" s="9" t="str">
        <f>IF($B37="N/A","N/A",IF(E37&gt;95,"Yes","No"))</f>
        <v>No</v>
      </c>
      <c r="G37" s="8">
        <v>93.410841930999993</v>
      </c>
      <c r="H37" s="9" t="str">
        <f>IF($B37="N/A","N/A",IF(G37&gt;95,"Yes","No"))</f>
        <v>No</v>
      </c>
      <c r="I37" s="10">
        <v>-1.72</v>
      </c>
      <c r="J37" s="10">
        <v>0.70820000000000005</v>
      </c>
      <c r="K37" s="9" t="str">
        <f t="shared" si="6"/>
        <v>Yes</v>
      </c>
    </row>
    <row r="38" spans="1:11" x14ac:dyDescent="0.25">
      <c r="A38" s="75" t="s">
        <v>41</v>
      </c>
      <c r="B38" s="35" t="s">
        <v>213</v>
      </c>
      <c r="C38" s="74">
        <v>99.995879544999994</v>
      </c>
      <c r="D38" s="9" t="str">
        <f t="shared" ref="D38:D47" si="7">IF($B38="N/A","N/A",IF(C38&gt;15,"No",IF(C38&lt;-15,"No","Yes")))</f>
        <v>N/A</v>
      </c>
      <c r="E38" s="8">
        <v>99.995194849000001</v>
      </c>
      <c r="F38" s="9" t="str">
        <f>IF($B38="N/A","N/A",IF(E38&gt;15,"No",IF(E38&lt;-15,"No","Yes")))</f>
        <v>N/A</v>
      </c>
      <c r="G38" s="8">
        <v>99.995192797000001</v>
      </c>
      <c r="H38" s="9" t="str">
        <f>IF($B38="N/A","N/A",IF(G38&gt;15,"No",IF(G38&lt;-15,"No","Yes")))</f>
        <v>N/A</v>
      </c>
      <c r="I38" s="10">
        <v>-1E-3</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t="s">
        <v>1744</v>
      </c>
      <c r="H39" s="9" t="str">
        <f>IF($B39="N/A","N/A",IF(G39&gt;15,"No",IF(G39&lt;-15,"No","Yes")))</f>
        <v>N/A</v>
      </c>
      <c r="I39" s="10">
        <v>0</v>
      </c>
      <c r="J39" s="10" t="s">
        <v>1744</v>
      </c>
      <c r="K39" s="9" t="str">
        <f t="shared" si="6"/>
        <v>N/A</v>
      </c>
    </row>
    <row r="40" spans="1:11" x14ac:dyDescent="0.25">
      <c r="A40" s="75" t="s">
        <v>43</v>
      </c>
      <c r="B40" s="35" t="s">
        <v>223</v>
      </c>
      <c r="C40" s="74">
        <v>95.429299099999994</v>
      </c>
      <c r="D40" s="9" t="str">
        <f>IF($B40="N/A","N/A",IF(C40&gt;100,"No",IF(C40&lt;98,"No","Yes")))</f>
        <v>No</v>
      </c>
      <c r="E40" s="8">
        <v>94.190906396000003</v>
      </c>
      <c r="F40" s="9" t="str">
        <f>IF($B40="N/A","N/A",IF(E40&gt;100,"No",IF(E40&lt;98,"No","Yes")))</f>
        <v>No</v>
      </c>
      <c r="G40" s="8">
        <v>95.316403534000003</v>
      </c>
      <c r="H40" s="9" t="str">
        <f>IF($B40="N/A","N/A",IF(G40&gt;100,"No",IF(G40&lt;98,"No","Yes")))</f>
        <v>No</v>
      </c>
      <c r="I40" s="10">
        <v>-1.3</v>
      </c>
      <c r="J40" s="10">
        <v>1.1950000000000001</v>
      </c>
      <c r="K40" s="9" t="str">
        <f t="shared" si="6"/>
        <v>Yes</v>
      </c>
    </row>
    <row r="41" spans="1:11" x14ac:dyDescent="0.25">
      <c r="A41" s="75" t="s">
        <v>44</v>
      </c>
      <c r="B41" s="35" t="s">
        <v>213</v>
      </c>
      <c r="C41" s="74">
        <v>58.512072558</v>
      </c>
      <c r="D41" s="9" t="str">
        <f t="shared" si="7"/>
        <v>N/A</v>
      </c>
      <c r="E41" s="8">
        <v>61.381347218000002</v>
      </c>
      <c r="F41" s="9" t="str">
        <f t="shared" ref="F41:F47" si="8">IF($B41="N/A","N/A",IF(E41&gt;15,"No",IF(E41&lt;-15,"No","Yes")))</f>
        <v>N/A</v>
      </c>
      <c r="G41" s="8">
        <v>69.870139597000005</v>
      </c>
      <c r="H41" s="9" t="str">
        <f t="shared" ref="H41:H47" si="9">IF($B41="N/A","N/A",IF(G41&gt;15,"No",IF(G41&lt;-15,"No","Yes")))</f>
        <v>N/A</v>
      </c>
      <c r="I41" s="10">
        <v>4.9039999999999999</v>
      </c>
      <c r="J41" s="10">
        <v>13.83</v>
      </c>
      <c r="K41" s="9" t="str">
        <f t="shared" si="6"/>
        <v>Yes</v>
      </c>
    </row>
    <row r="42" spans="1:11" x14ac:dyDescent="0.25">
      <c r="A42" s="75" t="s">
        <v>45</v>
      </c>
      <c r="B42" s="35" t="s">
        <v>213</v>
      </c>
      <c r="C42" s="74">
        <v>37.900787385000001</v>
      </c>
      <c r="D42" s="9" t="str">
        <f t="shared" si="7"/>
        <v>N/A</v>
      </c>
      <c r="E42" s="8">
        <v>35.912839922000003</v>
      </c>
      <c r="F42" s="9" t="str">
        <f t="shared" si="8"/>
        <v>N/A</v>
      </c>
      <c r="G42" s="8">
        <v>30.123724058000001</v>
      </c>
      <c r="H42" s="9" t="str">
        <f t="shared" si="9"/>
        <v>N/A</v>
      </c>
      <c r="I42" s="10">
        <v>-5.25</v>
      </c>
      <c r="J42" s="10">
        <v>-16.100000000000001</v>
      </c>
      <c r="K42" s="9" t="str">
        <f t="shared" si="6"/>
        <v>Yes</v>
      </c>
    </row>
    <row r="43" spans="1:11" x14ac:dyDescent="0.25">
      <c r="A43" s="75" t="s">
        <v>50</v>
      </c>
      <c r="B43" s="35" t="s">
        <v>213</v>
      </c>
      <c r="C43" s="74">
        <v>3.5871400574000001</v>
      </c>
      <c r="D43" s="9" t="str">
        <f t="shared" si="7"/>
        <v>N/A</v>
      </c>
      <c r="E43" s="8">
        <v>2.7058128596</v>
      </c>
      <c r="F43" s="9" t="str">
        <f t="shared" si="8"/>
        <v>N/A</v>
      </c>
      <c r="G43" s="8">
        <v>6.1363451000000001E-3</v>
      </c>
      <c r="H43" s="9" t="str">
        <f t="shared" si="9"/>
        <v>N/A</v>
      </c>
      <c r="I43" s="10">
        <v>-24.6</v>
      </c>
      <c r="J43" s="10">
        <v>-99.8</v>
      </c>
      <c r="K43" s="9" t="str">
        <f t="shared" si="6"/>
        <v>No</v>
      </c>
    </row>
    <row r="44" spans="1:11" x14ac:dyDescent="0.25">
      <c r="A44" s="75" t="s">
        <v>910</v>
      </c>
      <c r="B44" s="35" t="s">
        <v>213</v>
      </c>
      <c r="C44" s="74">
        <v>71.988902471000003</v>
      </c>
      <c r="D44" s="9" t="str">
        <f t="shared" si="7"/>
        <v>N/A</v>
      </c>
      <c r="E44" s="8">
        <v>73.515967704000005</v>
      </c>
      <c r="F44" s="9" t="str">
        <f t="shared" si="8"/>
        <v>N/A</v>
      </c>
      <c r="G44" s="8">
        <v>77.848683323000003</v>
      </c>
      <c r="H44" s="9" t="str">
        <f t="shared" si="9"/>
        <v>N/A</v>
      </c>
      <c r="I44" s="10">
        <v>2.121</v>
      </c>
      <c r="J44" s="10">
        <v>5.8940000000000001</v>
      </c>
      <c r="K44" s="9" t="str">
        <f>IF(J44="Div by 0", "N/A", IF(J44="N/A","N/A", IF(J44&gt;30, "No", IF(J44&lt;-30, "No", "Yes"))))</f>
        <v>Yes</v>
      </c>
    </row>
    <row r="45" spans="1:11" x14ac:dyDescent="0.25">
      <c r="A45" s="75" t="s">
        <v>911</v>
      </c>
      <c r="B45" s="35" t="s">
        <v>213</v>
      </c>
      <c r="C45" s="74">
        <v>28.011097529000001</v>
      </c>
      <c r="D45" s="9" t="str">
        <f t="shared" si="7"/>
        <v>N/A</v>
      </c>
      <c r="E45" s="8">
        <v>26.484032295999999</v>
      </c>
      <c r="F45" s="9" t="str">
        <f t="shared" si="8"/>
        <v>N/A</v>
      </c>
      <c r="G45" s="8">
        <v>22.151316677000001</v>
      </c>
      <c r="H45" s="9" t="str">
        <f t="shared" si="9"/>
        <v>N/A</v>
      </c>
      <c r="I45" s="10">
        <v>-5.45</v>
      </c>
      <c r="J45" s="10">
        <v>-16.399999999999999</v>
      </c>
      <c r="K45" s="9" t="str">
        <f>IF(J45="Div by 0", "N/A", IF(J45="N/A","N/A", IF(J45&gt;30, "No", IF(J45&lt;-30, "No", "Yes"))))</f>
        <v>Yes</v>
      </c>
    </row>
    <row r="46" spans="1:11" x14ac:dyDescent="0.25">
      <c r="A46" s="75" t="s">
        <v>934</v>
      </c>
      <c r="B46" s="35" t="s">
        <v>213</v>
      </c>
      <c r="C46" s="74">
        <v>1.2914549999999999E-3</v>
      </c>
      <c r="D46" s="9" t="str">
        <f t="shared" si="7"/>
        <v>N/A</v>
      </c>
      <c r="E46" s="8">
        <v>8.6966910000000003E-4</v>
      </c>
      <c r="F46" s="9" t="str">
        <f t="shared" si="8"/>
        <v>N/A</v>
      </c>
      <c r="G46" s="8">
        <v>0</v>
      </c>
      <c r="H46" s="9" t="str">
        <f t="shared" si="9"/>
        <v>N/A</v>
      </c>
      <c r="I46" s="10">
        <v>-32.700000000000003</v>
      </c>
      <c r="J46" s="10">
        <v>-100</v>
      </c>
      <c r="K46" s="9" t="str">
        <f>IF(J46="Div by 0", "N/A", IF(J46="N/A","N/A", IF(J46&gt;30, "No", IF(J46&lt;-30, "No", "Yes"))))</f>
        <v>No</v>
      </c>
    </row>
    <row r="47" spans="1:11" x14ac:dyDescent="0.25">
      <c r="A47" s="75" t="s">
        <v>922</v>
      </c>
      <c r="B47" s="35" t="s">
        <v>213</v>
      </c>
      <c r="C47" s="74">
        <v>0</v>
      </c>
      <c r="D47" s="9" t="str">
        <f t="shared" si="7"/>
        <v>N/A</v>
      </c>
      <c r="E47" s="8">
        <v>0</v>
      </c>
      <c r="F47" s="9" t="str">
        <f t="shared" si="8"/>
        <v>N/A</v>
      </c>
      <c r="G47" s="8">
        <v>0</v>
      </c>
      <c r="H47" s="9" t="str">
        <f t="shared" si="9"/>
        <v>N/A</v>
      </c>
      <c r="I47" s="10" t="s">
        <v>1744</v>
      </c>
      <c r="J47" s="10" t="s">
        <v>1744</v>
      </c>
      <c r="K47" s="9" t="str">
        <f>IF(J47="Div by 0", "N/A", IF(J47="N/A","N/A", IF(J47&gt;30, "No", IF(J47&lt;-30, "No", "Yes"))))</f>
        <v>N/A</v>
      </c>
    </row>
    <row r="48" spans="1:11" ht="12" customHeight="1" x14ac:dyDescent="0.25">
      <c r="A48" s="141" t="s">
        <v>1632</v>
      </c>
      <c r="B48" s="142"/>
      <c r="C48" s="142"/>
      <c r="D48" s="142"/>
      <c r="E48" s="142"/>
      <c r="F48" s="142"/>
      <c r="G48" s="142"/>
      <c r="H48" s="142"/>
      <c r="I48" s="142"/>
      <c r="J48" s="142"/>
      <c r="K48" s="143"/>
    </row>
    <row r="49" spans="1:11" x14ac:dyDescent="0.25">
      <c r="A49" s="136" t="s">
        <v>1630</v>
      </c>
      <c r="B49" s="137"/>
      <c r="C49" s="137"/>
      <c r="D49" s="137"/>
      <c r="E49" s="137"/>
      <c r="F49" s="137"/>
      <c r="G49" s="137"/>
      <c r="H49" s="137"/>
      <c r="I49" s="137"/>
      <c r="J49" s="137"/>
      <c r="K49" s="138"/>
    </row>
    <row r="50" spans="1:11" x14ac:dyDescent="0.25">
      <c r="A50" s="139" t="s">
        <v>1731</v>
      </c>
      <c r="B50" s="139"/>
      <c r="C50" s="139"/>
      <c r="D50" s="139"/>
      <c r="E50" s="139"/>
      <c r="F50" s="139"/>
      <c r="G50" s="139"/>
      <c r="H50" s="139"/>
      <c r="I50" s="139"/>
      <c r="J50" s="139"/>
      <c r="K50" s="14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1722</v>
      </c>
      <c r="B1" s="128"/>
      <c r="C1" s="128"/>
      <c r="D1" s="128"/>
      <c r="E1" s="128"/>
      <c r="F1" s="128"/>
      <c r="G1" s="128"/>
      <c r="H1" s="128"/>
      <c r="I1" s="128"/>
      <c r="J1" s="128"/>
      <c r="K1" s="129"/>
    </row>
    <row r="2" spans="1:11" ht="13" x14ac:dyDescent="0.3">
      <c r="A2" s="133" t="s">
        <v>1585</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72" t="s">
        <v>12</v>
      </c>
      <c r="B6" s="5" t="s">
        <v>213</v>
      </c>
      <c r="C6" s="73">
        <v>9661736</v>
      </c>
      <c r="D6" s="9" t="str">
        <f t="shared" ref="D6:D15" si="0">IF($B6="N/A","N/A",IF(C6&lt;0,"No","Yes"))</f>
        <v>N/A</v>
      </c>
      <c r="E6" s="73">
        <v>38865</v>
      </c>
      <c r="F6" s="9" t="str">
        <f t="shared" ref="F6:F15" si="1">IF($B6="N/A","N/A",IF(E6&lt;0,"No","Yes"))</f>
        <v>N/A</v>
      </c>
      <c r="G6" s="73">
        <v>0</v>
      </c>
      <c r="H6" s="9" t="str">
        <f t="shared" ref="H6:H15" si="2">IF($B6="N/A","N/A",IF(G6&lt;0,"No","Yes"))</f>
        <v>N/A</v>
      </c>
      <c r="I6" s="10">
        <v>-99.6</v>
      </c>
      <c r="J6" s="10">
        <v>-100</v>
      </c>
      <c r="K6" s="9" t="str">
        <f t="shared" ref="K6:K15" si="3">IF(J6="Div by 0", "N/A", IF(J6="N/A","N/A", IF(J6&gt;30, "No", IF(J6&lt;-30, "No", "Yes"))))</f>
        <v>No</v>
      </c>
    </row>
    <row r="7" spans="1:11" x14ac:dyDescent="0.25">
      <c r="A7" s="72" t="s">
        <v>443</v>
      </c>
      <c r="B7" s="5" t="s">
        <v>213</v>
      </c>
      <c r="C7" s="74">
        <v>1.0867612E-3</v>
      </c>
      <c r="D7" s="9" t="str">
        <f t="shared" si="0"/>
        <v>N/A</v>
      </c>
      <c r="E7" s="74">
        <v>0.81564389550000005</v>
      </c>
      <c r="F7" s="9" t="str">
        <f t="shared" si="1"/>
        <v>N/A</v>
      </c>
      <c r="G7" s="74" t="s">
        <v>1744</v>
      </c>
      <c r="H7" s="9" t="str">
        <f t="shared" si="2"/>
        <v>N/A</v>
      </c>
      <c r="I7" s="10">
        <v>74953</v>
      </c>
      <c r="J7" s="10" t="s">
        <v>1744</v>
      </c>
      <c r="K7" s="9" t="str">
        <f t="shared" si="3"/>
        <v>N/A</v>
      </c>
    </row>
    <row r="8" spans="1:11" x14ac:dyDescent="0.25">
      <c r="A8" s="72" t="s">
        <v>444</v>
      </c>
      <c r="B8" s="5" t="s">
        <v>213</v>
      </c>
      <c r="C8" s="74">
        <v>2.9249402000000001E-2</v>
      </c>
      <c r="D8" s="9" t="str">
        <f t="shared" si="0"/>
        <v>N/A</v>
      </c>
      <c r="E8" s="74">
        <v>6.3862086710000003</v>
      </c>
      <c r="F8" s="9" t="str">
        <f t="shared" si="1"/>
        <v>N/A</v>
      </c>
      <c r="G8" s="74" t="s">
        <v>1744</v>
      </c>
      <c r="H8" s="9" t="str">
        <f t="shared" si="2"/>
        <v>N/A</v>
      </c>
      <c r="I8" s="10">
        <v>21734</v>
      </c>
      <c r="J8" s="10" t="s">
        <v>1744</v>
      </c>
      <c r="K8" s="9" t="str">
        <f t="shared" si="3"/>
        <v>N/A</v>
      </c>
    </row>
    <row r="9" spans="1:11" x14ac:dyDescent="0.25">
      <c r="A9" s="72" t="s">
        <v>445</v>
      </c>
      <c r="B9" s="5" t="s">
        <v>213</v>
      </c>
      <c r="C9" s="74">
        <v>47.404182851000002</v>
      </c>
      <c r="D9" s="9" t="str">
        <f t="shared" si="0"/>
        <v>N/A</v>
      </c>
      <c r="E9" s="74">
        <v>53.109481539000001</v>
      </c>
      <c r="F9" s="9" t="str">
        <f t="shared" si="1"/>
        <v>N/A</v>
      </c>
      <c r="G9" s="74" t="s">
        <v>1744</v>
      </c>
      <c r="H9" s="9" t="str">
        <f t="shared" si="2"/>
        <v>N/A</v>
      </c>
      <c r="I9" s="10">
        <v>12.04</v>
      </c>
      <c r="J9" s="10" t="s">
        <v>1744</v>
      </c>
      <c r="K9" s="9" t="str">
        <f t="shared" si="3"/>
        <v>N/A</v>
      </c>
    </row>
    <row r="10" spans="1:11" x14ac:dyDescent="0.25">
      <c r="A10" s="72" t="s">
        <v>446</v>
      </c>
      <c r="B10" s="5" t="s">
        <v>213</v>
      </c>
      <c r="C10" s="74">
        <v>50.040013512999998</v>
      </c>
      <c r="D10" s="9" t="str">
        <f t="shared" si="0"/>
        <v>N/A</v>
      </c>
      <c r="E10" s="74">
        <v>38.942493245999998</v>
      </c>
      <c r="F10" s="9" t="str">
        <f t="shared" si="1"/>
        <v>N/A</v>
      </c>
      <c r="G10" s="74" t="s">
        <v>1744</v>
      </c>
      <c r="H10" s="9" t="str">
        <f t="shared" si="2"/>
        <v>N/A</v>
      </c>
      <c r="I10" s="10">
        <v>-22.2</v>
      </c>
      <c r="J10" s="10" t="s">
        <v>1744</v>
      </c>
      <c r="K10" s="9" t="str">
        <f t="shared" si="3"/>
        <v>N/A</v>
      </c>
    </row>
    <row r="11" spans="1:11" ht="13" x14ac:dyDescent="0.3">
      <c r="A11" s="72" t="s">
        <v>1627</v>
      </c>
      <c r="B11" s="5" t="s">
        <v>213</v>
      </c>
      <c r="C11" s="74">
        <v>81.063982705000001</v>
      </c>
      <c r="D11" s="9" t="str">
        <f t="shared" si="0"/>
        <v>N/A</v>
      </c>
      <c r="E11" s="74">
        <v>71.789527852999996</v>
      </c>
      <c r="F11" s="9" t="str">
        <f t="shared" si="1"/>
        <v>N/A</v>
      </c>
      <c r="G11" s="74" t="s">
        <v>1744</v>
      </c>
      <c r="H11" s="9" t="str">
        <f t="shared" si="2"/>
        <v>N/A</v>
      </c>
      <c r="I11" s="10">
        <v>-11.4</v>
      </c>
      <c r="J11" s="10" t="s">
        <v>1744</v>
      </c>
      <c r="K11" s="9" t="str">
        <f t="shared" si="3"/>
        <v>N/A</v>
      </c>
    </row>
    <row r="12" spans="1:11" x14ac:dyDescent="0.25">
      <c r="A12" s="72" t="s">
        <v>16</v>
      </c>
      <c r="B12" s="5" t="s">
        <v>213</v>
      </c>
      <c r="C12" s="74">
        <v>0.777220574</v>
      </c>
      <c r="D12" s="9" t="str">
        <f t="shared" si="0"/>
        <v>N/A</v>
      </c>
      <c r="E12" s="74">
        <v>0.2058407307</v>
      </c>
      <c r="F12" s="9" t="str">
        <f t="shared" si="1"/>
        <v>N/A</v>
      </c>
      <c r="G12" s="74" t="s">
        <v>1744</v>
      </c>
      <c r="H12" s="9" t="str">
        <f t="shared" si="2"/>
        <v>N/A</v>
      </c>
      <c r="I12" s="10">
        <v>-73.5</v>
      </c>
      <c r="J12" s="10" t="s">
        <v>1744</v>
      </c>
      <c r="K12" s="9" t="str">
        <f t="shared" si="3"/>
        <v>N/A</v>
      </c>
    </row>
    <row r="13" spans="1:11" x14ac:dyDescent="0.25">
      <c r="A13" s="72" t="s">
        <v>36</v>
      </c>
      <c r="B13" s="5" t="s">
        <v>213</v>
      </c>
      <c r="C13" s="74">
        <v>2.2257436497</v>
      </c>
      <c r="D13" s="9" t="str">
        <f t="shared" si="0"/>
        <v>N/A</v>
      </c>
      <c r="E13" s="74">
        <v>2.7561414019999999</v>
      </c>
      <c r="F13" s="9" t="str">
        <f t="shared" si="1"/>
        <v>N/A</v>
      </c>
      <c r="G13" s="74" t="s">
        <v>1744</v>
      </c>
      <c r="H13" s="9" t="str">
        <f t="shared" si="2"/>
        <v>N/A</v>
      </c>
      <c r="I13" s="10">
        <v>23.83</v>
      </c>
      <c r="J13" s="10" t="s">
        <v>1744</v>
      </c>
      <c r="K13" s="9" t="str">
        <f t="shared" si="3"/>
        <v>N/A</v>
      </c>
    </row>
    <row r="14" spans="1:11" x14ac:dyDescent="0.25">
      <c r="A14" s="72" t="s">
        <v>37</v>
      </c>
      <c r="B14" s="5" t="s">
        <v>213</v>
      </c>
      <c r="C14" s="74">
        <v>0</v>
      </c>
      <c r="D14" s="9" t="str">
        <f t="shared" si="0"/>
        <v>N/A</v>
      </c>
      <c r="E14" s="74">
        <v>0</v>
      </c>
      <c r="F14" s="9" t="str">
        <f t="shared" si="1"/>
        <v>N/A</v>
      </c>
      <c r="G14" s="74" t="s">
        <v>1744</v>
      </c>
      <c r="H14" s="9" t="str">
        <f t="shared" si="2"/>
        <v>N/A</v>
      </c>
      <c r="I14" s="10" t="s">
        <v>1744</v>
      </c>
      <c r="J14" s="10" t="s">
        <v>1744</v>
      </c>
      <c r="K14" s="9" t="str">
        <f t="shared" si="3"/>
        <v>N/A</v>
      </c>
    </row>
    <row r="15" spans="1:11" x14ac:dyDescent="0.25">
      <c r="A15" s="72" t="s">
        <v>38</v>
      </c>
      <c r="B15" s="5" t="s">
        <v>213</v>
      </c>
      <c r="C15" s="74">
        <v>0.40997686690000001</v>
      </c>
      <c r="D15" s="9" t="str">
        <f t="shared" si="0"/>
        <v>N/A</v>
      </c>
      <c r="E15" s="74">
        <v>9.2587549699999994E-2</v>
      </c>
      <c r="F15" s="9" t="str">
        <f t="shared" si="1"/>
        <v>N/A</v>
      </c>
      <c r="G15" s="74" t="s">
        <v>1744</v>
      </c>
      <c r="H15" s="9" t="str">
        <f t="shared" si="2"/>
        <v>N/A</v>
      </c>
      <c r="I15" s="10">
        <v>-77.400000000000006</v>
      </c>
      <c r="J15" s="10" t="s">
        <v>1744</v>
      </c>
      <c r="K15" s="9" t="str">
        <f t="shared" si="3"/>
        <v>N/A</v>
      </c>
    </row>
    <row r="16" spans="1:11" x14ac:dyDescent="0.25">
      <c r="A16" s="72" t="s">
        <v>376</v>
      </c>
      <c r="B16" s="5" t="s">
        <v>213</v>
      </c>
      <c r="C16" s="8">
        <v>22.548142487</v>
      </c>
      <c r="D16" s="9" t="str">
        <f t="shared" ref="D16:D41" si="4">IF($B16="N/A","N/A",IF(C16&lt;0,"No","Yes"))</f>
        <v>N/A</v>
      </c>
      <c r="E16" s="8">
        <v>44.531069084999999</v>
      </c>
      <c r="F16" s="9" t="str">
        <f t="shared" ref="F16:F41" si="5">IF($B16="N/A","N/A",IF(E16&lt;0,"No","Yes"))</f>
        <v>N/A</v>
      </c>
      <c r="G16" s="8" t="s">
        <v>1744</v>
      </c>
      <c r="H16" s="9" t="str">
        <f t="shared" ref="H16:H41" si="6">IF($B16="N/A","N/A",IF(G16&lt;0,"No","Yes"))</f>
        <v>N/A</v>
      </c>
      <c r="I16" s="10">
        <v>97.49</v>
      </c>
      <c r="J16" s="10" t="s">
        <v>1744</v>
      </c>
      <c r="K16" s="9" t="str">
        <f t="shared" ref="K16:K41" si="7">IF(J16="Div by 0", "N/A", IF(J16="N/A","N/A", IF(J16&gt;30, "No", IF(J16&lt;-30, "No", "Yes"))))</f>
        <v>N/A</v>
      </c>
    </row>
    <row r="17" spans="1:11" x14ac:dyDescent="0.25">
      <c r="A17" s="72" t="s">
        <v>377</v>
      </c>
      <c r="B17" s="5" t="s">
        <v>213</v>
      </c>
      <c r="C17" s="8">
        <v>4.1276226100000001E-2</v>
      </c>
      <c r="D17" s="9" t="str">
        <f t="shared" si="4"/>
        <v>N/A</v>
      </c>
      <c r="E17" s="8">
        <v>0</v>
      </c>
      <c r="F17" s="9" t="str">
        <f t="shared" si="5"/>
        <v>N/A</v>
      </c>
      <c r="G17" s="8" t="s">
        <v>1744</v>
      </c>
      <c r="H17" s="9" t="str">
        <f t="shared" si="6"/>
        <v>N/A</v>
      </c>
      <c r="I17" s="10">
        <v>-100</v>
      </c>
      <c r="J17" s="10" t="s">
        <v>1744</v>
      </c>
      <c r="K17" s="9" t="str">
        <f t="shared" si="7"/>
        <v>N/A</v>
      </c>
    </row>
    <row r="18" spans="1:11" x14ac:dyDescent="0.25">
      <c r="A18" s="72" t="s">
        <v>378</v>
      </c>
      <c r="B18" s="5" t="s">
        <v>213</v>
      </c>
      <c r="C18" s="8">
        <v>1.5177396691</v>
      </c>
      <c r="D18" s="9" t="str">
        <f t="shared" si="4"/>
        <v>N/A</v>
      </c>
      <c r="E18" s="8">
        <v>4.3046442814999999</v>
      </c>
      <c r="F18" s="9" t="str">
        <f t="shared" si="5"/>
        <v>N/A</v>
      </c>
      <c r="G18" s="8" t="s">
        <v>1744</v>
      </c>
      <c r="H18" s="9" t="str">
        <f t="shared" si="6"/>
        <v>N/A</v>
      </c>
      <c r="I18" s="10">
        <v>183.6</v>
      </c>
      <c r="J18" s="10" t="s">
        <v>1744</v>
      </c>
      <c r="K18" s="9" t="str">
        <f t="shared" si="7"/>
        <v>N/A</v>
      </c>
    </row>
    <row r="19" spans="1:11" x14ac:dyDescent="0.25">
      <c r="A19" s="72" t="s">
        <v>379</v>
      </c>
      <c r="B19" s="5" t="s">
        <v>213</v>
      </c>
      <c r="C19" s="8">
        <v>20.430562375000001</v>
      </c>
      <c r="D19" s="9" t="str">
        <f t="shared" si="4"/>
        <v>N/A</v>
      </c>
      <c r="E19" s="8">
        <v>4.2943522449999998</v>
      </c>
      <c r="F19" s="9" t="str">
        <f t="shared" si="5"/>
        <v>N/A</v>
      </c>
      <c r="G19" s="8" t="s">
        <v>1744</v>
      </c>
      <c r="H19" s="9" t="str">
        <f t="shared" si="6"/>
        <v>N/A</v>
      </c>
      <c r="I19" s="10">
        <v>-79</v>
      </c>
      <c r="J19" s="10" t="s">
        <v>1744</v>
      </c>
      <c r="K19" s="9" t="str">
        <f t="shared" si="7"/>
        <v>N/A</v>
      </c>
    </row>
    <row r="20" spans="1:11" x14ac:dyDescent="0.25">
      <c r="A20" s="72" t="s">
        <v>380</v>
      </c>
      <c r="B20" s="5" t="s">
        <v>213</v>
      </c>
      <c r="C20" s="8">
        <v>5.2657410635000002</v>
      </c>
      <c r="D20" s="9" t="str">
        <f t="shared" si="4"/>
        <v>N/A</v>
      </c>
      <c r="E20" s="8">
        <v>8.2336292300000002E-2</v>
      </c>
      <c r="F20" s="9" t="str">
        <f t="shared" si="5"/>
        <v>N/A</v>
      </c>
      <c r="G20" s="8" t="s">
        <v>1744</v>
      </c>
      <c r="H20" s="9" t="str">
        <f t="shared" si="6"/>
        <v>N/A</v>
      </c>
      <c r="I20" s="10">
        <v>-98.4</v>
      </c>
      <c r="J20" s="10" t="s">
        <v>1744</v>
      </c>
      <c r="K20" s="9" t="str">
        <f t="shared" si="7"/>
        <v>N/A</v>
      </c>
    </row>
    <row r="21" spans="1:11" x14ac:dyDescent="0.25">
      <c r="A21" s="72" t="s">
        <v>381</v>
      </c>
      <c r="B21" s="5" t="s">
        <v>213</v>
      </c>
      <c r="C21" s="8">
        <v>0.90923618699999997</v>
      </c>
      <c r="D21" s="9" t="str">
        <f t="shared" si="4"/>
        <v>N/A</v>
      </c>
      <c r="E21" s="8">
        <v>1.2196063295999999</v>
      </c>
      <c r="F21" s="9" t="str">
        <f t="shared" si="5"/>
        <v>N/A</v>
      </c>
      <c r="G21" s="8" t="s">
        <v>1744</v>
      </c>
      <c r="H21" s="9" t="str">
        <f t="shared" si="6"/>
        <v>N/A</v>
      </c>
      <c r="I21" s="10">
        <v>34.14</v>
      </c>
      <c r="J21" s="10" t="s">
        <v>1744</v>
      </c>
      <c r="K21" s="9" t="str">
        <f t="shared" si="7"/>
        <v>N/A</v>
      </c>
    </row>
    <row r="22" spans="1:11" x14ac:dyDescent="0.25">
      <c r="A22" s="72" t="s">
        <v>382</v>
      </c>
      <c r="B22" s="5" t="s">
        <v>213</v>
      </c>
      <c r="C22" s="8">
        <v>38.675637586999997</v>
      </c>
      <c r="D22" s="9" t="str">
        <f t="shared" si="4"/>
        <v>N/A</v>
      </c>
      <c r="E22" s="8">
        <v>34.995497233999998</v>
      </c>
      <c r="F22" s="9" t="str">
        <f t="shared" si="5"/>
        <v>N/A</v>
      </c>
      <c r="G22" s="8" t="s">
        <v>1744</v>
      </c>
      <c r="H22" s="9" t="str">
        <f t="shared" si="6"/>
        <v>N/A</v>
      </c>
      <c r="I22" s="10">
        <v>-9.52</v>
      </c>
      <c r="J22" s="10" t="s">
        <v>1744</v>
      </c>
      <c r="K22" s="9" t="str">
        <f t="shared" si="7"/>
        <v>N/A</v>
      </c>
    </row>
    <row r="23" spans="1:11" x14ac:dyDescent="0.25">
      <c r="A23" s="72" t="s">
        <v>383</v>
      </c>
      <c r="B23" s="5" t="s">
        <v>213</v>
      </c>
      <c r="C23" s="8">
        <v>0</v>
      </c>
      <c r="D23" s="9" t="str">
        <f t="shared" si="4"/>
        <v>N/A</v>
      </c>
      <c r="E23" s="8">
        <v>0</v>
      </c>
      <c r="F23" s="9" t="str">
        <f t="shared" si="5"/>
        <v>N/A</v>
      </c>
      <c r="G23" s="8" t="s">
        <v>1744</v>
      </c>
      <c r="H23" s="9" t="str">
        <f t="shared" si="6"/>
        <v>N/A</v>
      </c>
      <c r="I23" s="10" t="s">
        <v>1744</v>
      </c>
      <c r="J23" s="10" t="s">
        <v>1744</v>
      </c>
      <c r="K23" s="9" t="str">
        <f t="shared" si="7"/>
        <v>N/A</v>
      </c>
    </row>
    <row r="24" spans="1:11" x14ac:dyDescent="0.25">
      <c r="A24" s="72" t="s">
        <v>384</v>
      </c>
      <c r="B24" s="5" t="s">
        <v>213</v>
      </c>
      <c r="C24" s="8">
        <v>0.15355418530000001</v>
      </c>
      <c r="D24" s="9" t="str">
        <f t="shared" si="4"/>
        <v>N/A</v>
      </c>
      <c r="E24" s="8">
        <v>1.0832368455000001</v>
      </c>
      <c r="F24" s="9" t="str">
        <f t="shared" si="5"/>
        <v>N/A</v>
      </c>
      <c r="G24" s="8" t="s">
        <v>1744</v>
      </c>
      <c r="H24" s="9" t="str">
        <f t="shared" si="6"/>
        <v>N/A</v>
      </c>
      <c r="I24" s="10">
        <v>605.4</v>
      </c>
      <c r="J24" s="10" t="s">
        <v>1744</v>
      </c>
      <c r="K24" s="9" t="str">
        <f t="shared" si="7"/>
        <v>N/A</v>
      </c>
    </row>
    <row r="25" spans="1:11" x14ac:dyDescent="0.25">
      <c r="A25" s="72" t="s">
        <v>385</v>
      </c>
      <c r="B25" s="5" t="s">
        <v>213</v>
      </c>
      <c r="C25" s="8">
        <v>4.5289169564999998</v>
      </c>
      <c r="D25" s="9" t="str">
        <f t="shared" si="4"/>
        <v>N/A</v>
      </c>
      <c r="E25" s="8">
        <v>5.6709121316999997</v>
      </c>
      <c r="F25" s="9" t="str">
        <f t="shared" si="5"/>
        <v>N/A</v>
      </c>
      <c r="G25" s="8" t="s">
        <v>1744</v>
      </c>
      <c r="H25" s="9" t="str">
        <f t="shared" si="6"/>
        <v>N/A</v>
      </c>
      <c r="I25" s="10">
        <v>25.22</v>
      </c>
      <c r="J25" s="10" t="s">
        <v>1744</v>
      </c>
      <c r="K25" s="9" t="str">
        <f t="shared" si="7"/>
        <v>N/A</v>
      </c>
    </row>
    <row r="26" spans="1:11" x14ac:dyDescent="0.25">
      <c r="A26" s="72" t="s">
        <v>386</v>
      </c>
      <c r="B26" s="5" t="s">
        <v>213</v>
      </c>
      <c r="C26" s="8">
        <v>3.9806407461000002</v>
      </c>
      <c r="D26" s="9" t="str">
        <f t="shared" si="4"/>
        <v>N/A</v>
      </c>
      <c r="E26" s="8">
        <v>1.0652257815999999</v>
      </c>
      <c r="F26" s="9" t="str">
        <f t="shared" si="5"/>
        <v>N/A</v>
      </c>
      <c r="G26" s="8" t="s">
        <v>1744</v>
      </c>
      <c r="H26" s="9" t="str">
        <f t="shared" si="6"/>
        <v>N/A</v>
      </c>
      <c r="I26" s="10">
        <v>-73.2</v>
      </c>
      <c r="J26" s="10" t="s">
        <v>1744</v>
      </c>
      <c r="K26" s="9" t="str">
        <f t="shared" si="7"/>
        <v>N/A</v>
      </c>
    </row>
    <row r="27" spans="1:11" x14ac:dyDescent="0.25">
      <c r="A27" s="72" t="s">
        <v>387</v>
      </c>
      <c r="B27" s="5" t="s">
        <v>213</v>
      </c>
      <c r="C27" s="8">
        <v>0</v>
      </c>
      <c r="D27" s="9" t="str">
        <f t="shared" si="4"/>
        <v>N/A</v>
      </c>
      <c r="E27" s="8">
        <v>0</v>
      </c>
      <c r="F27" s="9" t="str">
        <f t="shared" si="5"/>
        <v>N/A</v>
      </c>
      <c r="G27" s="8" t="s">
        <v>1744</v>
      </c>
      <c r="H27" s="9" t="str">
        <f t="shared" si="6"/>
        <v>N/A</v>
      </c>
      <c r="I27" s="10" t="s">
        <v>1744</v>
      </c>
      <c r="J27" s="10" t="s">
        <v>1744</v>
      </c>
      <c r="K27" s="9" t="str">
        <f t="shared" si="7"/>
        <v>N/A</v>
      </c>
    </row>
    <row r="28" spans="1:11" x14ac:dyDescent="0.25">
      <c r="A28" s="72" t="s">
        <v>388</v>
      </c>
      <c r="B28" s="5" t="s">
        <v>213</v>
      </c>
      <c r="C28" s="8">
        <v>0</v>
      </c>
      <c r="D28" s="9" t="str">
        <f t="shared" si="4"/>
        <v>N/A</v>
      </c>
      <c r="E28" s="8">
        <v>0</v>
      </c>
      <c r="F28" s="9" t="str">
        <f t="shared" si="5"/>
        <v>N/A</v>
      </c>
      <c r="G28" s="8" t="s">
        <v>1744</v>
      </c>
      <c r="H28" s="9" t="str">
        <f t="shared" si="6"/>
        <v>N/A</v>
      </c>
      <c r="I28" s="10" t="s">
        <v>1744</v>
      </c>
      <c r="J28" s="10" t="s">
        <v>1744</v>
      </c>
      <c r="K28" s="9" t="str">
        <f t="shared" si="7"/>
        <v>N/A</v>
      </c>
    </row>
    <row r="29" spans="1:11" x14ac:dyDescent="0.25">
      <c r="A29" s="72" t="s">
        <v>389</v>
      </c>
      <c r="B29" s="5" t="s">
        <v>213</v>
      </c>
      <c r="C29" s="8">
        <v>0</v>
      </c>
      <c r="D29" s="9" t="str">
        <f t="shared" si="4"/>
        <v>N/A</v>
      </c>
      <c r="E29" s="8">
        <v>0</v>
      </c>
      <c r="F29" s="9" t="str">
        <f t="shared" si="5"/>
        <v>N/A</v>
      </c>
      <c r="G29" s="8" t="s">
        <v>1744</v>
      </c>
      <c r="H29" s="9" t="str">
        <f t="shared" si="6"/>
        <v>N/A</v>
      </c>
      <c r="I29" s="10" t="s">
        <v>1744</v>
      </c>
      <c r="J29" s="10" t="s">
        <v>1744</v>
      </c>
      <c r="K29" s="9" t="str">
        <f t="shared" si="7"/>
        <v>N/A</v>
      </c>
    </row>
    <row r="30" spans="1:11" x14ac:dyDescent="0.25">
      <c r="A30" s="72" t="s">
        <v>390</v>
      </c>
      <c r="B30" s="5" t="s">
        <v>213</v>
      </c>
      <c r="C30" s="8">
        <v>0</v>
      </c>
      <c r="D30" s="9" t="str">
        <f t="shared" si="4"/>
        <v>N/A</v>
      </c>
      <c r="E30" s="8">
        <v>0</v>
      </c>
      <c r="F30" s="9" t="str">
        <f t="shared" si="5"/>
        <v>N/A</v>
      </c>
      <c r="G30" s="8" t="s">
        <v>1744</v>
      </c>
      <c r="H30" s="9" t="str">
        <f t="shared" si="6"/>
        <v>N/A</v>
      </c>
      <c r="I30" s="10" t="s">
        <v>1744</v>
      </c>
      <c r="J30" s="10" t="s">
        <v>1744</v>
      </c>
      <c r="K30" s="9" t="str">
        <f t="shared" si="7"/>
        <v>N/A</v>
      </c>
    </row>
    <row r="31" spans="1:11" x14ac:dyDescent="0.25">
      <c r="A31" s="72" t="s">
        <v>391</v>
      </c>
      <c r="B31" s="5" t="s">
        <v>213</v>
      </c>
      <c r="C31" s="8">
        <v>0</v>
      </c>
      <c r="D31" s="9" t="str">
        <f t="shared" si="4"/>
        <v>N/A</v>
      </c>
      <c r="E31" s="8">
        <v>0</v>
      </c>
      <c r="F31" s="9" t="str">
        <f t="shared" si="5"/>
        <v>N/A</v>
      </c>
      <c r="G31" s="8" t="s">
        <v>1744</v>
      </c>
      <c r="H31" s="9" t="str">
        <f t="shared" si="6"/>
        <v>N/A</v>
      </c>
      <c r="I31" s="10" t="s">
        <v>1744</v>
      </c>
      <c r="J31" s="10" t="s">
        <v>1744</v>
      </c>
      <c r="K31" s="9" t="str">
        <f t="shared" si="7"/>
        <v>N/A</v>
      </c>
    </row>
    <row r="32" spans="1:11" x14ac:dyDescent="0.25">
      <c r="A32" s="72" t="s">
        <v>392</v>
      </c>
      <c r="B32" s="5" t="s">
        <v>213</v>
      </c>
      <c r="C32" s="8">
        <v>0.26220960710000002</v>
      </c>
      <c r="D32" s="9" t="str">
        <f t="shared" si="4"/>
        <v>N/A</v>
      </c>
      <c r="E32" s="8">
        <v>0.1235044384</v>
      </c>
      <c r="F32" s="9" t="str">
        <f t="shared" si="5"/>
        <v>N/A</v>
      </c>
      <c r="G32" s="8" t="s">
        <v>1744</v>
      </c>
      <c r="H32" s="9" t="str">
        <f t="shared" si="6"/>
        <v>N/A</v>
      </c>
      <c r="I32" s="10">
        <v>-52.9</v>
      </c>
      <c r="J32" s="10" t="s">
        <v>1744</v>
      </c>
      <c r="K32" s="9" t="str">
        <f t="shared" si="7"/>
        <v>N/A</v>
      </c>
    </row>
    <row r="33" spans="1:11" x14ac:dyDescent="0.25">
      <c r="A33" s="72" t="s">
        <v>393</v>
      </c>
      <c r="B33" s="5" t="s">
        <v>213</v>
      </c>
      <c r="C33" s="8">
        <v>5.9513114000000001E-3</v>
      </c>
      <c r="D33" s="9" t="str">
        <f t="shared" si="4"/>
        <v>N/A</v>
      </c>
      <c r="E33" s="8">
        <v>0</v>
      </c>
      <c r="F33" s="9" t="str">
        <f t="shared" si="5"/>
        <v>N/A</v>
      </c>
      <c r="G33" s="8" t="s">
        <v>1744</v>
      </c>
      <c r="H33" s="9" t="str">
        <f t="shared" si="6"/>
        <v>N/A</v>
      </c>
      <c r="I33" s="10">
        <v>-100</v>
      </c>
      <c r="J33" s="10" t="s">
        <v>1744</v>
      </c>
      <c r="K33" s="9" t="str">
        <f t="shared" si="7"/>
        <v>N/A</v>
      </c>
    </row>
    <row r="34" spans="1:11" x14ac:dyDescent="0.25">
      <c r="A34" s="72" t="s">
        <v>394</v>
      </c>
      <c r="B34" s="5" t="s">
        <v>213</v>
      </c>
      <c r="C34" s="8">
        <v>0.17580691500000001</v>
      </c>
      <c r="D34" s="9" t="str">
        <f t="shared" si="4"/>
        <v>N/A</v>
      </c>
      <c r="E34" s="8">
        <v>0.53775890900000001</v>
      </c>
      <c r="F34" s="9" t="str">
        <f t="shared" si="5"/>
        <v>N/A</v>
      </c>
      <c r="G34" s="8" t="s">
        <v>1744</v>
      </c>
      <c r="H34" s="9" t="str">
        <f t="shared" si="6"/>
        <v>N/A</v>
      </c>
      <c r="I34" s="10">
        <v>205.9</v>
      </c>
      <c r="J34" s="10" t="s">
        <v>1744</v>
      </c>
      <c r="K34" s="9" t="str">
        <f t="shared" si="7"/>
        <v>N/A</v>
      </c>
    </row>
    <row r="35" spans="1:11" x14ac:dyDescent="0.25">
      <c r="A35" s="72" t="s">
        <v>395</v>
      </c>
      <c r="B35" s="5" t="s">
        <v>213</v>
      </c>
      <c r="C35" s="8">
        <v>1.2303275519000001</v>
      </c>
      <c r="D35" s="9" t="str">
        <f t="shared" si="4"/>
        <v>N/A</v>
      </c>
      <c r="E35" s="8">
        <v>1.5386594622</v>
      </c>
      <c r="F35" s="9" t="str">
        <f t="shared" si="5"/>
        <v>N/A</v>
      </c>
      <c r="G35" s="8" t="s">
        <v>1744</v>
      </c>
      <c r="H35" s="9" t="str">
        <f t="shared" si="6"/>
        <v>N/A</v>
      </c>
      <c r="I35" s="10">
        <v>25.06</v>
      </c>
      <c r="J35" s="10" t="s">
        <v>1744</v>
      </c>
      <c r="K35" s="9" t="str">
        <f t="shared" si="7"/>
        <v>N/A</v>
      </c>
    </row>
    <row r="36" spans="1:11" x14ac:dyDescent="0.25">
      <c r="A36" s="72" t="s">
        <v>396</v>
      </c>
      <c r="B36" s="5" t="s">
        <v>213</v>
      </c>
      <c r="C36" s="8">
        <v>0</v>
      </c>
      <c r="D36" s="9" t="str">
        <f t="shared" si="4"/>
        <v>N/A</v>
      </c>
      <c r="E36" s="8">
        <v>0</v>
      </c>
      <c r="F36" s="9" t="str">
        <f t="shared" si="5"/>
        <v>N/A</v>
      </c>
      <c r="G36" s="8" t="s">
        <v>1744</v>
      </c>
      <c r="H36" s="9" t="str">
        <f t="shared" si="6"/>
        <v>N/A</v>
      </c>
      <c r="I36" s="10" t="s">
        <v>1744</v>
      </c>
      <c r="J36" s="10" t="s">
        <v>1744</v>
      </c>
      <c r="K36" s="9" t="str">
        <f t="shared" si="7"/>
        <v>N/A</v>
      </c>
    </row>
    <row r="37" spans="1:11" x14ac:dyDescent="0.25">
      <c r="A37" s="72" t="s">
        <v>397</v>
      </c>
      <c r="B37" s="5" t="s">
        <v>213</v>
      </c>
      <c r="C37" s="8">
        <v>0</v>
      </c>
      <c r="D37" s="9" t="str">
        <f t="shared" si="4"/>
        <v>N/A</v>
      </c>
      <c r="E37" s="8">
        <v>0</v>
      </c>
      <c r="F37" s="9" t="str">
        <f t="shared" si="5"/>
        <v>N/A</v>
      </c>
      <c r="G37" s="8" t="s">
        <v>1744</v>
      </c>
      <c r="H37" s="9" t="str">
        <f t="shared" si="6"/>
        <v>N/A</v>
      </c>
      <c r="I37" s="10" t="s">
        <v>1744</v>
      </c>
      <c r="J37" s="10" t="s">
        <v>1744</v>
      </c>
      <c r="K37" s="9" t="str">
        <f t="shared" si="7"/>
        <v>N/A</v>
      </c>
    </row>
    <row r="38" spans="1:11" x14ac:dyDescent="0.25">
      <c r="A38" s="72" t="s">
        <v>398</v>
      </c>
      <c r="B38" s="5" t="s">
        <v>213</v>
      </c>
      <c r="C38" s="8">
        <v>0</v>
      </c>
      <c r="D38" s="9" t="str">
        <f t="shared" si="4"/>
        <v>N/A</v>
      </c>
      <c r="E38" s="8">
        <v>0</v>
      </c>
      <c r="F38" s="9" t="str">
        <f t="shared" si="5"/>
        <v>N/A</v>
      </c>
      <c r="G38" s="8" t="s">
        <v>1744</v>
      </c>
      <c r="H38" s="9" t="str">
        <f t="shared" si="6"/>
        <v>N/A</v>
      </c>
      <c r="I38" s="10" t="s">
        <v>1744</v>
      </c>
      <c r="J38" s="10" t="s">
        <v>1744</v>
      </c>
      <c r="K38" s="9" t="str">
        <f t="shared" si="7"/>
        <v>N/A</v>
      </c>
    </row>
    <row r="39" spans="1:11" x14ac:dyDescent="0.25">
      <c r="A39" s="72" t="s">
        <v>399</v>
      </c>
      <c r="B39" s="5" t="s">
        <v>213</v>
      </c>
      <c r="C39" s="8">
        <v>0.27425713140000002</v>
      </c>
      <c r="D39" s="9" t="str">
        <f t="shared" si="4"/>
        <v>N/A</v>
      </c>
      <c r="E39" s="8">
        <v>0.55319696380000005</v>
      </c>
      <c r="F39" s="9" t="str">
        <f t="shared" si="5"/>
        <v>N/A</v>
      </c>
      <c r="G39" s="8" t="s">
        <v>1744</v>
      </c>
      <c r="H39" s="9" t="str">
        <f t="shared" si="6"/>
        <v>N/A</v>
      </c>
      <c r="I39" s="10">
        <v>101.7</v>
      </c>
      <c r="J39" s="10" t="s">
        <v>1744</v>
      </c>
      <c r="K39" s="9" t="str">
        <f t="shared" si="7"/>
        <v>N/A</v>
      </c>
    </row>
    <row r="40" spans="1:11" x14ac:dyDescent="0.25">
      <c r="A40" s="72" t="s">
        <v>400</v>
      </c>
      <c r="B40" s="5" t="s">
        <v>213</v>
      </c>
      <c r="C40" s="8">
        <v>0</v>
      </c>
      <c r="D40" s="9" t="str">
        <f t="shared" si="4"/>
        <v>N/A</v>
      </c>
      <c r="E40" s="8">
        <v>0</v>
      </c>
      <c r="F40" s="9" t="str">
        <f t="shared" si="5"/>
        <v>N/A</v>
      </c>
      <c r="G40" s="8" t="s">
        <v>1744</v>
      </c>
      <c r="H40" s="9" t="str">
        <f t="shared" si="6"/>
        <v>N/A</v>
      </c>
      <c r="I40" s="10" t="s">
        <v>1744</v>
      </c>
      <c r="J40" s="10" t="s">
        <v>1744</v>
      </c>
      <c r="K40" s="9" t="str">
        <f t="shared" si="7"/>
        <v>N/A</v>
      </c>
    </row>
    <row r="41" spans="1:11" x14ac:dyDescent="0.25">
      <c r="A41" s="72" t="s">
        <v>401</v>
      </c>
      <c r="B41" s="5" t="s">
        <v>213</v>
      </c>
      <c r="C41" s="8">
        <v>0</v>
      </c>
      <c r="D41" s="9" t="str">
        <f t="shared" si="4"/>
        <v>N/A</v>
      </c>
      <c r="E41" s="8">
        <v>0</v>
      </c>
      <c r="F41" s="9" t="str">
        <f t="shared" si="5"/>
        <v>N/A</v>
      </c>
      <c r="G41" s="8" t="s">
        <v>1744</v>
      </c>
      <c r="H41" s="9" t="str">
        <f t="shared" si="6"/>
        <v>N/A</v>
      </c>
      <c r="I41" s="10" t="s">
        <v>1744</v>
      </c>
      <c r="J41" s="10" t="s">
        <v>1744</v>
      </c>
      <c r="K41" s="9" t="str">
        <f t="shared" si="7"/>
        <v>N/A</v>
      </c>
    </row>
    <row r="42" spans="1:11" x14ac:dyDescent="0.25">
      <c r="A42" s="72" t="s">
        <v>32</v>
      </c>
      <c r="B42" s="5" t="s">
        <v>213</v>
      </c>
      <c r="C42" s="8">
        <v>96.480549664999998</v>
      </c>
      <c r="D42" s="9" t="str">
        <f t="shared" ref="D42:D51" si="8">IF($B42="N/A","N/A",IF(C42&lt;0,"No","Yes"))</f>
        <v>N/A</v>
      </c>
      <c r="E42" s="8">
        <v>98.875595008000005</v>
      </c>
      <c r="F42" s="9" t="str">
        <f t="shared" ref="F42:F51" si="9">IF($B42="N/A","N/A",IF(E42&lt;0,"No","Yes"))</f>
        <v>N/A</v>
      </c>
      <c r="G42" s="8" t="s">
        <v>1744</v>
      </c>
      <c r="H42" s="9" t="str">
        <f t="shared" ref="H42:H51" si="10">IF($B42="N/A","N/A",IF(G42&lt;0,"No","Yes"))</f>
        <v>N/A</v>
      </c>
      <c r="I42" s="10">
        <v>2.4820000000000002</v>
      </c>
      <c r="J42" s="10" t="s">
        <v>1744</v>
      </c>
      <c r="K42" s="9" t="str">
        <f t="shared" ref="K42:K51" si="11">IF(J42="Div by 0", "N/A", IF(J42="N/A","N/A", IF(J42&gt;30, "No", IF(J42&lt;-30, "No", "Yes"))))</f>
        <v>N/A</v>
      </c>
    </row>
    <row r="43" spans="1:11" x14ac:dyDescent="0.25">
      <c r="A43" s="72" t="s">
        <v>39</v>
      </c>
      <c r="B43" s="5" t="s">
        <v>213</v>
      </c>
      <c r="C43" s="8">
        <v>99.999957093000006</v>
      </c>
      <c r="D43" s="9" t="str">
        <f t="shared" si="8"/>
        <v>N/A</v>
      </c>
      <c r="E43" s="8">
        <v>100</v>
      </c>
      <c r="F43" s="9" t="str">
        <f t="shared" si="9"/>
        <v>N/A</v>
      </c>
      <c r="G43" s="8" t="s">
        <v>1744</v>
      </c>
      <c r="H43" s="9" t="str">
        <f t="shared" si="10"/>
        <v>N/A</v>
      </c>
      <c r="I43" s="10">
        <v>0</v>
      </c>
      <c r="J43" s="10" t="s">
        <v>1744</v>
      </c>
      <c r="K43" s="9" t="str">
        <f t="shared" si="11"/>
        <v>N/A</v>
      </c>
    </row>
    <row r="44" spans="1:11" x14ac:dyDescent="0.25">
      <c r="A44" s="72" t="s">
        <v>40</v>
      </c>
      <c r="B44" s="5" t="s">
        <v>213</v>
      </c>
      <c r="C44" s="8">
        <v>50.470493781000002</v>
      </c>
      <c r="D44" s="9" t="str">
        <f t="shared" si="8"/>
        <v>N/A</v>
      </c>
      <c r="E44" s="8">
        <v>8.3741022171000008</v>
      </c>
      <c r="F44" s="9" t="str">
        <f t="shared" si="9"/>
        <v>N/A</v>
      </c>
      <c r="G44" s="8" t="s">
        <v>1744</v>
      </c>
      <c r="H44" s="9" t="str">
        <f t="shared" si="10"/>
        <v>N/A</v>
      </c>
      <c r="I44" s="10">
        <v>-83.4</v>
      </c>
      <c r="J44" s="10" t="s">
        <v>1744</v>
      </c>
      <c r="K44" s="9" t="str">
        <f t="shared" si="11"/>
        <v>N/A</v>
      </c>
    </row>
    <row r="45" spans="1:11" x14ac:dyDescent="0.25">
      <c r="A45" s="72" t="s">
        <v>163</v>
      </c>
      <c r="B45" s="5" t="s">
        <v>213</v>
      </c>
      <c r="C45" s="8">
        <v>92.824167416999998</v>
      </c>
      <c r="D45" s="9" t="str">
        <f t="shared" si="8"/>
        <v>N/A</v>
      </c>
      <c r="E45" s="8">
        <v>93.580342209999998</v>
      </c>
      <c r="F45" s="9" t="str">
        <f t="shared" si="9"/>
        <v>N/A</v>
      </c>
      <c r="G45" s="8" t="s">
        <v>1744</v>
      </c>
      <c r="H45" s="9" t="str">
        <f t="shared" si="10"/>
        <v>N/A</v>
      </c>
      <c r="I45" s="10">
        <v>0.81459999999999999</v>
      </c>
      <c r="J45" s="10" t="s">
        <v>1744</v>
      </c>
      <c r="K45" s="9" t="str">
        <f t="shared" si="11"/>
        <v>N/A</v>
      </c>
    </row>
    <row r="46" spans="1:11" x14ac:dyDescent="0.25">
      <c r="A46" s="72" t="s">
        <v>41</v>
      </c>
      <c r="B46" s="5" t="s">
        <v>213</v>
      </c>
      <c r="C46" s="8">
        <v>100</v>
      </c>
      <c r="D46" s="9" t="str">
        <f t="shared" si="8"/>
        <v>N/A</v>
      </c>
      <c r="E46" s="8">
        <v>100</v>
      </c>
      <c r="F46" s="9" t="str">
        <f t="shared" si="9"/>
        <v>N/A</v>
      </c>
      <c r="G46" s="8" t="s">
        <v>1744</v>
      </c>
      <c r="H46" s="9" t="str">
        <f t="shared" si="10"/>
        <v>N/A</v>
      </c>
      <c r="I46" s="10">
        <v>0</v>
      </c>
      <c r="J46" s="10" t="s">
        <v>1744</v>
      </c>
      <c r="K46" s="9" t="str">
        <f t="shared" si="11"/>
        <v>N/A</v>
      </c>
    </row>
    <row r="47" spans="1:11" x14ac:dyDescent="0.25">
      <c r="A47" s="72" t="s">
        <v>42</v>
      </c>
      <c r="B47" s="5" t="s">
        <v>213</v>
      </c>
      <c r="C47" s="8">
        <v>100</v>
      </c>
      <c r="D47" s="9" t="str">
        <f t="shared" si="8"/>
        <v>N/A</v>
      </c>
      <c r="E47" s="8">
        <v>100</v>
      </c>
      <c r="F47" s="9" t="str">
        <f t="shared" si="9"/>
        <v>N/A</v>
      </c>
      <c r="G47" s="8" t="s">
        <v>1744</v>
      </c>
      <c r="H47" s="9" t="str">
        <f t="shared" si="10"/>
        <v>N/A</v>
      </c>
      <c r="I47" s="10">
        <v>0</v>
      </c>
      <c r="J47" s="10" t="s">
        <v>1744</v>
      </c>
      <c r="K47" s="9" t="str">
        <f t="shared" si="11"/>
        <v>N/A</v>
      </c>
    </row>
    <row r="48" spans="1:11" x14ac:dyDescent="0.25">
      <c r="A48" s="72" t="s">
        <v>43</v>
      </c>
      <c r="B48" s="5" t="s">
        <v>213</v>
      </c>
      <c r="C48" s="8">
        <v>95.207712796999999</v>
      </c>
      <c r="D48" s="9" t="str">
        <f t="shared" si="8"/>
        <v>N/A</v>
      </c>
      <c r="E48" s="8">
        <v>97.113446980000006</v>
      </c>
      <c r="F48" s="9" t="str">
        <f t="shared" si="9"/>
        <v>N/A</v>
      </c>
      <c r="G48" s="8" t="s">
        <v>1744</v>
      </c>
      <c r="H48" s="9" t="str">
        <f t="shared" si="10"/>
        <v>N/A</v>
      </c>
      <c r="I48" s="10">
        <v>2.0019999999999998</v>
      </c>
      <c r="J48" s="10" t="s">
        <v>1744</v>
      </c>
      <c r="K48" s="9" t="str">
        <f t="shared" si="11"/>
        <v>N/A</v>
      </c>
    </row>
    <row r="49" spans="1:12" x14ac:dyDescent="0.25">
      <c r="A49" s="72" t="s">
        <v>44</v>
      </c>
      <c r="B49" s="5" t="s">
        <v>213</v>
      </c>
      <c r="C49" s="8">
        <v>84.998225998999999</v>
      </c>
      <c r="D49" s="9" t="str">
        <f t="shared" si="8"/>
        <v>N/A</v>
      </c>
      <c r="E49" s="8">
        <v>91.330767116000004</v>
      </c>
      <c r="F49" s="9" t="str">
        <f t="shared" si="9"/>
        <v>N/A</v>
      </c>
      <c r="G49" s="8" t="s">
        <v>1744</v>
      </c>
      <c r="H49" s="9" t="str">
        <f t="shared" si="10"/>
        <v>N/A</v>
      </c>
      <c r="I49" s="10">
        <v>7.45</v>
      </c>
      <c r="J49" s="10" t="s">
        <v>1744</v>
      </c>
      <c r="K49" s="9" t="str">
        <f t="shared" si="11"/>
        <v>N/A</v>
      </c>
    </row>
    <row r="50" spans="1:12" x14ac:dyDescent="0.25">
      <c r="A50" s="72" t="s">
        <v>45</v>
      </c>
      <c r="B50" s="5" t="s">
        <v>213</v>
      </c>
      <c r="C50" s="8">
        <v>12.490998978</v>
      </c>
      <c r="D50" s="9" t="str">
        <f t="shared" si="8"/>
        <v>N/A</v>
      </c>
      <c r="E50" s="8">
        <v>8.6637338465999996</v>
      </c>
      <c r="F50" s="9" t="str">
        <f t="shared" si="9"/>
        <v>N/A</v>
      </c>
      <c r="G50" s="8" t="s">
        <v>1744</v>
      </c>
      <c r="H50" s="9" t="str">
        <f t="shared" si="10"/>
        <v>N/A</v>
      </c>
      <c r="I50" s="10">
        <v>-30.6</v>
      </c>
      <c r="J50" s="10" t="s">
        <v>1744</v>
      </c>
      <c r="K50" s="9" t="str">
        <f t="shared" si="11"/>
        <v>N/A</v>
      </c>
    </row>
    <row r="51" spans="1:12" x14ac:dyDescent="0.25">
      <c r="A51" s="72" t="s">
        <v>50</v>
      </c>
      <c r="B51" s="5" t="s">
        <v>213</v>
      </c>
      <c r="C51" s="8">
        <v>2.5107750233999999</v>
      </c>
      <c r="D51" s="9" t="str">
        <f t="shared" si="8"/>
        <v>N/A</v>
      </c>
      <c r="E51" s="8">
        <v>5.4990376999999998E-3</v>
      </c>
      <c r="F51" s="9" t="str">
        <f t="shared" si="9"/>
        <v>N/A</v>
      </c>
      <c r="G51" s="8" t="s">
        <v>1744</v>
      </c>
      <c r="H51" s="9" t="str">
        <f t="shared" si="10"/>
        <v>N/A</v>
      </c>
      <c r="I51" s="10">
        <v>-99.8</v>
      </c>
      <c r="J51" s="10" t="s">
        <v>1744</v>
      </c>
      <c r="K51" s="9" t="str">
        <f t="shared" si="11"/>
        <v>N/A</v>
      </c>
      <c r="L51" s="51"/>
    </row>
    <row r="52" spans="1:12" s="51" customFormat="1" x14ac:dyDescent="0.25">
      <c r="A52" s="75" t="s">
        <v>895</v>
      </c>
      <c r="B52" s="5" t="s">
        <v>213</v>
      </c>
      <c r="C52" s="8">
        <v>0</v>
      </c>
      <c r="D52" s="9" t="str">
        <f t="shared" ref="D52:D57" si="12">IF($B52="N/A","N/A",IF(C52&lt;0,"No","Yes"))</f>
        <v>N/A</v>
      </c>
      <c r="E52" s="8">
        <v>0</v>
      </c>
      <c r="F52" s="9" t="str">
        <f t="shared" ref="F52:F57" si="13">IF($B52="N/A","N/A",IF(E52&lt;0,"No","Yes"))</f>
        <v>N/A</v>
      </c>
      <c r="G52" s="8" t="s">
        <v>1744</v>
      </c>
      <c r="H52" s="9" t="str">
        <f t="shared" ref="H52:H57" si="14">IF($B52="N/A","N/A",IF(G52&lt;0,"No","Yes"))</f>
        <v>N/A</v>
      </c>
      <c r="I52" s="10" t="s">
        <v>1744</v>
      </c>
      <c r="J52" s="10" t="s">
        <v>1744</v>
      </c>
      <c r="K52" s="9" t="str">
        <f t="shared" ref="K52:K57" si="15">IF(J52="Div by 0", "N/A", IF(J52="N/A","N/A", IF(J52&gt;30, "No", IF(J52&lt;-30, "No", "Yes"))))</f>
        <v>N/A</v>
      </c>
    </row>
    <row r="53" spans="1:12" s="51" customFormat="1" x14ac:dyDescent="0.25">
      <c r="A53" s="75" t="s">
        <v>896</v>
      </c>
      <c r="B53" s="5" t="s">
        <v>213</v>
      </c>
      <c r="C53" s="8">
        <v>0</v>
      </c>
      <c r="D53" s="9" t="str">
        <f t="shared" si="12"/>
        <v>N/A</v>
      </c>
      <c r="E53" s="8">
        <v>0</v>
      </c>
      <c r="F53" s="9" t="str">
        <f t="shared" si="13"/>
        <v>N/A</v>
      </c>
      <c r="G53" s="8" t="s">
        <v>1744</v>
      </c>
      <c r="H53" s="9" t="str">
        <f t="shared" si="14"/>
        <v>N/A</v>
      </c>
      <c r="I53" s="10" t="s">
        <v>1744</v>
      </c>
      <c r="J53" s="10" t="s">
        <v>1744</v>
      </c>
      <c r="K53" s="9" t="str">
        <f t="shared" si="15"/>
        <v>N/A</v>
      </c>
    </row>
    <row r="54" spans="1:12" s="51" customFormat="1" x14ac:dyDescent="0.25">
      <c r="A54" s="75" t="s">
        <v>897</v>
      </c>
      <c r="B54" s="5" t="s">
        <v>213</v>
      </c>
      <c r="C54" s="8">
        <v>3.8562324616999999</v>
      </c>
      <c r="D54" s="9" t="str">
        <f t="shared" si="12"/>
        <v>N/A</v>
      </c>
      <c r="E54" s="8">
        <v>0</v>
      </c>
      <c r="F54" s="9" t="str">
        <f t="shared" si="13"/>
        <v>N/A</v>
      </c>
      <c r="G54" s="8" t="s">
        <v>1744</v>
      </c>
      <c r="H54" s="9" t="str">
        <f t="shared" si="14"/>
        <v>N/A</v>
      </c>
      <c r="I54" s="10">
        <v>-100</v>
      </c>
      <c r="J54" s="10" t="s">
        <v>1744</v>
      </c>
      <c r="K54" s="9" t="str">
        <f t="shared" si="15"/>
        <v>N/A</v>
      </c>
    </row>
    <row r="55" spans="1:12" s="51" customFormat="1" x14ac:dyDescent="0.25">
      <c r="A55" s="75" t="s">
        <v>898</v>
      </c>
      <c r="B55" s="5" t="s">
        <v>213</v>
      </c>
      <c r="C55" s="8">
        <v>0</v>
      </c>
      <c r="D55" s="9" t="str">
        <f t="shared" si="12"/>
        <v>N/A</v>
      </c>
      <c r="E55" s="8">
        <v>0</v>
      </c>
      <c r="F55" s="9" t="str">
        <f t="shared" si="13"/>
        <v>N/A</v>
      </c>
      <c r="G55" s="8" t="s">
        <v>1744</v>
      </c>
      <c r="H55" s="9" t="str">
        <f t="shared" si="14"/>
        <v>N/A</v>
      </c>
      <c r="I55" s="10" t="s">
        <v>1744</v>
      </c>
      <c r="J55" s="10" t="s">
        <v>1744</v>
      </c>
      <c r="K55" s="9" t="str">
        <f t="shared" si="15"/>
        <v>N/A</v>
      </c>
    </row>
    <row r="56" spans="1:12" s="51" customFormat="1" ht="25" x14ac:dyDescent="0.25">
      <c r="A56" s="75" t="s">
        <v>899</v>
      </c>
      <c r="B56" s="5" t="s">
        <v>213</v>
      </c>
      <c r="C56" s="8">
        <v>0</v>
      </c>
      <c r="D56" s="9" t="str">
        <f t="shared" si="12"/>
        <v>N/A</v>
      </c>
      <c r="E56" s="8">
        <v>0</v>
      </c>
      <c r="F56" s="9" t="str">
        <f t="shared" si="13"/>
        <v>N/A</v>
      </c>
      <c r="G56" s="8" t="s">
        <v>1744</v>
      </c>
      <c r="H56" s="9" t="str">
        <f t="shared" si="14"/>
        <v>N/A</v>
      </c>
      <c r="I56" s="10" t="s">
        <v>1744</v>
      </c>
      <c r="J56" s="10" t="s">
        <v>1744</v>
      </c>
      <c r="K56" s="9" t="str">
        <f t="shared" si="15"/>
        <v>N/A</v>
      </c>
    </row>
    <row r="57" spans="1:12" s="51" customFormat="1" ht="25" x14ac:dyDescent="0.25">
      <c r="A57" s="75" t="s">
        <v>935</v>
      </c>
      <c r="B57" s="5" t="s">
        <v>213</v>
      </c>
      <c r="C57" s="8">
        <v>0</v>
      </c>
      <c r="D57" s="9" t="str">
        <f t="shared" si="12"/>
        <v>N/A</v>
      </c>
      <c r="E57" s="8">
        <v>0</v>
      </c>
      <c r="F57" s="9" t="str">
        <f t="shared" si="13"/>
        <v>N/A</v>
      </c>
      <c r="G57" s="8" t="s">
        <v>1744</v>
      </c>
      <c r="H57" s="9" t="str">
        <f t="shared" si="14"/>
        <v>N/A</v>
      </c>
      <c r="I57" s="10" t="s">
        <v>1744</v>
      </c>
      <c r="J57" s="10" t="s">
        <v>1744</v>
      </c>
      <c r="K57" s="9" t="str">
        <f t="shared" si="15"/>
        <v>N/A</v>
      </c>
      <c r="L57" s="20"/>
    </row>
    <row r="58" spans="1:12" ht="12" customHeight="1" x14ac:dyDescent="0.25">
      <c r="A58" s="141" t="s">
        <v>1632</v>
      </c>
      <c r="B58" s="142"/>
      <c r="C58" s="142"/>
      <c r="D58" s="142"/>
      <c r="E58" s="142"/>
      <c r="F58" s="142"/>
      <c r="G58" s="142"/>
      <c r="H58" s="142"/>
      <c r="I58" s="142"/>
      <c r="J58" s="142"/>
      <c r="K58" s="143"/>
    </row>
    <row r="59" spans="1:12" x14ac:dyDescent="0.25">
      <c r="A59" s="136" t="s">
        <v>1630</v>
      </c>
      <c r="B59" s="137"/>
      <c r="C59" s="137"/>
      <c r="D59" s="137"/>
      <c r="E59" s="137"/>
      <c r="F59" s="137"/>
      <c r="G59" s="137"/>
      <c r="H59" s="137"/>
      <c r="I59" s="137"/>
      <c r="J59" s="137"/>
      <c r="K59" s="138"/>
    </row>
    <row r="60" spans="1:12" x14ac:dyDescent="0.25">
      <c r="A60" s="139" t="s">
        <v>1731</v>
      </c>
      <c r="B60" s="139"/>
      <c r="C60" s="139"/>
      <c r="D60" s="139"/>
      <c r="E60" s="139"/>
      <c r="F60" s="139"/>
      <c r="G60" s="139"/>
      <c r="H60" s="139"/>
      <c r="I60" s="139"/>
      <c r="J60" s="139"/>
      <c r="K60" s="14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1726</v>
      </c>
      <c r="B1" s="128"/>
      <c r="C1" s="128"/>
      <c r="D1" s="128"/>
      <c r="E1" s="128"/>
      <c r="F1" s="128"/>
      <c r="G1" s="128"/>
      <c r="H1" s="128"/>
      <c r="I1" s="128"/>
      <c r="J1" s="128"/>
      <c r="K1" s="129"/>
    </row>
    <row r="2" spans="1:11" ht="13" x14ac:dyDescent="0.3">
      <c r="A2" s="133" t="s">
        <v>1586</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5.5" customHeight="1" x14ac:dyDescent="0.3">
      <c r="A5" s="23" t="s">
        <v>11</v>
      </c>
      <c r="B5" s="24" t="s">
        <v>212</v>
      </c>
      <c r="C5" s="24" t="s">
        <v>649</v>
      </c>
      <c r="D5" s="24" t="s">
        <v>1723</v>
      </c>
      <c r="E5" s="24" t="s">
        <v>1693</v>
      </c>
      <c r="F5" s="24" t="s">
        <v>1720</v>
      </c>
      <c r="G5" s="24" t="s">
        <v>1717</v>
      </c>
      <c r="H5" s="24" t="s">
        <v>1718</v>
      </c>
      <c r="I5" s="25" t="s">
        <v>1724</v>
      </c>
      <c r="J5" s="25" t="s">
        <v>1721</v>
      </c>
      <c r="K5" s="24" t="s">
        <v>650</v>
      </c>
    </row>
    <row r="6" spans="1:11" s="28" customFormat="1" ht="12.75" customHeight="1" x14ac:dyDescent="0.25">
      <c r="A6" s="2" t="s">
        <v>344</v>
      </c>
      <c r="B6" s="9" t="s">
        <v>213</v>
      </c>
      <c r="C6" s="27">
        <v>7</v>
      </c>
      <c r="D6" s="9" t="s">
        <v>213</v>
      </c>
      <c r="E6" s="27">
        <v>7</v>
      </c>
      <c r="F6" s="9" t="s">
        <v>213</v>
      </c>
      <c r="G6" s="27">
        <v>7</v>
      </c>
      <c r="H6" s="9" t="s">
        <v>213</v>
      </c>
      <c r="I6" s="118" t="s">
        <v>213</v>
      </c>
      <c r="J6" s="118" t="s">
        <v>213</v>
      </c>
      <c r="K6" s="9" t="s">
        <v>213</v>
      </c>
    </row>
    <row r="7" spans="1:11" x14ac:dyDescent="0.25">
      <c r="A7" s="3" t="s">
        <v>12</v>
      </c>
      <c r="B7" s="30" t="s">
        <v>213</v>
      </c>
      <c r="C7" s="31">
        <v>7272044</v>
      </c>
      <c r="D7" s="32" t="str">
        <f>IF($B7="N/A","N/A",IF(C7&gt;15,"No",IF(C7&lt;-15,"No","Yes")))</f>
        <v>N/A</v>
      </c>
      <c r="E7" s="31">
        <v>7595493</v>
      </c>
      <c r="F7" s="32" t="str">
        <f>IF($B7="N/A","N/A",IF(E7&gt;15,"No",IF(E7&lt;-15,"No","Yes")))</f>
        <v>N/A</v>
      </c>
      <c r="G7" s="31">
        <v>7731786</v>
      </c>
      <c r="H7" s="32" t="str">
        <f>IF($B7="N/A","N/A",IF(G7&gt;15,"No",IF(G7&lt;-15,"No","Yes")))</f>
        <v>N/A</v>
      </c>
      <c r="I7" s="33">
        <v>4.4480000000000004</v>
      </c>
      <c r="J7" s="33">
        <v>1.794</v>
      </c>
      <c r="K7" s="32" t="str">
        <f t="shared" ref="K7:K22" si="0">IF(J7="Div by 0", "N/A", IF(J7="N/A","N/A", IF(J7&gt;30, "No", IF(J7&lt;-30, "No", "Yes"))))</f>
        <v>Yes</v>
      </c>
    </row>
    <row r="8" spans="1:11" x14ac:dyDescent="0.25">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1744</v>
      </c>
      <c r="J9" s="10" t="s">
        <v>1744</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1" x14ac:dyDescent="0.25">
      <c r="A11" s="3" t="s">
        <v>836</v>
      </c>
      <c r="B11" s="35" t="s">
        <v>214</v>
      </c>
      <c r="C11" s="9">
        <v>100</v>
      </c>
      <c r="D11" s="9" t="str">
        <f>IF(OR($B11="N/A",$C11="N/A"),"N/A",IF(C11&gt;100,"No",IF(C11&lt;95,"No","Yes")))</f>
        <v>Yes</v>
      </c>
      <c r="E11" s="9">
        <v>100</v>
      </c>
      <c r="F11" s="9" t="str">
        <f>IF(OR($B11="N/A",$E11="N/A"),"N/A",IF(E11&gt;100,"No",IF(E11&lt;95,"No","Yes")))</f>
        <v>Yes</v>
      </c>
      <c r="G11" s="9">
        <v>99.996986465999996</v>
      </c>
      <c r="H11" s="9" t="str">
        <f>IF($B11="N/A","N/A",IF(G11&gt;100,"No",IF(G11&lt;95,"No","Yes")))</f>
        <v>Yes</v>
      </c>
      <c r="I11" s="10">
        <v>0</v>
      </c>
      <c r="J11" s="10">
        <v>-3.0000000000000001E-3</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1744</v>
      </c>
      <c r="J12" s="10" t="s">
        <v>1744</v>
      </c>
      <c r="K12" s="9" t="str">
        <f t="shared" si="0"/>
        <v>N/A</v>
      </c>
    </row>
    <row r="13" spans="1:11" x14ac:dyDescent="0.25">
      <c r="A13" s="3" t="s">
        <v>837</v>
      </c>
      <c r="B13" s="35" t="s">
        <v>214</v>
      </c>
      <c r="C13" s="9">
        <v>0</v>
      </c>
      <c r="D13" s="9" t="str">
        <f t="shared" si="1"/>
        <v>No</v>
      </c>
      <c r="E13" s="9">
        <v>0</v>
      </c>
      <c r="F13" s="9" t="str">
        <f t="shared" si="2"/>
        <v>No</v>
      </c>
      <c r="G13" s="9">
        <v>0</v>
      </c>
      <c r="H13" s="9" t="str">
        <f t="shared" si="3"/>
        <v>No</v>
      </c>
      <c r="I13" s="10" t="s">
        <v>1744</v>
      </c>
      <c r="J13" s="10" t="s">
        <v>1744</v>
      </c>
      <c r="K13" s="9" t="str">
        <f t="shared" si="0"/>
        <v>N/A</v>
      </c>
    </row>
    <row r="14" spans="1:11" x14ac:dyDescent="0.25">
      <c r="A14" s="3" t="s">
        <v>13</v>
      </c>
      <c r="B14" s="35" t="s">
        <v>213</v>
      </c>
      <c r="C14" s="36">
        <v>7272044</v>
      </c>
      <c r="D14" s="9" t="str">
        <f>IF($B14="N/A","N/A",IF(C14&gt;15,"No",IF(C14&lt;-15,"No","Yes")))</f>
        <v>N/A</v>
      </c>
      <c r="E14" s="36">
        <v>7595493</v>
      </c>
      <c r="F14" s="9" t="str">
        <f>IF($B14="N/A","N/A",IF(E14&gt;15,"No",IF(E14&lt;-15,"No","Yes")))</f>
        <v>N/A</v>
      </c>
      <c r="G14" s="36">
        <v>7731786</v>
      </c>
      <c r="H14" s="9" t="str">
        <f>IF($B14="N/A","N/A",IF(G14&gt;15,"No",IF(G14&lt;-15,"No","Yes")))</f>
        <v>N/A</v>
      </c>
      <c r="I14" s="10">
        <v>4.4480000000000004</v>
      </c>
      <c r="J14" s="10">
        <v>1.794</v>
      </c>
      <c r="K14" s="9" t="str">
        <f t="shared" si="0"/>
        <v>Yes</v>
      </c>
    </row>
    <row r="15" spans="1:11" ht="14.25" customHeight="1" x14ac:dyDescent="0.25">
      <c r="A15" s="3" t="s">
        <v>442</v>
      </c>
      <c r="B15" s="35" t="s">
        <v>213</v>
      </c>
      <c r="C15" s="9">
        <v>0</v>
      </c>
      <c r="D15" s="9" t="str">
        <f>IF($B15="N/A","N/A",IF(C15&gt;15,"No",IF(C15&lt;-15,"No","Yes")))</f>
        <v>N/A</v>
      </c>
      <c r="E15" s="9">
        <v>0.29146231849999998</v>
      </c>
      <c r="F15" s="9" t="str">
        <f>IF($B15="N/A","N/A",IF(E15&gt;15,"No",IF(E15&lt;-15,"No","Yes")))</f>
        <v>N/A</v>
      </c>
      <c r="G15" s="9">
        <v>3.9135977121000001</v>
      </c>
      <c r="H15" s="9" t="str">
        <f>IF($B15="N/A","N/A",IF(G15&gt;15,"No",IF(G15&lt;-15,"No","Yes")))</f>
        <v>N/A</v>
      </c>
      <c r="I15" s="10" t="s">
        <v>1744</v>
      </c>
      <c r="J15" s="10">
        <v>1243</v>
      </c>
      <c r="K15" s="9" t="str">
        <f t="shared" si="0"/>
        <v>No</v>
      </c>
    </row>
    <row r="16" spans="1:11" ht="12.75" customHeight="1" x14ac:dyDescent="0.25">
      <c r="A16" s="3" t="s">
        <v>859</v>
      </c>
      <c r="B16" s="35" t="s">
        <v>213</v>
      </c>
      <c r="C16" s="37" t="s">
        <v>1744</v>
      </c>
      <c r="D16" s="9" t="str">
        <f>IF($B16="N/A","N/A",IF(C16&gt;15,"No",IF(C16&lt;-15,"No","Yes")))</f>
        <v>N/A</v>
      </c>
      <c r="E16" s="37">
        <v>89.071822205999993</v>
      </c>
      <c r="F16" s="9" t="str">
        <f>IF($B16="N/A","N/A",IF(E16&gt;15,"No",IF(E16&lt;-15,"No","Yes")))</f>
        <v>N/A</v>
      </c>
      <c r="G16" s="37">
        <v>73.100482169000003</v>
      </c>
      <c r="H16" s="9" t="str">
        <f>IF($B16="N/A","N/A",IF(G16&gt;15,"No",IF(G16&lt;-15,"No","Yes")))</f>
        <v>N/A</v>
      </c>
      <c r="I16" s="10" t="s">
        <v>1744</v>
      </c>
      <c r="J16" s="10">
        <v>-17.899999999999999</v>
      </c>
      <c r="K16" s="9" t="str">
        <f t="shared" si="0"/>
        <v>Yes</v>
      </c>
    </row>
    <row r="17" spans="1:11" x14ac:dyDescent="0.25">
      <c r="A17" s="3" t="s">
        <v>131</v>
      </c>
      <c r="B17" s="35" t="s">
        <v>213</v>
      </c>
      <c r="C17" s="36">
        <v>5367</v>
      </c>
      <c r="D17" s="9" t="str">
        <f>IF($B17="N/A","N/A",IF(C17&gt;15,"No",IF(C17&lt;-15,"No","Yes")))</f>
        <v>N/A</v>
      </c>
      <c r="E17" s="36">
        <v>19952</v>
      </c>
      <c r="F17" s="9" t="str">
        <f>IF($B17="N/A","N/A",IF(E17&gt;15,"No",IF(E17&lt;-15,"No","Yes")))</f>
        <v>N/A</v>
      </c>
      <c r="G17" s="36">
        <v>18225</v>
      </c>
      <c r="H17" s="9" t="str">
        <f>IF($B17="N/A","N/A",IF(G17&gt;15,"No",IF(G17&lt;-15,"No","Yes")))</f>
        <v>N/A</v>
      </c>
      <c r="I17" s="10">
        <v>271.8</v>
      </c>
      <c r="J17" s="10">
        <v>-8.66</v>
      </c>
      <c r="K17" s="9" t="str">
        <f t="shared" si="0"/>
        <v>Yes</v>
      </c>
    </row>
    <row r="18" spans="1:11" x14ac:dyDescent="0.25">
      <c r="A18" s="3" t="s">
        <v>346</v>
      </c>
      <c r="B18" s="35" t="s">
        <v>213</v>
      </c>
      <c r="C18" s="8">
        <v>7.3803183800000005E-2</v>
      </c>
      <c r="D18" s="9" t="str">
        <f>IF($B18="N/A","N/A",IF(C18&gt;15,"No",IF(C18&lt;-15,"No","Yes")))</f>
        <v>N/A</v>
      </c>
      <c r="E18" s="8">
        <v>0.26268209320000002</v>
      </c>
      <c r="F18" s="9" t="str">
        <f>IF($B18="N/A","N/A",IF(E18&gt;15,"No",IF(E18&lt;-15,"No","Yes")))</f>
        <v>N/A</v>
      </c>
      <c r="G18" s="8">
        <v>0.23571526679999999</v>
      </c>
      <c r="H18" s="9" t="str">
        <f>IF($B18="N/A","N/A",IF(G18&gt;15,"No",IF(G18&lt;-15,"No","Yes")))</f>
        <v>N/A</v>
      </c>
      <c r="I18" s="10">
        <v>255.9</v>
      </c>
      <c r="J18" s="10">
        <v>-10.3</v>
      </c>
      <c r="K18" s="9" t="str">
        <f t="shared" si="0"/>
        <v>Yes</v>
      </c>
    </row>
    <row r="19" spans="1:11" ht="27.75" customHeight="1" x14ac:dyDescent="0.25">
      <c r="A19" s="3" t="s">
        <v>838</v>
      </c>
      <c r="B19" s="35" t="s">
        <v>213</v>
      </c>
      <c r="C19" s="37">
        <v>89.792435252000004</v>
      </c>
      <c r="D19" s="9" t="str">
        <f>IF($B19="N/A","N/A",IF(C19&gt;60,"No",IF(C19&lt;15,"No","Yes")))</f>
        <v>N/A</v>
      </c>
      <c r="E19" s="37">
        <v>97.328237771000005</v>
      </c>
      <c r="F19" s="9" t="str">
        <f>IF($B19="N/A","N/A",IF(E19&gt;60,"No",IF(E19&lt;15,"No","Yes")))</f>
        <v>N/A</v>
      </c>
      <c r="G19" s="37">
        <v>100.13662551</v>
      </c>
      <c r="H19" s="9" t="str">
        <f>IF($B19="N/A","N/A",IF(G19&gt;60,"No",IF(G19&lt;15,"No","Yes")))</f>
        <v>N/A</v>
      </c>
      <c r="I19" s="10">
        <v>8.3919999999999995</v>
      </c>
      <c r="J19" s="10">
        <v>2.8849999999999998</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1744</v>
      </c>
      <c r="J20" s="10" t="s">
        <v>1744</v>
      </c>
      <c r="K20" s="9" t="str">
        <f t="shared" si="0"/>
        <v>N/A</v>
      </c>
    </row>
    <row r="21" spans="1:11" x14ac:dyDescent="0.25">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1744</v>
      </c>
      <c r="J21" s="10" t="s">
        <v>1744</v>
      </c>
      <c r="K21" s="9" t="str">
        <f t="shared" si="0"/>
        <v>N/A</v>
      </c>
    </row>
    <row r="22" spans="1:11" x14ac:dyDescent="0.25">
      <c r="A22" s="3" t="s">
        <v>1699</v>
      </c>
      <c r="B22" s="35" t="s">
        <v>213</v>
      </c>
      <c r="C22" s="82">
        <v>0</v>
      </c>
      <c r="D22" s="9" t="str">
        <f>IF($B22="N/A","N/A",IF(C22&gt;15,"No",IF(C22&lt;-15,"No","Yes")))</f>
        <v>N/A</v>
      </c>
      <c r="E22" s="82">
        <v>0</v>
      </c>
      <c r="F22" s="9" t="str">
        <f>IF($B22="N/A","N/A",IF(E22&gt;15,"No",IF(E22&lt;-15,"No","Yes")))</f>
        <v>N/A</v>
      </c>
      <c r="G22" s="82">
        <v>0</v>
      </c>
      <c r="H22" s="9" t="str">
        <f>IF($B22="N/A","N/A",IF(G22&gt;15,"No",IF(G22&lt;-15,"No","Yes")))</f>
        <v>N/A</v>
      </c>
      <c r="I22" s="10" t="s">
        <v>1744</v>
      </c>
      <c r="J22" s="10" t="s">
        <v>1744</v>
      </c>
      <c r="K22" s="9" t="str">
        <f t="shared" si="0"/>
        <v>N/A</v>
      </c>
    </row>
    <row r="23" spans="1:11" ht="12" customHeight="1" x14ac:dyDescent="0.25">
      <c r="A23" s="141" t="s">
        <v>1632</v>
      </c>
      <c r="B23" s="142"/>
      <c r="C23" s="142"/>
      <c r="D23" s="142"/>
      <c r="E23" s="142"/>
      <c r="F23" s="142"/>
      <c r="G23" s="142"/>
      <c r="H23" s="142"/>
      <c r="I23" s="142"/>
      <c r="J23" s="142"/>
      <c r="K23" s="143"/>
    </row>
    <row r="24" spans="1:11" x14ac:dyDescent="0.25">
      <c r="A24" s="136" t="s">
        <v>1630</v>
      </c>
      <c r="B24" s="137"/>
      <c r="C24" s="137"/>
      <c r="D24" s="137"/>
      <c r="E24" s="137"/>
      <c r="F24" s="137"/>
      <c r="G24" s="137"/>
      <c r="H24" s="137"/>
      <c r="I24" s="137"/>
      <c r="J24" s="137"/>
      <c r="K24" s="138"/>
    </row>
    <row r="25" spans="1:11" x14ac:dyDescent="0.25">
      <c r="A25" s="139" t="s">
        <v>1731</v>
      </c>
      <c r="B25" s="139"/>
      <c r="C25" s="139"/>
      <c r="D25" s="139"/>
      <c r="E25" s="139"/>
      <c r="F25" s="139"/>
      <c r="G25" s="139"/>
      <c r="H25" s="139"/>
      <c r="I25" s="139"/>
      <c r="J25" s="139"/>
      <c r="K25" s="140"/>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1726</v>
      </c>
      <c r="B1" s="128"/>
      <c r="C1" s="128"/>
      <c r="D1" s="128"/>
      <c r="E1" s="128"/>
      <c r="F1" s="128"/>
      <c r="G1" s="128"/>
      <c r="H1" s="128"/>
      <c r="I1" s="128"/>
      <c r="J1" s="128"/>
      <c r="K1" s="129"/>
    </row>
    <row r="2" spans="1:11" ht="13" x14ac:dyDescent="0.3">
      <c r="A2" s="133" t="s">
        <v>1587</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5.5" customHeight="1"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3" t="s">
        <v>12</v>
      </c>
      <c r="B6" s="35" t="s">
        <v>213</v>
      </c>
      <c r="C6" s="36">
        <v>7272044</v>
      </c>
      <c r="D6" s="9" t="str">
        <f>IF($B6="N/A","N/A",IF(C6&gt;15,"No",IF(C6&lt;-15,"No","Yes")))</f>
        <v>N/A</v>
      </c>
      <c r="E6" s="36">
        <v>7595493</v>
      </c>
      <c r="F6" s="9" t="str">
        <f>IF($B6="N/A","N/A",IF(E6&gt;15,"No",IF(E6&lt;-15,"No","Yes")))</f>
        <v>N/A</v>
      </c>
      <c r="G6" s="36">
        <v>7731786</v>
      </c>
      <c r="H6" s="9" t="str">
        <f>IF($B6="N/A","N/A",IF(G6&gt;15,"No",IF(G6&lt;-15,"No","Yes")))</f>
        <v>N/A</v>
      </c>
      <c r="I6" s="10">
        <v>4.4480000000000004</v>
      </c>
      <c r="J6" s="10">
        <v>1.794</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1744</v>
      </c>
      <c r="J8" s="10" t="s">
        <v>1744</v>
      </c>
      <c r="K8" s="9" t="str">
        <f t="shared" si="0"/>
        <v>N/A</v>
      </c>
    </row>
    <row r="9" spans="1:11" x14ac:dyDescent="0.25">
      <c r="A9" s="3" t="s">
        <v>851</v>
      </c>
      <c r="B9" s="35" t="s">
        <v>271</v>
      </c>
      <c r="C9" s="37">
        <v>85.976929319999996</v>
      </c>
      <c r="D9" s="9" t="str">
        <f>IF($B9="N/A","N/A",IF(C9&gt;60,"No",IF(C9&lt;15,"No","Yes")))</f>
        <v>No</v>
      </c>
      <c r="E9" s="37">
        <v>89.339164554999996</v>
      </c>
      <c r="F9" s="9" t="str">
        <f>IF($B9="N/A","N/A",IF(E9&gt;60,"No",IF(E9&lt;15,"No","Yes")))</f>
        <v>No</v>
      </c>
      <c r="G9" s="37">
        <v>91.208060208000006</v>
      </c>
      <c r="H9" s="9" t="str">
        <f>IF($B9="N/A","N/A",IF(G9&gt;60,"No",IF(G9&lt;15,"No","Yes")))</f>
        <v>No</v>
      </c>
      <c r="I9" s="10">
        <v>3.911</v>
      </c>
      <c r="J9" s="10">
        <v>2.0920000000000001</v>
      </c>
      <c r="K9" s="9" t="str">
        <f t="shared" si="0"/>
        <v>Yes</v>
      </c>
    </row>
    <row r="10" spans="1:11" x14ac:dyDescent="0.25">
      <c r="A10" s="3" t="s">
        <v>14</v>
      </c>
      <c r="B10" s="35" t="s">
        <v>272</v>
      </c>
      <c r="C10" s="9">
        <v>0</v>
      </c>
      <c r="D10" s="9" t="str">
        <f>IF($B10="N/A","N/A",IF(C10&gt;15,"No",IF(C10&lt;=0,"No","Yes")))</f>
        <v>No</v>
      </c>
      <c r="E10" s="9">
        <v>0</v>
      </c>
      <c r="F10" s="9" t="str">
        <f>IF($B10="N/A","N/A",IF(E10&gt;15,"No",IF(E10&lt;=0,"No","Yes")))</f>
        <v>No</v>
      </c>
      <c r="G10" s="9">
        <v>0</v>
      </c>
      <c r="H10" s="9" t="str">
        <f>IF($B10="N/A","N/A",IF(G10&gt;15,"No",IF(G10&lt;=0,"No","Yes")))</f>
        <v>No</v>
      </c>
      <c r="I10" s="10" t="s">
        <v>1744</v>
      </c>
      <c r="J10" s="10" t="s">
        <v>1744</v>
      </c>
      <c r="K10" s="9" t="str">
        <f t="shared" si="0"/>
        <v>N/A</v>
      </c>
    </row>
    <row r="11" spans="1:11" x14ac:dyDescent="0.25">
      <c r="A11" s="3" t="s">
        <v>874</v>
      </c>
      <c r="B11" s="35" t="s">
        <v>213</v>
      </c>
      <c r="C11" s="37" t="s">
        <v>1744</v>
      </c>
      <c r="D11" s="9" t="str">
        <f>IF($B11="N/A","N/A",IF(C11&gt;15,"No",IF(C11&lt;-15,"No","Yes")))</f>
        <v>N/A</v>
      </c>
      <c r="E11" s="37" t="s">
        <v>1744</v>
      </c>
      <c r="F11" s="9" t="str">
        <f>IF($B11="N/A","N/A",IF(E11&gt;15,"No",IF(E11&lt;-15,"No","Yes")))</f>
        <v>N/A</v>
      </c>
      <c r="G11" s="37" t="s">
        <v>1744</v>
      </c>
      <c r="H11" s="9" t="str">
        <f>IF($B11="N/A","N/A",IF(G11&gt;15,"No",IF(G11&lt;-15,"No","Yes")))</f>
        <v>N/A</v>
      </c>
      <c r="I11" s="10" t="s">
        <v>1744</v>
      </c>
      <c r="J11" s="10" t="s">
        <v>1744</v>
      </c>
      <c r="K11" s="9" t="str">
        <f t="shared" si="0"/>
        <v>N/A</v>
      </c>
    </row>
    <row r="12" spans="1:11" x14ac:dyDescent="0.25">
      <c r="A12" s="3" t="s">
        <v>936</v>
      </c>
      <c r="B12" s="35" t="s">
        <v>213</v>
      </c>
      <c r="C12" s="9">
        <v>1.9651283738000001</v>
      </c>
      <c r="D12" s="9" t="str">
        <f>IF($B12="N/A","N/A",IF(C12&gt;15,"No",IF(C12&lt;-15,"No","Yes")))</f>
        <v>N/A</v>
      </c>
      <c r="E12" s="9">
        <v>1.9638093274999999</v>
      </c>
      <c r="F12" s="9" t="str">
        <f>IF($B12="N/A","N/A",IF(E12&gt;15,"No",IF(E12&lt;-15,"No","Yes")))</f>
        <v>N/A</v>
      </c>
      <c r="G12" s="9">
        <v>1.9041525464</v>
      </c>
      <c r="H12" s="9" t="str">
        <f>IF($B12="N/A","N/A",IF(G12&gt;15,"No",IF(G12&lt;-15,"No","Yes")))</f>
        <v>N/A</v>
      </c>
      <c r="I12" s="10">
        <v>-6.7000000000000004E-2</v>
      </c>
      <c r="J12" s="10">
        <v>-3.04</v>
      </c>
      <c r="K12" s="9" t="str">
        <f t="shared" si="0"/>
        <v>Yes</v>
      </c>
    </row>
    <row r="13" spans="1:11" x14ac:dyDescent="0.25">
      <c r="A13" s="3" t="s">
        <v>51</v>
      </c>
      <c r="B13" s="35" t="s">
        <v>273</v>
      </c>
      <c r="C13" s="9">
        <v>99.965690527000007</v>
      </c>
      <c r="D13" s="9" t="str">
        <f>IF($B13="N/A","N/A",IF(C13&gt;99,"No",IF(C13&lt;95,"No","Yes")))</f>
        <v>No</v>
      </c>
      <c r="E13" s="9">
        <v>98.498333156000001</v>
      </c>
      <c r="F13" s="9" t="str">
        <f>IF($B13="N/A","N/A",IF(E13&gt;99,"No",IF(E13&lt;95,"No","Yes")))</f>
        <v>Yes</v>
      </c>
      <c r="G13" s="9">
        <v>98.492198310000006</v>
      </c>
      <c r="H13" s="9" t="str">
        <f>IF($B13="N/A","N/A",IF(G13&gt;99,"No",IF(G13&lt;95,"No","Yes")))</f>
        <v>Yes</v>
      </c>
      <c r="I13" s="10">
        <v>-1.47</v>
      </c>
      <c r="J13" s="10">
        <v>-6.0000000000000001E-3</v>
      </c>
      <c r="K13" s="9" t="str">
        <f t="shared" si="0"/>
        <v>Yes</v>
      </c>
    </row>
    <row r="14" spans="1:11" x14ac:dyDescent="0.25">
      <c r="A14" s="3" t="s">
        <v>52</v>
      </c>
      <c r="B14" s="35" t="s">
        <v>274</v>
      </c>
      <c r="C14" s="9">
        <v>3.4309473399999998E-2</v>
      </c>
      <c r="D14" s="9" t="str">
        <f>IF($B14="N/A","N/A",IF(C14&gt;6,"No",IF(C14&lt;=0,"No","Yes")))</f>
        <v>Yes</v>
      </c>
      <c r="E14" s="9">
        <v>1.5016668437</v>
      </c>
      <c r="F14" s="9" t="str">
        <f>IF($B14="N/A","N/A",IF(E14&gt;6,"No",IF(E14&lt;=0,"No","Yes")))</f>
        <v>Yes</v>
      </c>
      <c r="G14" s="9">
        <v>1.5078016903</v>
      </c>
      <c r="H14" s="9" t="str">
        <f>IF($B14="N/A","N/A",IF(G14&gt;6,"No",IF(G14&lt;=0,"No","Yes")))</f>
        <v>Yes</v>
      </c>
      <c r="I14" s="10">
        <v>4277</v>
      </c>
      <c r="J14" s="10">
        <v>0.40849999999999997</v>
      </c>
      <c r="K14" s="9" t="str">
        <f t="shared" si="0"/>
        <v>Yes</v>
      </c>
    </row>
    <row r="15" spans="1:11" x14ac:dyDescent="0.25">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5" t="s">
        <v>275</v>
      </c>
      <c r="C16" s="9">
        <v>100</v>
      </c>
      <c r="D16" s="9" t="str">
        <f>IF($B16="N/A","N/A",IF(C16&gt;98,"Yes","No"))</f>
        <v>Yes</v>
      </c>
      <c r="E16" s="9">
        <v>99.996123737999994</v>
      </c>
      <c r="F16" s="9" t="str">
        <f>IF($B16="N/A","N/A",IF(E16&gt;98,"Yes","No"))</f>
        <v>Yes</v>
      </c>
      <c r="G16" s="9">
        <v>100</v>
      </c>
      <c r="H16" s="9" t="str">
        <f>IF($B16="N/A","N/A",IF(G16&gt;98,"Yes","No"))</f>
        <v>Yes</v>
      </c>
      <c r="I16" s="10">
        <v>-4.0000000000000001E-3</v>
      </c>
      <c r="J16" s="10">
        <v>3.8999999999999998E-3</v>
      </c>
      <c r="K16" s="9" t="str">
        <f t="shared" si="0"/>
        <v>Yes</v>
      </c>
    </row>
    <row r="17" spans="1:11" x14ac:dyDescent="0.25">
      <c r="A17" s="3" t="s">
        <v>21</v>
      </c>
      <c r="B17" s="35" t="s">
        <v>275</v>
      </c>
      <c r="C17" s="9">
        <v>99.973038216999996</v>
      </c>
      <c r="D17" s="9" t="str">
        <f>IF($B17="N/A","N/A",IF(C17&gt;98,"Yes","No"))</f>
        <v>Yes</v>
      </c>
      <c r="E17" s="9">
        <v>99.983479102999993</v>
      </c>
      <c r="F17" s="9" t="str">
        <f>IF($B17="N/A","N/A",IF(E17&gt;98,"Yes","No"))</f>
        <v>Yes</v>
      </c>
      <c r="G17" s="9">
        <v>99.985594612</v>
      </c>
      <c r="H17" s="9" t="str">
        <f>IF($B17="N/A","N/A",IF(G17&gt;98,"Yes","No"))</f>
        <v>Yes</v>
      </c>
      <c r="I17" s="10">
        <v>1.04E-2</v>
      </c>
      <c r="J17" s="10">
        <v>2.0999999999999999E-3</v>
      </c>
      <c r="K17" s="9" t="str">
        <f t="shared" si="0"/>
        <v>Yes</v>
      </c>
    </row>
    <row r="18" spans="1:11" x14ac:dyDescent="0.25">
      <c r="A18" s="3" t="s">
        <v>53</v>
      </c>
      <c r="B18" s="35" t="s">
        <v>275</v>
      </c>
      <c r="C18" s="9">
        <v>99.998899519000005</v>
      </c>
      <c r="D18" s="9" t="str">
        <f>IF($B18="N/A","N/A",IF(C18&gt;98,"Yes","No"))</f>
        <v>Yes</v>
      </c>
      <c r="E18" s="9">
        <v>99.994840561000004</v>
      </c>
      <c r="F18" s="9" t="str">
        <f>IF($B18="N/A","N/A",IF(E18&gt;98,"Yes","No"))</f>
        <v>Yes</v>
      </c>
      <c r="G18" s="9">
        <v>99.998988865000001</v>
      </c>
      <c r="H18" s="9" t="str">
        <f>IF($B18="N/A","N/A",IF(G18&gt;98,"Yes","No"))</f>
        <v>Yes</v>
      </c>
      <c r="I18" s="10">
        <v>-4.0000000000000001E-3</v>
      </c>
      <c r="J18" s="10">
        <v>4.1000000000000003E-3</v>
      </c>
      <c r="K18" s="9" t="str">
        <f t="shared" si="0"/>
        <v>Yes</v>
      </c>
    </row>
    <row r="19" spans="1:11" ht="12.75" customHeight="1" x14ac:dyDescent="0.25">
      <c r="A19" s="3" t="s">
        <v>675</v>
      </c>
      <c r="B19" s="35" t="s">
        <v>223</v>
      </c>
      <c r="C19" s="9">
        <v>99.809998398999994</v>
      </c>
      <c r="D19" s="9" t="str">
        <f>IF($B19="N/A","N/A",IF(C19&gt;100,"No",IF(C19&lt;98,"No","Yes")))</f>
        <v>Yes</v>
      </c>
      <c r="E19" s="9">
        <v>99.612994180000001</v>
      </c>
      <c r="F19" s="9" t="str">
        <f>IF($B19="N/A","N/A",IF(E19&gt;100,"No",IF(E19&lt;98,"No","Yes")))</f>
        <v>Yes</v>
      </c>
      <c r="G19" s="9">
        <v>99.639164871000006</v>
      </c>
      <c r="H19" s="9" t="str">
        <f>IF($B19="N/A","N/A",IF(G19&gt;100,"No",IF(G19&lt;98,"No","Yes")))</f>
        <v>Yes</v>
      </c>
      <c r="I19" s="10">
        <v>-0.19700000000000001</v>
      </c>
      <c r="J19" s="10">
        <v>2.63E-2</v>
      </c>
      <c r="K19" s="9" t="str">
        <f>IF(J19="Div by 0", "N/A", IF(J19="N/A","N/A", IF(J19&gt;30, "No", IF(J19&lt;-30, "No", "Yes"))))</f>
        <v>Yes</v>
      </c>
    </row>
    <row r="20" spans="1:11" x14ac:dyDescent="0.25">
      <c r="A20" s="3" t="s">
        <v>676</v>
      </c>
      <c r="B20" s="35" t="s">
        <v>223</v>
      </c>
      <c r="C20" s="9">
        <v>99.999051160999997</v>
      </c>
      <c r="D20" s="9" t="str">
        <f>IF($B20="N/A","N/A",IF(C20&gt;100,"No",IF(C20&lt;98,"No","Yes")))</f>
        <v>Yes</v>
      </c>
      <c r="E20" s="9">
        <v>99.995944964000003</v>
      </c>
      <c r="F20" s="9" t="str">
        <f>IF($B20="N/A","N/A",IF(E20&gt;100,"No",IF(E20&lt;98,"No","Yes")))</f>
        <v>Yes</v>
      </c>
      <c r="G20" s="9">
        <v>99.999793061999995</v>
      </c>
      <c r="H20" s="9" t="str">
        <f>IF($B20="N/A","N/A",IF(G20&gt;100,"No",IF(G20&lt;98,"No","Yes")))</f>
        <v>Yes</v>
      </c>
      <c r="I20" s="10">
        <v>-3.0000000000000001E-3</v>
      </c>
      <c r="J20" s="10">
        <v>3.8E-3</v>
      </c>
      <c r="K20" s="9" t="str">
        <f>IF(J20="Div by 0", "N/A", IF(J20="N/A","N/A", IF(J20&gt;30, "No", IF(J20&lt;-30, "No", "Yes"))))</f>
        <v>Yes</v>
      </c>
    </row>
    <row r="21" spans="1:11" x14ac:dyDescent="0.25">
      <c r="A21" s="3" t="s">
        <v>677</v>
      </c>
      <c r="B21" s="35" t="s">
        <v>223</v>
      </c>
      <c r="C21" s="9">
        <v>99.999051160999997</v>
      </c>
      <c r="D21" s="9" t="str">
        <f>IF($B21="N/A","N/A",IF(C21&gt;100,"No",IF(C21&lt;98,"No","Yes")))</f>
        <v>Yes</v>
      </c>
      <c r="E21" s="9">
        <v>99.995944964000003</v>
      </c>
      <c r="F21" s="9" t="str">
        <f>IF($B21="N/A","N/A",IF(E21&gt;100,"No",IF(E21&lt;98,"No","Yes")))</f>
        <v>Yes</v>
      </c>
      <c r="G21" s="9">
        <v>99.999793061999995</v>
      </c>
      <c r="H21" s="9" t="str">
        <f>IF($B21="N/A","N/A",IF(G21&gt;100,"No",IF(G21&lt;98,"No","Yes")))</f>
        <v>Yes</v>
      </c>
      <c r="I21" s="10">
        <v>-3.0000000000000001E-3</v>
      </c>
      <c r="J21" s="10">
        <v>3.8E-3</v>
      </c>
      <c r="K21" s="9" t="str">
        <f>IF(J21="Div by 0", "N/A", IF(J21="N/A","N/A", IF(J21&gt;30, "No", IF(J21&lt;-30, "No", "Yes"))))</f>
        <v>Yes</v>
      </c>
    </row>
    <row r="22" spans="1:11" ht="15" customHeight="1" x14ac:dyDescent="0.25">
      <c r="A22" s="3" t="s">
        <v>1700</v>
      </c>
      <c r="B22" s="35" t="s">
        <v>213</v>
      </c>
      <c r="C22" s="9">
        <v>66.345775685999996</v>
      </c>
      <c r="D22" s="9" t="str">
        <f>IF($B22="N/A","N/A",IF(C22&gt;15,"No",IF(C22&lt;-15,"No","Yes")))</f>
        <v>N/A</v>
      </c>
      <c r="E22" s="9">
        <v>63.356901256999997</v>
      </c>
      <c r="F22" s="9" t="str">
        <f>IF($B22="N/A","N/A",IF(E22&gt;15,"No",IF(E22&lt;-15,"No","Yes")))</f>
        <v>N/A</v>
      </c>
      <c r="G22" s="9">
        <v>59.035506155999997</v>
      </c>
      <c r="H22" s="9" t="str">
        <f>IF($B22="N/A","N/A",IF(G22&gt;15,"No",IF(G22&lt;-15,"No","Yes")))</f>
        <v>N/A</v>
      </c>
      <c r="I22" s="10">
        <v>-4.5</v>
      </c>
      <c r="J22" s="10">
        <v>-6.82</v>
      </c>
      <c r="K22" s="9" t="str">
        <f t="shared" ref="K22:K31" si="1">IF(J22="Div by 0", "N/A", IF(J22="N/A","N/A", IF(J22&gt;30, "No", IF(J22&lt;-30, "No", "Yes"))))</f>
        <v>Yes</v>
      </c>
    </row>
    <row r="23" spans="1:11" x14ac:dyDescent="0.25">
      <c r="A23" s="3" t="s">
        <v>937</v>
      </c>
      <c r="B23" s="35" t="s">
        <v>213</v>
      </c>
      <c r="C23" s="9">
        <v>33.230657020000002</v>
      </c>
      <c r="D23" s="9" t="str">
        <f>IF($B23="N/A","N/A",IF(C23&gt;15,"No",IF(C23&lt;-15,"No","Yes")))</f>
        <v>N/A</v>
      </c>
      <c r="E23" s="9">
        <v>35.976203255999998</v>
      </c>
      <c r="F23" s="9" t="str">
        <f>IF($B23="N/A","N/A",IF(E23&gt;15,"No",IF(E23&lt;-15,"No","Yes")))</f>
        <v>N/A</v>
      </c>
      <c r="G23" s="9">
        <v>40.110241023</v>
      </c>
      <c r="H23" s="9" t="str">
        <f>IF($B23="N/A","N/A",IF(G23&gt;15,"No",IF(G23&lt;-15,"No","Yes")))</f>
        <v>N/A</v>
      </c>
      <c r="I23" s="10">
        <v>8.2620000000000005</v>
      </c>
      <c r="J23" s="10">
        <v>11.49</v>
      </c>
      <c r="K23" s="9" t="str">
        <f t="shared" si="1"/>
        <v>Yes</v>
      </c>
    </row>
    <row r="24" spans="1:11" ht="25" x14ac:dyDescent="0.25">
      <c r="A24" s="3" t="s">
        <v>938</v>
      </c>
      <c r="B24" s="35" t="s">
        <v>213</v>
      </c>
      <c r="C24" s="9">
        <v>0.33954690040000002</v>
      </c>
      <c r="D24" s="9" t="str">
        <f>IF($B24="N/A","N/A",IF(C24&gt;15,"No",IF(C24&lt;-15,"No","Yes")))</f>
        <v>N/A</v>
      </c>
      <c r="E24" s="9">
        <v>0.57436693049999998</v>
      </c>
      <c r="F24" s="9" t="str">
        <f>IF($B24="N/A","N/A",IF(E24&gt;15,"No",IF(E24&lt;-15,"No","Yes")))</f>
        <v>N/A</v>
      </c>
      <c r="G24" s="9">
        <v>0.74924474109999994</v>
      </c>
      <c r="H24" s="9" t="str">
        <f>IF($B24="N/A","N/A",IF(G24&gt;15,"No",IF(G24&lt;-15,"No","Yes")))</f>
        <v>N/A</v>
      </c>
      <c r="I24" s="10">
        <v>69.16</v>
      </c>
      <c r="J24" s="10">
        <v>30.45</v>
      </c>
      <c r="K24" s="9" t="str">
        <f t="shared" si="1"/>
        <v>No</v>
      </c>
    </row>
    <row r="25" spans="1:11" x14ac:dyDescent="0.25">
      <c r="A25" s="3" t="s">
        <v>166</v>
      </c>
      <c r="B25" s="35" t="s">
        <v>213</v>
      </c>
      <c r="C25" s="9">
        <v>99.999051160999997</v>
      </c>
      <c r="D25" s="9" t="str">
        <f t="shared" ref="D25:D27" si="2">IF($B25="N/A","N/A",IF(C25&gt;15,"No",IF(C25&lt;-15,"No","Yes")))</f>
        <v>N/A</v>
      </c>
      <c r="E25" s="9">
        <v>99.995944964000003</v>
      </c>
      <c r="F25" s="9" t="str">
        <f t="shared" ref="F25:F27" si="3">IF($B25="N/A","N/A",IF(E25&gt;15,"No",IF(E25&lt;-15,"No","Yes")))</f>
        <v>N/A</v>
      </c>
      <c r="G25" s="9">
        <v>99.999793061999995</v>
      </c>
      <c r="H25" s="9" t="str">
        <f t="shared" ref="H25:H27" si="4">IF($B25="N/A","N/A",IF(G25&gt;15,"No",IF(G25&lt;-15,"No","Yes")))</f>
        <v>N/A</v>
      </c>
      <c r="I25" s="10">
        <v>-3.0000000000000001E-3</v>
      </c>
      <c r="J25" s="10">
        <v>3.8E-3</v>
      </c>
      <c r="K25" s="9" t="str">
        <f t="shared" si="1"/>
        <v>Yes</v>
      </c>
    </row>
    <row r="26" spans="1:11" x14ac:dyDescent="0.25">
      <c r="A26" s="3" t="s">
        <v>167</v>
      </c>
      <c r="B26" s="35" t="s">
        <v>213</v>
      </c>
      <c r="C26" s="9">
        <v>99.999051160999997</v>
      </c>
      <c r="D26" s="9" t="str">
        <f t="shared" si="2"/>
        <v>N/A</v>
      </c>
      <c r="E26" s="9">
        <v>99.995944964000003</v>
      </c>
      <c r="F26" s="9" t="str">
        <f t="shared" si="3"/>
        <v>N/A</v>
      </c>
      <c r="G26" s="9">
        <v>99.999793061999995</v>
      </c>
      <c r="H26" s="9" t="str">
        <f t="shared" si="4"/>
        <v>N/A</v>
      </c>
      <c r="I26" s="10">
        <v>-3.0000000000000001E-3</v>
      </c>
      <c r="J26" s="10">
        <v>3.8E-3</v>
      </c>
      <c r="K26" s="9" t="str">
        <f t="shared" si="1"/>
        <v>Yes</v>
      </c>
    </row>
    <row r="27" spans="1:11" x14ac:dyDescent="0.25">
      <c r="A27" s="3" t="s">
        <v>168</v>
      </c>
      <c r="B27" s="35" t="s">
        <v>213</v>
      </c>
      <c r="C27" s="9">
        <v>99.999051160999997</v>
      </c>
      <c r="D27" s="9" t="str">
        <f t="shared" si="2"/>
        <v>N/A</v>
      </c>
      <c r="E27" s="9">
        <v>99.995944964000003</v>
      </c>
      <c r="F27" s="9" t="str">
        <f t="shared" si="3"/>
        <v>N/A</v>
      </c>
      <c r="G27" s="9">
        <v>99.999793061999995</v>
      </c>
      <c r="H27" s="9" t="str">
        <f t="shared" si="4"/>
        <v>N/A</v>
      </c>
      <c r="I27" s="10">
        <v>-3.0000000000000001E-3</v>
      </c>
      <c r="J27" s="10">
        <v>3.8E-3</v>
      </c>
      <c r="K27" s="9" t="str">
        <f t="shared" si="1"/>
        <v>Yes</v>
      </c>
    </row>
    <row r="28" spans="1:11" x14ac:dyDescent="0.25">
      <c r="A28" s="3" t="s">
        <v>54</v>
      </c>
      <c r="B28" s="35" t="s">
        <v>213</v>
      </c>
      <c r="C28" s="9">
        <v>3.0350476426999999</v>
      </c>
      <c r="D28" s="9" t="str">
        <f>IF($B28="N/A","N/A",IF(C28&gt;15,"No",IF(C28&lt;-15,"No","Yes")))</f>
        <v>N/A</v>
      </c>
      <c r="E28" s="9">
        <v>3.2287041801999998</v>
      </c>
      <c r="F28" s="9" t="str">
        <f>IF($B28="N/A","N/A",IF(E28&gt;15,"No",IF(E28&lt;-15,"No","Yes")))</f>
        <v>N/A</v>
      </c>
      <c r="G28" s="9">
        <v>3.3034411453999999</v>
      </c>
      <c r="H28" s="9" t="str">
        <f>IF($B28="N/A","N/A",IF(G28&gt;15,"No",IF(G28&lt;-15,"No","Yes")))</f>
        <v>N/A</v>
      </c>
      <c r="I28" s="10">
        <v>6.3810000000000002</v>
      </c>
      <c r="J28" s="10">
        <v>2.3149999999999999</v>
      </c>
      <c r="K28" s="9" t="str">
        <f t="shared" si="1"/>
        <v>Yes</v>
      </c>
    </row>
    <row r="29" spans="1:11" x14ac:dyDescent="0.25">
      <c r="A29" s="3" t="s">
        <v>55</v>
      </c>
      <c r="B29" s="35" t="s">
        <v>213</v>
      </c>
      <c r="C29" s="9">
        <v>96.964003517999998</v>
      </c>
      <c r="D29" s="9" t="str">
        <f>IF($B29="N/A","N/A",IF(C29&gt;15,"No",IF(C29&lt;-15,"No","Yes")))</f>
        <v>N/A</v>
      </c>
      <c r="E29" s="9">
        <v>96.767240783000005</v>
      </c>
      <c r="F29" s="9" t="str">
        <f>IF($B29="N/A","N/A",IF(E29&gt;15,"No",IF(E29&lt;-15,"No","Yes")))</f>
        <v>N/A</v>
      </c>
      <c r="G29" s="9">
        <v>96.696351917000001</v>
      </c>
      <c r="H29" s="9" t="str">
        <f>IF($B29="N/A","N/A",IF(G29&gt;15,"No",IF(G29&lt;-15,"No","Yes")))</f>
        <v>N/A</v>
      </c>
      <c r="I29" s="10">
        <v>-0.20300000000000001</v>
      </c>
      <c r="J29" s="10">
        <v>-7.2999999999999995E-2</v>
      </c>
      <c r="K29" s="9" t="str">
        <f t="shared" si="1"/>
        <v>Yes</v>
      </c>
    </row>
    <row r="30" spans="1:11" x14ac:dyDescent="0.25">
      <c r="A30" s="3" t="s">
        <v>56</v>
      </c>
      <c r="B30" s="35" t="s">
        <v>213</v>
      </c>
      <c r="C30" s="9">
        <v>67.049470548000002</v>
      </c>
      <c r="D30" s="9" t="str">
        <f>IF($B30="N/A","N/A",IF(C30&gt;15,"No",IF(C30&lt;-15,"No","Yes")))</f>
        <v>N/A</v>
      </c>
      <c r="E30" s="9">
        <v>71.189677879000001</v>
      </c>
      <c r="F30" s="9" t="str">
        <f>IF($B30="N/A","N/A",IF(E30&gt;15,"No",IF(E30&lt;-15,"No","Yes")))</f>
        <v>N/A</v>
      </c>
      <c r="G30" s="9">
        <v>74.464050091000004</v>
      </c>
      <c r="H30" s="9" t="str">
        <f>IF($B30="N/A","N/A",IF(G30&gt;15,"No",IF(G30&lt;-15,"No","Yes")))</f>
        <v>N/A</v>
      </c>
      <c r="I30" s="10">
        <v>6.1749999999999998</v>
      </c>
      <c r="J30" s="10">
        <v>4.5999999999999996</v>
      </c>
      <c r="K30" s="9" t="str">
        <f t="shared" si="1"/>
        <v>Yes</v>
      </c>
    </row>
    <row r="31" spans="1:11" x14ac:dyDescent="0.25">
      <c r="A31" s="3" t="s">
        <v>57</v>
      </c>
      <c r="B31" s="35" t="s">
        <v>213</v>
      </c>
      <c r="C31" s="9">
        <v>24.017525196000001</v>
      </c>
      <c r="D31" s="9" t="str">
        <f>IF($B31="N/A","N/A",IF(C31&gt;15,"No",IF(C31&lt;-15,"No","Yes")))</f>
        <v>N/A</v>
      </c>
      <c r="E31" s="9">
        <v>21.338154086999999</v>
      </c>
      <c r="F31" s="9" t="str">
        <f>IF($B31="N/A","N/A",IF(E31&gt;15,"No",IF(E31&lt;-15,"No","Yes")))</f>
        <v>N/A</v>
      </c>
      <c r="G31" s="9">
        <v>19.402076052999998</v>
      </c>
      <c r="H31" s="9" t="str">
        <f>IF($B31="N/A","N/A",IF(G31&gt;15,"No",IF(G31&lt;-15,"No","Yes")))</f>
        <v>N/A</v>
      </c>
      <c r="I31" s="10">
        <v>-11.2</v>
      </c>
      <c r="J31" s="10">
        <v>-9.07</v>
      </c>
      <c r="K31" s="9" t="str">
        <f t="shared" si="1"/>
        <v>Yes</v>
      </c>
    </row>
    <row r="32" spans="1:11" ht="12" customHeight="1" x14ac:dyDescent="0.25">
      <c r="A32" s="141" t="s">
        <v>1632</v>
      </c>
      <c r="B32" s="142"/>
      <c r="C32" s="142"/>
      <c r="D32" s="142"/>
      <c r="E32" s="142"/>
      <c r="F32" s="142"/>
      <c r="G32" s="142"/>
      <c r="H32" s="142"/>
      <c r="I32" s="142"/>
      <c r="J32" s="142"/>
      <c r="K32" s="143"/>
    </row>
    <row r="33" spans="1:11" x14ac:dyDescent="0.25">
      <c r="A33" s="136" t="s">
        <v>1630</v>
      </c>
      <c r="B33" s="137"/>
      <c r="C33" s="137"/>
      <c r="D33" s="137"/>
      <c r="E33" s="137"/>
      <c r="F33" s="137"/>
      <c r="G33" s="137"/>
      <c r="H33" s="137"/>
      <c r="I33" s="137"/>
      <c r="J33" s="137"/>
      <c r="K33" s="138"/>
    </row>
    <row r="34" spans="1:11" x14ac:dyDescent="0.25">
      <c r="A34" s="139" t="s">
        <v>1731</v>
      </c>
      <c r="B34" s="139"/>
      <c r="C34" s="139"/>
      <c r="D34" s="139"/>
      <c r="E34" s="139"/>
      <c r="F34" s="139"/>
      <c r="G34" s="139"/>
      <c r="H34" s="139"/>
      <c r="I34" s="139"/>
      <c r="J34" s="139"/>
      <c r="K34" s="140"/>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1726</v>
      </c>
      <c r="B1" s="128"/>
      <c r="C1" s="128"/>
      <c r="D1" s="128"/>
      <c r="E1" s="128"/>
      <c r="F1" s="128"/>
      <c r="G1" s="128"/>
      <c r="H1" s="128"/>
      <c r="I1" s="128"/>
      <c r="J1" s="128"/>
      <c r="K1" s="129"/>
    </row>
    <row r="2" spans="1:11" ht="13" x14ac:dyDescent="0.3">
      <c r="A2" s="133" t="s">
        <v>1588</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5.5" customHeight="1"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1744</v>
      </c>
      <c r="J6" s="10" t="s">
        <v>1744</v>
      </c>
      <c r="K6" s="9" t="str">
        <f t="shared" ref="K6:K18" si="2">IF(J6="Div by 0", "N/A", IF(J6="N/A","N/A", IF(J6&gt;30, "No", IF(J6&lt;-30, "No", "Yes"))))</f>
        <v>N/A</v>
      </c>
    </row>
    <row r="7" spans="1:11" x14ac:dyDescent="0.25">
      <c r="A7" s="26" t="s">
        <v>443</v>
      </c>
      <c r="B7" s="71" t="s">
        <v>213</v>
      </c>
      <c r="C7" s="9" t="s">
        <v>1744</v>
      </c>
      <c r="D7" s="9" t="str">
        <f t="shared" si="0"/>
        <v>N/A</v>
      </c>
      <c r="E7" s="9" t="s">
        <v>1744</v>
      </c>
      <c r="F7" s="9" t="str">
        <f t="shared" si="0"/>
        <v>N/A</v>
      </c>
      <c r="G7" s="9" t="s">
        <v>1744</v>
      </c>
      <c r="H7" s="9" t="str">
        <f t="shared" si="1"/>
        <v>N/A</v>
      </c>
      <c r="I7" s="10" t="s">
        <v>1744</v>
      </c>
      <c r="J7" s="10" t="s">
        <v>1744</v>
      </c>
      <c r="K7" s="9" t="str">
        <f t="shared" si="2"/>
        <v>N/A</v>
      </c>
    </row>
    <row r="8" spans="1:11" x14ac:dyDescent="0.25">
      <c r="A8" s="26" t="s">
        <v>444</v>
      </c>
      <c r="B8" s="71" t="s">
        <v>213</v>
      </c>
      <c r="C8" s="9" t="s">
        <v>1744</v>
      </c>
      <c r="D8" s="9" t="str">
        <f t="shared" si="0"/>
        <v>N/A</v>
      </c>
      <c r="E8" s="9" t="s">
        <v>1744</v>
      </c>
      <c r="F8" s="9" t="str">
        <f t="shared" si="0"/>
        <v>N/A</v>
      </c>
      <c r="G8" s="9" t="s">
        <v>1744</v>
      </c>
      <c r="H8" s="9" t="str">
        <f t="shared" si="1"/>
        <v>N/A</v>
      </c>
      <c r="I8" s="10" t="s">
        <v>1744</v>
      </c>
      <c r="J8" s="10" t="s">
        <v>1744</v>
      </c>
      <c r="K8" s="9" t="str">
        <f t="shared" si="2"/>
        <v>N/A</v>
      </c>
    </row>
    <row r="9" spans="1:11" x14ac:dyDescent="0.25">
      <c r="A9" s="26" t="s">
        <v>445</v>
      </c>
      <c r="B9" s="71" t="s">
        <v>213</v>
      </c>
      <c r="C9" s="9" t="s">
        <v>1744</v>
      </c>
      <c r="D9" s="9" t="str">
        <f t="shared" si="0"/>
        <v>N/A</v>
      </c>
      <c r="E9" s="9" t="s">
        <v>1744</v>
      </c>
      <c r="F9" s="9" t="str">
        <f t="shared" si="0"/>
        <v>N/A</v>
      </c>
      <c r="G9" s="9" t="s">
        <v>1744</v>
      </c>
      <c r="H9" s="9" t="str">
        <f t="shared" si="1"/>
        <v>N/A</v>
      </c>
      <c r="I9" s="10" t="s">
        <v>1744</v>
      </c>
      <c r="J9" s="10" t="s">
        <v>1744</v>
      </c>
      <c r="K9" s="9" t="str">
        <f t="shared" si="2"/>
        <v>N/A</v>
      </c>
    </row>
    <row r="10" spans="1:11" x14ac:dyDescent="0.25">
      <c r="A10" s="26" t="s">
        <v>446</v>
      </c>
      <c r="B10" s="71" t="s">
        <v>213</v>
      </c>
      <c r="C10" s="9" t="s">
        <v>1744</v>
      </c>
      <c r="D10" s="9" t="str">
        <f t="shared" si="0"/>
        <v>N/A</v>
      </c>
      <c r="E10" s="9" t="s">
        <v>1744</v>
      </c>
      <c r="F10" s="9" t="str">
        <f t="shared" si="0"/>
        <v>N/A</v>
      </c>
      <c r="G10" s="9" t="s">
        <v>1744</v>
      </c>
      <c r="H10" s="9" t="str">
        <f t="shared" si="1"/>
        <v>N/A</v>
      </c>
      <c r="I10" s="10" t="s">
        <v>1744</v>
      </c>
      <c r="J10" s="10" t="s">
        <v>1744</v>
      </c>
      <c r="K10" s="9" t="str">
        <f t="shared" si="2"/>
        <v>N/A</v>
      </c>
    </row>
    <row r="11" spans="1:11" x14ac:dyDescent="0.25">
      <c r="A11" s="2" t="s">
        <v>207</v>
      </c>
      <c r="B11" s="71" t="s">
        <v>213</v>
      </c>
      <c r="C11" s="9" t="s">
        <v>1744</v>
      </c>
      <c r="D11" s="9" t="str">
        <f t="shared" si="0"/>
        <v>N/A</v>
      </c>
      <c r="E11" s="9" t="s">
        <v>1744</v>
      </c>
      <c r="F11" s="9" t="str">
        <f t="shared" si="0"/>
        <v>N/A</v>
      </c>
      <c r="G11" s="9" t="s">
        <v>1744</v>
      </c>
      <c r="H11" s="9" t="str">
        <f t="shared" si="1"/>
        <v>N/A</v>
      </c>
      <c r="I11" s="10" t="s">
        <v>1744</v>
      </c>
      <c r="J11" s="10" t="s">
        <v>1744</v>
      </c>
      <c r="K11" s="9" t="str">
        <f t="shared" si="2"/>
        <v>N/A</v>
      </c>
    </row>
    <row r="12" spans="1:11" x14ac:dyDescent="0.25">
      <c r="A12" s="2" t="s">
        <v>936</v>
      </c>
      <c r="B12" s="71" t="s">
        <v>213</v>
      </c>
      <c r="C12" s="9" t="s">
        <v>1744</v>
      </c>
      <c r="D12" s="9" t="str">
        <f t="shared" si="0"/>
        <v>N/A</v>
      </c>
      <c r="E12" s="9" t="s">
        <v>1744</v>
      </c>
      <c r="F12" s="9" t="str">
        <f t="shared" si="0"/>
        <v>N/A</v>
      </c>
      <c r="G12" s="9" t="s">
        <v>1744</v>
      </c>
      <c r="H12" s="9" t="str">
        <f t="shared" si="1"/>
        <v>N/A</v>
      </c>
      <c r="I12" s="10" t="s">
        <v>1744</v>
      </c>
      <c r="J12" s="10" t="s">
        <v>1744</v>
      </c>
      <c r="K12" s="9" t="str">
        <f t="shared" si="2"/>
        <v>N/A</v>
      </c>
    </row>
    <row r="13" spans="1:11" x14ac:dyDescent="0.25">
      <c r="A13" s="2" t="s">
        <v>51</v>
      </c>
      <c r="B13" s="71" t="s">
        <v>213</v>
      </c>
      <c r="C13" s="9" t="s">
        <v>1744</v>
      </c>
      <c r="D13" s="9" t="str">
        <f t="shared" si="0"/>
        <v>N/A</v>
      </c>
      <c r="E13" s="9" t="s">
        <v>1744</v>
      </c>
      <c r="F13" s="9" t="str">
        <f t="shared" si="0"/>
        <v>N/A</v>
      </c>
      <c r="G13" s="9" t="s">
        <v>1744</v>
      </c>
      <c r="H13" s="9" t="str">
        <f t="shared" si="1"/>
        <v>N/A</v>
      </c>
      <c r="I13" s="10" t="s">
        <v>1744</v>
      </c>
      <c r="J13" s="10" t="s">
        <v>1744</v>
      </c>
      <c r="K13" s="9" t="str">
        <f t="shared" si="2"/>
        <v>N/A</v>
      </c>
    </row>
    <row r="14" spans="1:11" x14ac:dyDescent="0.25">
      <c r="A14" s="2" t="s">
        <v>52</v>
      </c>
      <c r="B14" s="71" t="s">
        <v>213</v>
      </c>
      <c r="C14" s="9" t="s">
        <v>1744</v>
      </c>
      <c r="D14" s="9" t="str">
        <f t="shared" si="0"/>
        <v>N/A</v>
      </c>
      <c r="E14" s="9" t="s">
        <v>1744</v>
      </c>
      <c r="F14" s="9" t="str">
        <f t="shared" si="0"/>
        <v>N/A</v>
      </c>
      <c r="G14" s="9" t="s">
        <v>1744</v>
      </c>
      <c r="H14" s="9" t="str">
        <f t="shared" si="1"/>
        <v>N/A</v>
      </c>
      <c r="I14" s="10" t="s">
        <v>1744</v>
      </c>
      <c r="J14" s="10" t="s">
        <v>1744</v>
      </c>
      <c r="K14" s="9" t="str">
        <f t="shared" si="2"/>
        <v>N/A</v>
      </c>
    </row>
    <row r="15" spans="1:11" x14ac:dyDescent="0.25">
      <c r="A15" s="2" t="s">
        <v>164</v>
      </c>
      <c r="B15" s="71" t="s">
        <v>213</v>
      </c>
      <c r="C15" s="9" t="s">
        <v>1744</v>
      </c>
      <c r="D15" s="9" t="str">
        <f t="shared" si="0"/>
        <v>N/A</v>
      </c>
      <c r="E15" s="9" t="s">
        <v>1744</v>
      </c>
      <c r="F15" s="9" t="str">
        <f t="shared" si="0"/>
        <v>N/A</v>
      </c>
      <c r="G15" s="9" t="s">
        <v>1744</v>
      </c>
      <c r="H15" s="9" t="str">
        <f t="shared" si="1"/>
        <v>N/A</v>
      </c>
      <c r="I15" s="10" t="s">
        <v>1744</v>
      </c>
      <c r="J15" s="10" t="s">
        <v>1744</v>
      </c>
      <c r="K15" s="9" t="str">
        <f t="shared" si="2"/>
        <v>N/A</v>
      </c>
    </row>
    <row r="16" spans="1:11" x14ac:dyDescent="0.25">
      <c r="A16" s="2" t="s">
        <v>165</v>
      </c>
      <c r="B16" s="71" t="s">
        <v>213</v>
      </c>
      <c r="C16" s="9" t="s">
        <v>1744</v>
      </c>
      <c r="D16" s="9" t="str">
        <f t="shared" si="0"/>
        <v>N/A</v>
      </c>
      <c r="E16" s="9" t="s">
        <v>1744</v>
      </c>
      <c r="F16" s="9" t="str">
        <f t="shared" si="0"/>
        <v>N/A</v>
      </c>
      <c r="G16" s="9" t="s">
        <v>1744</v>
      </c>
      <c r="H16" s="9" t="str">
        <f t="shared" si="1"/>
        <v>N/A</v>
      </c>
      <c r="I16" s="10" t="s">
        <v>1744</v>
      </c>
      <c r="J16" s="10" t="s">
        <v>1744</v>
      </c>
      <c r="K16" s="9" t="str">
        <f t="shared" si="2"/>
        <v>N/A</v>
      </c>
    </row>
    <row r="17" spans="1:11" x14ac:dyDescent="0.25">
      <c r="A17" s="2" t="s">
        <v>21</v>
      </c>
      <c r="B17" s="71" t="s">
        <v>213</v>
      </c>
      <c r="C17" s="9" t="s">
        <v>1744</v>
      </c>
      <c r="D17" s="9" t="str">
        <f t="shared" si="0"/>
        <v>N/A</v>
      </c>
      <c r="E17" s="9" t="s">
        <v>1744</v>
      </c>
      <c r="F17" s="9" t="str">
        <f t="shared" si="0"/>
        <v>N/A</v>
      </c>
      <c r="G17" s="9" t="s">
        <v>1744</v>
      </c>
      <c r="H17" s="9" t="str">
        <f t="shared" si="1"/>
        <v>N/A</v>
      </c>
      <c r="I17" s="10" t="s">
        <v>1744</v>
      </c>
      <c r="J17" s="10" t="s">
        <v>1744</v>
      </c>
      <c r="K17" s="9" t="str">
        <f t="shared" si="2"/>
        <v>N/A</v>
      </c>
    </row>
    <row r="18" spans="1:11" x14ac:dyDescent="0.25">
      <c r="A18" s="2" t="s">
        <v>53</v>
      </c>
      <c r="B18" s="71" t="s">
        <v>213</v>
      </c>
      <c r="C18" s="9" t="s">
        <v>1744</v>
      </c>
      <c r="D18" s="9" t="str">
        <f t="shared" si="0"/>
        <v>N/A</v>
      </c>
      <c r="E18" s="9" t="s">
        <v>1744</v>
      </c>
      <c r="F18" s="9" t="str">
        <f t="shared" si="0"/>
        <v>N/A</v>
      </c>
      <c r="G18" s="9" t="s">
        <v>1744</v>
      </c>
      <c r="H18" s="9" t="str">
        <f t="shared" si="1"/>
        <v>N/A</v>
      </c>
      <c r="I18" s="10" t="s">
        <v>1744</v>
      </c>
      <c r="J18" s="10" t="s">
        <v>1744</v>
      </c>
      <c r="K18" s="9" t="str">
        <f t="shared" si="2"/>
        <v>N/A</v>
      </c>
    </row>
    <row r="19" spans="1:11" x14ac:dyDescent="0.25">
      <c r="A19" s="3" t="s">
        <v>675</v>
      </c>
      <c r="B19" s="71" t="s">
        <v>213</v>
      </c>
      <c r="C19" s="9" t="s">
        <v>1744</v>
      </c>
      <c r="D19" s="9" t="str">
        <f t="shared" ref="D19:D21" si="3">IF($B19="N/A","N/A",IF(C19&lt;0,"No","Yes"))</f>
        <v>N/A</v>
      </c>
      <c r="E19" s="9" t="s">
        <v>1744</v>
      </c>
      <c r="F19" s="9" t="str">
        <f t="shared" ref="F19:F21" si="4">IF($B19="N/A","N/A",IF(E19&lt;0,"No","Yes"))</f>
        <v>N/A</v>
      </c>
      <c r="G19" s="9" t="s">
        <v>1744</v>
      </c>
      <c r="H19" s="9" t="str">
        <f t="shared" ref="H19:H21" si="5">IF($B19="N/A","N/A",IF(G19&lt;0,"No","Yes"))</f>
        <v>N/A</v>
      </c>
      <c r="I19" s="10" t="s">
        <v>1744</v>
      </c>
      <c r="J19" s="10" t="s">
        <v>1744</v>
      </c>
      <c r="K19" s="9" t="str">
        <f>IF(J19="Div by 0", "N/A", IF(J19="N/A","N/A", IF(J19&gt;30, "No", IF(J19&lt;-30, "No", "Yes"))))</f>
        <v>N/A</v>
      </c>
    </row>
    <row r="20" spans="1:11" x14ac:dyDescent="0.25">
      <c r="A20" s="3" t="s">
        <v>676</v>
      </c>
      <c r="B20" s="71" t="s">
        <v>213</v>
      </c>
      <c r="C20" s="9" t="s">
        <v>1744</v>
      </c>
      <c r="D20" s="9" t="str">
        <f t="shared" si="3"/>
        <v>N/A</v>
      </c>
      <c r="E20" s="9" t="s">
        <v>1744</v>
      </c>
      <c r="F20" s="9" t="str">
        <f t="shared" si="4"/>
        <v>N/A</v>
      </c>
      <c r="G20" s="9" t="s">
        <v>1744</v>
      </c>
      <c r="H20" s="9" t="str">
        <f t="shared" si="5"/>
        <v>N/A</v>
      </c>
      <c r="I20" s="10" t="s">
        <v>1744</v>
      </c>
      <c r="J20" s="10" t="s">
        <v>1744</v>
      </c>
      <c r="K20" s="9" t="str">
        <f>IF(J20="Div by 0", "N/A", IF(J20="N/A","N/A", IF(J20&gt;30, "No", IF(J20&lt;-30, "No", "Yes"))))</f>
        <v>N/A</v>
      </c>
    </row>
    <row r="21" spans="1:11" x14ac:dyDescent="0.25">
      <c r="A21" s="3" t="s">
        <v>677</v>
      </c>
      <c r="B21" s="71" t="s">
        <v>213</v>
      </c>
      <c r="C21" s="9" t="s">
        <v>1744</v>
      </c>
      <c r="D21" s="9" t="str">
        <f t="shared" si="3"/>
        <v>N/A</v>
      </c>
      <c r="E21" s="9" t="s">
        <v>1744</v>
      </c>
      <c r="F21" s="9" t="str">
        <f t="shared" si="4"/>
        <v>N/A</v>
      </c>
      <c r="G21" s="9" t="s">
        <v>1744</v>
      </c>
      <c r="H21" s="9" t="str">
        <f t="shared" si="5"/>
        <v>N/A</v>
      </c>
      <c r="I21" s="10" t="s">
        <v>1744</v>
      </c>
      <c r="J21" s="10" t="s">
        <v>1744</v>
      </c>
      <c r="K21" s="9" t="str">
        <f>IF(J21="Div by 0", "N/A", IF(J21="N/A","N/A", IF(J21&gt;30, "No", IF(J21&lt;-30, "No", "Yes"))))</f>
        <v>N/A</v>
      </c>
    </row>
    <row r="22" spans="1:11" ht="16.5" customHeight="1" x14ac:dyDescent="0.25">
      <c r="A22" s="3" t="s">
        <v>1700</v>
      </c>
      <c r="B22" s="71" t="s">
        <v>213</v>
      </c>
      <c r="C22" s="9" t="s">
        <v>1744</v>
      </c>
      <c r="D22" s="9" t="str">
        <f t="shared" ref="D22:D31" si="6">IF($B22="N/A","N/A",IF(C22&lt;0,"No","Yes"))</f>
        <v>N/A</v>
      </c>
      <c r="E22" s="9" t="s">
        <v>1744</v>
      </c>
      <c r="F22" s="9" t="str">
        <f t="shared" ref="F22:F31" si="7">IF($B22="N/A","N/A",IF(E22&lt;0,"No","Yes"))</f>
        <v>N/A</v>
      </c>
      <c r="G22" s="9" t="s">
        <v>1744</v>
      </c>
      <c r="I22" s="10" t="s">
        <v>1744</v>
      </c>
      <c r="J22" s="10" t="s">
        <v>1744</v>
      </c>
      <c r="K22" s="9" t="str">
        <f t="shared" ref="K22:K31" si="8">IF(J22="Div by 0", "N/A", IF(J22="N/A","N/A", IF(J22&gt;30, "No", IF(J22&lt;-30, "No", "Yes"))))</f>
        <v>N/A</v>
      </c>
    </row>
    <row r="23" spans="1:11" x14ac:dyDescent="0.25">
      <c r="A23" s="3" t="s">
        <v>939</v>
      </c>
      <c r="B23" s="71" t="s">
        <v>213</v>
      </c>
      <c r="C23" s="9" t="s">
        <v>1744</v>
      </c>
      <c r="D23" s="9" t="str">
        <f t="shared" si="6"/>
        <v>N/A</v>
      </c>
      <c r="E23" s="9" t="s">
        <v>1744</v>
      </c>
      <c r="F23" s="9" t="str">
        <f t="shared" si="7"/>
        <v>N/A</v>
      </c>
      <c r="G23" s="9" t="s">
        <v>1744</v>
      </c>
      <c r="H23" s="9" t="str">
        <f t="shared" ref="H23:H31" si="9">IF($B23="N/A","N/A",IF(G23&lt;0,"No","Yes"))</f>
        <v>N/A</v>
      </c>
      <c r="I23" s="10" t="s">
        <v>1744</v>
      </c>
      <c r="J23" s="10" t="s">
        <v>1744</v>
      </c>
      <c r="K23" s="9" t="str">
        <f t="shared" si="8"/>
        <v>N/A</v>
      </c>
    </row>
    <row r="24" spans="1:11" ht="25" x14ac:dyDescent="0.25">
      <c r="A24" s="3" t="s">
        <v>940</v>
      </c>
      <c r="B24" s="71" t="s">
        <v>213</v>
      </c>
      <c r="C24" s="9" t="s">
        <v>1744</v>
      </c>
      <c r="D24" s="9" t="str">
        <f t="shared" si="6"/>
        <v>N/A</v>
      </c>
      <c r="E24" s="9" t="s">
        <v>1744</v>
      </c>
      <c r="F24" s="9" t="str">
        <f t="shared" si="7"/>
        <v>N/A</v>
      </c>
      <c r="G24" s="9" t="s">
        <v>1744</v>
      </c>
      <c r="H24" s="9" t="str">
        <f t="shared" si="9"/>
        <v>N/A</v>
      </c>
      <c r="I24" s="10" t="s">
        <v>1744</v>
      </c>
      <c r="J24" s="10" t="s">
        <v>1744</v>
      </c>
      <c r="K24" s="9" t="str">
        <f t="shared" si="8"/>
        <v>N/A</v>
      </c>
    </row>
    <row r="25" spans="1:11" x14ac:dyDescent="0.25">
      <c r="A25" s="2" t="s">
        <v>166</v>
      </c>
      <c r="B25" s="71" t="s">
        <v>213</v>
      </c>
      <c r="C25" s="9" t="s">
        <v>1744</v>
      </c>
      <c r="D25" s="9" t="str">
        <f t="shared" si="6"/>
        <v>N/A</v>
      </c>
      <c r="E25" s="9" t="s">
        <v>1744</v>
      </c>
      <c r="F25" s="9" t="str">
        <f t="shared" si="7"/>
        <v>N/A</v>
      </c>
      <c r="G25" s="9" t="s">
        <v>1744</v>
      </c>
      <c r="H25" s="9" t="str">
        <f t="shared" si="9"/>
        <v>N/A</v>
      </c>
      <c r="I25" s="10" t="s">
        <v>1744</v>
      </c>
      <c r="J25" s="10" t="s">
        <v>1744</v>
      </c>
      <c r="K25" s="9" t="str">
        <f t="shared" si="8"/>
        <v>N/A</v>
      </c>
    </row>
    <row r="26" spans="1:11" x14ac:dyDescent="0.25">
      <c r="A26" s="2" t="s">
        <v>167</v>
      </c>
      <c r="B26" s="71" t="s">
        <v>213</v>
      </c>
      <c r="C26" s="9" t="s">
        <v>1744</v>
      </c>
      <c r="D26" s="9" t="str">
        <f t="shared" si="6"/>
        <v>N/A</v>
      </c>
      <c r="E26" s="9" t="s">
        <v>1744</v>
      </c>
      <c r="F26" s="9" t="str">
        <f t="shared" si="7"/>
        <v>N/A</v>
      </c>
      <c r="G26" s="9" t="s">
        <v>1744</v>
      </c>
      <c r="H26" s="9" t="str">
        <f t="shared" si="9"/>
        <v>N/A</v>
      </c>
      <c r="I26" s="10" t="s">
        <v>1744</v>
      </c>
      <c r="J26" s="10" t="s">
        <v>1744</v>
      </c>
      <c r="K26" s="9" t="str">
        <f t="shared" si="8"/>
        <v>N/A</v>
      </c>
    </row>
    <row r="27" spans="1:11" x14ac:dyDescent="0.25">
      <c r="A27" s="2" t="s">
        <v>168</v>
      </c>
      <c r="B27" s="71" t="s">
        <v>213</v>
      </c>
      <c r="C27" s="9" t="s">
        <v>1744</v>
      </c>
      <c r="D27" s="9" t="str">
        <f t="shared" si="6"/>
        <v>N/A</v>
      </c>
      <c r="E27" s="9" t="s">
        <v>1744</v>
      </c>
      <c r="F27" s="9" t="str">
        <f t="shared" si="7"/>
        <v>N/A</v>
      </c>
      <c r="G27" s="9" t="s">
        <v>1744</v>
      </c>
      <c r="H27" s="9" t="str">
        <f t="shared" si="9"/>
        <v>N/A</v>
      </c>
      <c r="I27" s="10" t="s">
        <v>1744</v>
      </c>
      <c r="J27" s="10" t="s">
        <v>1744</v>
      </c>
      <c r="K27" s="9" t="str">
        <f t="shared" si="8"/>
        <v>N/A</v>
      </c>
    </row>
    <row r="28" spans="1:11" x14ac:dyDescent="0.25">
      <c r="A28" s="2" t="s">
        <v>54</v>
      </c>
      <c r="B28" s="71" t="s">
        <v>213</v>
      </c>
      <c r="C28" s="9" t="s">
        <v>1744</v>
      </c>
      <c r="D28" s="9" t="str">
        <f t="shared" si="6"/>
        <v>N/A</v>
      </c>
      <c r="E28" s="9" t="s">
        <v>1744</v>
      </c>
      <c r="F28" s="9" t="str">
        <f t="shared" si="7"/>
        <v>N/A</v>
      </c>
      <c r="G28" s="9" t="s">
        <v>1744</v>
      </c>
      <c r="H28" s="9" t="str">
        <f t="shared" si="9"/>
        <v>N/A</v>
      </c>
      <c r="I28" s="10" t="s">
        <v>1744</v>
      </c>
      <c r="J28" s="10" t="s">
        <v>1744</v>
      </c>
      <c r="K28" s="9" t="str">
        <f t="shared" si="8"/>
        <v>N/A</v>
      </c>
    </row>
    <row r="29" spans="1:11" x14ac:dyDescent="0.25">
      <c r="A29" s="2" t="s">
        <v>55</v>
      </c>
      <c r="B29" s="71" t="s">
        <v>213</v>
      </c>
      <c r="C29" s="9" t="s">
        <v>1744</v>
      </c>
      <c r="D29" s="9" t="str">
        <f t="shared" si="6"/>
        <v>N/A</v>
      </c>
      <c r="E29" s="9" t="s">
        <v>1744</v>
      </c>
      <c r="F29" s="9" t="str">
        <f t="shared" si="7"/>
        <v>N/A</v>
      </c>
      <c r="G29" s="9" t="s">
        <v>1744</v>
      </c>
      <c r="H29" s="9" t="str">
        <f t="shared" si="9"/>
        <v>N/A</v>
      </c>
      <c r="I29" s="10" t="s">
        <v>1744</v>
      </c>
      <c r="J29" s="10" t="s">
        <v>1744</v>
      </c>
      <c r="K29" s="9" t="str">
        <f t="shared" si="8"/>
        <v>N/A</v>
      </c>
    </row>
    <row r="30" spans="1:11" x14ac:dyDescent="0.25">
      <c r="A30" s="2" t="s">
        <v>56</v>
      </c>
      <c r="B30" s="71" t="s">
        <v>213</v>
      </c>
      <c r="C30" s="9" t="s">
        <v>1744</v>
      </c>
      <c r="D30" s="9" t="str">
        <f t="shared" si="6"/>
        <v>N/A</v>
      </c>
      <c r="E30" s="9" t="s">
        <v>1744</v>
      </c>
      <c r="F30" s="9" t="str">
        <f t="shared" si="7"/>
        <v>N/A</v>
      </c>
      <c r="G30" s="9" t="s">
        <v>1744</v>
      </c>
      <c r="H30" s="9" t="str">
        <f t="shared" si="9"/>
        <v>N/A</v>
      </c>
      <c r="I30" s="10" t="s">
        <v>1744</v>
      </c>
      <c r="J30" s="10" t="s">
        <v>1744</v>
      </c>
      <c r="K30" s="9" t="str">
        <f t="shared" si="8"/>
        <v>N/A</v>
      </c>
    </row>
    <row r="31" spans="1:11" x14ac:dyDescent="0.25">
      <c r="A31" s="2" t="s">
        <v>57</v>
      </c>
      <c r="B31" s="71" t="s">
        <v>213</v>
      </c>
      <c r="C31" s="9" t="s">
        <v>1744</v>
      </c>
      <c r="D31" s="9" t="str">
        <f t="shared" si="6"/>
        <v>N/A</v>
      </c>
      <c r="E31" s="9" t="s">
        <v>1744</v>
      </c>
      <c r="F31" s="9" t="str">
        <f t="shared" si="7"/>
        <v>N/A</v>
      </c>
      <c r="G31" s="9" t="s">
        <v>1744</v>
      </c>
      <c r="H31" s="9" t="str">
        <f t="shared" si="9"/>
        <v>N/A</v>
      </c>
      <c r="I31" s="10" t="s">
        <v>1744</v>
      </c>
      <c r="J31" s="10" t="s">
        <v>1744</v>
      </c>
      <c r="K31" s="9" t="str">
        <f t="shared" si="8"/>
        <v>N/A</v>
      </c>
    </row>
    <row r="32" spans="1:11" ht="12" customHeight="1" x14ac:dyDescent="0.25">
      <c r="A32" s="141" t="s">
        <v>1632</v>
      </c>
      <c r="B32" s="142"/>
      <c r="C32" s="142"/>
      <c r="D32" s="142"/>
      <c r="E32" s="142"/>
      <c r="F32" s="142"/>
      <c r="G32" s="142"/>
      <c r="H32" s="142"/>
      <c r="I32" s="142"/>
      <c r="J32" s="142"/>
      <c r="K32" s="143"/>
    </row>
    <row r="33" spans="1:11" x14ac:dyDescent="0.25">
      <c r="A33" s="136" t="s">
        <v>1630</v>
      </c>
      <c r="B33" s="137"/>
      <c r="C33" s="137"/>
      <c r="D33" s="137"/>
      <c r="E33" s="137"/>
      <c r="F33" s="137"/>
      <c r="G33" s="137"/>
      <c r="H33" s="137"/>
      <c r="I33" s="137"/>
      <c r="J33" s="137"/>
      <c r="K33" s="138"/>
    </row>
    <row r="34" spans="1:11" x14ac:dyDescent="0.25">
      <c r="A34" s="139" t="s">
        <v>1731</v>
      </c>
      <c r="B34" s="139"/>
      <c r="C34" s="139"/>
      <c r="D34" s="139"/>
      <c r="E34" s="139"/>
      <c r="F34" s="139"/>
      <c r="G34" s="139"/>
      <c r="H34" s="139"/>
      <c r="I34" s="139"/>
      <c r="J34" s="139"/>
      <c r="K34" s="140"/>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E6" activePane="bottomRight" state="frozen"/>
      <selection activeCell="A30" sqref="A30"/>
      <selection pane="topRight" activeCell="A30" sqref="A30"/>
      <selection pane="bottomLeft" activeCell="A30" sqref="A30"/>
      <selection pane="bottomRight" activeCell="G6" sqref="G6"/>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1725</v>
      </c>
      <c r="B1" s="128"/>
      <c r="C1" s="128"/>
      <c r="D1" s="128"/>
      <c r="E1" s="128"/>
      <c r="F1" s="128"/>
      <c r="G1" s="128"/>
      <c r="H1" s="128"/>
      <c r="I1" s="128"/>
      <c r="J1" s="128"/>
      <c r="K1" s="128"/>
      <c r="L1" s="129"/>
    </row>
    <row r="2" spans="1:12" s="20" customFormat="1" ht="13" x14ac:dyDescent="0.3">
      <c r="A2" s="133" t="s">
        <v>1589</v>
      </c>
      <c r="B2" s="134"/>
      <c r="C2" s="134"/>
      <c r="D2" s="134"/>
      <c r="E2" s="134"/>
      <c r="F2" s="134"/>
      <c r="G2" s="134"/>
      <c r="H2" s="134"/>
      <c r="I2" s="134"/>
      <c r="J2" s="134"/>
      <c r="K2" s="134"/>
      <c r="L2" s="135"/>
    </row>
    <row r="3" spans="1:12" s="20" customFormat="1" ht="13" x14ac:dyDescent="0.3">
      <c r="A3" s="133" t="s">
        <v>1743</v>
      </c>
      <c r="B3" s="134"/>
      <c r="C3" s="134"/>
      <c r="D3" s="134"/>
      <c r="E3" s="134"/>
      <c r="F3" s="134"/>
      <c r="G3" s="134"/>
      <c r="H3" s="134"/>
      <c r="I3" s="134"/>
      <c r="J3" s="134"/>
      <c r="K3" s="134"/>
      <c r="L3" s="135"/>
    </row>
    <row r="4" spans="1:12" s="20" customFormat="1" ht="13" x14ac:dyDescent="0.3">
      <c r="A4" s="147" t="s">
        <v>648</v>
      </c>
      <c r="B4" s="148"/>
      <c r="C4" s="148"/>
      <c r="D4" s="148"/>
      <c r="E4" s="148"/>
      <c r="F4" s="148"/>
      <c r="G4" s="148"/>
      <c r="H4" s="148"/>
      <c r="I4" s="148"/>
      <c r="J4" s="148"/>
      <c r="K4" s="148"/>
      <c r="L4" s="149"/>
    </row>
    <row r="5" spans="1:12" s="15" customFormat="1" ht="63" customHeight="1" x14ac:dyDescent="0.3">
      <c r="A5" s="39" t="s">
        <v>11</v>
      </c>
      <c r="B5" s="24" t="s">
        <v>212</v>
      </c>
      <c r="C5" s="24" t="s">
        <v>649</v>
      </c>
      <c r="D5" s="24" t="s">
        <v>1723</v>
      </c>
      <c r="E5" s="24" t="s">
        <v>1693</v>
      </c>
      <c r="F5" s="24" t="s">
        <v>1720</v>
      </c>
      <c r="G5" s="24" t="s">
        <v>1717</v>
      </c>
      <c r="H5" s="24" t="s">
        <v>1718</v>
      </c>
      <c r="I5" s="40" t="s">
        <v>1724</v>
      </c>
      <c r="J5" s="40" t="s">
        <v>1721</v>
      </c>
      <c r="K5" s="41" t="s">
        <v>741</v>
      </c>
      <c r="L5" s="42" t="s">
        <v>740</v>
      </c>
    </row>
    <row r="6" spans="1:12" ht="12.75" customHeight="1" x14ac:dyDescent="0.25">
      <c r="A6" s="2" t="s">
        <v>345</v>
      </c>
      <c r="B6" s="11" t="s">
        <v>213</v>
      </c>
      <c r="C6" s="27">
        <v>7</v>
      </c>
      <c r="D6" s="11" t="s">
        <v>213</v>
      </c>
      <c r="E6" s="27">
        <v>7</v>
      </c>
      <c r="F6" s="11" t="s">
        <v>213</v>
      </c>
      <c r="G6" s="27">
        <v>7</v>
      </c>
      <c r="H6" s="11" t="s">
        <v>213</v>
      </c>
      <c r="I6" s="118" t="s">
        <v>213</v>
      </c>
      <c r="J6" s="118" t="s">
        <v>213</v>
      </c>
      <c r="K6" s="11" t="s">
        <v>213</v>
      </c>
      <c r="L6" s="11" t="s">
        <v>213</v>
      </c>
    </row>
    <row r="7" spans="1:12" x14ac:dyDescent="0.25">
      <c r="A7" s="3" t="s">
        <v>17</v>
      </c>
      <c r="B7" s="30" t="s">
        <v>213</v>
      </c>
      <c r="C7" s="31">
        <v>797382</v>
      </c>
      <c r="D7" s="68" t="str">
        <f>IF($B7="N/A","N/A",IF(C7&gt;10,"No",IF(C7&lt;-10,"No","Yes")))</f>
        <v>N/A</v>
      </c>
      <c r="E7" s="31">
        <v>833439</v>
      </c>
      <c r="F7" s="68" t="str">
        <f>IF($B7="N/A","N/A",IF(E7&gt;10,"No",IF(E7&lt;-10,"No","Yes")))</f>
        <v>N/A</v>
      </c>
      <c r="G7" s="31">
        <v>868903</v>
      </c>
      <c r="H7" s="68" t="str">
        <f>IF($B7="N/A","N/A",IF(G7&gt;10,"No",IF(G7&lt;-10,"No","Yes")))</f>
        <v>N/A</v>
      </c>
      <c r="I7" s="69">
        <v>4.5220000000000002</v>
      </c>
      <c r="J7" s="69">
        <v>4.2549999999999999</v>
      </c>
      <c r="K7" s="70" t="s">
        <v>736</v>
      </c>
      <c r="L7" s="32" t="str">
        <f>IF(J7="Div by 0", "N/A", IF(K7="N/A","N/A", IF(J7&gt;VALUE(MID(K7,1,2)), "No", IF(J7&lt;-1*VALUE(MID(K7,1,2)), "No", "Yes"))))</f>
        <v>Yes</v>
      </c>
    </row>
    <row r="8" spans="1:12" x14ac:dyDescent="0.25">
      <c r="A8" s="3" t="s">
        <v>58</v>
      </c>
      <c r="B8" s="35" t="s">
        <v>213</v>
      </c>
      <c r="C8" s="45">
        <v>5747460405</v>
      </c>
      <c r="D8" s="11" t="str">
        <f>IF($B8="N/A","N/A",IF(C8&gt;10,"No",IF(C8&lt;-10,"No","Yes")))</f>
        <v>N/A</v>
      </c>
      <c r="E8" s="45">
        <v>5945737798</v>
      </c>
      <c r="F8" s="11" t="str">
        <f>IF($B8="N/A","N/A",IF(E8&gt;10,"No",IF(E8&lt;-10,"No","Yes")))</f>
        <v>N/A</v>
      </c>
      <c r="G8" s="45">
        <v>6308071492</v>
      </c>
      <c r="H8" s="11" t="str">
        <f>IF($B8="N/A","N/A",IF(G8&gt;10,"No",IF(G8&lt;-10,"No","Yes")))</f>
        <v>N/A</v>
      </c>
      <c r="I8" s="12">
        <v>3.45</v>
      </c>
      <c r="J8" s="12">
        <v>6.0940000000000003</v>
      </c>
      <c r="K8" s="43" t="s">
        <v>736</v>
      </c>
      <c r="L8" s="9" t="str">
        <f>IF(J8="Div by 0", "N/A", IF(K8="N/A","N/A", IF(J8&gt;VALUE(MID(K8,1,2)), "No", IF(J8&lt;-1*VALUE(MID(K8,1,2)), "No", "Yes"))))</f>
        <v>Yes</v>
      </c>
    </row>
    <row r="9" spans="1:12" x14ac:dyDescent="0.25">
      <c r="A9" s="4" t="s">
        <v>941</v>
      </c>
      <c r="B9" s="9" t="s">
        <v>213</v>
      </c>
      <c r="C9" s="8">
        <v>9.4580765554999999</v>
      </c>
      <c r="D9" s="11" t="str">
        <f>IF($B9="N/A","N/A",IF(C9&gt;10,"No",IF(C9&lt;-10,"No","Yes")))</f>
        <v>N/A</v>
      </c>
      <c r="E9" s="8">
        <v>13.626192199</v>
      </c>
      <c r="F9" s="11" t="str">
        <f>IF($B9="N/A","N/A",IF(E9&gt;10,"No",IF(E9&lt;-10,"No","Yes")))</f>
        <v>N/A</v>
      </c>
      <c r="G9" s="8">
        <v>13.187893239999999</v>
      </c>
      <c r="H9" s="11" t="str">
        <f>IF($B9="N/A","N/A",IF(G9&gt;10,"No",IF(G9&lt;-10,"No","Yes")))</f>
        <v>N/A</v>
      </c>
      <c r="I9" s="12">
        <v>44.07</v>
      </c>
      <c r="J9" s="12">
        <v>-3.22</v>
      </c>
      <c r="K9" s="9" t="s">
        <v>213</v>
      </c>
      <c r="L9" s="9" t="str">
        <f>IF(J9="Div by 0", "N/A", IF(K9="N/A","N/A", IF(J9&gt;VALUE(MID(K9,1,2)), "No", IF(J9&lt;-1*VALUE(MID(K9,1,2)), "No", "Yes"))))</f>
        <v>N/A</v>
      </c>
    </row>
    <row r="10" spans="1:12" x14ac:dyDescent="0.25">
      <c r="A10" s="4" t="s">
        <v>942</v>
      </c>
      <c r="B10" s="9" t="s">
        <v>213</v>
      </c>
      <c r="C10" s="8">
        <v>31.702621829999998</v>
      </c>
      <c r="D10" s="11" t="str">
        <f t="shared" ref="D10:D20" si="0">IF($B10="N/A","N/A",IF(C10&gt;10,"No",IF(C10&lt;-10,"No","Yes")))</f>
        <v>N/A</v>
      </c>
      <c r="E10" s="8">
        <v>85.058054639000005</v>
      </c>
      <c r="F10" s="11" t="str">
        <f t="shared" ref="F10:F20" si="1">IF($B10="N/A","N/A",IF(E10&gt;10,"No",IF(E10&lt;-10,"No","Yes")))</f>
        <v>N/A</v>
      </c>
      <c r="G10" s="8">
        <v>86.812106760000006</v>
      </c>
      <c r="H10" s="11" t="str">
        <f t="shared" ref="H10:H20" si="2">IF($B10="N/A","N/A",IF(G10&gt;10,"No",IF(G10&lt;-10,"No","Yes")))</f>
        <v>N/A</v>
      </c>
      <c r="I10" s="12">
        <v>168.3</v>
      </c>
      <c r="J10" s="12">
        <v>2.0619999999999998</v>
      </c>
      <c r="K10" s="9" t="s">
        <v>213</v>
      </c>
      <c r="L10" s="9" t="str">
        <f t="shared" ref="L10:L27" si="3">IF(J10="Div by 0", "N/A", IF(K10="N/A","N/A", IF(J10&gt;VALUE(MID(K10,1,2)), "No", IF(J10&lt;-1*VALUE(MID(K10,1,2)), "No", "Yes"))))</f>
        <v>N/A</v>
      </c>
    </row>
    <row r="11" spans="1:12" x14ac:dyDescent="0.25">
      <c r="A11" s="4" t="s">
        <v>943</v>
      </c>
      <c r="B11" s="9" t="s">
        <v>213</v>
      </c>
      <c r="C11" s="8">
        <v>4.4529472699000001</v>
      </c>
      <c r="D11" s="11" t="str">
        <f t="shared" si="0"/>
        <v>N/A</v>
      </c>
      <c r="E11" s="8">
        <v>0</v>
      </c>
      <c r="F11" s="11" t="str">
        <f t="shared" si="1"/>
        <v>N/A</v>
      </c>
      <c r="G11" s="8">
        <v>0</v>
      </c>
      <c r="H11" s="11" t="str">
        <f t="shared" si="2"/>
        <v>N/A</v>
      </c>
      <c r="I11" s="12">
        <v>-100</v>
      </c>
      <c r="J11" s="12" t="s">
        <v>1744</v>
      </c>
      <c r="K11" s="9" t="s">
        <v>213</v>
      </c>
      <c r="L11" s="9" t="str">
        <f t="shared" si="3"/>
        <v>N/A</v>
      </c>
    </row>
    <row r="12" spans="1:12" x14ac:dyDescent="0.25">
      <c r="A12" s="4" t="s">
        <v>944</v>
      </c>
      <c r="B12" s="9" t="s">
        <v>213</v>
      </c>
      <c r="C12" s="8">
        <v>6.0196994999999996E-3</v>
      </c>
      <c r="D12" s="11" t="str">
        <f t="shared" si="0"/>
        <v>N/A</v>
      </c>
      <c r="E12" s="8">
        <v>3.3235785699999999E-2</v>
      </c>
      <c r="F12" s="11" t="str">
        <f t="shared" si="1"/>
        <v>N/A</v>
      </c>
      <c r="G12" s="8">
        <v>0</v>
      </c>
      <c r="H12" s="11" t="str">
        <f t="shared" si="2"/>
        <v>N/A</v>
      </c>
      <c r="I12" s="12">
        <v>452.1</v>
      </c>
      <c r="J12" s="12">
        <v>-100</v>
      </c>
      <c r="K12" s="9" t="s">
        <v>213</v>
      </c>
      <c r="L12" s="9" t="str">
        <f t="shared" si="3"/>
        <v>N/A</v>
      </c>
    </row>
    <row r="13" spans="1:12" x14ac:dyDescent="0.25">
      <c r="A13" s="4" t="s">
        <v>945</v>
      </c>
      <c r="B13" s="11" t="s">
        <v>213</v>
      </c>
      <c r="C13" s="8">
        <v>4.1665099036999997</v>
      </c>
      <c r="D13" s="11" t="str">
        <f t="shared" si="0"/>
        <v>N/A</v>
      </c>
      <c r="E13" s="8">
        <v>0</v>
      </c>
      <c r="F13" s="11" t="str">
        <f t="shared" si="1"/>
        <v>N/A</v>
      </c>
      <c r="G13" s="8">
        <v>0</v>
      </c>
      <c r="H13" s="11" t="str">
        <f t="shared" si="2"/>
        <v>N/A</v>
      </c>
      <c r="I13" s="12">
        <v>-100</v>
      </c>
      <c r="J13" s="12" t="s">
        <v>1744</v>
      </c>
      <c r="K13" s="9" t="s">
        <v>213</v>
      </c>
      <c r="L13" s="9" t="str">
        <f t="shared" si="3"/>
        <v>N/A</v>
      </c>
    </row>
    <row r="14" spans="1:12" ht="12.75" customHeight="1" x14ac:dyDescent="0.25">
      <c r="A14" s="4" t="s">
        <v>946</v>
      </c>
      <c r="B14" s="11" t="s">
        <v>213</v>
      </c>
      <c r="C14" s="8">
        <v>3.9286063643000002</v>
      </c>
      <c r="D14" s="11" t="str">
        <f t="shared" si="0"/>
        <v>N/A</v>
      </c>
      <c r="E14" s="8">
        <v>0</v>
      </c>
      <c r="F14" s="11" t="str">
        <f t="shared" si="1"/>
        <v>N/A</v>
      </c>
      <c r="G14" s="8">
        <v>0</v>
      </c>
      <c r="H14" s="11" t="str">
        <f t="shared" si="2"/>
        <v>N/A</v>
      </c>
      <c r="I14" s="12">
        <v>-100</v>
      </c>
      <c r="J14" s="12" t="s">
        <v>1744</v>
      </c>
      <c r="K14" s="9" t="s">
        <v>213</v>
      </c>
      <c r="L14" s="9" t="str">
        <f t="shared" si="3"/>
        <v>N/A</v>
      </c>
    </row>
    <row r="15" spans="1:12" x14ac:dyDescent="0.25">
      <c r="A15" s="4" t="s">
        <v>947</v>
      </c>
      <c r="B15" s="11" t="s">
        <v>213</v>
      </c>
      <c r="C15" s="8">
        <v>3.5741965600000002E-2</v>
      </c>
      <c r="D15" s="11" t="str">
        <f t="shared" si="0"/>
        <v>N/A</v>
      </c>
      <c r="E15" s="8">
        <v>1.2825173768</v>
      </c>
      <c r="F15" s="11" t="str">
        <f t="shared" si="1"/>
        <v>N/A</v>
      </c>
      <c r="G15" s="8">
        <v>0</v>
      </c>
      <c r="H15" s="11" t="str">
        <f t="shared" si="2"/>
        <v>N/A</v>
      </c>
      <c r="I15" s="12">
        <v>3488</v>
      </c>
      <c r="J15" s="12">
        <v>-100</v>
      </c>
      <c r="K15" s="9" t="s">
        <v>213</v>
      </c>
      <c r="L15" s="9" t="str">
        <f t="shared" si="3"/>
        <v>N/A</v>
      </c>
    </row>
    <row r="16" spans="1:12" ht="12.75" customHeight="1" x14ac:dyDescent="0.25">
      <c r="A16" s="4" t="s">
        <v>948</v>
      </c>
      <c r="B16" s="11" t="s">
        <v>213</v>
      </c>
      <c r="C16" s="8">
        <v>46.249476412</v>
      </c>
      <c r="D16" s="11" t="str">
        <f t="shared" si="0"/>
        <v>N/A</v>
      </c>
      <c r="E16" s="8">
        <v>0</v>
      </c>
      <c r="F16" s="11" t="str">
        <f t="shared" si="1"/>
        <v>N/A</v>
      </c>
      <c r="G16" s="8">
        <v>0</v>
      </c>
      <c r="H16" s="11" t="str">
        <f t="shared" si="2"/>
        <v>N/A</v>
      </c>
      <c r="I16" s="12">
        <v>-100</v>
      </c>
      <c r="J16" s="12" t="s">
        <v>1744</v>
      </c>
      <c r="K16" s="9" t="s">
        <v>213</v>
      </c>
      <c r="L16" s="9" t="str">
        <f t="shared" si="3"/>
        <v>N/A</v>
      </c>
    </row>
    <row r="17" spans="1:12" ht="12.75" customHeight="1" x14ac:dyDescent="0.25">
      <c r="A17" s="4" t="s">
        <v>949</v>
      </c>
      <c r="B17" s="11" t="s">
        <v>213</v>
      </c>
      <c r="C17" s="8">
        <v>82.154350110999999</v>
      </c>
      <c r="D17" s="11" t="str">
        <f t="shared" si="0"/>
        <v>N/A</v>
      </c>
      <c r="E17" s="8">
        <v>86.340572015000006</v>
      </c>
      <c r="F17" s="11" t="str">
        <f t="shared" si="1"/>
        <v>N/A</v>
      </c>
      <c r="G17" s="8">
        <v>86.812106760000006</v>
      </c>
      <c r="H17" s="11" t="str">
        <f t="shared" si="2"/>
        <v>N/A</v>
      </c>
      <c r="I17" s="12">
        <v>5.0960000000000001</v>
      </c>
      <c r="J17" s="12">
        <v>0.54610000000000003</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0</v>
      </c>
      <c r="H18" s="11" t="str">
        <f t="shared" si="2"/>
        <v>N/A</v>
      </c>
      <c r="I18" s="12" t="s">
        <v>213</v>
      </c>
      <c r="J18" s="12" t="s">
        <v>213</v>
      </c>
      <c r="K18" s="9" t="s">
        <v>213</v>
      </c>
      <c r="L18" s="9" t="str">
        <f t="shared" si="3"/>
        <v>N/A</v>
      </c>
    </row>
    <row r="19" spans="1:12" ht="12.75" customHeight="1" x14ac:dyDescent="0.25">
      <c r="A19" s="4" t="s">
        <v>950</v>
      </c>
      <c r="B19" s="11" t="s">
        <v>213</v>
      </c>
      <c r="C19" s="8">
        <v>8.3875733337000007</v>
      </c>
      <c r="D19" s="11" t="str">
        <f t="shared" si="0"/>
        <v>N/A</v>
      </c>
      <c r="E19" s="8">
        <v>3.3235785699999999E-2</v>
      </c>
      <c r="F19" s="11" t="str">
        <f t="shared" si="1"/>
        <v>N/A</v>
      </c>
      <c r="G19" s="8">
        <v>0</v>
      </c>
      <c r="H19" s="11" t="str">
        <f t="shared" si="2"/>
        <v>N/A</v>
      </c>
      <c r="I19" s="12">
        <v>-99.6</v>
      </c>
      <c r="J19" s="12">
        <v>-100</v>
      </c>
      <c r="K19" s="9" t="s">
        <v>213</v>
      </c>
      <c r="L19" s="9" t="str">
        <f t="shared" si="3"/>
        <v>N/A</v>
      </c>
    </row>
    <row r="20" spans="1:12" ht="12.75" customHeight="1" x14ac:dyDescent="0.25">
      <c r="A20" s="18" t="s">
        <v>132</v>
      </c>
      <c r="B20" s="1" t="s">
        <v>213</v>
      </c>
      <c r="C20" s="36">
        <v>1313</v>
      </c>
      <c r="D20" s="11" t="str">
        <f t="shared" si="0"/>
        <v>N/A</v>
      </c>
      <c r="E20" s="36">
        <v>1935</v>
      </c>
      <c r="F20" s="11" t="str">
        <f t="shared" si="1"/>
        <v>N/A</v>
      </c>
      <c r="G20" s="36">
        <v>2320</v>
      </c>
      <c r="H20" s="11" t="str">
        <f t="shared" si="2"/>
        <v>N/A</v>
      </c>
      <c r="I20" s="12">
        <v>47.37</v>
      </c>
      <c r="J20" s="12">
        <v>19.899999999999999</v>
      </c>
      <c r="K20" s="36" t="s">
        <v>213</v>
      </c>
      <c r="L20" s="9" t="str">
        <f t="shared" si="3"/>
        <v>N/A</v>
      </c>
    </row>
    <row r="21" spans="1:12" ht="12.75" customHeight="1" x14ac:dyDescent="0.25">
      <c r="A21" s="18" t="s">
        <v>133</v>
      </c>
      <c r="B21" s="43" t="s">
        <v>276</v>
      </c>
      <c r="C21" s="8">
        <v>0.16466386250000001</v>
      </c>
      <c r="D21" s="11" t="str">
        <f>IF($B21="N/A","N/A",IF(C21&gt;=2,"No",IF(C21&lt;0,"No","Yes")))</f>
        <v>Yes</v>
      </c>
      <c r="E21" s="8">
        <v>0.23217056080000001</v>
      </c>
      <c r="F21" s="11" t="str">
        <f>IF($B21="N/A","N/A",IF(E21&gt;=2,"No",IF(E21&lt;0,"No","Yes")))</f>
        <v>Yes</v>
      </c>
      <c r="G21" s="8">
        <v>0.26700333640000001</v>
      </c>
      <c r="H21" s="11" t="str">
        <f>IF($B21="N/A","N/A",IF(G21&gt;=2,"No",IF(G21&lt;0,"No","Yes")))</f>
        <v>Yes</v>
      </c>
      <c r="I21" s="12">
        <v>41</v>
      </c>
      <c r="J21" s="12">
        <v>15</v>
      </c>
      <c r="K21" s="9" t="s">
        <v>213</v>
      </c>
      <c r="L21" s="9" t="str">
        <f t="shared" si="3"/>
        <v>N/A</v>
      </c>
    </row>
    <row r="22" spans="1:12" x14ac:dyDescent="0.25">
      <c r="A22" s="2" t="s">
        <v>134</v>
      </c>
      <c r="B22" s="43" t="s">
        <v>213</v>
      </c>
      <c r="C22" s="45">
        <v>4160043</v>
      </c>
      <c r="D22" s="11" t="str">
        <f t="shared" ref="D22:D27" si="4">IF($B22="N/A","N/A",IF(C22&gt;10,"No",IF(C22&lt;-10,"No","Yes")))</f>
        <v>N/A</v>
      </c>
      <c r="E22" s="45">
        <v>11166965</v>
      </c>
      <c r="F22" s="11" t="str">
        <f t="shared" ref="F22:F27" si="5">IF($B22="N/A","N/A",IF(E22&gt;10,"No",IF(E22&lt;-10,"No","Yes")))</f>
        <v>N/A</v>
      </c>
      <c r="G22" s="45">
        <v>11291512</v>
      </c>
      <c r="H22" s="11" t="str">
        <f t="shared" ref="H22:H27" si="6">IF($B22="N/A","N/A",IF(G22&gt;10,"No",IF(G22&lt;-10,"No","Yes")))</f>
        <v>N/A</v>
      </c>
      <c r="I22" s="12">
        <v>168.4</v>
      </c>
      <c r="J22" s="12">
        <v>1.115</v>
      </c>
      <c r="K22" s="9" t="s">
        <v>213</v>
      </c>
      <c r="L22" s="9" t="str">
        <f t="shared" si="3"/>
        <v>N/A</v>
      </c>
    </row>
    <row r="23" spans="1:12" x14ac:dyDescent="0.25">
      <c r="A23" s="2" t="s">
        <v>1694</v>
      </c>
      <c r="B23" s="43" t="s">
        <v>213</v>
      </c>
      <c r="C23" s="45">
        <v>3168.3495810999998</v>
      </c>
      <c r="D23" s="11" t="str">
        <f t="shared" si="4"/>
        <v>N/A</v>
      </c>
      <c r="E23" s="45">
        <v>5771.0413436999997</v>
      </c>
      <c r="F23" s="11" t="str">
        <f t="shared" si="5"/>
        <v>N/A</v>
      </c>
      <c r="G23" s="45">
        <v>4867.0310344999998</v>
      </c>
      <c r="H23" s="11" t="str">
        <f t="shared" si="6"/>
        <v>N/A</v>
      </c>
      <c r="I23" s="12">
        <v>82.15</v>
      </c>
      <c r="J23" s="12">
        <v>-15.7</v>
      </c>
      <c r="K23" s="9" t="s">
        <v>213</v>
      </c>
      <c r="L23" s="9" t="str">
        <f t="shared" si="3"/>
        <v>N/A</v>
      </c>
    </row>
    <row r="24" spans="1:12" ht="12.75" customHeight="1" x14ac:dyDescent="0.25">
      <c r="A24" s="18" t="s">
        <v>135</v>
      </c>
      <c r="B24" s="35" t="s">
        <v>213</v>
      </c>
      <c r="C24" s="1">
        <v>1147</v>
      </c>
      <c r="D24" s="11" t="str">
        <f t="shared" si="4"/>
        <v>N/A</v>
      </c>
      <c r="E24" s="1">
        <v>1933</v>
      </c>
      <c r="F24" s="11" t="str">
        <f t="shared" si="5"/>
        <v>N/A</v>
      </c>
      <c r="G24" s="1">
        <v>2320</v>
      </c>
      <c r="H24" s="11" t="str">
        <f t="shared" si="6"/>
        <v>N/A</v>
      </c>
      <c r="I24" s="12">
        <v>68.53</v>
      </c>
      <c r="J24" s="12">
        <v>20.02</v>
      </c>
      <c r="K24" s="36" t="s">
        <v>213</v>
      </c>
      <c r="L24" s="9" t="str">
        <f t="shared" si="3"/>
        <v>N/A</v>
      </c>
    </row>
    <row r="25" spans="1:12" ht="12.75" customHeight="1" x14ac:dyDescent="0.25">
      <c r="A25" s="18" t="s">
        <v>136</v>
      </c>
      <c r="B25" s="35" t="s">
        <v>213</v>
      </c>
      <c r="C25" s="13">
        <v>0.14384573519999999</v>
      </c>
      <c r="D25" s="11" t="str">
        <f t="shared" si="4"/>
        <v>N/A</v>
      </c>
      <c r="E25" s="13">
        <v>0.23193059120000001</v>
      </c>
      <c r="F25" s="11" t="str">
        <f t="shared" si="5"/>
        <v>N/A</v>
      </c>
      <c r="G25" s="13">
        <v>0.26700333640000001</v>
      </c>
      <c r="H25" s="11" t="str">
        <f t="shared" si="6"/>
        <v>N/A</v>
      </c>
      <c r="I25" s="12">
        <v>61.24</v>
      </c>
      <c r="J25" s="12">
        <v>15.12</v>
      </c>
      <c r="K25" s="9" t="s">
        <v>213</v>
      </c>
      <c r="L25" s="9" t="str">
        <f t="shared" si="3"/>
        <v>N/A</v>
      </c>
    </row>
    <row r="26" spans="1:12" ht="25" x14ac:dyDescent="0.25">
      <c r="A26" s="2" t="s">
        <v>137</v>
      </c>
      <c r="B26" s="35" t="s">
        <v>213</v>
      </c>
      <c r="C26" s="14">
        <v>3981688</v>
      </c>
      <c r="D26" s="11" t="str">
        <f t="shared" si="4"/>
        <v>N/A</v>
      </c>
      <c r="E26" s="14">
        <v>11166965</v>
      </c>
      <c r="F26" s="11" t="str">
        <f t="shared" si="5"/>
        <v>N/A</v>
      </c>
      <c r="G26" s="14">
        <v>11291512</v>
      </c>
      <c r="H26" s="11" t="str">
        <f t="shared" si="6"/>
        <v>N/A</v>
      </c>
      <c r="I26" s="12">
        <v>180.5</v>
      </c>
      <c r="J26" s="12">
        <v>1.115</v>
      </c>
      <c r="K26" s="9" t="s">
        <v>213</v>
      </c>
      <c r="L26" s="9" t="str">
        <f t="shared" si="3"/>
        <v>N/A</v>
      </c>
    </row>
    <row r="27" spans="1:12" ht="25" x14ac:dyDescent="0.25">
      <c r="A27" s="2" t="s">
        <v>951</v>
      </c>
      <c r="B27" s="35" t="s">
        <v>213</v>
      </c>
      <c r="C27" s="14">
        <v>3471.3931997</v>
      </c>
      <c r="D27" s="11" t="str">
        <f t="shared" si="4"/>
        <v>N/A</v>
      </c>
      <c r="E27" s="14">
        <v>5777.0124158999997</v>
      </c>
      <c r="F27" s="11" t="str">
        <f t="shared" si="5"/>
        <v>N/A</v>
      </c>
      <c r="G27" s="14">
        <v>4867.0310344999998</v>
      </c>
      <c r="H27" s="11" t="str">
        <f t="shared" si="6"/>
        <v>N/A</v>
      </c>
      <c r="I27" s="12">
        <v>66.42</v>
      </c>
      <c r="J27" s="12">
        <v>-15.8</v>
      </c>
      <c r="K27" s="9" t="s">
        <v>213</v>
      </c>
      <c r="L27" s="9" t="str">
        <f t="shared" si="3"/>
        <v>N/A</v>
      </c>
    </row>
    <row r="28" spans="1:12" x14ac:dyDescent="0.25">
      <c r="A28" s="18" t="s">
        <v>138</v>
      </c>
      <c r="B28" s="1" t="s">
        <v>213</v>
      </c>
      <c r="C28" s="36">
        <v>0</v>
      </c>
      <c r="D28" s="11" t="str">
        <f>IF($B28="N/A","N/A",IF(C28&gt;10,"No",IF(C28&lt;-10,"No","Yes")))</f>
        <v>N/A</v>
      </c>
      <c r="E28" s="36">
        <v>0</v>
      </c>
      <c r="F28" s="11" t="str">
        <f>IF($B28="N/A","N/A",IF(E28&gt;10,"No",IF(E28&lt;-10,"No","Yes")))</f>
        <v>N/A</v>
      </c>
      <c r="G28" s="36">
        <v>0</v>
      </c>
      <c r="H28" s="11" t="str">
        <f>IF($B28="N/A","N/A",IF(G28&gt;10,"No",IF(G28&lt;-10,"No","Yes")))</f>
        <v>N/A</v>
      </c>
      <c r="I28" s="12" t="s">
        <v>1744</v>
      </c>
      <c r="J28" s="12" t="s">
        <v>1744</v>
      </c>
      <c r="K28" s="36" t="s">
        <v>213</v>
      </c>
      <c r="L28" s="9" t="str">
        <f>IF(J28="Div by 0", "N/A", IF(K28="N/A","N/A", IF(J28&gt;VALUE(MID(K28,1,2)), "No", IF(J28&lt;-1*VALUE(MID(K28,1,2)), "No", "Yes"))))</f>
        <v>N/A</v>
      </c>
    </row>
    <row r="29" spans="1:12" x14ac:dyDescent="0.25">
      <c r="A29" s="2" t="s">
        <v>139</v>
      </c>
      <c r="B29" s="43" t="s">
        <v>213</v>
      </c>
      <c r="C29" s="8">
        <v>0</v>
      </c>
      <c r="D29" s="11" t="str">
        <f>IF($B29="N/A","N/A",IF(C29&gt;10,"No",IF(C29&lt;-10,"No","Yes")))</f>
        <v>N/A</v>
      </c>
      <c r="E29" s="8">
        <v>0</v>
      </c>
      <c r="F29" s="11" t="str">
        <f>IF($B29="N/A","N/A",IF(E29&gt;10,"No",IF(E29&lt;-10,"No","Yes")))</f>
        <v>N/A</v>
      </c>
      <c r="G29" s="8">
        <v>0</v>
      </c>
      <c r="H29" s="11" t="str">
        <f>IF($B29="N/A","N/A",IF(G29&gt;10,"No",IF(G29&lt;-10,"No","Yes")))</f>
        <v>N/A</v>
      </c>
      <c r="I29" s="12" t="s">
        <v>1744</v>
      </c>
      <c r="J29" s="12" t="s">
        <v>1744</v>
      </c>
      <c r="K29" s="9" t="s">
        <v>213</v>
      </c>
      <c r="L29" s="9" t="str">
        <f>IF(J29="Div by 0", "N/A", IF(K29="N/A","N/A", IF(J29&gt;VALUE(MID(K29,1,2)), "No", IF(J29&lt;-1*VALUE(MID(K29,1,2)), "No", "Yes"))))</f>
        <v>N/A</v>
      </c>
    </row>
    <row r="30" spans="1:12" x14ac:dyDescent="0.25">
      <c r="A30" s="18" t="s">
        <v>140</v>
      </c>
      <c r="B30" s="36" t="s">
        <v>213</v>
      </c>
      <c r="C30" s="36">
        <v>0</v>
      </c>
      <c r="D30" s="11" t="str">
        <f>IF($B30="N/A","N/A",IF(C30&gt;10,"No",IF(C30&lt;-10,"No","Yes")))</f>
        <v>N/A</v>
      </c>
      <c r="E30" s="36">
        <v>0</v>
      </c>
      <c r="F30" s="11" t="str">
        <f>IF($B30="N/A","N/A",IF(E30&gt;10,"No",IF(E30&lt;-10,"No","Yes")))</f>
        <v>N/A</v>
      </c>
      <c r="G30" s="36">
        <v>0</v>
      </c>
      <c r="H30" s="11" t="str">
        <f>IF($B30="N/A","N/A",IF(G30&gt;10,"No",IF(G30&lt;-10,"No","Yes")))</f>
        <v>N/A</v>
      </c>
      <c r="I30" s="12" t="s">
        <v>1744</v>
      </c>
      <c r="J30" s="12" t="s">
        <v>1744</v>
      </c>
      <c r="K30" s="36" t="s">
        <v>213</v>
      </c>
      <c r="L30" s="9" t="str">
        <f>IF(J30="Div by 0", "N/A", IF(K30="N/A","N/A", IF(J30&gt;VALUE(MID(K30,1,2)), "No", IF(J30&lt;-1*VALUE(MID(K30,1,2)), "No", "Yes"))))</f>
        <v>N/A</v>
      </c>
    </row>
    <row r="31" spans="1:12" x14ac:dyDescent="0.25">
      <c r="A31" s="2" t="s">
        <v>141</v>
      </c>
      <c r="B31" s="35" t="s">
        <v>213</v>
      </c>
      <c r="C31" s="8">
        <v>0</v>
      </c>
      <c r="D31" s="11" t="str">
        <f>IF($B31="N/A","N/A",IF(C31&gt;10,"No",IF(C31&lt;-10,"No","Yes")))</f>
        <v>N/A</v>
      </c>
      <c r="E31" s="8">
        <v>0</v>
      </c>
      <c r="F31" s="11" t="str">
        <f>IF($B31="N/A","N/A",IF(E31&gt;10,"No",IF(E31&lt;-10,"No","Yes")))</f>
        <v>N/A</v>
      </c>
      <c r="G31" s="8">
        <v>0</v>
      </c>
      <c r="H31" s="11" t="str">
        <f>IF($B31="N/A","N/A",IF(G31&gt;10,"No",IF(G31&lt;-10,"No","Yes")))</f>
        <v>N/A</v>
      </c>
      <c r="I31" s="12" t="s">
        <v>1744</v>
      </c>
      <c r="J31" s="12" t="s">
        <v>1744</v>
      </c>
      <c r="K31" s="9" t="s">
        <v>213</v>
      </c>
      <c r="L31" s="9" t="str">
        <f>IF(J31="Div by 0", "N/A", IF(K31="N/A","N/A", IF(J31&gt;VALUE(MID(K31,1,2)), "No", IF(J31&lt;-1*VALUE(MID(K31,1,2)), "No", "Yes"))))</f>
        <v>N/A</v>
      </c>
    </row>
    <row r="32" spans="1:12" ht="12.75" customHeight="1" x14ac:dyDescent="0.25">
      <c r="A32" s="18" t="s">
        <v>142</v>
      </c>
      <c r="B32" s="1" t="s">
        <v>213</v>
      </c>
      <c r="C32" s="1">
        <v>0</v>
      </c>
      <c r="D32" s="11" t="str">
        <f>IF($B32="N/A","N/A",IF(C32&gt;10,"No",IF(C32&lt;-10,"No","Yes")))</f>
        <v>N/A</v>
      </c>
      <c r="E32" s="1">
        <v>0</v>
      </c>
      <c r="F32" s="11" t="str">
        <f>IF($B32="N/A","N/A",IF(E32&gt;10,"No",IF(E32&lt;-10,"No","Yes")))</f>
        <v>N/A</v>
      </c>
      <c r="G32" s="1">
        <v>0</v>
      </c>
      <c r="H32" s="11" t="str">
        <f>IF($B32="N/A","N/A",IF(G32&gt;10,"No",IF(G32&lt;-10,"No","Yes")))</f>
        <v>N/A</v>
      </c>
      <c r="I32" s="12" t="s">
        <v>1744</v>
      </c>
      <c r="J32" s="12" t="s">
        <v>1744</v>
      </c>
      <c r="K32" s="1" t="s">
        <v>213</v>
      </c>
      <c r="L32" s="9" t="str">
        <f>IF(J32="Div by 0", "N/A", IF(K32="N/A","N/A", IF(J32&gt;VALUE(MID(K32,1,2)), "No", IF(J32&lt;-1*VALUE(MID(K32,1,2)), "No", "Yes"))))</f>
        <v>N/A</v>
      </c>
    </row>
    <row r="33" spans="1:12" s="20" customFormat="1" ht="12" customHeight="1" x14ac:dyDescent="0.25">
      <c r="A33" s="144" t="s">
        <v>1632</v>
      </c>
      <c r="B33" s="145"/>
      <c r="C33" s="145"/>
      <c r="D33" s="145"/>
      <c r="E33" s="145"/>
      <c r="F33" s="145"/>
      <c r="G33" s="145"/>
      <c r="H33" s="145"/>
      <c r="I33" s="145"/>
      <c r="J33" s="145"/>
      <c r="K33" s="145"/>
      <c r="L33" s="146"/>
    </row>
    <row r="34" spans="1:12" s="20" customFormat="1" ht="12.75" customHeight="1" x14ac:dyDescent="0.25">
      <c r="A34" s="136" t="s">
        <v>1630</v>
      </c>
      <c r="B34" s="137"/>
      <c r="C34" s="137"/>
      <c r="D34" s="137"/>
      <c r="E34" s="137"/>
      <c r="F34" s="137"/>
      <c r="G34" s="137"/>
      <c r="H34" s="137"/>
      <c r="I34" s="137"/>
      <c r="J34" s="137"/>
      <c r="K34" s="137"/>
      <c r="L34" s="138"/>
    </row>
    <row r="35" spans="1:12" s="20" customFormat="1" x14ac:dyDescent="0.25">
      <c r="A35" s="139" t="s">
        <v>1731</v>
      </c>
      <c r="B35" s="139"/>
      <c r="C35" s="139"/>
      <c r="D35" s="139"/>
      <c r="E35" s="139"/>
      <c r="F35" s="139"/>
      <c r="G35" s="139"/>
      <c r="H35" s="139"/>
      <c r="I35" s="139"/>
      <c r="J35" s="139"/>
      <c r="K35" s="139"/>
      <c r="L35" s="140"/>
    </row>
    <row r="36" spans="1:12" x14ac:dyDescent="0.25">
      <c r="B36" s="43"/>
      <c r="C36" s="8"/>
      <c r="D36" s="8"/>
    </row>
    <row r="37" spans="1:12" x14ac:dyDescent="0.25">
      <c r="A37" s="2"/>
      <c r="B37" s="43"/>
      <c r="C37" s="8"/>
      <c r="D37" s="8"/>
    </row>
    <row r="38" spans="1:12" x14ac:dyDescent="0.25">
      <c r="A38" s="2"/>
      <c r="C38" s="8"/>
      <c r="D38" s="8"/>
    </row>
    <row r="39" spans="1:12" x14ac:dyDescent="0.25">
      <c r="B39" s="43"/>
      <c r="C39" s="8"/>
      <c r="D39" s="8"/>
    </row>
    <row r="40" spans="1:12" x14ac:dyDescent="0.25">
      <c r="A40" s="49"/>
      <c r="B40" s="43"/>
      <c r="C40" s="8"/>
      <c r="D40" s="8"/>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c r="B46" s="43"/>
    </row>
    <row r="47" spans="1:12" x14ac:dyDescent="0.25">
      <c r="A47" s="49"/>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0" sqref="A30"/>
      <selection pane="topRight" activeCell="A30" sqref="A30"/>
      <selection pane="bottomLeft" activeCell="A30" sqref="A30"/>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1725</v>
      </c>
      <c r="B1" s="128"/>
      <c r="C1" s="128"/>
      <c r="D1" s="128"/>
      <c r="E1" s="128"/>
      <c r="F1" s="128"/>
      <c r="G1" s="128"/>
      <c r="H1" s="128"/>
      <c r="I1" s="128"/>
      <c r="J1" s="128"/>
      <c r="K1" s="128"/>
      <c r="L1" s="129"/>
    </row>
    <row r="2" spans="1:12" ht="24.75" customHeight="1" x14ac:dyDescent="0.3">
      <c r="A2" s="150" t="s">
        <v>1590</v>
      </c>
      <c r="B2" s="151"/>
      <c r="C2" s="151"/>
      <c r="D2" s="151"/>
      <c r="E2" s="151"/>
      <c r="F2" s="151"/>
      <c r="G2" s="151"/>
      <c r="H2" s="151"/>
      <c r="I2" s="151"/>
      <c r="J2" s="151"/>
      <c r="K2" s="151"/>
      <c r="L2" s="152"/>
    </row>
    <row r="3" spans="1:12" s="20" customFormat="1" ht="13" x14ac:dyDescent="0.3">
      <c r="A3" s="133" t="s">
        <v>1743</v>
      </c>
      <c r="B3" s="134"/>
      <c r="C3" s="134"/>
      <c r="D3" s="134"/>
      <c r="E3" s="134"/>
      <c r="F3" s="134"/>
      <c r="G3" s="134"/>
      <c r="H3" s="134"/>
      <c r="I3" s="134"/>
      <c r="J3" s="134"/>
      <c r="K3" s="134"/>
      <c r="L3" s="135"/>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1723</v>
      </c>
      <c r="E5" s="24" t="s">
        <v>1693</v>
      </c>
      <c r="F5" s="24" t="s">
        <v>1720</v>
      </c>
      <c r="G5" s="24" t="s">
        <v>1717</v>
      </c>
      <c r="H5" s="24" t="s">
        <v>1718</v>
      </c>
      <c r="I5" s="40" t="s">
        <v>1724</v>
      </c>
      <c r="J5" s="40" t="s">
        <v>1721</v>
      </c>
      <c r="K5" s="41" t="s">
        <v>741</v>
      </c>
      <c r="L5" s="42" t="s">
        <v>740</v>
      </c>
    </row>
    <row r="6" spans="1:12" x14ac:dyDescent="0.25">
      <c r="A6" s="58" t="s">
        <v>0</v>
      </c>
      <c r="B6" s="36" t="s">
        <v>213</v>
      </c>
      <c r="C6" s="36">
        <v>796069</v>
      </c>
      <c r="D6" s="11" t="str">
        <f>IF($B6="N/A","N/A",IF(C6&gt;10,"No",IF(C6&lt;-10,"No","Yes")))</f>
        <v>N/A</v>
      </c>
      <c r="E6" s="36">
        <v>831504</v>
      </c>
      <c r="F6" s="11" t="str">
        <f>IF($B6="N/A","N/A",IF(E6&gt;10,"No",IF(E6&lt;-10,"No","Yes")))</f>
        <v>N/A</v>
      </c>
      <c r="G6" s="36">
        <v>866583</v>
      </c>
      <c r="H6" s="11" t="str">
        <f>IF($B6="N/A","N/A",IF(G6&gt;10,"No",IF(G6&lt;-10,"No","Yes")))</f>
        <v>N/A</v>
      </c>
      <c r="I6" s="12">
        <v>4.4509999999999996</v>
      </c>
      <c r="J6" s="12">
        <v>4.2190000000000003</v>
      </c>
      <c r="K6" s="1" t="s">
        <v>736</v>
      </c>
      <c r="L6" s="9" t="str">
        <f>IF(J6="Div by 0", "N/A", IF(K6="N/A","N/A", IF(J6&gt;VALUE(MID(K6,1,2)), "No", IF(J6&lt;-1*VALUE(MID(K6,1,2)), "No", "Yes"))))</f>
        <v>Yes</v>
      </c>
    </row>
    <row r="7" spans="1:12" x14ac:dyDescent="0.25">
      <c r="A7" s="18" t="s">
        <v>59</v>
      </c>
      <c r="B7" s="36" t="s">
        <v>213</v>
      </c>
      <c r="C7" s="36">
        <v>661962.27</v>
      </c>
      <c r="D7" s="11" t="str">
        <f>IF($B7="N/A","N/A",IF(C7&gt;10,"No",IF(C7&lt;-10,"No","Yes")))</f>
        <v>N/A</v>
      </c>
      <c r="E7" s="36">
        <v>705498.03</v>
      </c>
      <c r="F7" s="11" t="str">
        <f>IF($B7="N/A","N/A",IF(E7&gt;10,"No",IF(E7&lt;-10,"No","Yes")))</f>
        <v>N/A</v>
      </c>
      <c r="G7" s="36">
        <v>737930.29</v>
      </c>
      <c r="H7" s="11" t="str">
        <f>IF($B7="N/A","N/A",IF(G7&gt;10,"No",IF(G7&lt;-10,"No","Yes")))</f>
        <v>N/A</v>
      </c>
      <c r="I7" s="12">
        <v>6.577</v>
      </c>
      <c r="J7" s="12">
        <v>4.5970000000000004</v>
      </c>
      <c r="K7" s="1" t="s">
        <v>737</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1744</v>
      </c>
      <c r="J8" s="12" t="s">
        <v>1744</v>
      </c>
      <c r="K8" s="36" t="s">
        <v>213</v>
      </c>
      <c r="L8" s="9" t="str">
        <f>IF(J8="Div by 0", "N/A", IF(K8="N/A","N/A", IF(J8&gt;VALUE(MID(K8,1,2)), "No", IF(J8&lt;-1*VALUE(MID(K8,1,2)), "No", "Yes"))))</f>
        <v>N/A</v>
      </c>
    </row>
    <row r="9" spans="1:12" x14ac:dyDescent="0.25">
      <c r="A9" s="18" t="s">
        <v>678</v>
      </c>
      <c r="B9" s="36" t="s">
        <v>213</v>
      </c>
      <c r="C9" s="36" t="s">
        <v>1744</v>
      </c>
      <c r="D9" s="11" t="str">
        <f t="shared" ref="D9:D11" si="0">IF($B9="N/A","N/A",IF(C9&gt;10,"No",IF(C9&lt;-10,"No","Yes")))</f>
        <v>N/A</v>
      </c>
      <c r="E9" s="36" t="s">
        <v>1744</v>
      </c>
      <c r="F9" s="11" t="str">
        <f t="shared" ref="F9:F11" si="1">IF($B9="N/A","N/A",IF(E9&gt;10,"No",IF(E9&lt;-10,"No","Yes")))</f>
        <v>N/A</v>
      </c>
      <c r="G9" s="36" t="s">
        <v>1744</v>
      </c>
      <c r="H9" s="11" t="str">
        <f t="shared" ref="H9:H11" si="2">IF($B9="N/A","N/A",IF(G9&gt;10,"No",IF(G9&lt;-10,"No","Yes")))</f>
        <v>N/A</v>
      </c>
      <c r="I9" s="12" t="s">
        <v>1744</v>
      </c>
      <c r="J9" s="12" t="s">
        <v>1744</v>
      </c>
      <c r="K9" s="36" t="s">
        <v>213</v>
      </c>
      <c r="L9" s="9" t="str">
        <f t="shared" ref="L9:L11" si="3">IF(J9="Div by 0", "N/A", IF(K9="N/A","N/A", IF(J9&gt;VALUE(MID(K9,1,2)), "No", IF(J9&lt;-1*VALUE(MID(K9,1,2)), "No", "Yes"))))</f>
        <v>N/A</v>
      </c>
    </row>
    <row r="10" spans="1:12" x14ac:dyDescent="0.25">
      <c r="A10" s="18" t="s">
        <v>423</v>
      </c>
      <c r="B10" s="36" t="s">
        <v>213</v>
      </c>
      <c r="C10" s="36" t="s">
        <v>1744</v>
      </c>
      <c r="D10" s="11" t="str">
        <f t="shared" si="0"/>
        <v>N/A</v>
      </c>
      <c r="E10" s="36" t="s">
        <v>1744</v>
      </c>
      <c r="F10" s="11" t="str">
        <f t="shared" si="1"/>
        <v>N/A</v>
      </c>
      <c r="G10" s="36" t="s">
        <v>1744</v>
      </c>
      <c r="H10" s="11" t="str">
        <f t="shared" si="2"/>
        <v>N/A</v>
      </c>
      <c r="I10" s="12" t="s">
        <v>1744</v>
      </c>
      <c r="J10" s="12" t="s">
        <v>1744</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1744</v>
      </c>
      <c r="J11" s="12" t="s">
        <v>1744</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1744</v>
      </c>
      <c r="J12" s="12" t="s">
        <v>1744</v>
      </c>
      <c r="K12" s="36" t="s">
        <v>213</v>
      </c>
      <c r="L12" s="9" t="str">
        <f>IF(J12="Div by 0", "N/A", IF(K12="N/A","N/A", IF(J12&gt;VALUE(MID(K12,1,2)), "No", IF(J12&lt;-1*VALUE(MID(K12,1,2)), "No", "Yes"))))</f>
        <v>N/A</v>
      </c>
    </row>
    <row r="13" spans="1:12" x14ac:dyDescent="0.25">
      <c r="A13" s="3" t="s">
        <v>364</v>
      </c>
      <c r="B13" s="60" t="s">
        <v>213</v>
      </c>
      <c r="C13" s="8">
        <v>97.500970393000003</v>
      </c>
      <c r="D13" s="13" t="str">
        <f>IF($B13="N/A","N/A",IF(C13&gt;=95,"Yes","No"))</f>
        <v>N/A</v>
      </c>
      <c r="E13" s="8">
        <v>97.348419250000006</v>
      </c>
      <c r="F13" s="13" t="str">
        <f>IF($B13="N/A","N/A",IF(E13&gt;=95,"Yes","No"))</f>
        <v>N/A</v>
      </c>
      <c r="G13" s="8">
        <v>98.131165738999997</v>
      </c>
      <c r="H13" s="11" t="str">
        <f>IF($B13="N/A","N/A",IF(G13&gt;=95,"Yes","No"))</f>
        <v>N/A</v>
      </c>
      <c r="I13" s="12">
        <v>-0.156</v>
      </c>
      <c r="J13" s="12">
        <v>0.80410000000000004</v>
      </c>
      <c r="K13" s="43" t="s">
        <v>737</v>
      </c>
      <c r="L13" s="9" t="str">
        <f t="shared" ref="L13:L70" si="4">IF(J13="Div by 0", "N/A", IF(K13="N/A","N/A", IF(J13&gt;VALUE(MID(K13,1,2)), "No", IF(J13&lt;-1*VALUE(MID(K13,1,2)), "No", "Yes"))))</f>
        <v>Yes</v>
      </c>
    </row>
    <row r="14" spans="1:12" x14ac:dyDescent="0.25">
      <c r="A14" s="16" t="s">
        <v>365</v>
      </c>
      <c r="B14" s="60" t="s">
        <v>213</v>
      </c>
      <c r="C14" s="61">
        <v>2.4751623289000002</v>
      </c>
      <c r="D14" s="61" t="str">
        <f>IF($B14="N/A","N/A",IF(C14&gt;10,"No",IF(C14&lt;-10,"No","Yes")))</f>
        <v>N/A</v>
      </c>
      <c r="E14" s="61">
        <v>2.6275279494000001</v>
      </c>
      <c r="F14" s="13" t="str">
        <f>IF($B14="N/A","N/A",IF(E14&gt;95,"Yes","No"))</f>
        <v>N/A</v>
      </c>
      <c r="G14" s="61">
        <v>1.8440241731</v>
      </c>
      <c r="H14" s="11" t="str">
        <f>IF($B14="N/A","N/A",IF(G14&gt;95,"Yes","No"))</f>
        <v>N/A</v>
      </c>
      <c r="I14" s="62">
        <v>6.1559999999999997</v>
      </c>
      <c r="J14" s="62">
        <v>-29.8</v>
      </c>
      <c r="K14" s="63" t="s">
        <v>213</v>
      </c>
      <c r="L14" s="9" t="str">
        <f t="shared" si="4"/>
        <v>N/A</v>
      </c>
    </row>
    <row r="15" spans="1:12" x14ac:dyDescent="0.25">
      <c r="A15" s="16" t="s">
        <v>366</v>
      </c>
      <c r="B15" s="60" t="s">
        <v>213</v>
      </c>
      <c r="C15" s="61">
        <v>2.38672778E-2</v>
      </c>
      <c r="D15" s="61" t="str">
        <f t="shared" ref="D15:D21" si="5">IF($B15="N/A","N/A",IF(C15&gt;10,"No",IF(C15&lt;-10,"No","Yes")))</f>
        <v>N/A</v>
      </c>
      <c r="E15" s="61">
        <v>2.4052800700000002E-2</v>
      </c>
      <c r="F15" s="61" t="str">
        <f t="shared" ref="F15:F21" si="6">IF($B15="N/A","N/A",IF(E15&gt;10,"No",IF(E15&lt;-10,"No","Yes")))</f>
        <v>N/A</v>
      </c>
      <c r="G15" s="61">
        <v>2.48100874E-2</v>
      </c>
      <c r="H15" s="64" t="str">
        <f t="shared" ref="H15:H21" si="7">IF($B15="N/A","N/A",IF(G15&gt;10,"No",IF(G15&lt;-10,"No","Yes")))</f>
        <v>N/A</v>
      </c>
      <c r="I15" s="62">
        <v>0.77729999999999999</v>
      </c>
      <c r="J15" s="62">
        <v>3.1480000000000001</v>
      </c>
      <c r="K15" s="63" t="s">
        <v>213</v>
      </c>
      <c r="L15" s="9" t="str">
        <f t="shared" si="4"/>
        <v>N/A</v>
      </c>
    </row>
    <row r="16" spans="1:12" x14ac:dyDescent="0.25">
      <c r="A16" s="16" t="s">
        <v>367</v>
      </c>
      <c r="B16" s="60" t="s">
        <v>213</v>
      </c>
      <c r="C16" s="65">
        <v>19894</v>
      </c>
      <c r="D16" s="65" t="str">
        <f t="shared" si="5"/>
        <v>N/A</v>
      </c>
      <c r="E16" s="65">
        <v>22048</v>
      </c>
      <c r="F16" s="65" t="str">
        <f t="shared" si="6"/>
        <v>N/A</v>
      </c>
      <c r="G16" s="65">
        <v>16195</v>
      </c>
      <c r="H16" s="64" t="str">
        <f t="shared" si="7"/>
        <v>N/A</v>
      </c>
      <c r="I16" s="62">
        <v>10.83</v>
      </c>
      <c r="J16" s="62">
        <v>-26.5</v>
      </c>
      <c r="K16" s="63" t="s">
        <v>213</v>
      </c>
      <c r="L16" s="9" t="str">
        <f t="shared" si="4"/>
        <v>N/A</v>
      </c>
    </row>
    <row r="17" spans="1:12" x14ac:dyDescent="0.25">
      <c r="A17" s="17" t="s">
        <v>368</v>
      </c>
      <c r="B17" s="60" t="s">
        <v>213</v>
      </c>
      <c r="C17" s="61">
        <v>2.4990296067000002</v>
      </c>
      <c r="D17" s="64" t="str">
        <f t="shared" si="5"/>
        <v>N/A</v>
      </c>
      <c r="E17" s="61">
        <v>2.6515807500999999</v>
      </c>
      <c r="F17" s="64" t="str">
        <f t="shared" si="6"/>
        <v>N/A</v>
      </c>
      <c r="G17" s="61">
        <v>1.8688342604999999</v>
      </c>
      <c r="H17" s="64" t="str">
        <f t="shared" si="7"/>
        <v>N/A</v>
      </c>
      <c r="I17" s="62">
        <v>6.1040000000000001</v>
      </c>
      <c r="J17" s="62">
        <v>-29.5</v>
      </c>
      <c r="K17" s="63" t="s">
        <v>213</v>
      </c>
      <c r="L17" s="9" t="str">
        <f t="shared" si="4"/>
        <v>N/A</v>
      </c>
    </row>
    <row r="18" spans="1:12" x14ac:dyDescent="0.25">
      <c r="A18" s="16" t="s">
        <v>679</v>
      </c>
      <c r="B18" s="60" t="s">
        <v>213</v>
      </c>
      <c r="C18" s="61">
        <v>78.269830099999993</v>
      </c>
      <c r="D18" s="64" t="str">
        <f t="shared" si="5"/>
        <v>N/A</v>
      </c>
      <c r="E18" s="61">
        <v>80.197750362999997</v>
      </c>
      <c r="F18" s="64" t="str">
        <f t="shared" si="6"/>
        <v>N/A</v>
      </c>
      <c r="G18" s="61">
        <v>74.214263661999993</v>
      </c>
      <c r="H18" s="64" t="str">
        <f t="shared" si="7"/>
        <v>N/A</v>
      </c>
      <c r="I18" s="12">
        <v>2.4630000000000001</v>
      </c>
      <c r="J18" s="12">
        <v>-7.46</v>
      </c>
      <c r="K18" s="63" t="s">
        <v>213</v>
      </c>
      <c r="L18" s="9" t="str">
        <f t="shared" si="4"/>
        <v>N/A</v>
      </c>
    </row>
    <row r="19" spans="1:12" x14ac:dyDescent="0.25">
      <c r="A19" s="16" t="s">
        <v>680</v>
      </c>
      <c r="B19" s="60" t="s">
        <v>213</v>
      </c>
      <c r="C19" s="61">
        <v>31.054589322999998</v>
      </c>
      <c r="D19" s="64" t="str">
        <f t="shared" si="5"/>
        <v>N/A</v>
      </c>
      <c r="E19" s="61">
        <v>32.043722787</v>
      </c>
      <c r="F19" s="64" t="str">
        <f t="shared" si="6"/>
        <v>N/A</v>
      </c>
      <c r="G19" s="61">
        <v>27.08243285</v>
      </c>
      <c r="H19" s="64" t="str">
        <f t="shared" si="7"/>
        <v>N/A</v>
      </c>
      <c r="I19" s="12">
        <v>3.1850000000000001</v>
      </c>
      <c r="J19" s="12">
        <v>-15.5</v>
      </c>
      <c r="K19" s="63" t="s">
        <v>213</v>
      </c>
      <c r="L19" s="9" t="str">
        <f t="shared" si="4"/>
        <v>N/A</v>
      </c>
    </row>
    <row r="20" spans="1:12" ht="25" x14ac:dyDescent="0.25">
      <c r="A20" s="16" t="s">
        <v>681</v>
      </c>
      <c r="B20" s="60" t="s">
        <v>213</v>
      </c>
      <c r="C20" s="61">
        <v>4.2977782246</v>
      </c>
      <c r="D20" s="64" t="str">
        <f t="shared" si="5"/>
        <v>N/A</v>
      </c>
      <c r="E20" s="61">
        <v>5.8962264200000003E-2</v>
      </c>
      <c r="F20" s="64" t="str">
        <f t="shared" si="6"/>
        <v>N/A</v>
      </c>
      <c r="G20" s="61">
        <v>0.11732016050000001</v>
      </c>
      <c r="H20" s="64" t="str">
        <f t="shared" si="7"/>
        <v>N/A</v>
      </c>
      <c r="I20" s="12">
        <v>-98.6</v>
      </c>
      <c r="J20" s="12">
        <v>98.97</v>
      </c>
      <c r="K20" s="63" t="s">
        <v>213</v>
      </c>
      <c r="L20" s="9" t="str">
        <f t="shared" si="4"/>
        <v>N/A</v>
      </c>
    </row>
    <row r="21" spans="1:12" ht="25" x14ac:dyDescent="0.25">
      <c r="A21" s="16" t="s">
        <v>682</v>
      </c>
      <c r="B21" s="60" t="s">
        <v>213</v>
      </c>
      <c r="C21" s="61">
        <v>0</v>
      </c>
      <c r="D21" s="64" t="str">
        <f t="shared" si="5"/>
        <v>N/A</v>
      </c>
      <c r="E21" s="61">
        <v>6.3497822900000001E-2</v>
      </c>
      <c r="F21" s="64" t="str">
        <f t="shared" si="6"/>
        <v>N/A</v>
      </c>
      <c r="G21" s="61">
        <v>3.7048471800000003E-2</v>
      </c>
      <c r="H21" s="64" t="str">
        <f t="shared" si="7"/>
        <v>N/A</v>
      </c>
      <c r="I21" s="12" t="s">
        <v>1744</v>
      </c>
      <c r="J21" s="12">
        <v>-41.7</v>
      </c>
      <c r="K21" s="63" t="s">
        <v>213</v>
      </c>
      <c r="L21" s="9" t="str">
        <f t="shared" si="4"/>
        <v>N/A</v>
      </c>
    </row>
    <row r="22" spans="1:12" x14ac:dyDescent="0.25">
      <c r="A22" s="2" t="s">
        <v>1701</v>
      </c>
      <c r="B22" s="43" t="s">
        <v>217</v>
      </c>
      <c r="C22" s="1">
        <v>1231</v>
      </c>
      <c r="D22" s="11" t="str">
        <f>IF($B22="N/A","N/A",IF(C22&gt;0,"No",IF(C22&lt;0,"No","Yes")))</f>
        <v>No</v>
      </c>
      <c r="E22" s="1">
        <v>1328</v>
      </c>
      <c r="F22" s="11" t="str">
        <f>IF($B22="N/A","N/A",IF(E22&gt;0,"No",IF(E22&lt;0,"No","Yes")))</f>
        <v>No</v>
      </c>
      <c r="G22" s="1">
        <v>926</v>
      </c>
      <c r="H22" s="11" t="str">
        <f>IF($B22="N/A","N/A",IF(G22&gt;0,"No",IF(G22&lt;0,"No","Yes")))</f>
        <v>No</v>
      </c>
      <c r="I22" s="12">
        <v>7.88</v>
      </c>
      <c r="J22" s="12">
        <v>-30.3</v>
      </c>
      <c r="K22" s="43" t="s">
        <v>213</v>
      </c>
      <c r="L22" s="9" t="str">
        <f t="shared" si="4"/>
        <v>N/A</v>
      </c>
    </row>
    <row r="23" spans="1:12" x14ac:dyDescent="0.25">
      <c r="A23" s="6" t="s">
        <v>145</v>
      </c>
      <c r="B23" s="43" t="s">
        <v>279</v>
      </c>
      <c r="C23" s="8">
        <v>0.3096465256</v>
      </c>
      <c r="D23" s="11" t="str">
        <f>IF($B23="N/A","N/A",IF(C23&gt;=10,"No",IF(C23&lt;0,"No","Yes")))</f>
        <v>Yes</v>
      </c>
      <c r="E23" s="8">
        <v>0.31966172139999999</v>
      </c>
      <c r="F23" s="11" t="str">
        <f>IF($B23="N/A","N/A",IF(E23&gt;=10,"No",IF(E23&lt;0,"No","Yes")))</f>
        <v>Yes</v>
      </c>
      <c r="G23" s="8">
        <v>0.2139437307</v>
      </c>
      <c r="H23" s="11" t="str">
        <f>IF($B23="N/A","N/A",IF(G23&gt;=10,"No",IF(G23&lt;0,"No","Yes")))</f>
        <v>Yes</v>
      </c>
      <c r="I23" s="12">
        <v>3.234</v>
      </c>
      <c r="J23" s="12">
        <v>-33.1</v>
      </c>
      <c r="K23" s="43" t="s">
        <v>213</v>
      </c>
      <c r="L23" s="9" t="str">
        <f t="shared" si="4"/>
        <v>N/A</v>
      </c>
    </row>
    <row r="24" spans="1:12" x14ac:dyDescent="0.25">
      <c r="A24" s="2" t="s">
        <v>424</v>
      </c>
      <c r="B24" s="35" t="s">
        <v>213</v>
      </c>
      <c r="C24" s="13">
        <v>78.580121704000007</v>
      </c>
      <c r="D24" s="64" t="str">
        <f t="shared" ref="D24:D27" si="8">IF($B24="N/A","N/A",IF(C24&gt;10,"No",IF(C24&lt;-10,"No","Yes")))</f>
        <v>N/A</v>
      </c>
      <c r="E24" s="13">
        <v>77.501881114</v>
      </c>
      <c r="F24" s="11" t="str">
        <f t="shared" ref="F24:F27" si="9">IF($B24="N/A","N/A",IF(E24&gt;10,"No",IF(E24&lt;-10,"No","Yes")))</f>
        <v>N/A</v>
      </c>
      <c r="G24" s="13">
        <v>68.392664508999999</v>
      </c>
      <c r="H24" s="11" t="str">
        <f t="shared" ref="H24:H27" si="10">IF($B24="N/A","N/A",IF(G24&gt;10,"No",IF(G24&lt;-10,"No","Yes")))</f>
        <v>N/A</v>
      </c>
      <c r="I24" s="12">
        <v>-1.37</v>
      </c>
      <c r="J24" s="12">
        <v>-11.8</v>
      </c>
      <c r="K24" s="43" t="s">
        <v>213</v>
      </c>
      <c r="L24" s="9" t="str">
        <f t="shared" si="4"/>
        <v>N/A</v>
      </c>
    </row>
    <row r="25" spans="1:12" x14ac:dyDescent="0.25">
      <c r="A25" s="2" t="s">
        <v>425</v>
      </c>
      <c r="B25" s="35" t="s">
        <v>213</v>
      </c>
      <c r="C25" s="13">
        <v>2.677484787</v>
      </c>
      <c r="D25" s="64" t="str">
        <f t="shared" si="8"/>
        <v>N/A</v>
      </c>
      <c r="E25" s="13">
        <v>1.3920240783</v>
      </c>
      <c r="F25" s="11" t="str">
        <f t="shared" si="9"/>
        <v>N/A</v>
      </c>
      <c r="G25" s="13">
        <v>1.1866235167000001</v>
      </c>
      <c r="H25" s="11" t="str">
        <f t="shared" si="10"/>
        <v>N/A</v>
      </c>
      <c r="I25" s="12">
        <v>-48</v>
      </c>
      <c r="J25" s="12">
        <v>-14.8</v>
      </c>
      <c r="K25" s="43" t="s">
        <v>213</v>
      </c>
      <c r="L25" s="9" t="str">
        <f t="shared" si="4"/>
        <v>N/A</v>
      </c>
    </row>
    <row r="26" spans="1:12" x14ac:dyDescent="0.25">
      <c r="A26" s="2" t="s">
        <v>421</v>
      </c>
      <c r="B26" s="35" t="s">
        <v>213</v>
      </c>
      <c r="C26" s="13">
        <v>0.121703854</v>
      </c>
      <c r="D26" s="64" t="str">
        <f t="shared" si="8"/>
        <v>N/A</v>
      </c>
      <c r="E26" s="13">
        <v>0</v>
      </c>
      <c r="F26" s="11" t="str">
        <f t="shared" si="9"/>
        <v>N/A</v>
      </c>
      <c r="G26" s="13">
        <v>0</v>
      </c>
      <c r="H26" s="11" t="str">
        <f t="shared" si="10"/>
        <v>N/A</v>
      </c>
      <c r="I26" s="12">
        <v>-100</v>
      </c>
      <c r="J26" s="12" t="s">
        <v>1744</v>
      </c>
      <c r="K26" s="43" t="s">
        <v>213</v>
      </c>
      <c r="L26" s="9" t="str">
        <f t="shared" si="4"/>
        <v>N/A</v>
      </c>
    </row>
    <row r="27" spans="1:12" x14ac:dyDescent="0.25">
      <c r="A27" s="2" t="s">
        <v>422</v>
      </c>
      <c r="B27" s="35" t="s">
        <v>213</v>
      </c>
      <c r="C27" s="13">
        <v>0</v>
      </c>
      <c r="D27" s="64" t="str">
        <f t="shared" si="8"/>
        <v>N/A</v>
      </c>
      <c r="E27" s="13">
        <v>0.1128668172</v>
      </c>
      <c r="F27" s="11" t="str">
        <f t="shared" si="9"/>
        <v>N/A</v>
      </c>
      <c r="G27" s="13">
        <v>0.1618122977</v>
      </c>
      <c r="H27" s="11" t="str">
        <f t="shared" si="10"/>
        <v>N/A</v>
      </c>
      <c r="I27" s="12" t="s">
        <v>1744</v>
      </c>
      <c r="J27" s="12">
        <v>43.37</v>
      </c>
      <c r="K27" s="43" t="s">
        <v>213</v>
      </c>
      <c r="L27" s="9" t="str">
        <f t="shared" si="4"/>
        <v>N/A</v>
      </c>
    </row>
    <row r="28" spans="1:12" x14ac:dyDescent="0.25">
      <c r="A28" s="2" t="s">
        <v>952</v>
      </c>
      <c r="B28" s="35" t="s">
        <v>213</v>
      </c>
      <c r="C28" s="61">
        <v>20.948058523</v>
      </c>
      <c r="D28" s="64" t="str">
        <f>IF($B28="N/A","N/A",IF(C28&gt;10,"No",IF(C28&lt;-10,"No","Yes")))</f>
        <v>N/A</v>
      </c>
      <c r="E28" s="61">
        <v>21.204347783999999</v>
      </c>
      <c r="F28" s="64" t="str">
        <f>IF($B28="N/A","N/A",IF(E28&gt;10,"No",IF(E28&lt;-10,"No","Yes")))</f>
        <v>N/A</v>
      </c>
      <c r="G28" s="61">
        <v>21.339906276000001</v>
      </c>
      <c r="H28" s="64" t="str">
        <f>IF($B28="N/A","N/A",IF(G28&gt;10,"No",IF(G28&lt;-10,"No","Yes")))</f>
        <v>N/A</v>
      </c>
      <c r="I28" s="12">
        <v>1.2230000000000001</v>
      </c>
      <c r="J28" s="12">
        <v>0.63929999999999998</v>
      </c>
      <c r="K28" s="63" t="s">
        <v>737</v>
      </c>
      <c r="L28" s="9" t="str">
        <f t="shared" si="4"/>
        <v>Yes</v>
      </c>
    </row>
    <row r="29" spans="1:12" x14ac:dyDescent="0.25">
      <c r="A29" s="2" t="s">
        <v>953</v>
      </c>
      <c r="B29" s="35" t="s">
        <v>213</v>
      </c>
      <c r="C29" s="61">
        <v>0</v>
      </c>
      <c r="D29" s="64" t="str">
        <f>IF($B29="N/A","N/A",IF(C29&gt;10,"No",IF(C29&lt;-10,"No","Yes")))</f>
        <v>N/A</v>
      </c>
      <c r="E29" s="61">
        <v>0</v>
      </c>
      <c r="F29" s="64" t="str">
        <f>IF($B29="N/A","N/A",IF(E29&gt;10,"No",IF(E29&lt;-10,"No","Yes")))</f>
        <v>N/A</v>
      </c>
      <c r="G29" s="61">
        <v>0</v>
      </c>
      <c r="H29" s="64" t="str">
        <f>IF($B29="N/A","N/A",IF(G29&gt;10,"No",IF(G29&lt;-10,"No","Yes")))</f>
        <v>N/A</v>
      </c>
      <c r="I29" s="12" t="s">
        <v>1744</v>
      </c>
      <c r="J29" s="12" t="s">
        <v>1744</v>
      </c>
      <c r="K29" s="63" t="s">
        <v>737</v>
      </c>
      <c r="L29" s="9" t="str">
        <f t="shared" si="4"/>
        <v>N/A</v>
      </c>
    </row>
    <row r="30" spans="1:12" x14ac:dyDescent="0.25">
      <c r="A30" s="2" t="s">
        <v>20</v>
      </c>
      <c r="B30" s="43" t="s">
        <v>280</v>
      </c>
      <c r="C30" s="13">
        <v>99.727410563999996</v>
      </c>
      <c r="D30" s="11" t="str">
        <f>IF($B30="N/A","N/A",IF(C30&gt;=98,"Yes","No"))</f>
        <v>Yes</v>
      </c>
      <c r="E30" s="13">
        <v>99.760674632999994</v>
      </c>
      <c r="F30" s="11" t="str">
        <f>IF($B30="N/A","N/A",IF(E30&gt;=98,"Yes","No"))</f>
        <v>Yes</v>
      </c>
      <c r="G30" s="13">
        <v>99.810404774000006</v>
      </c>
      <c r="H30" s="11" t="str">
        <f>IF($B30="N/A","N/A",IF(G30&gt;=98,"Yes","No"))</f>
        <v>Yes</v>
      </c>
      <c r="I30" s="12">
        <v>3.3399999999999999E-2</v>
      </c>
      <c r="J30" s="12">
        <v>4.9799999999999997E-2</v>
      </c>
      <c r="K30" s="43" t="s">
        <v>737</v>
      </c>
      <c r="L30" s="9" t="str">
        <f t="shared" si="4"/>
        <v>Yes</v>
      </c>
    </row>
    <row r="31" spans="1:12" x14ac:dyDescent="0.25">
      <c r="A31" s="2" t="s">
        <v>18</v>
      </c>
      <c r="B31" s="43" t="s">
        <v>277</v>
      </c>
      <c r="C31" s="13">
        <v>99.953772850999997</v>
      </c>
      <c r="D31" s="11" t="str">
        <f>IF($B31="N/A","N/A",IF(C31&gt;=95,"Yes","No"))</f>
        <v>Yes</v>
      </c>
      <c r="E31" s="13">
        <v>99.938665357999994</v>
      </c>
      <c r="F31" s="11" t="str">
        <f>IF($B31="N/A","N/A",IF(E31&gt;=95,"Yes","No"))</f>
        <v>Yes</v>
      </c>
      <c r="G31" s="13">
        <v>99.938032479</v>
      </c>
      <c r="H31" s="11" t="str">
        <f>IF($B31="N/A","N/A",IF(G31&gt;=95,"Yes","No"))</f>
        <v>Yes</v>
      </c>
      <c r="I31" s="12">
        <v>-1.4999999999999999E-2</v>
      </c>
      <c r="J31" s="12">
        <v>-1E-3</v>
      </c>
      <c r="K31" s="43" t="s">
        <v>737</v>
      </c>
      <c r="L31" s="9" t="str">
        <f t="shared" si="4"/>
        <v>Yes</v>
      </c>
    </row>
    <row r="32" spans="1:12" x14ac:dyDescent="0.25">
      <c r="A32" s="2" t="s">
        <v>23</v>
      </c>
      <c r="B32" s="35" t="s">
        <v>213</v>
      </c>
      <c r="C32" s="13">
        <v>76.226683867999995</v>
      </c>
      <c r="D32" s="11" t="str">
        <f t="shared" ref="D32:D37" si="11">IF($B32="N/A","N/A",IF(C32&gt;10,"No",IF(C32&lt;-10,"No","Yes")))</f>
        <v>N/A</v>
      </c>
      <c r="E32" s="13">
        <v>76.421520521999994</v>
      </c>
      <c r="F32" s="11" t="str">
        <f t="shared" ref="F32:F37" si="12">IF($B32="N/A","N/A",IF(E32&gt;10,"No",IF(E32&lt;-10,"No","Yes")))</f>
        <v>N/A</v>
      </c>
      <c r="G32" s="13">
        <v>77.820243415999997</v>
      </c>
      <c r="H32" s="11" t="str">
        <f t="shared" ref="H32:H37" si="13">IF($B32="N/A","N/A",IF(G32&gt;10,"No",IF(G32&lt;-10,"No","Yes")))</f>
        <v>N/A</v>
      </c>
      <c r="I32" s="12">
        <v>0.25559999999999999</v>
      </c>
      <c r="J32" s="12">
        <v>1.83</v>
      </c>
      <c r="K32" s="43" t="s">
        <v>737</v>
      </c>
      <c r="L32" s="9" t="str">
        <f t="shared" si="4"/>
        <v>Yes</v>
      </c>
    </row>
    <row r="33" spans="1:12" x14ac:dyDescent="0.25">
      <c r="A33" s="2" t="s">
        <v>24</v>
      </c>
      <c r="B33" s="35" t="s">
        <v>213</v>
      </c>
      <c r="C33" s="13">
        <v>20.214705006999999</v>
      </c>
      <c r="D33" s="11" t="str">
        <f t="shared" si="11"/>
        <v>N/A</v>
      </c>
      <c r="E33" s="13">
        <v>20.090222055000002</v>
      </c>
      <c r="F33" s="11" t="str">
        <f t="shared" si="12"/>
        <v>N/A</v>
      </c>
      <c r="G33" s="13">
        <v>18.775466400999999</v>
      </c>
      <c r="H33" s="11" t="str">
        <f t="shared" si="13"/>
        <v>N/A</v>
      </c>
      <c r="I33" s="12">
        <v>-0.61599999999999999</v>
      </c>
      <c r="J33" s="12">
        <v>-6.54</v>
      </c>
      <c r="K33" s="43" t="s">
        <v>737</v>
      </c>
      <c r="L33" s="9" t="str">
        <f t="shared" si="4"/>
        <v>Yes</v>
      </c>
    </row>
    <row r="34" spans="1:12" x14ac:dyDescent="0.25">
      <c r="A34" s="2" t="s">
        <v>25</v>
      </c>
      <c r="B34" s="35" t="s">
        <v>213</v>
      </c>
      <c r="C34" s="13">
        <v>0.63424150420000003</v>
      </c>
      <c r="D34" s="11" t="str">
        <f t="shared" si="11"/>
        <v>N/A</v>
      </c>
      <c r="E34" s="13">
        <v>0.62621466640000001</v>
      </c>
      <c r="F34" s="11" t="str">
        <f t="shared" si="12"/>
        <v>N/A</v>
      </c>
      <c r="G34" s="13">
        <v>0.63398428080000002</v>
      </c>
      <c r="H34" s="11" t="str">
        <f t="shared" si="13"/>
        <v>N/A</v>
      </c>
      <c r="I34" s="12">
        <v>-1.27</v>
      </c>
      <c r="J34" s="12">
        <v>1.2410000000000001</v>
      </c>
      <c r="K34" s="43" t="s">
        <v>737</v>
      </c>
      <c r="L34" s="9" t="str">
        <f t="shared" si="4"/>
        <v>Yes</v>
      </c>
    </row>
    <row r="35" spans="1:12" x14ac:dyDescent="0.25">
      <c r="A35" s="2" t="s">
        <v>26</v>
      </c>
      <c r="B35" s="43" t="s">
        <v>213</v>
      </c>
      <c r="C35" s="13">
        <v>2.8240014371000002</v>
      </c>
      <c r="D35" s="11" t="str">
        <f t="shared" si="11"/>
        <v>N/A</v>
      </c>
      <c r="E35" s="13">
        <v>2.7593372972000001</v>
      </c>
      <c r="F35" s="11" t="str">
        <f t="shared" si="12"/>
        <v>N/A</v>
      </c>
      <c r="G35" s="13">
        <v>2.6595259773</v>
      </c>
      <c r="H35" s="11" t="str">
        <f t="shared" si="13"/>
        <v>N/A</v>
      </c>
      <c r="I35" s="12">
        <v>-2.29</v>
      </c>
      <c r="J35" s="12">
        <v>-3.62</v>
      </c>
      <c r="K35" s="43" t="s">
        <v>213</v>
      </c>
      <c r="L35" s="9" t="str">
        <f t="shared" si="4"/>
        <v>N/A</v>
      </c>
    </row>
    <row r="36" spans="1:12" x14ac:dyDescent="0.25">
      <c r="A36" s="2" t="s">
        <v>60</v>
      </c>
      <c r="B36" s="43" t="s">
        <v>213</v>
      </c>
      <c r="C36" s="13">
        <v>0.1003681842</v>
      </c>
      <c r="D36" s="11" t="str">
        <f t="shared" si="11"/>
        <v>N/A</v>
      </c>
      <c r="E36" s="13">
        <v>0.102705459</v>
      </c>
      <c r="F36" s="11" t="str">
        <f t="shared" si="12"/>
        <v>N/A</v>
      </c>
      <c r="G36" s="13">
        <v>0.1107799253</v>
      </c>
      <c r="H36" s="11" t="str">
        <f t="shared" si="13"/>
        <v>N/A</v>
      </c>
      <c r="I36" s="12">
        <v>2.3290000000000002</v>
      </c>
      <c r="J36" s="12">
        <v>7.8620000000000001</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1744</v>
      </c>
      <c r="J37" s="12" t="s">
        <v>1744</v>
      </c>
      <c r="K37" s="43" t="s">
        <v>213</v>
      </c>
      <c r="L37" s="9" t="str">
        <f t="shared" si="4"/>
        <v>N/A</v>
      </c>
    </row>
    <row r="38" spans="1:12" x14ac:dyDescent="0.25">
      <c r="A38" s="2" t="s">
        <v>62</v>
      </c>
      <c r="B38" s="43" t="s">
        <v>278</v>
      </c>
      <c r="C38" s="13">
        <v>0</v>
      </c>
      <c r="D38" s="11" t="str">
        <f>IF($B38="N/A","N/A",IF(C38&gt;=5,"No",IF(C38&lt;0,"No","Yes")))</f>
        <v>Yes</v>
      </c>
      <c r="E38" s="13">
        <v>0</v>
      </c>
      <c r="F38" s="11" t="str">
        <f>IF($B38="N/A","N/A",IF(E38&gt;=5,"No",IF(E38&lt;0,"No","Yes")))</f>
        <v>Yes</v>
      </c>
      <c r="G38" s="13">
        <v>0</v>
      </c>
      <c r="H38" s="11" t="str">
        <f>IF($B38="N/A","N/A",IF(G38&gt;=5,"No",IF(G38&lt;0,"No","Yes")))</f>
        <v>Yes</v>
      </c>
      <c r="I38" s="12" t="s">
        <v>1744</v>
      </c>
      <c r="J38" s="12" t="s">
        <v>1744</v>
      </c>
      <c r="K38" s="43" t="s">
        <v>737</v>
      </c>
      <c r="L38" s="9" t="str">
        <f t="shared" si="4"/>
        <v>N/A</v>
      </c>
    </row>
    <row r="39" spans="1:12" x14ac:dyDescent="0.25">
      <c r="A39" s="2" t="s">
        <v>63</v>
      </c>
      <c r="B39" s="43" t="s">
        <v>213</v>
      </c>
      <c r="C39" s="13">
        <v>28.682689566000001</v>
      </c>
      <c r="D39" s="11" t="str">
        <f>IF($B39="N/A","N/A",IF(C39&gt;10,"No",IF(C39&lt;-10,"No","Yes")))</f>
        <v>N/A</v>
      </c>
      <c r="E39" s="13">
        <v>28.487054783000001</v>
      </c>
      <c r="F39" s="11" t="str">
        <f>IF($B39="N/A","N/A",IF(E39&gt;10,"No",IF(E39&lt;-10,"No","Yes")))</f>
        <v>N/A</v>
      </c>
      <c r="G39" s="13">
        <v>27.60127997</v>
      </c>
      <c r="H39" s="11" t="str">
        <f>IF($B39="N/A","N/A",IF(G39&gt;10,"No",IF(G39&lt;-10,"No","Yes")))</f>
        <v>N/A</v>
      </c>
      <c r="I39" s="12">
        <v>-0.68200000000000005</v>
      </c>
      <c r="J39" s="12">
        <v>-3.11</v>
      </c>
      <c r="K39" s="43" t="s">
        <v>737</v>
      </c>
      <c r="L39" s="9" t="str">
        <f t="shared" si="4"/>
        <v>Yes</v>
      </c>
    </row>
    <row r="40" spans="1:12" x14ac:dyDescent="0.25">
      <c r="A40" s="2" t="s">
        <v>64</v>
      </c>
      <c r="B40" s="43" t="s">
        <v>213</v>
      </c>
      <c r="C40" s="13">
        <v>0</v>
      </c>
      <c r="D40" s="11" t="str">
        <f>IF($B40="N/A","N/A",IF(C40&gt;10,"No",IF(C40&lt;-10,"No","Yes")))</f>
        <v>N/A</v>
      </c>
      <c r="E40" s="13">
        <v>0</v>
      </c>
      <c r="F40" s="11" t="str">
        <f>IF($B40="N/A","N/A",IF(E40&gt;10,"No",IF(E40&lt;-10,"No","Yes")))</f>
        <v>N/A</v>
      </c>
      <c r="G40" s="13">
        <v>0</v>
      </c>
      <c r="H40" s="11" t="str">
        <f>IF($B40="N/A","N/A",IF(G40&gt;10,"No",IF(G40&lt;-10,"No","Yes")))</f>
        <v>N/A</v>
      </c>
      <c r="I40" s="12" t="s">
        <v>1744</v>
      </c>
      <c r="J40" s="12" t="s">
        <v>1744</v>
      </c>
      <c r="K40" s="43" t="s">
        <v>737</v>
      </c>
      <c r="L40" s="9" t="str">
        <f t="shared" si="4"/>
        <v>N/A</v>
      </c>
    </row>
    <row r="41" spans="1:12" x14ac:dyDescent="0.25">
      <c r="A41" s="3" t="s">
        <v>19</v>
      </c>
      <c r="B41" s="35" t="s">
        <v>281</v>
      </c>
      <c r="C41" s="8">
        <v>2.2790737988999998</v>
      </c>
      <c r="D41" s="11" t="str">
        <f>IF($B41="N/A","N/A",IF(C41&gt;8,"No",IF(C41&lt;2,"No","Yes")))</f>
        <v>Yes</v>
      </c>
      <c r="E41" s="8">
        <v>2.1576564875000002</v>
      </c>
      <c r="F41" s="11" t="str">
        <f>IF($B41="N/A","N/A",IF(E41&gt;8,"No",IF(E41&lt;2,"No","Yes")))</f>
        <v>Yes</v>
      </c>
      <c r="G41" s="8">
        <v>2.0782775567999998</v>
      </c>
      <c r="H41" s="11" t="str">
        <f>IF($B41="N/A","N/A",IF(G41&gt;8,"No",IF(G41&lt;2,"No","Yes")))</f>
        <v>Yes</v>
      </c>
      <c r="I41" s="12">
        <v>-5.33</v>
      </c>
      <c r="J41" s="12">
        <v>-3.68</v>
      </c>
      <c r="K41" s="43" t="s">
        <v>737</v>
      </c>
      <c r="L41" s="9" t="str">
        <f t="shared" si="4"/>
        <v>Yes</v>
      </c>
    </row>
    <row r="42" spans="1:12" x14ac:dyDescent="0.25">
      <c r="A42" s="3" t="s">
        <v>170</v>
      </c>
      <c r="B42" s="35" t="s">
        <v>213</v>
      </c>
      <c r="C42" s="8">
        <v>11.590075734999999</v>
      </c>
      <c r="D42" s="11" t="str">
        <f t="shared" ref="D42:D49" si="14">IF($B42="N/A","N/A",IF(C42&gt;10,"No",IF(C42&lt;-10,"No","Yes")))</f>
        <v>N/A</v>
      </c>
      <c r="E42" s="8">
        <v>11.140655968000001</v>
      </c>
      <c r="F42" s="11" t="str">
        <f t="shared" ref="F42:F49" si="15">IF($B42="N/A","N/A",IF(E42&gt;10,"No",IF(E42&lt;-10,"No","Yes")))</f>
        <v>N/A</v>
      </c>
      <c r="G42" s="8">
        <v>10.611562885</v>
      </c>
      <c r="H42" s="11" t="str">
        <f t="shared" ref="H42:H49" si="16">IF($B42="N/A","N/A",IF(G42&gt;10,"No",IF(G42&lt;-10,"No","Yes")))</f>
        <v>N/A</v>
      </c>
      <c r="I42" s="12">
        <v>-3.88</v>
      </c>
      <c r="J42" s="12">
        <v>-4.75</v>
      </c>
      <c r="K42" s="43" t="s">
        <v>737</v>
      </c>
      <c r="L42" s="9" t="str">
        <f>IF(J42="Div by 0", "N/A", IF(OR(J42="N/A",K42="N/A"),"N/A", IF(J42&gt;VALUE(MID(K42,1,2)), "No", IF(J42&lt;-1*VALUE(MID(K42,1,2)), "No", "Yes"))))</f>
        <v>Yes</v>
      </c>
    </row>
    <row r="43" spans="1:12" x14ac:dyDescent="0.25">
      <c r="A43" s="3" t="s">
        <v>171</v>
      </c>
      <c r="B43" s="35" t="s">
        <v>213</v>
      </c>
      <c r="C43" s="8">
        <v>24.869326654000002</v>
      </c>
      <c r="D43" s="11" t="str">
        <f t="shared" si="14"/>
        <v>N/A</v>
      </c>
      <c r="E43" s="8">
        <v>24.628143700999999</v>
      </c>
      <c r="F43" s="11" t="str">
        <f t="shared" si="15"/>
        <v>N/A</v>
      </c>
      <c r="G43" s="8">
        <v>24.400547898999999</v>
      </c>
      <c r="H43" s="11" t="str">
        <f t="shared" si="16"/>
        <v>N/A</v>
      </c>
      <c r="I43" s="12">
        <v>-0.97</v>
      </c>
      <c r="J43" s="12">
        <v>-0.92400000000000004</v>
      </c>
      <c r="K43" s="43" t="s">
        <v>737</v>
      </c>
      <c r="L43" s="9" t="str">
        <f>IF(J43="Div by 0", "N/A", IF(OR(J43="N/A",K43="N/A"),"N/A", IF(J43&gt;VALUE(MID(K43,1,2)), "No", IF(J43&lt;-1*VALUE(MID(K43,1,2)), "No", "Yes"))))</f>
        <v>Yes</v>
      </c>
    </row>
    <row r="44" spans="1:12" x14ac:dyDescent="0.25">
      <c r="A44" s="3" t="s">
        <v>172</v>
      </c>
      <c r="B44" s="35" t="s">
        <v>213</v>
      </c>
      <c r="C44" s="8">
        <v>3.0759896440999999</v>
      </c>
      <c r="D44" s="11" t="str">
        <f t="shared" si="14"/>
        <v>N/A</v>
      </c>
      <c r="E44" s="8">
        <v>2.9851930959000001</v>
      </c>
      <c r="F44" s="11" t="str">
        <f t="shared" si="15"/>
        <v>N/A</v>
      </c>
      <c r="G44" s="8">
        <v>2.86689215</v>
      </c>
      <c r="H44" s="11" t="str">
        <f t="shared" si="16"/>
        <v>N/A</v>
      </c>
      <c r="I44" s="12">
        <v>-2.95</v>
      </c>
      <c r="J44" s="12">
        <v>-3.96</v>
      </c>
      <c r="K44" s="43" t="s">
        <v>737</v>
      </c>
      <c r="L44" s="9" t="str">
        <f t="shared" ref="L44:L53" si="17">IF(J44="Div by 0", "N/A", IF(OR(J44="N/A",K44="N/A"),"N/A", IF(J44&gt;VALUE(MID(K44,1,2)), "No", IF(J44&lt;-1*VALUE(MID(K44,1,2)), "No", "Yes"))))</f>
        <v>Yes</v>
      </c>
    </row>
    <row r="45" spans="1:12" x14ac:dyDescent="0.25">
      <c r="A45" s="3" t="s">
        <v>173</v>
      </c>
      <c r="B45" s="35" t="s">
        <v>213</v>
      </c>
      <c r="C45" s="8">
        <v>28.259610662</v>
      </c>
      <c r="D45" s="11" t="str">
        <f t="shared" si="14"/>
        <v>N/A</v>
      </c>
      <c r="E45" s="8">
        <v>28.389400412000001</v>
      </c>
      <c r="F45" s="11" t="str">
        <f t="shared" si="15"/>
        <v>N/A</v>
      </c>
      <c r="G45" s="8">
        <v>28.762853645</v>
      </c>
      <c r="H45" s="11" t="str">
        <f t="shared" si="16"/>
        <v>N/A</v>
      </c>
      <c r="I45" s="12">
        <v>0.45929999999999999</v>
      </c>
      <c r="J45" s="12">
        <v>1.3149999999999999</v>
      </c>
      <c r="K45" s="43" t="s">
        <v>737</v>
      </c>
      <c r="L45" s="9" t="str">
        <f t="shared" si="17"/>
        <v>Yes</v>
      </c>
    </row>
    <row r="46" spans="1:12" x14ac:dyDescent="0.25">
      <c r="A46" s="3" t="s">
        <v>174</v>
      </c>
      <c r="B46" s="35" t="s">
        <v>213</v>
      </c>
      <c r="C46" s="8">
        <v>15.990322447</v>
      </c>
      <c r="D46" s="11" t="str">
        <f t="shared" si="14"/>
        <v>N/A</v>
      </c>
      <c r="E46" s="8">
        <v>16.466667629</v>
      </c>
      <c r="F46" s="11" t="str">
        <f t="shared" si="15"/>
        <v>N/A</v>
      </c>
      <c r="G46" s="8">
        <v>16.840625767999999</v>
      </c>
      <c r="H46" s="11" t="str">
        <f t="shared" si="16"/>
        <v>N/A</v>
      </c>
      <c r="I46" s="12">
        <v>2.9790000000000001</v>
      </c>
      <c r="J46" s="12">
        <v>2.2709999999999999</v>
      </c>
      <c r="K46" s="43" t="s">
        <v>737</v>
      </c>
      <c r="L46" s="9" t="str">
        <f t="shared" si="17"/>
        <v>Yes</v>
      </c>
    </row>
    <row r="47" spans="1:12" x14ac:dyDescent="0.25">
      <c r="A47" s="3" t="s">
        <v>175</v>
      </c>
      <c r="B47" s="35" t="s">
        <v>213</v>
      </c>
      <c r="C47" s="8">
        <v>5.1171443681</v>
      </c>
      <c r="D47" s="11" t="str">
        <f t="shared" si="14"/>
        <v>N/A</v>
      </c>
      <c r="E47" s="8">
        <v>5.4876464815999997</v>
      </c>
      <c r="F47" s="11" t="str">
        <f t="shared" si="15"/>
        <v>N/A</v>
      </c>
      <c r="G47" s="8">
        <v>5.7582482000999997</v>
      </c>
      <c r="H47" s="11" t="str">
        <f t="shared" si="16"/>
        <v>N/A</v>
      </c>
      <c r="I47" s="12">
        <v>7.24</v>
      </c>
      <c r="J47" s="12">
        <v>4.931</v>
      </c>
      <c r="K47" s="43" t="s">
        <v>737</v>
      </c>
      <c r="L47" s="9" t="str">
        <f t="shared" si="17"/>
        <v>Yes</v>
      </c>
    </row>
    <row r="48" spans="1:12" x14ac:dyDescent="0.25">
      <c r="A48" s="3" t="s">
        <v>176</v>
      </c>
      <c r="B48" s="35" t="s">
        <v>213</v>
      </c>
      <c r="C48" s="8">
        <v>4.7827512438999999</v>
      </c>
      <c r="D48" s="11" t="str">
        <f t="shared" si="14"/>
        <v>N/A</v>
      </c>
      <c r="E48" s="8">
        <v>4.7511497239000002</v>
      </c>
      <c r="F48" s="11" t="str">
        <f t="shared" si="15"/>
        <v>N/A</v>
      </c>
      <c r="G48" s="8">
        <v>4.7253407924999999</v>
      </c>
      <c r="H48" s="11" t="str">
        <f t="shared" si="16"/>
        <v>N/A</v>
      </c>
      <c r="I48" s="12">
        <v>-0.66100000000000003</v>
      </c>
      <c r="J48" s="12">
        <v>-0.54300000000000004</v>
      </c>
      <c r="K48" s="43" t="s">
        <v>737</v>
      </c>
      <c r="L48" s="9" t="str">
        <f t="shared" si="17"/>
        <v>Yes</v>
      </c>
    </row>
    <row r="49" spans="1:12" x14ac:dyDescent="0.25">
      <c r="A49" s="3" t="s">
        <v>954</v>
      </c>
      <c r="B49" s="35" t="s">
        <v>213</v>
      </c>
      <c r="C49" s="8">
        <v>4.0357054475999998</v>
      </c>
      <c r="D49" s="11" t="str">
        <f t="shared" si="14"/>
        <v>N/A</v>
      </c>
      <c r="E49" s="8">
        <v>3.9934865016000001</v>
      </c>
      <c r="F49" s="11" t="str">
        <f t="shared" si="15"/>
        <v>N/A</v>
      </c>
      <c r="G49" s="8">
        <v>3.9556511032000001</v>
      </c>
      <c r="H49" s="11" t="str">
        <f t="shared" si="16"/>
        <v>N/A</v>
      </c>
      <c r="I49" s="12">
        <v>-1.05</v>
      </c>
      <c r="J49" s="12">
        <v>-0.94699999999999995</v>
      </c>
      <c r="K49" s="43" t="s">
        <v>737</v>
      </c>
      <c r="L49" s="9" t="str">
        <f t="shared" si="17"/>
        <v>Yes</v>
      </c>
    </row>
    <row r="50" spans="1:12" x14ac:dyDescent="0.25">
      <c r="A50" s="2" t="s">
        <v>208</v>
      </c>
      <c r="B50" s="35" t="s">
        <v>213</v>
      </c>
      <c r="C50" s="36">
        <v>307786</v>
      </c>
      <c r="D50" s="9" t="str">
        <f t="shared" ref="D50:D53" si="18">IF($B50="N/A","N/A",IF(C50&lt;0,"No","Yes"))</f>
        <v>N/A</v>
      </c>
      <c r="E50" s="36">
        <v>314704</v>
      </c>
      <c r="F50" s="9" t="str">
        <f t="shared" ref="F50:F53" si="19">IF($B50="N/A","N/A",IF(E50&lt;0,"No","Yes"))</f>
        <v>N/A</v>
      </c>
      <c r="G50" s="36">
        <v>320722</v>
      </c>
      <c r="H50" s="9" t="str">
        <f t="shared" ref="H50:H53" si="20">IF($B50="N/A","N/A",IF(G50&lt;0,"No","Yes"))</f>
        <v>N/A</v>
      </c>
      <c r="I50" s="12">
        <v>2.2480000000000002</v>
      </c>
      <c r="J50" s="12">
        <v>1.9119999999999999</v>
      </c>
      <c r="K50" s="43" t="s">
        <v>737</v>
      </c>
      <c r="L50" s="9" t="str">
        <f t="shared" si="17"/>
        <v>Yes</v>
      </c>
    </row>
    <row r="51" spans="1:12" x14ac:dyDescent="0.25">
      <c r="A51" s="2" t="s">
        <v>209</v>
      </c>
      <c r="B51" s="35" t="s">
        <v>213</v>
      </c>
      <c r="C51" s="36">
        <v>24406</v>
      </c>
      <c r="D51" s="9" t="str">
        <f t="shared" si="18"/>
        <v>N/A</v>
      </c>
      <c r="E51" s="36">
        <v>24753</v>
      </c>
      <c r="F51" s="9" t="str">
        <f t="shared" si="19"/>
        <v>N/A</v>
      </c>
      <c r="G51" s="36">
        <v>24780</v>
      </c>
      <c r="H51" s="9" t="str">
        <f t="shared" si="20"/>
        <v>N/A</v>
      </c>
      <c r="I51" s="12">
        <v>1.4219999999999999</v>
      </c>
      <c r="J51" s="12">
        <v>0.1091</v>
      </c>
      <c r="K51" s="43" t="s">
        <v>737</v>
      </c>
      <c r="L51" s="9" t="str">
        <f t="shared" si="17"/>
        <v>Yes</v>
      </c>
    </row>
    <row r="52" spans="1:12" x14ac:dyDescent="0.25">
      <c r="A52" s="2" t="s">
        <v>210</v>
      </c>
      <c r="B52" s="35" t="s">
        <v>213</v>
      </c>
      <c r="C52" s="36">
        <v>345175</v>
      </c>
      <c r="D52" s="9" t="str">
        <f t="shared" si="18"/>
        <v>N/A</v>
      </c>
      <c r="E52" s="36">
        <v>365896</v>
      </c>
      <c r="F52" s="9" t="str">
        <f t="shared" si="19"/>
        <v>N/A</v>
      </c>
      <c r="G52" s="36">
        <v>387769</v>
      </c>
      <c r="H52" s="9" t="str">
        <f t="shared" si="20"/>
        <v>N/A</v>
      </c>
      <c r="I52" s="12">
        <v>6.0030000000000001</v>
      </c>
      <c r="J52" s="12">
        <v>5.9779999999999998</v>
      </c>
      <c r="K52" s="43" t="s">
        <v>737</v>
      </c>
      <c r="L52" s="9" t="str">
        <f t="shared" si="17"/>
        <v>Yes</v>
      </c>
    </row>
    <row r="53" spans="1:12" x14ac:dyDescent="0.25">
      <c r="A53" s="2" t="s">
        <v>955</v>
      </c>
      <c r="B53" s="35" t="s">
        <v>213</v>
      </c>
      <c r="C53" s="36">
        <v>86407</v>
      </c>
      <c r="D53" s="9" t="str">
        <f t="shared" si="18"/>
        <v>N/A</v>
      </c>
      <c r="E53" s="36">
        <v>93259</v>
      </c>
      <c r="F53" s="9" t="str">
        <f t="shared" si="19"/>
        <v>N/A</v>
      </c>
      <c r="G53" s="36">
        <v>99763</v>
      </c>
      <c r="H53" s="9" t="str">
        <f t="shared" si="20"/>
        <v>N/A</v>
      </c>
      <c r="I53" s="12">
        <v>7.93</v>
      </c>
      <c r="J53" s="12">
        <v>6.9740000000000002</v>
      </c>
      <c r="K53" s="43" t="s">
        <v>737</v>
      </c>
      <c r="L53" s="9" t="str">
        <f t="shared" si="17"/>
        <v>Yes</v>
      </c>
    </row>
    <row r="54" spans="1:12" x14ac:dyDescent="0.25">
      <c r="A54" s="2" t="s">
        <v>956</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56.188973568999998</v>
      </c>
      <c r="D56" s="11" t="str">
        <f t="shared" ref="D56:D57" si="21">IF($B56="N/A","N/A",IF(C56&gt;10,"No",IF(C56&lt;-10,"No","Yes")))</f>
        <v>N/A</v>
      </c>
      <c r="E56" s="8">
        <v>55.928414054999998</v>
      </c>
      <c r="F56" s="11" t="str">
        <f t="shared" ref="F56:F57" si="22">IF($B56="N/A","N/A",IF(E56&gt;10,"No",IF(E56&lt;-10,"No","Yes")))</f>
        <v>N/A</v>
      </c>
      <c r="G56" s="8">
        <v>55.751382153000002</v>
      </c>
      <c r="H56" s="11" t="str">
        <f t="shared" ref="H56:H57" si="23">IF($B56="N/A","N/A",IF(G56&gt;10,"No",IF(G56&lt;-10,"No","Yes")))</f>
        <v>N/A</v>
      </c>
      <c r="I56" s="12">
        <v>-0.46400000000000002</v>
      </c>
      <c r="J56" s="12">
        <v>-0.317</v>
      </c>
      <c r="K56" s="43" t="s">
        <v>737</v>
      </c>
      <c r="L56" s="9" t="str">
        <f>IF(J56="Div by 0", "N/A", IF(OR(J56="N/A",K56="N/A"),"N/A", IF(J56&gt;VALUE(MID(K56,1,2)), "No", IF(J56&lt;-1*VALUE(MID(K56,1,2)), "No", "Yes"))))</f>
        <v>Yes</v>
      </c>
    </row>
    <row r="57" spans="1:12" x14ac:dyDescent="0.25">
      <c r="A57" s="6" t="s">
        <v>178</v>
      </c>
      <c r="B57" s="35" t="s">
        <v>213</v>
      </c>
      <c r="C57" s="8">
        <v>43.811026431000002</v>
      </c>
      <c r="D57" s="11" t="str">
        <f t="shared" si="21"/>
        <v>N/A</v>
      </c>
      <c r="E57" s="8">
        <v>44.071585945000002</v>
      </c>
      <c r="F57" s="11" t="str">
        <f t="shared" si="22"/>
        <v>N/A</v>
      </c>
      <c r="G57" s="8">
        <v>44.248617846999998</v>
      </c>
      <c r="H57" s="11" t="str">
        <f t="shared" si="23"/>
        <v>N/A</v>
      </c>
      <c r="I57" s="12">
        <v>0.59470000000000001</v>
      </c>
      <c r="J57" s="12">
        <v>0.4017</v>
      </c>
      <c r="K57" s="43" t="s">
        <v>737</v>
      </c>
      <c r="L57" s="9" t="str">
        <f>IF(J57="Div by 0", "N/A", IF(OR(J57="N/A",K57="N/A"),"N/A", IF(J57&gt;VALUE(MID(K57,1,2)), "No", IF(J57&lt;-1*VALUE(MID(K57,1,2)), "No", "Yes"))))</f>
        <v>Yes</v>
      </c>
    </row>
    <row r="58" spans="1:12" x14ac:dyDescent="0.25">
      <c r="A58" s="7" t="s">
        <v>683</v>
      </c>
      <c r="B58" s="35" t="s">
        <v>282</v>
      </c>
      <c r="C58" s="8">
        <v>63.344383464000003</v>
      </c>
      <c r="D58" s="11" t="str">
        <f>IF($B58="N/A","N/A",IF(C58&gt;70,"No",IF(C58&lt;40,"No","Yes")))</f>
        <v>Yes</v>
      </c>
      <c r="E58" s="8">
        <v>68.044170562999994</v>
      </c>
      <c r="F58" s="11" t="str">
        <f>IF($B58="N/A","N/A",IF(E58&gt;70,"No",IF(E58&lt;40,"No","Yes")))</f>
        <v>Yes</v>
      </c>
      <c r="G58" s="8">
        <v>68.038145220999994</v>
      </c>
      <c r="H58" s="11" t="str">
        <f>IF($B58="N/A","N/A",IF(G58&gt;70,"No",IF(G58&lt;40,"No","Yes")))</f>
        <v>Yes</v>
      </c>
      <c r="I58" s="12">
        <v>7.4189999999999996</v>
      </c>
      <c r="J58" s="12">
        <v>-8.9999999999999993E-3</v>
      </c>
      <c r="K58" s="43" t="s">
        <v>737</v>
      </c>
      <c r="L58" s="9" t="str">
        <f t="shared" si="4"/>
        <v>Yes</v>
      </c>
    </row>
    <row r="59" spans="1:12" x14ac:dyDescent="0.25">
      <c r="A59" s="2" t="s">
        <v>684</v>
      </c>
      <c r="B59" s="35" t="s">
        <v>213</v>
      </c>
      <c r="C59" s="8">
        <v>69.220600386000001</v>
      </c>
      <c r="D59" s="11" t="str">
        <f>IF($B59="N/A","N/A",IF(C59&gt;10,"No",IF(C59&lt;-10,"No","Yes")))</f>
        <v>N/A</v>
      </c>
      <c r="E59" s="8">
        <v>76.494041057999993</v>
      </c>
      <c r="F59" s="11" t="str">
        <f>IF($B59="N/A","N/A",IF(E59&gt;10,"No",IF(E59&lt;-10,"No","Yes")))</f>
        <v>N/A</v>
      </c>
      <c r="G59" s="8">
        <v>76.678652674999995</v>
      </c>
      <c r="H59" s="11" t="str">
        <f>IF($B59="N/A","N/A",IF(G59&gt;10,"No",IF(G59&lt;-10,"No","Yes")))</f>
        <v>N/A</v>
      </c>
      <c r="I59" s="12">
        <v>10.51</v>
      </c>
      <c r="J59" s="12">
        <v>0.24129999999999999</v>
      </c>
      <c r="K59" s="35" t="s">
        <v>213</v>
      </c>
      <c r="L59" s="9" t="str">
        <f t="shared" si="4"/>
        <v>N/A</v>
      </c>
    </row>
    <row r="60" spans="1:12" x14ac:dyDescent="0.25">
      <c r="A60" s="2" t="s">
        <v>685</v>
      </c>
      <c r="B60" s="35" t="s">
        <v>213</v>
      </c>
      <c r="C60" s="8">
        <v>76.551846501</v>
      </c>
      <c r="D60" s="11" t="str">
        <f t="shared" ref="D60:D66" si="24">IF($B60="N/A","N/A",IF(C60&gt;10,"No",IF(C60&lt;-10,"No","Yes")))</f>
        <v>N/A</v>
      </c>
      <c r="E60" s="8">
        <v>81.313305567</v>
      </c>
      <c r="F60" s="11" t="str">
        <f t="shared" ref="F60:F66" si="25">IF($B60="N/A","N/A",IF(E60&gt;10,"No",IF(E60&lt;-10,"No","Yes")))</f>
        <v>N/A</v>
      </c>
      <c r="G60" s="8">
        <v>81.432713504999995</v>
      </c>
      <c r="H60" s="11" t="str">
        <f t="shared" ref="H60:H66" si="26">IF($B60="N/A","N/A",IF(G60&gt;10,"No",IF(G60&lt;-10,"No","Yes")))</f>
        <v>N/A</v>
      </c>
      <c r="I60" s="12">
        <v>6.22</v>
      </c>
      <c r="J60" s="12">
        <v>0.14680000000000001</v>
      </c>
      <c r="K60" s="35" t="s">
        <v>213</v>
      </c>
      <c r="L60" s="9" t="str">
        <f t="shared" si="4"/>
        <v>N/A</v>
      </c>
    </row>
    <row r="61" spans="1:12" x14ac:dyDescent="0.25">
      <c r="A61" s="2" t="s">
        <v>1747</v>
      </c>
      <c r="B61" s="35" t="s">
        <v>213</v>
      </c>
      <c r="C61" s="8">
        <v>68.584938593000004</v>
      </c>
      <c r="D61" s="11" t="str">
        <f t="shared" si="24"/>
        <v>N/A</v>
      </c>
      <c r="E61" s="8">
        <v>72.724139644000005</v>
      </c>
      <c r="F61" s="11" t="str">
        <f t="shared" si="25"/>
        <v>N/A</v>
      </c>
      <c r="G61" s="8">
        <v>73.075727564000005</v>
      </c>
      <c r="H61" s="11" t="str">
        <f t="shared" si="26"/>
        <v>N/A</v>
      </c>
      <c r="I61" s="12">
        <v>6.0350000000000001</v>
      </c>
      <c r="J61" s="12">
        <v>0.48349999999999999</v>
      </c>
      <c r="K61" s="35" t="s">
        <v>213</v>
      </c>
      <c r="L61" s="9" t="str">
        <f t="shared" si="4"/>
        <v>N/A</v>
      </c>
    </row>
    <row r="62" spans="1:12" x14ac:dyDescent="0.25">
      <c r="A62" s="2" t="s">
        <v>686</v>
      </c>
      <c r="B62" s="35" t="s">
        <v>213</v>
      </c>
      <c r="C62" s="8">
        <v>51.971697888000001</v>
      </c>
      <c r="D62" s="11" t="str">
        <f t="shared" si="24"/>
        <v>N/A</v>
      </c>
      <c r="E62" s="8">
        <v>56.621901289999997</v>
      </c>
      <c r="F62" s="11" t="str">
        <f t="shared" si="25"/>
        <v>N/A</v>
      </c>
      <c r="G62" s="8">
        <v>56.511076473000003</v>
      </c>
      <c r="H62" s="11" t="str">
        <f t="shared" si="26"/>
        <v>N/A</v>
      </c>
      <c r="I62" s="12">
        <v>8.9480000000000004</v>
      </c>
      <c r="J62" s="12">
        <v>-0.19600000000000001</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1744</v>
      </c>
      <c r="J63" s="12" t="s">
        <v>1744</v>
      </c>
      <c r="K63" s="35" t="s">
        <v>213</v>
      </c>
      <c r="L63" s="9" t="str">
        <f>IF(J63="Div by 0", "N/A", IF(K63="N/A","N/A", IF(J63&gt;VALUE(MID(K63,1,2)), "No", IF(J63&lt;-1*VALUE(MID(K63,1,2)), "No", "Yes"))))</f>
        <v>N/A</v>
      </c>
    </row>
    <row r="64" spans="1:12" x14ac:dyDescent="0.25">
      <c r="A64" s="3" t="s">
        <v>146</v>
      </c>
      <c r="B64" s="35" t="s">
        <v>213</v>
      </c>
      <c r="C64" s="8">
        <v>1.2289135740999999</v>
      </c>
      <c r="D64" s="11" t="str">
        <f t="shared" si="24"/>
        <v>N/A</v>
      </c>
      <c r="E64" s="8">
        <v>1.1547749620000001</v>
      </c>
      <c r="F64" s="11" t="str">
        <f t="shared" si="25"/>
        <v>N/A</v>
      </c>
      <c r="G64" s="8">
        <v>1.0799888758</v>
      </c>
      <c r="H64" s="11" t="str">
        <f t="shared" si="26"/>
        <v>N/A</v>
      </c>
      <c r="I64" s="12">
        <v>-6.03</v>
      </c>
      <c r="J64" s="12">
        <v>-6.48</v>
      </c>
      <c r="K64" s="35" t="s">
        <v>213</v>
      </c>
      <c r="L64" s="9" t="str">
        <f t="shared" si="4"/>
        <v>N/A</v>
      </c>
    </row>
    <row r="65" spans="1:12" x14ac:dyDescent="0.25">
      <c r="A65" s="3" t="s">
        <v>147</v>
      </c>
      <c r="B65" s="35" t="s">
        <v>213</v>
      </c>
      <c r="C65" s="8">
        <v>1.3908342116000001</v>
      </c>
      <c r="D65" s="11" t="str">
        <f t="shared" si="24"/>
        <v>N/A</v>
      </c>
      <c r="E65" s="8">
        <v>1.3925368970000001</v>
      </c>
      <c r="F65" s="11" t="str">
        <f t="shared" si="25"/>
        <v>N/A</v>
      </c>
      <c r="G65" s="8">
        <v>1.3592466042</v>
      </c>
      <c r="H65" s="11" t="str">
        <f t="shared" si="26"/>
        <v>N/A</v>
      </c>
      <c r="I65" s="12">
        <v>0.12239999999999999</v>
      </c>
      <c r="J65" s="12">
        <v>-2.39</v>
      </c>
      <c r="K65" s="35" t="s">
        <v>213</v>
      </c>
      <c r="L65" s="9" t="str">
        <f t="shared" si="4"/>
        <v>N/A</v>
      </c>
    </row>
    <row r="66" spans="1:12" x14ac:dyDescent="0.25">
      <c r="A66" s="3" t="s">
        <v>148</v>
      </c>
      <c r="B66" s="35" t="s">
        <v>213</v>
      </c>
      <c r="C66" s="8">
        <v>1.4791431396000001</v>
      </c>
      <c r="D66" s="11" t="str">
        <f t="shared" si="24"/>
        <v>N/A</v>
      </c>
      <c r="E66" s="8">
        <v>1.4708287632999999</v>
      </c>
      <c r="F66" s="11" t="str">
        <f t="shared" si="25"/>
        <v>N/A</v>
      </c>
      <c r="G66" s="8">
        <v>1.4505246467999999</v>
      </c>
      <c r="H66" s="11" t="str">
        <f t="shared" si="26"/>
        <v>N/A</v>
      </c>
      <c r="I66" s="12">
        <v>-0.56200000000000006</v>
      </c>
      <c r="J66" s="12">
        <v>-1.38</v>
      </c>
      <c r="K66" s="35" t="s">
        <v>213</v>
      </c>
      <c r="L66" s="9" t="str">
        <f t="shared" si="4"/>
        <v>N/A</v>
      </c>
    </row>
    <row r="67" spans="1:12" x14ac:dyDescent="0.25">
      <c r="A67" s="2" t="s">
        <v>957</v>
      </c>
      <c r="B67" s="43" t="s">
        <v>213</v>
      </c>
      <c r="C67" s="1">
        <v>3620</v>
      </c>
      <c r="D67" s="11" t="str">
        <f>IF($B67="N/A","N/A",IF(C67&gt;10,"No",IF(C67&lt;-10,"No","Yes")))</f>
        <v>N/A</v>
      </c>
      <c r="E67" s="1">
        <v>4209</v>
      </c>
      <c r="F67" s="11" t="str">
        <f>IF($B67="N/A","N/A",IF(E67&gt;10,"No",IF(E67&lt;-10,"No","Yes")))</f>
        <v>N/A</v>
      </c>
      <c r="G67" s="1">
        <v>4996</v>
      </c>
      <c r="H67" s="11" t="str">
        <f>IF($B67="N/A","N/A",IF(G67&gt;10,"No",IF(G67&lt;-10,"No","Yes")))</f>
        <v>N/A</v>
      </c>
      <c r="I67" s="12">
        <v>16.27</v>
      </c>
      <c r="J67" s="12">
        <v>18.7</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1744</v>
      </c>
      <c r="J68" s="12" t="s">
        <v>1744</v>
      </c>
      <c r="K68" s="35" t="s">
        <v>213</v>
      </c>
      <c r="L68" s="9" t="str">
        <f t="shared" si="4"/>
        <v>N/A</v>
      </c>
    </row>
    <row r="69" spans="1:12" x14ac:dyDescent="0.25">
      <c r="A69" s="3" t="s">
        <v>202</v>
      </c>
      <c r="B69" s="43" t="s">
        <v>217</v>
      </c>
      <c r="C69" s="1">
        <v>557</v>
      </c>
      <c r="D69" s="11" t="str">
        <f t="shared" si="27"/>
        <v>No</v>
      </c>
      <c r="E69" s="1">
        <v>663</v>
      </c>
      <c r="F69" s="11" t="str">
        <f t="shared" si="28"/>
        <v>No</v>
      </c>
      <c r="G69" s="1">
        <v>926</v>
      </c>
      <c r="H69" s="11" t="str">
        <f t="shared" si="29"/>
        <v>No</v>
      </c>
      <c r="I69" s="12">
        <v>19.03</v>
      </c>
      <c r="J69" s="12">
        <v>39.67</v>
      </c>
      <c r="K69" s="35" t="s">
        <v>213</v>
      </c>
      <c r="L69" s="9" t="str">
        <f t="shared" si="4"/>
        <v>N/A</v>
      </c>
    </row>
    <row r="70" spans="1:12" x14ac:dyDescent="0.25">
      <c r="A70" s="3" t="s">
        <v>203</v>
      </c>
      <c r="B70" s="60" t="s">
        <v>213</v>
      </c>
      <c r="C70" s="13">
        <v>93.895870736000006</v>
      </c>
      <c r="D70" s="11" t="str">
        <f>IF($B70="N/A","N/A",IF(C70&gt;10,"No",IF(C70&lt;-10,"No","Yes")))</f>
        <v>N/A</v>
      </c>
      <c r="E70" s="13">
        <v>97.586726998000003</v>
      </c>
      <c r="F70" s="11" t="str">
        <f>IF($B70="N/A","N/A",IF(E70&gt;10,"No",IF(E70&lt;-10,"No","Yes")))</f>
        <v>N/A</v>
      </c>
      <c r="G70" s="13">
        <v>97.948164147</v>
      </c>
      <c r="H70" s="11" t="str">
        <f>IF($B70="N/A","N/A",IF(G70&gt;10,"No",IF(G70&lt;-10,"No","Yes")))</f>
        <v>N/A</v>
      </c>
      <c r="I70" s="12">
        <v>3.931</v>
      </c>
      <c r="J70" s="12">
        <v>0.37040000000000001</v>
      </c>
      <c r="K70" s="60" t="s">
        <v>213</v>
      </c>
      <c r="L70" s="9" t="str">
        <f t="shared" si="4"/>
        <v>N/A</v>
      </c>
    </row>
    <row r="71" spans="1:12" x14ac:dyDescent="0.25">
      <c r="A71" s="2" t="s">
        <v>65</v>
      </c>
      <c r="B71" s="43" t="s">
        <v>213</v>
      </c>
      <c r="C71" s="1">
        <v>157025</v>
      </c>
      <c r="D71" s="11" t="str">
        <f>IF($B71="N/A","N/A",IF(C71&gt;10,"No",IF(C71&lt;-10,"No","Yes")))</f>
        <v>N/A</v>
      </c>
      <c r="E71" s="1">
        <v>166734</v>
      </c>
      <c r="F71" s="11" t="str">
        <f>IF($B71="N/A","N/A",IF(E71&gt;10,"No",IF(E71&lt;-10,"No","Yes")))</f>
        <v>N/A</v>
      </c>
      <c r="G71" s="1">
        <v>174886</v>
      </c>
      <c r="H71" s="11" t="str">
        <f>IF($B71="N/A","N/A",IF(G71&gt;10,"No",IF(G71&lt;-10,"No","Yes")))</f>
        <v>N/A</v>
      </c>
      <c r="I71" s="12">
        <v>6.1829999999999998</v>
      </c>
      <c r="J71" s="12">
        <v>4.8890000000000002</v>
      </c>
      <c r="K71" s="43" t="s">
        <v>737</v>
      </c>
      <c r="L71" s="9" t="str">
        <f t="shared" ref="L71:L103" si="30">IF(J71="Div by 0", "N/A", IF(K71="N/A","N/A", IF(J71&gt;VALUE(MID(K71,1,2)), "No", IF(J71&lt;-1*VALUE(MID(K71,1,2)), "No", "Yes"))))</f>
        <v>Yes</v>
      </c>
    </row>
    <row r="72" spans="1:12" x14ac:dyDescent="0.25">
      <c r="A72" s="4" t="s">
        <v>66</v>
      </c>
      <c r="B72" s="43" t="s">
        <v>213</v>
      </c>
      <c r="C72" s="1">
        <v>136393.79</v>
      </c>
      <c r="D72" s="11" t="str">
        <f>IF($B72="N/A","N/A",IF(C72&gt;10,"No",IF(C72&lt;-10,"No","Yes")))</f>
        <v>N/A</v>
      </c>
      <c r="E72" s="1">
        <v>149351.67999999999</v>
      </c>
      <c r="F72" s="11" t="str">
        <f>IF($B72="N/A","N/A",IF(E72&gt;10,"No",IF(E72&lt;-10,"No","Yes")))</f>
        <v>N/A</v>
      </c>
      <c r="G72" s="1">
        <v>156927.01</v>
      </c>
      <c r="H72" s="11" t="str">
        <f>IF($B72="N/A","N/A",IF(G72&gt;10,"No",IF(G72&lt;-10,"No","Yes")))</f>
        <v>N/A</v>
      </c>
      <c r="I72" s="12">
        <v>9.5</v>
      </c>
      <c r="J72" s="12">
        <v>5.0720000000000001</v>
      </c>
      <c r="K72" s="43" t="s">
        <v>738</v>
      </c>
      <c r="L72" s="9" t="str">
        <f t="shared" si="30"/>
        <v>Yes</v>
      </c>
    </row>
    <row r="73" spans="1:12" x14ac:dyDescent="0.25">
      <c r="A73" s="3" t="s">
        <v>67</v>
      </c>
      <c r="B73" s="35" t="s">
        <v>283</v>
      </c>
      <c r="C73" s="8">
        <v>94.422059367000003</v>
      </c>
      <c r="D73" s="11" t="str">
        <f>IF($B73="N/A","N/A",IF(C73&gt;=90,"Yes","No"))</f>
        <v>Yes</v>
      </c>
      <c r="E73" s="8">
        <v>94.631660780000004</v>
      </c>
      <c r="F73" s="11" t="str">
        <f>IF($B73="N/A","N/A",IF(E73&gt;=90,"Yes","No"))</f>
        <v>Yes</v>
      </c>
      <c r="G73" s="8">
        <v>94.282654562000005</v>
      </c>
      <c r="H73" s="11" t="str">
        <f>IF($B73="N/A","N/A",IF(G73&gt;=90,"Yes","No"))</f>
        <v>Yes</v>
      </c>
      <c r="I73" s="12">
        <v>0.222</v>
      </c>
      <c r="J73" s="12">
        <v>-0.36899999999999999</v>
      </c>
      <c r="K73" s="43" t="s">
        <v>737</v>
      </c>
      <c r="L73" s="9" t="str">
        <f t="shared" si="30"/>
        <v>Yes</v>
      </c>
    </row>
    <row r="74" spans="1:12" x14ac:dyDescent="0.25">
      <c r="A74" s="2" t="s">
        <v>958</v>
      </c>
      <c r="B74" s="35" t="s">
        <v>283</v>
      </c>
      <c r="C74" s="8">
        <v>94.763609657999993</v>
      </c>
      <c r="D74" s="11" t="str">
        <f>IF($B74="N/A","N/A",IF(C74&gt;=90,"Yes","No"))</f>
        <v>Yes</v>
      </c>
      <c r="E74" s="8">
        <v>94.995177734999999</v>
      </c>
      <c r="F74" s="11" t="str">
        <f>IF($B74="N/A","N/A",IF(E74&gt;=90,"Yes","No"))</f>
        <v>Yes</v>
      </c>
      <c r="G74" s="8">
        <v>94.739202399999996</v>
      </c>
      <c r="H74" s="11" t="str">
        <f>IF($B74="N/A","N/A",IF(G74&gt;=90,"Yes","No"))</f>
        <v>Yes</v>
      </c>
      <c r="I74" s="12">
        <v>0.24440000000000001</v>
      </c>
      <c r="J74" s="12">
        <v>-0.26900000000000002</v>
      </c>
      <c r="K74" s="43" t="s">
        <v>737</v>
      </c>
      <c r="L74" s="9" t="str">
        <f t="shared" si="30"/>
        <v>Yes</v>
      </c>
    </row>
    <row r="75" spans="1:12" x14ac:dyDescent="0.25">
      <c r="A75" s="6" t="s">
        <v>959</v>
      </c>
      <c r="B75" s="43" t="s">
        <v>284</v>
      </c>
      <c r="C75" s="13">
        <v>60.561934454000003</v>
      </c>
      <c r="D75" s="11" t="str">
        <f>IF($B75="N/A","N/A",IF(C75&gt;55,"No",IF(C75&lt;30,"No","Yes")))</f>
        <v>No</v>
      </c>
      <c r="E75" s="13">
        <v>61.696281143999997</v>
      </c>
      <c r="F75" s="11" t="str">
        <f>IF($B75="N/A","N/A",IF(E75&gt;55,"No",IF(E75&lt;30,"No","Yes")))</f>
        <v>No</v>
      </c>
      <c r="G75" s="13">
        <v>62.465254481000002</v>
      </c>
      <c r="H75" s="11" t="str">
        <f>IF($B75="N/A","N/A",IF(G75&gt;55,"No",IF(G75&lt;30,"No","Yes")))</f>
        <v>No</v>
      </c>
      <c r="I75" s="12">
        <v>1.873</v>
      </c>
      <c r="J75" s="12">
        <v>1.246</v>
      </c>
      <c r="K75" s="43" t="s">
        <v>737</v>
      </c>
      <c r="L75" s="9" t="str">
        <f t="shared" si="30"/>
        <v>Yes</v>
      </c>
    </row>
    <row r="76" spans="1:12" ht="13" customHeight="1" x14ac:dyDescent="0.25">
      <c r="A76" s="2" t="s">
        <v>1732</v>
      </c>
      <c r="B76" s="43" t="s">
        <v>278</v>
      </c>
      <c r="C76" s="13">
        <v>0.50374144239999996</v>
      </c>
      <c r="D76" s="11" t="str">
        <f>IF($B76="N/A","N/A",IF(C76&gt;=5,"No",IF(C76&lt;0,"No","Yes")))</f>
        <v>Yes</v>
      </c>
      <c r="E76" s="13">
        <v>0.59855818250000004</v>
      </c>
      <c r="F76" s="11" t="str">
        <f>IF($B76="N/A","N/A",IF(E76&gt;=5,"No",IF(E76&lt;0,"No","Yes")))</f>
        <v>Yes</v>
      </c>
      <c r="G76" s="13">
        <v>0.43285340160000002</v>
      </c>
      <c r="H76" s="11" t="str">
        <f>IF($B76="N/A","N/A",IF(G76&gt;=5,"No",IF(G76&lt;0,"No","Yes")))</f>
        <v>Yes</v>
      </c>
      <c r="I76" s="12">
        <v>18.82</v>
      </c>
      <c r="J76" s="12">
        <v>-27.7</v>
      </c>
      <c r="K76" s="43" t="s">
        <v>213</v>
      </c>
      <c r="L76" s="9" t="str">
        <f t="shared" si="30"/>
        <v>N/A</v>
      </c>
    </row>
    <row r="77" spans="1:12" ht="13" customHeight="1" x14ac:dyDescent="0.25">
      <c r="A77" s="2" t="s">
        <v>1733</v>
      </c>
      <c r="B77" s="43" t="s">
        <v>213</v>
      </c>
      <c r="C77" s="13">
        <v>42.111765642000002</v>
      </c>
      <c r="D77" s="43" t="s">
        <v>213</v>
      </c>
      <c r="E77" s="13">
        <v>43.706142718000002</v>
      </c>
      <c r="F77" s="43" t="s">
        <v>213</v>
      </c>
      <c r="G77" s="13">
        <v>44.688539962999997</v>
      </c>
      <c r="H77" s="43" t="s">
        <v>213</v>
      </c>
      <c r="I77" s="12">
        <v>3.786</v>
      </c>
      <c r="J77" s="12">
        <v>2.2480000000000002</v>
      </c>
      <c r="K77" s="43" t="s">
        <v>213</v>
      </c>
      <c r="L77" s="9" t="str">
        <f t="shared" si="30"/>
        <v>N/A</v>
      </c>
    </row>
    <row r="78" spans="1:12" ht="13" customHeight="1" x14ac:dyDescent="0.25">
      <c r="A78" s="2" t="s">
        <v>1734</v>
      </c>
      <c r="B78" s="43" t="s">
        <v>213</v>
      </c>
      <c r="C78" s="13">
        <v>39.487342779999999</v>
      </c>
      <c r="D78" s="43" t="s">
        <v>213</v>
      </c>
      <c r="E78" s="13">
        <v>38.041431262000003</v>
      </c>
      <c r="F78" s="43" t="s">
        <v>213</v>
      </c>
      <c r="G78" s="13">
        <v>37.258557003</v>
      </c>
      <c r="H78" s="43" t="s">
        <v>213</v>
      </c>
      <c r="I78" s="12">
        <v>-3.66</v>
      </c>
      <c r="J78" s="12">
        <v>-2.06</v>
      </c>
      <c r="K78" s="43" t="s">
        <v>213</v>
      </c>
      <c r="L78" s="9" t="str">
        <f t="shared" si="30"/>
        <v>N/A</v>
      </c>
    </row>
    <row r="79" spans="1:12" ht="13" customHeight="1" x14ac:dyDescent="0.25">
      <c r="A79" s="2" t="s">
        <v>1735</v>
      </c>
      <c r="B79" s="43" t="s">
        <v>213</v>
      </c>
      <c r="C79" s="13">
        <v>3.8146791912000002</v>
      </c>
      <c r="D79" s="43" t="s">
        <v>213</v>
      </c>
      <c r="E79" s="13">
        <v>4.4370074490000002</v>
      </c>
      <c r="F79" s="43" t="s">
        <v>213</v>
      </c>
      <c r="G79" s="13">
        <v>4.9769564173000003</v>
      </c>
      <c r="H79" s="43" t="s">
        <v>213</v>
      </c>
      <c r="I79" s="12">
        <v>16.309999999999999</v>
      </c>
      <c r="J79" s="12">
        <v>12.17</v>
      </c>
      <c r="K79" s="43" t="s">
        <v>213</v>
      </c>
      <c r="L79" s="9" t="str">
        <f t="shared" si="30"/>
        <v>N/A</v>
      </c>
    </row>
    <row r="80" spans="1:12" ht="13" customHeight="1" x14ac:dyDescent="0.25">
      <c r="A80" s="2" t="s">
        <v>1736</v>
      </c>
      <c r="B80" s="43" t="s">
        <v>213</v>
      </c>
      <c r="C80" s="13">
        <v>0.58207291829999996</v>
      </c>
      <c r="D80" s="43" t="s">
        <v>213</v>
      </c>
      <c r="E80" s="13">
        <v>0.63334412900000003</v>
      </c>
      <c r="F80" s="43" t="s">
        <v>213</v>
      </c>
      <c r="G80" s="13">
        <v>0.73018995229999994</v>
      </c>
      <c r="H80" s="43" t="s">
        <v>213</v>
      </c>
      <c r="I80" s="12">
        <v>8.8079999999999998</v>
      </c>
      <c r="J80" s="12">
        <v>15.29</v>
      </c>
      <c r="K80" s="43" t="s">
        <v>213</v>
      </c>
      <c r="L80" s="9" t="str">
        <f t="shared" si="30"/>
        <v>N/A</v>
      </c>
    </row>
    <row r="81" spans="1:12" ht="13" customHeight="1" x14ac:dyDescent="0.25">
      <c r="A81" s="2" t="s">
        <v>1737</v>
      </c>
      <c r="B81" s="43" t="s">
        <v>213</v>
      </c>
      <c r="C81" s="13">
        <v>0</v>
      </c>
      <c r="D81" s="43" t="s">
        <v>213</v>
      </c>
      <c r="E81" s="13">
        <v>0</v>
      </c>
      <c r="F81" s="43" t="s">
        <v>213</v>
      </c>
      <c r="G81" s="13">
        <v>0</v>
      </c>
      <c r="H81" s="43" t="s">
        <v>213</v>
      </c>
      <c r="I81" s="12" t="s">
        <v>1744</v>
      </c>
      <c r="J81" s="12" t="s">
        <v>1744</v>
      </c>
      <c r="K81" s="43" t="s">
        <v>213</v>
      </c>
      <c r="L81" s="9" t="str">
        <f t="shared" si="30"/>
        <v>N/A</v>
      </c>
    </row>
    <row r="82" spans="1:12" ht="13" customHeight="1" x14ac:dyDescent="0.25">
      <c r="A82" s="2" t="s">
        <v>1738</v>
      </c>
      <c r="B82" s="43" t="s">
        <v>213</v>
      </c>
      <c r="C82" s="13">
        <v>1.2724088521000001</v>
      </c>
      <c r="D82" s="43" t="s">
        <v>213</v>
      </c>
      <c r="E82" s="13">
        <v>1.9570093682</v>
      </c>
      <c r="F82" s="43" t="s">
        <v>213</v>
      </c>
      <c r="G82" s="13">
        <v>2.4375879143999999</v>
      </c>
      <c r="H82" s="43" t="s">
        <v>213</v>
      </c>
      <c r="I82" s="12">
        <v>53.8</v>
      </c>
      <c r="J82" s="12">
        <v>24.56</v>
      </c>
      <c r="K82" s="43" t="s">
        <v>213</v>
      </c>
      <c r="L82" s="9" t="str">
        <f t="shared" si="30"/>
        <v>N/A</v>
      </c>
    </row>
    <row r="83" spans="1:12" ht="13" customHeight="1" x14ac:dyDescent="0.25">
      <c r="A83" s="2" t="s">
        <v>1739</v>
      </c>
      <c r="B83" s="43" t="s">
        <v>213</v>
      </c>
      <c r="C83" s="13">
        <v>0</v>
      </c>
      <c r="D83" s="43" t="s">
        <v>213</v>
      </c>
      <c r="E83" s="13">
        <v>0</v>
      </c>
      <c r="F83" s="43" t="s">
        <v>213</v>
      </c>
      <c r="G83" s="13">
        <v>0</v>
      </c>
      <c r="H83" s="43" t="s">
        <v>213</v>
      </c>
      <c r="I83" s="12" t="s">
        <v>1744</v>
      </c>
      <c r="J83" s="12" t="s">
        <v>1744</v>
      </c>
      <c r="K83" s="43" t="s">
        <v>213</v>
      </c>
      <c r="L83" s="9" t="str">
        <f t="shared" si="30"/>
        <v>N/A</v>
      </c>
    </row>
    <row r="84" spans="1:12" ht="13" customHeight="1" x14ac:dyDescent="0.25">
      <c r="A84" s="2" t="s">
        <v>1740</v>
      </c>
      <c r="B84" s="43" t="s">
        <v>213</v>
      </c>
      <c r="C84" s="13">
        <v>12.227989173999999</v>
      </c>
      <c r="D84" s="43" t="s">
        <v>213</v>
      </c>
      <c r="E84" s="13">
        <v>10.626506891</v>
      </c>
      <c r="F84" s="43" t="s">
        <v>213</v>
      </c>
      <c r="G84" s="13">
        <v>9.4753153483000006</v>
      </c>
      <c r="H84" s="43" t="s">
        <v>213</v>
      </c>
      <c r="I84" s="12">
        <v>-13.1</v>
      </c>
      <c r="J84" s="12">
        <v>-10.8</v>
      </c>
      <c r="K84" s="43" t="s">
        <v>213</v>
      </c>
      <c r="L84" s="9" t="str">
        <f t="shared" si="30"/>
        <v>N/A</v>
      </c>
    </row>
    <row r="85" spans="1:12" ht="13" customHeight="1" x14ac:dyDescent="0.25">
      <c r="A85" s="2" t="s">
        <v>1741</v>
      </c>
      <c r="B85" s="43" t="s">
        <v>213</v>
      </c>
      <c r="C85" s="13">
        <v>0</v>
      </c>
      <c r="D85" s="43" t="s">
        <v>213</v>
      </c>
      <c r="E85" s="13">
        <v>0</v>
      </c>
      <c r="F85" s="43" t="s">
        <v>213</v>
      </c>
      <c r="G85" s="13">
        <v>0</v>
      </c>
      <c r="H85" s="43" t="s">
        <v>213</v>
      </c>
      <c r="I85" s="12" t="s">
        <v>1744</v>
      </c>
      <c r="J85" s="12" t="s">
        <v>1744</v>
      </c>
      <c r="K85" s="43" t="s">
        <v>213</v>
      </c>
      <c r="L85" s="9" t="str">
        <f t="shared" si="30"/>
        <v>N/A</v>
      </c>
    </row>
    <row r="86" spans="1:12" ht="13" customHeight="1" x14ac:dyDescent="0.25">
      <c r="A86" s="2" t="s">
        <v>1742</v>
      </c>
      <c r="B86" s="43" t="s">
        <v>213</v>
      </c>
      <c r="C86" s="13">
        <v>0</v>
      </c>
      <c r="D86" s="43" t="s">
        <v>213</v>
      </c>
      <c r="E86" s="13">
        <v>0</v>
      </c>
      <c r="F86" s="43" t="s">
        <v>213</v>
      </c>
      <c r="G86" s="13">
        <v>0</v>
      </c>
      <c r="H86" s="43" t="s">
        <v>213</v>
      </c>
      <c r="I86" s="12" t="s">
        <v>1744</v>
      </c>
      <c r="J86" s="12" t="s">
        <v>1744</v>
      </c>
      <c r="K86" s="43" t="s">
        <v>213</v>
      </c>
      <c r="L86" s="9" t="str">
        <f t="shared" si="30"/>
        <v>N/A</v>
      </c>
    </row>
    <row r="87" spans="1:12" x14ac:dyDescent="0.25">
      <c r="A87" s="2" t="s">
        <v>960</v>
      </c>
      <c r="B87" s="43" t="s">
        <v>213</v>
      </c>
      <c r="C87" s="13">
        <v>52.801146314</v>
      </c>
      <c r="D87" s="43" t="s">
        <v>213</v>
      </c>
      <c r="E87" s="13">
        <v>49.899840464</v>
      </c>
      <c r="F87" s="43" t="s">
        <v>213</v>
      </c>
      <c r="G87" s="13">
        <v>47.896915704999998</v>
      </c>
      <c r="H87" s="43" t="s">
        <v>213</v>
      </c>
      <c r="I87" s="12">
        <v>-5.49</v>
      </c>
      <c r="J87" s="12">
        <v>-4.01</v>
      </c>
      <c r="K87" s="43" t="s">
        <v>213</v>
      </c>
      <c r="L87" s="9" t="str">
        <f t="shared" si="30"/>
        <v>N/A</v>
      </c>
    </row>
    <row r="88" spans="1:12" x14ac:dyDescent="0.25">
      <c r="A88" s="2" t="s">
        <v>961</v>
      </c>
      <c r="B88" s="43" t="s">
        <v>213</v>
      </c>
      <c r="C88" s="13">
        <v>47.198853686</v>
      </c>
      <c r="D88" s="43" t="s">
        <v>213</v>
      </c>
      <c r="E88" s="13">
        <v>50.100159536</v>
      </c>
      <c r="F88" s="43" t="s">
        <v>213</v>
      </c>
      <c r="G88" s="13">
        <v>52.103084295000002</v>
      </c>
      <c r="H88" s="43" t="s">
        <v>213</v>
      </c>
      <c r="I88" s="12">
        <v>6.1470000000000002</v>
      </c>
      <c r="J88" s="12">
        <v>3.9980000000000002</v>
      </c>
      <c r="K88" s="43" t="s">
        <v>213</v>
      </c>
      <c r="L88" s="9" t="str">
        <f t="shared" si="30"/>
        <v>N/A</v>
      </c>
    </row>
    <row r="89" spans="1:12" x14ac:dyDescent="0.25">
      <c r="A89" s="6" t="s">
        <v>68</v>
      </c>
      <c r="B89" s="43" t="s">
        <v>213</v>
      </c>
      <c r="C89" s="1">
        <v>1985</v>
      </c>
      <c r="D89" s="11" t="str">
        <f>IF($B89="N/A","N/A",IF(C89&gt;10,"No",IF(C89&lt;-10,"No","Yes")))</f>
        <v>N/A</v>
      </c>
      <c r="E89" s="1">
        <v>2145</v>
      </c>
      <c r="F89" s="11" t="str">
        <f>IF($B89="N/A","N/A",IF(E89&gt;10,"No",IF(E89&lt;-10,"No","Yes")))</f>
        <v>N/A</v>
      </c>
      <c r="G89" s="1">
        <v>2445</v>
      </c>
      <c r="H89" s="11" t="str">
        <f>IF($B89="N/A","N/A",IF(G89&gt;10,"No",IF(G89&lt;-10,"No","Yes")))</f>
        <v>N/A</v>
      </c>
      <c r="I89" s="12">
        <v>8.06</v>
      </c>
      <c r="J89" s="12">
        <v>13.99</v>
      </c>
      <c r="K89" s="43" t="s">
        <v>737</v>
      </c>
      <c r="L89" s="9" t="str">
        <f t="shared" si="30"/>
        <v>No</v>
      </c>
    </row>
    <row r="90" spans="1:12" x14ac:dyDescent="0.25">
      <c r="A90" s="2" t="s">
        <v>109</v>
      </c>
      <c r="B90" s="43" t="s">
        <v>213</v>
      </c>
      <c r="C90" s="13">
        <v>1.8639798488999999</v>
      </c>
      <c r="D90" s="11" t="str">
        <f>IF($B90="N/A","N/A",IF(C90&gt;10,"No",IF(C90&lt;-10,"No","Yes")))</f>
        <v>N/A</v>
      </c>
      <c r="E90" s="13">
        <v>1.9580419579999999</v>
      </c>
      <c r="F90" s="11" t="str">
        <f>IF($B90="N/A","N/A",IF(E90&gt;10,"No",IF(E90&lt;-10,"No","Yes")))</f>
        <v>N/A</v>
      </c>
      <c r="G90" s="13">
        <v>0.49079754599999997</v>
      </c>
      <c r="H90" s="11" t="str">
        <f>IF($B90="N/A","N/A",IF(G90&gt;10,"No",IF(G90&lt;-10,"No","Yes")))</f>
        <v>N/A</v>
      </c>
      <c r="I90" s="12">
        <v>5.0460000000000003</v>
      </c>
      <c r="J90" s="12">
        <v>-74.900000000000006</v>
      </c>
      <c r="K90" s="43" t="s">
        <v>737</v>
      </c>
      <c r="L90" s="9" t="str">
        <f t="shared" si="30"/>
        <v>No</v>
      </c>
    </row>
    <row r="91" spans="1:12" x14ac:dyDescent="0.25">
      <c r="A91" s="2" t="s">
        <v>110</v>
      </c>
      <c r="B91" s="43" t="s">
        <v>213</v>
      </c>
      <c r="C91" s="13">
        <v>5.8942065490999997</v>
      </c>
      <c r="D91" s="11" t="str">
        <f>IF($B91="N/A","N/A",IF(C91&gt;10,"No",IF(C91&lt;-10,"No","Yes")))</f>
        <v>N/A</v>
      </c>
      <c r="E91" s="13">
        <v>6.2004662005000002</v>
      </c>
      <c r="F91" s="11" t="str">
        <f>IF($B91="N/A","N/A",IF(E91&gt;10,"No",IF(E91&lt;-10,"No","Yes")))</f>
        <v>N/A</v>
      </c>
      <c r="G91" s="13">
        <v>6.2167689162000004</v>
      </c>
      <c r="H91" s="11" t="str">
        <f>IF($B91="N/A","N/A",IF(G91&gt;10,"No",IF(G91&lt;-10,"No","Yes")))</f>
        <v>N/A</v>
      </c>
      <c r="I91" s="12">
        <v>5.1959999999999997</v>
      </c>
      <c r="J91" s="12">
        <v>0.26290000000000002</v>
      </c>
      <c r="K91" s="43" t="s">
        <v>737</v>
      </c>
      <c r="L91" s="9" t="str">
        <f t="shared" si="30"/>
        <v>Yes</v>
      </c>
    </row>
    <row r="92" spans="1:12" x14ac:dyDescent="0.25">
      <c r="A92" s="4" t="s">
        <v>7</v>
      </c>
      <c r="B92" s="43" t="s">
        <v>213</v>
      </c>
      <c r="C92" s="13">
        <v>5.6678872791000003</v>
      </c>
      <c r="D92" s="11" t="str">
        <f>IF($B92="N/A","N/A",IF(C92&gt;10,"No",IF(C92&lt;-10,"No","Yes")))</f>
        <v>N/A</v>
      </c>
      <c r="E92" s="13">
        <v>5.7816642076999996</v>
      </c>
      <c r="F92" s="11" t="str">
        <f>IF($B92="N/A","N/A",IF(E92&gt;10,"No",IF(E92&lt;-10,"No","Yes")))</f>
        <v>N/A</v>
      </c>
      <c r="G92" s="13">
        <v>5.9861852863999996</v>
      </c>
      <c r="H92" s="11" t="str">
        <f>IF($B92="N/A","N/A",IF(G92&gt;10,"No",IF(G92&lt;-10,"No","Yes")))</f>
        <v>N/A</v>
      </c>
      <c r="I92" s="12">
        <v>2.0070000000000001</v>
      </c>
      <c r="J92" s="12">
        <v>3.5369999999999999</v>
      </c>
      <c r="K92" s="43" t="s">
        <v>738</v>
      </c>
      <c r="L92" s="9" t="str">
        <f t="shared" si="30"/>
        <v>Yes</v>
      </c>
    </row>
    <row r="93" spans="1:12" x14ac:dyDescent="0.25">
      <c r="A93" s="4" t="s">
        <v>180</v>
      </c>
      <c r="B93" s="43" t="s">
        <v>213</v>
      </c>
      <c r="C93" s="13">
        <v>63.553574271999999</v>
      </c>
      <c r="D93" s="11" t="str">
        <f t="shared" ref="D93:D94" si="31">IF($B93="N/A","N/A",IF(C93&gt;10,"No",IF(C93&lt;-10,"No","Yes")))</f>
        <v>N/A</v>
      </c>
      <c r="E93" s="13">
        <v>62.998548585999998</v>
      </c>
      <c r="F93" s="11" t="str">
        <f t="shared" ref="F93:F94" si="32">IF($B93="N/A","N/A",IF(E93&gt;10,"No",IF(E93&lt;-10,"No","Yes")))</f>
        <v>N/A</v>
      </c>
      <c r="G93" s="13">
        <v>62.503573756999998</v>
      </c>
      <c r="H93" s="11" t="str">
        <f t="shared" ref="H93:H94" si="33">IF($B93="N/A","N/A",IF(G93&gt;10,"No",IF(G93&lt;-10,"No","Yes")))</f>
        <v>N/A</v>
      </c>
      <c r="I93" s="12">
        <v>-0.873</v>
      </c>
      <c r="J93" s="12">
        <v>-0.78600000000000003</v>
      </c>
      <c r="K93" s="43" t="s">
        <v>737</v>
      </c>
      <c r="L93" s="9" t="str">
        <f>IF(J93="Div by 0", "N/A", IF(OR(J93="N/A",K93="N/A"),"N/A", IF(J93&gt;VALUE(MID(K93,1,2)), "No", IF(J93&lt;-1*VALUE(MID(K93,1,2)), "No", "Yes"))))</f>
        <v>Yes</v>
      </c>
    </row>
    <row r="94" spans="1:12" x14ac:dyDescent="0.25">
      <c r="A94" s="4" t="s">
        <v>181</v>
      </c>
      <c r="B94" s="43" t="s">
        <v>213</v>
      </c>
      <c r="C94" s="13">
        <v>36.446425728000001</v>
      </c>
      <c r="D94" s="11" t="str">
        <f t="shared" si="31"/>
        <v>N/A</v>
      </c>
      <c r="E94" s="13">
        <v>37.001451414000002</v>
      </c>
      <c r="F94" s="11" t="str">
        <f t="shared" si="32"/>
        <v>N/A</v>
      </c>
      <c r="G94" s="13">
        <v>37.496426243000002</v>
      </c>
      <c r="H94" s="11" t="str">
        <f t="shared" si="33"/>
        <v>N/A</v>
      </c>
      <c r="I94" s="12">
        <v>1.5229999999999999</v>
      </c>
      <c r="J94" s="12">
        <v>1.3380000000000001</v>
      </c>
      <c r="K94" s="43" t="s">
        <v>737</v>
      </c>
      <c r="L94" s="9" t="str">
        <f>IF(J94="Div by 0", "N/A", IF(OR(J94="N/A",K94="N/A"),"N/A", IF(J94&gt;VALUE(MID(K94,1,2)), "No", IF(J94&lt;-1*VALUE(MID(K94,1,2)), "No", "Yes"))))</f>
        <v>Yes</v>
      </c>
    </row>
    <row r="95" spans="1:12" x14ac:dyDescent="0.25">
      <c r="A95" s="2" t="s">
        <v>8</v>
      </c>
      <c r="B95" s="43" t="s">
        <v>285</v>
      </c>
      <c r="C95" s="13">
        <v>6.2467759910999998</v>
      </c>
      <c r="D95" s="11" t="str">
        <f>IF($B95="N/A","N/A",IF(C95&gt;10,"No",IF(C95&lt;5,"No","Yes")))</f>
        <v>Yes</v>
      </c>
      <c r="E95" s="13">
        <v>6.1169287607999996</v>
      </c>
      <c r="F95" s="11" t="str">
        <f>IF($B95="N/A","N/A",IF(E95&gt;10,"No",IF(E95&lt;5,"No","Yes")))</f>
        <v>Yes</v>
      </c>
      <c r="G95" s="13">
        <v>5.9278615783999999</v>
      </c>
      <c r="H95" s="11" t="str">
        <f t="shared" ref="H95:H98" si="34">IF($B95="N/A","N/A",IF(G95&gt;10,"No",IF(G95&lt;5,"No","Yes")))</f>
        <v>Yes</v>
      </c>
      <c r="I95" s="12">
        <v>-2.08</v>
      </c>
      <c r="J95" s="12">
        <v>-3.09</v>
      </c>
      <c r="K95" s="43" t="s">
        <v>738</v>
      </c>
      <c r="L95" s="9" t="str">
        <f t="shared" si="30"/>
        <v>Yes</v>
      </c>
    </row>
    <row r="96" spans="1:12" x14ac:dyDescent="0.25">
      <c r="A96" s="2" t="s">
        <v>149</v>
      </c>
      <c r="B96" s="43" t="s">
        <v>285</v>
      </c>
      <c r="C96" s="13">
        <v>5.3252666773000001</v>
      </c>
      <c r="D96" s="11" t="str">
        <f>IF($B96="N/A","N/A",IF(C96&gt;10,"No",IF(C96&lt;5,"No","Yes")))</f>
        <v>Yes</v>
      </c>
      <c r="E96" s="13">
        <v>4.8916237840000001</v>
      </c>
      <c r="F96" s="11" t="str">
        <f t="shared" ref="F96:F98" si="35">IF($B96="N/A","N/A",IF(E96&gt;10,"No",IF(E96&lt;5,"No","Yes")))</f>
        <v>No</v>
      </c>
      <c r="G96" s="13">
        <v>4.5160847638000003</v>
      </c>
      <c r="H96" s="11" t="str">
        <f t="shared" si="34"/>
        <v>No</v>
      </c>
      <c r="I96" s="12">
        <v>-8.14</v>
      </c>
      <c r="J96" s="12">
        <v>-7.68</v>
      </c>
      <c r="K96" s="43" t="s">
        <v>738</v>
      </c>
      <c r="L96" s="9" t="str">
        <f t="shared" si="30"/>
        <v>Yes</v>
      </c>
    </row>
    <row r="97" spans="1:12" x14ac:dyDescent="0.25">
      <c r="A97" s="2" t="s">
        <v>150</v>
      </c>
      <c r="B97" s="43" t="s">
        <v>285</v>
      </c>
      <c r="C97" s="13">
        <v>5.9328132463000003</v>
      </c>
      <c r="D97" s="11" t="str">
        <f>IF($B97="N/A","N/A",IF(C97&gt;10,"No",IF(C97&lt;5,"No","Yes")))</f>
        <v>Yes</v>
      </c>
      <c r="E97" s="13">
        <v>5.8512361006000004</v>
      </c>
      <c r="F97" s="11" t="str">
        <f t="shared" si="35"/>
        <v>Yes</v>
      </c>
      <c r="G97" s="13">
        <v>5.6082247864000001</v>
      </c>
      <c r="H97" s="11" t="str">
        <f t="shared" si="34"/>
        <v>Yes</v>
      </c>
      <c r="I97" s="12">
        <v>-1.38</v>
      </c>
      <c r="J97" s="12">
        <v>-4.1500000000000004</v>
      </c>
      <c r="K97" s="43" t="s">
        <v>738</v>
      </c>
      <c r="L97" s="9" t="str">
        <f t="shared" si="30"/>
        <v>Yes</v>
      </c>
    </row>
    <row r="98" spans="1:12" x14ac:dyDescent="0.25">
      <c r="A98" s="2" t="s">
        <v>151</v>
      </c>
      <c r="B98" s="43" t="s">
        <v>285</v>
      </c>
      <c r="C98" s="13">
        <v>6.2505970386999996</v>
      </c>
      <c r="D98" s="11" t="str">
        <f>IF($B98="N/A","N/A",IF(C98&gt;10,"No",IF(C98&lt;5,"No","Yes")))</f>
        <v>Yes</v>
      </c>
      <c r="E98" s="13">
        <v>6.1247256108999997</v>
      </c>
      <c r="F98" s="11" t="str">
        <f t="shared" si="35"/>
        <v>Yes</v>
      </c>
      <c r="G98" s="13">
        <v>5.9370103952999997</v>
      </c>
      <c r="H98" s="11" t="str">
        <f t="shared" si="34"/>
        <v>Yes</v>
      </c>
      <c r="I98" s="12">
        <v>-2.0099999999999998</v>
      </c>
      <c r="J98" s="12">
        <v>-3.06</v>
      </c>
      <c r="K98" s="43" t="s">
        <v>738</v>
      </c>
      <c r="L98" s="9" t="str">
        <f t="shared" si="30"/>
        <v>Yes</v>
      </c>
    </row>
    <row r="99" spans="1:12" x14ac:dyDescent="0.25">
      <c r="A99" s="2" t="s">
        <v>962</v>
      </c>
      <c r="B99" s="43" t="s">
        <v>213</v>
      </c>
      <c r="C99" s="1">
        <v>1919</v>
      </c>
      <c r="D99" s="11" t="str">
        <f t="shared" ref="D99:D110" si="36">IF($B99="N/A","N/A",IF(C99&gt;10,"No",IF(C99&lt;-10,"No","Yes")))</f>
        <v>N/A</v>
      </c>
      <c r="E99" s="1">
        <v>2463</v>
      </c>
      <c r="F99" s="11" t="str">
        <f t="shared" ref="F99:F110" si="37">IF($B99="N/A","N/A",IF(E99&gt;10,"No",IF(E99&lt;-10,"No","Yes")))</f>
        <v>N/A</v>
      </c>
      <c r="G99" s="1">
        <v>2821</v>
      </c>
      <c r="H99" s="11" t="str">
        <f t="shared" ref="H99:H110" si="38">IF($B99="N/A","N/A",IF(G99&gt;10,"No",IF(G99&lt;-10,"No","Yes")))</f>
        <v>N/A</v>
      </c>
      <c r="I99" s="12">
        <v>28.35</v>
      </c>
      <c r="J99" s="12">
        <v>14.54</v>
      </c>
      <c r="K99" s="43" t="s">
        <v>737</v>
      </c>
      <c r="L99" s="9" t="str">
        <f t="shared" si="30"/>
        <v>No</v>
      </c>
    </row>
    <row r="100" spans="1:12" x14ac:dyDescent="0.25">
      <c r="A100" s="2" t="s">
        <v>963</v>
      </c>
      <c r="B100" s="43" t="s">
        <v>213</v>
      </c>
      <c r="C100" s="1">
        <v>581</v>
      </c>
      <c r="D100" s="11" t="str">
        <f t="shared" si="36"/>
        <v>N/A</v>
      </c>
      <c r="E100" s="1">
        <v>529</v>
      </c>
      <c r="F100" s="11" t="str">
        <f t="shared" si="37"/>
        <v>N/A</v>
      </c>
      <c r="G100" s="1">
        <v>619</v>
      </c>
      <c r="H100" s="11" t="str">
        <f t="shared" si="38"/>
        <v>N/A</v>
      </c>
      <c r="I100" s="12">
        <v>-8.9499999999999993</v>
      </c>
      <c r="J100" s="12">
        <v>17.010000000000002</v>
      </c>
      <c r="K100" s="43" t="s">
        <v>737</v>
      </c>
      <c r="L100" s="9" t="str">
        <f t="shared" si="30"/>
        <v>No</v>
      </c>
    </row>
    <row r="101" spans="1:12" x14ac:dyDescent="0.25">
      <c r="A101" s="2" t="s">
        <v>1</v>
      </c>
      <c r="B101" s="43" t="s">
        <v>213</v>
      </c>
      <c r="C101" s="13">
        <v>99.436395477999994</v>
      </c>
      <c r="D101" s="11" t="str">
        <f t="shared" si="36"/>
        <v>N/A</v>
      </c>
      <c r="E101" s="13">
        <v>99.322273800999994</v>
      </c>
      <c r="F101" s="11" t="str">
        <f t="shared" si="37"/>
        <v>N/A</v>
      </c>
      <c r="G101" s="13">
        <v>99.481376440000005</v>
      </c>
      <c r="H101" s="11" t="str">
        <f t="shared" si="38"/>
        <v>N/A</v>
      </c>
      <c r="I101" s="12">
        <v>-0.115</v>
      </c>
      <c r="J101" s="12">
        <v>0.16020000000000001</v>
      </c>
      <c r="K101" s="43" t="s">
        <v>738</v>
      </c>
      <c r="L101" s="9" t="str">
        <f t="shared" si="30"/>
        <v>Yes</v>
      </c>
    </row>
    <row r="102" spans="1:12" x14ac:dyDescent="0.25">
      <c r="A102" s="2" t="s">
        <v>69</v>
      </c>
      <c r="B102" s="43" t="s">
        <v>213</v>
      </c>
      <c r="C102" s="13">
        <v>99.620212629999997</v>
      </c>
      <c r="D102" s="11" t="str">
        <f t="shared" si="36"/>
        <v>N/A</v>
      </c>
      <c r="E102" s="13">
        <v>99.485519672999999</v>
      </c>
      <c r="F102" s="11" t="str">
        <f t="shared" si="37"/>
        <v>N/A</v>
      </c>
      <c r="G102" s="13">
        <v>99.505687468000005</v>
      </c>
      <c r="H102" s="11" t="str">
        <f t="shared" si="38"/>
        <v>N/A</v>
      </c>
      <c r="I102" s="12">
        <v>-0.13500000000000001</v>
      </c>
      <c r="J102" s="12">
        <v>2.0299999999999999E-2</v>
      </c>
      <c r="K102" s="43" t="s">
        <v>738</v>
      </c>
      <c r="L102" s="9" t="str">
        <f t="shared" si="30"/>
        <v>Yes</v>
      </c>
    </row>
    <row r="103" spans="1:12" x14ac:dyDescent="0.25">
      <c r="A103" s="4" t="s">
        <v>70</v>
      </c>
      <c r="B103" s="43" t="s">
        <v>213</v>
      </c>
      <c r="C103" s="1">
        <v>149523</v>
      </c>
      <c r="D103" s="11" t="str">
        <f t="shared" si="36"/>
        <v>N/A</v>
      </c>
      <c r="E103" s="1">
        <v>159110</v>
      </c>
      <c r="F103" s="11" t="str">
        <f t="shared" si="37"/>
        <v>N/A</v>
      </c>
      <c r="G103" s="1">
        <v>167160</v>
      </c>
      <c r="H103" s="11" t="str">
        <f t="shared" si="38"/>
        <v>N/A</v>
      </c>
      <c r="I103" s="12">
        <v>6.4119999999999999</v>
      </c>
      <c r="J103" s="12">
        <v>5.0590000000000002</v>
      </c>
      <c r="K103" s="43" t="s">
        <v>737</v>
      </c>
      <c r="L103" s="9" t="str">
        <f t="shared" si="30"/>
        <v>Yes</v>
      </c>
    </row>
    <row r="104" spans="1:12" x14ac:dyDescent="0.25">
      <c r="A104" s="2" t="s">
        <v>689</v>
      </c>
      <c r="B104" s="43" t="s">
        <v>213</v>
      </c>
      <c r="C104" s="13">
        <v>2.0351384067999998</v>
      </c>
      <c r="D104" s="11" t="str">
        <f t="shared" si="36"/>
        <v>N/A</v>
      </c>
      <c r="E104" s="13">
        <v>2.2179624159000002</v>
      </c>
      <c r="F104" s="11" t="str">
        <f t="shared" si="37"/>
        <v>N/A</v>
      </c>
      <c r="G104" s="13">
        <v>2.2547260109999998</v>
      </c>
      <c r="H104" s="11" t="str">
        <f t="shared" si="38"/>
        <v>N/A</v>
      </c>
      <c r="I104" s="12">
        <v>8.9830000000000005</v>
      </c>
      <c r="J104" s="12">
        <v>1.6579999999999999</v>
      </c>
      <c r="K104" s="43" t="s">
        <v>738</v>
      </c>
      <c r="L104" s="9" t="str">
        <f t="shared" ref="L104:L110" si="39">IF(J104="Div by 0", "N/A", IF(K104="N/A","N/A", IF(J104&gt;VALUE(MID(K104,1,2)), "No", IF(J104&lt;-1*VALUE(MID(K104,1,2)), "No", "Yes"))))</f>
        <v>Yes</v>
      </c>
    </row>
    <row r="105" spans="1:12" x14ac:dyDescent="0.25">
      <c r="A105" s="2" t="s">
        <v>688</v>
      </c>
      <c r="B105" s="43" t="s">
        <v>213</v>
      </c>
      <c r="C105" s="13">
        <v>1.7127799736</v>
      </c>
      <c r="D105" s="11" t="str">
        <f t="shared" si="36"/>
        <v>N/A</v>
      </c>
      <c r="E105" s="13">
        <v>1.594494375</v>
      </c>
      <c r="F105" s="11" t="str">
        <f t="shared" si="37"/>
        <v>N/A</v>
      </c>
      <c r="G105" s="13">
        <v>1.4979660206000001</v>
      </c>
      <c r="H105" s="11" t="str">
        <f t="shared" si="38"/>
        <v>N/A</v>
      </c>
      <c r="I105" s="12">
        <v>-6.91</v>
      </c>
      <c r="J105" s="12">
        <v>-6.05</v>
      </c>
      <c r="K105" s="43" t="s">
        <v>738</v>
      </c>
      <c r="L105" s="9" t="str">
        <f t="shared" si="39"/>
        <v>Yes</v>
      </c>
    </row>
    <row r="106" spans="1:12" x14ac:dyDescent="0.25">
      <c r="A106" s="2" t="s">
        <v>687</v>
      </c>
      <c r="B106" s="43" t="s">
        <v>213</v>
      </c>
      <c r="C106" s="13">
        <v>96.252081619999998</v>
      </c>
      <c r="D106" s="11" t="str">
        <f t="shared" si="36"/>
        <v>N/A</v>
      </c>
      <c r="E106" s="13">
        <v>96.187543208999998</v>
      </c>
      <c r="F106" s="11" t="str">
        <f t="shared" si="37"/>
        <v>N/A</v>
      </c>
      <c r="G106" s="13">
        <v>96.247307968000001</v>
      </c>
      <c r="H106" s="11" t="str">
        <f t="shared" si="38"/>
        <v>N/A</v>
      </c>
      <c r="I106" s="12">
        <v>-6.7000000000000004E-2</v>
      </c>
      <c r="J106" s="12">
        <v>6.2100000000000002E-2</v>
      </c>
      <c r="K106" s="43" t="s">
        <v>738</v>
      </c>
      <c r="L106" s="9" t="str">
        <f t="shared" si="39"/>
        <v>Yes</v>
      </c>
    </row>
    <row r="107" spans="1:12" ht="25" x14ac:dyDescent="0.25">
      <c r="A107" s="4" t="s">
        <v>964</v>
      </c>
      <c r="B107" s="43" t="s">
        <v>213</v>
      </c>
      <c r="C107" s="13">
        <v>55.314758796</v>
      </c>
      <c r="D107" s="11" t="str">
        <f t="shared" si="36"/>
        <v>N/A</v>
      </c>
      <c r="E107" s="13">
        <v>55.436203773999999</v>
      </c>
      <c r="F107" s="11" t="str">
        <f t="shared" si="37"/>
        <v>N/A</v>
      </c>
      <c r="G107" s="13">
        <v>55.406950813999998</v>
      </c>
      <c r="H107" s="11" t="str">
        <f t="shared" si="38"/>
        <v>N/A</v>
      </c>
      <c r="I107" s="12">
        <v>0.21959999999999999</v>
      </c>
      <c r="J107" s="12">
        <v>-5.2999999999999999E-2</v>
      </c>
      <c r="K107" s="43" t="s">
        <v>738</v>
      </c>
      <c r="L107" s="9" t="str">
        <f t="shared" si="39"/>
        <v>Yes</v>
      </c>
    </row>
    <row r="108" spans="1:12" ht="25" x14ac:dyDescent="0.25">
      <c r="A108" s="4" t="s">
        <v>965</v>
      </c>
      <c r="B108" s="43" t="s">
        <v>213</v>
      </c>
      <c r="C108" s="13">
        <v>43.784747652</v>
      </c>
      <c r="D108" s="11" t="str">
        <f t="shared" si="36"/>
        <v>N/A</v>
      </c>
      <c r="E108" s="13">
        <v>43.672556286999999</v>
      </c>
      <c r="F108" s="11" t="str">
        <f t="shared" si="37"/>
        <v>N/A</v>
      </c>
      <c r="G108" s="13">
        <v>43.713619158</v>
      </c>
      <c r="H108" s="11" t="str">
        <f t="shared" si="38"/>
        <v>N/A</v>
      </c>
      <c r="I108" s="12">
        <v>-0.25600000000000001</v>
      </c>
      <c r="J108" s="12">
        <v>9.4E-2</v>
      </c>
      <c r="K108" s="43" t="s">
        <v>738</v>
      </c>
      <c r="L108" s="9" t="str">
        <f t="shared" si="39"/>
        <v>Yes</v>
      </c>
    </row>
    <row r="109" spans="1:12" ht="25" x14ac:dyDescent="0.25">
      <c r="A109" s="4" t="s">
        <v>966</v>
      </c>
      <c r="B109" s="43" t="s">
        <v>213</v>
      </c>
      <c r="C109" s="13">
        <v>0.3432574431</v>
      </c>
      <c r="D109" s="11" t="str">
        <f t="shared" si="36"/>
        <v>N/A</v>
      </c>
      <c r="E109" s="13">
        <v>0.32806746069999998</v>
      </c>
      <c r="F109" s="11" t="str">
        <f t="shared" si="37"/>
        <v>N/A</v>
      </c>
      <c r="G109" s="13">
        <v>0.31391878140000001</v>
      </c>
      <c r="H109" s="11" t="str">
        <f t="shared" si="38"/>
        <v>N/A</v>
      </c>
      <c r="I109" s="12">
        <v>-4.43</v>
      </c>
      <c r="J109" s="12">
        <v>-4.3099999999999996</v>
      </c>
      <c r="K109" s="43" t="s">
        <v>738</v>
      </c>
      <c r="L109" s="9" t="str">
        <f t="shared" si="39"/>
        <v>Yes</v>
      </c>
    </row>
    <row r="110" spans="1:12" ht="25" x14ac:dyDescent="0.25">
      <c r="A110" s="4" t="s">
        <v>967</v>
      </c>
      <c r="B110" s="43" t="s">
        <v>213</v>
      </c>
      <c r="C110" s="13">
        <v>0.55723610889999997</v>
      </c>
      <c r="D110" s="11" t="str">
        <f t="shared" si="36"/>
        <v>N/A</v>
      </c>
      <c r="E110" s="13">
        <v>0.56317247829999995</v>
      </c>
      <c r="F110" s="11" t="str">
        <f t="shared" si="37"/>
        <v>N/A</v>
      </c>
      <c r="G110" s="13">
        <v>0.56551124730000002</v>
      </c>
      <c r="H110" s="11" t="str">
        <f t="shared" si="38"/>
        <v>N/A</v>
      </c>
      <c r="I110" s="12">
        <v>1.0649999999999999</v>
      </c>
      <c r="J110" s="12">
        <v>0.4153</v>
      </c>
      <c r="K110" s="43" t="s">
        <v>738</v>
      </c>
      <c r="L110" s="9" t="str">
        <f t="shared" si="39"/>
        <v>Yes</v>
      </c>
    </row>
    <row r="111" spans="1:12" x14ac:dyDescent="0.25">
      <c r="A111" s="2" t="s">
        <v>968</v>
      </c>
      <c r="B111" s="43" t="s">
        <v>286</v>
      </c>
      <c r="C111" s="13">
        <v>99.998163958999996</v>
      </c>
      <c r="D111" s="11" t="str">
        <f>IF($B111="N/A","N/A",IF(C111&gt;=99,"Yes","No"))</f>
        <v>Yes</v>
      </c>
      <c r="E111" s="13">
        <v>100</v>
      </c>
      <c r="F111" s="11" t="str">
        <f>IF($B111="N/A","N/A",IF(E111&gt;=99,"Yes","No"))</f>
        <v>Yes</v>
      </c>
      <c r="G111" s="13">
        <v>100</v>
      </c>
      <c r="H111" s="11" t="str">
        <f>IF($B111="N/A","N/A",IF(G111&gt;=99,"Yes","No"))</f>
        <v>Yes</v>
      </c>
      <c r="I111" s="12">
        <v>1.8E-3</v>
      </c>
      <c r="J111" s="12">
        <v>0</v>
      </c>
      <c r="K111" s="43" t="s">
        <v>737</v>
      </c>
      <c r="L111" s="9" t="str">
        <f t="shared" ref="L111:L145" si="40">IF(J111="Div by 0", "N/A", IF(K111="N/A","N/A", IF(J111&gt;VALUE(MID(K111,1,2)), "No", IF(J111&lt;-1*VALUE(MID(K111,1,2)), "No", "Yes"))))</f>
        <v>Yes</v>
      </c>
    </row>
    <row r="112" spans="1:12" x14ac:dyDescent="0.25">
      <c r="A112" s="2" t="s">
        <v>969</v>
      </c>
      <c r="B112" s="43" t="s">
        <v>213</v>
      </c>
      <c r="C112" s="13">
        <v>1.5905000887</v>
      </c>
      <c r="D112" s="11" t="str">
        <f>IF($B112="N/A","N/A",IF(C112&gt;10,"No",IF(C112&lt;-10,"No","Yes")))</f>
        <v>N/A</v>
      </c>
      <c r="E112" s="13">
        <v>1.5193336126000001</v>
      </c>
      <c r="F112" s="11" t="str">
        <f>IF($B112="N/A","N/A",IF(E112&gt;10,"No",IF(E112&lt;-10,"No","Yes")))</f>
        <v>N/A</v>
      </c>
      <c r="G112" s="13">
        <v>1.5731333269000001</v>
      </c>
      <c r="H112" s="11" t="str">
        <f>IF($B112="N/A","N/A",IF(G112&gt;10,"No",IF(G112&lt;-10,"No","Yes")))</f>
        <v>N/A</v>
      </c>
      <c r="I112" s="12">
        <v>-4.47</v>
      </c>
      <c r="J112" s="12">
        <v>3.5409999999999999</v>
      </c>
      <c r="K112" s="43" t="s">
        <v>737</v>
      </c>
      <c r="L112" s="9" t="str">
        <f t="shared" si="40"/>
        <v>Yes</v>
      </c>
    </row>
    <row r="113" spans="1:12" x14ac:dyDescent="0.25">
      <c r="A113" s="3" t="s">
        <v>970</v>
      </c>
      <c r="B113" s="43" t="s">
        <v>280</v>
      </c>
      <c r="C113" s="8">
        <v>99.757544984000006</v>
      </c>
      <c r="D113" s="11" t="str">
        <f>IF($B113="N/A","N/A",IF(C113&gt;=98,"Yes","No"))</f>
        <v>Yes</v>
      </c>
      <c r="E113" s="8">
        <v>99.778002706999999</v>
      </c>
      <c r="F113" s="11" t="str">
        <f>IF($B113="N/A","N/A",IF(E113&gt;=98,"Yes","No"))</f>
        <v>Yes</v>
      </c>
      <c r="G113" s="8">
        <v>99.799177205999996</v>
      </c>
      <c r="H113" s="11" t="str">
        <f>IF($B113="N/A","N/A",IF(G113&gt;=98,"Yes","No"))</f>
        <v>Yes</v>
      </c>
      <c r="I113" s="12">
        <v>2.0500000000000001E-2</v>
      </c>
      <c r="J113" s="12">
        <v>2.12E-2</v>
      </c>
      <c r="K113" s="43" t="s">
        <v>737</v>
      </c>
      <c r="L113" s="9" t="str">
        <f t="shared" si="40"/>
        <v>Yes</v>
      </c>
    </row>
    <row r="114" spans="1:12" x14ac:dyDescent="0.25">
      <c r="A114" s="3" t="s">
        <v>971</v>
      </c>
      <c r="B114" s="43" t="s">
        <v>287</v>
      </c>
      <c r="C114" s="8">
        <v>94.132156125999998</v>
      </c>
      <c r="D114" s="11" t="str">
        <f>IF($B114="N/A","N/A",IF(C114&gt;=80,"Yes","No"))</f>
        <v>Yes</v>
      </c>
      <c r="E114" s="8">
        <v>94.384358601000002</v>
      </c>
      <c r="F114" s="11" t="str">
        <f>IF($B114="N/A","N/A",IF(E114&gt;=80,"Yes","No"))</f>
        <v>Yes</v>
      </c>
      <c r="G114" s="8">
        <v>94.722050034999995</v>
      </c>
      <c r="H114" s="11" t="str">
        <f>IF($B114="N/A","N/A",IF(G114&gt;=80,"Yes","No"))</f>
        <v>Yes</v>
      </c>
      <c r="I114" s="12">
        <v>0.26790000000000003</v>
      </c>
      <c r="J114" s="12">
        <v>0.35780000000000001</v>
      </c>
      <c r="K114" s="43" t="s">
        <v>737</v>
      </c>
      <c r="L114" s="9" t="str">
        <f t="shared" si="40"/>
        <v>Yes</v>
      </c>
    </row>
    <row r="115" spans="1:12" ht="25" x14ac:dyDescent="0.25">
      <c r="A115" s="2" t="s">
        <v>972</v>
      </c>
      <c r="B115" s="43" t="s">
        <v>288</v>
      </c>
      <c r="C115" s="13" t="s">
        <v>1744</v>
      </c>
      <c r="D115" s="11" t="str">
        <f>IF($B115="N/A","N/A",IF(C115&gt;=100,"Yes","No"))</f>
        <v>Yes</v>
      </c>
      <c r="E115" s="13" t="s">
        <v>1744</v>
      </c>
      <c r="F115" s="11" t="str">
        <f t="shared" ref="F115:F116" si="41">IF($B115="N/A","N/A",IF(E115&gt;=100,"Yes","No"))</f>
        <v>Yes</v>
      </c>
      <c r="G115" s="13" t="s">
        <v>1744</v>
      </c>
      <c r="H115" s="11" t="str">
        <f t="shared" ref="H115:H116" si="42">IF($B115="N/A","N/A",IF(G115&gt;=100,"Yes","No"))</f>
        <v>Yes</v>
      </c>
      <c r="I115" s="12" t="s">
        <v>1744</v>
      </c>
      <c r="J115" s="12" t="s">
        <v>1744</v>
      </c>
      <c r="K115" s="43" t="s">
        <v>736</v>
      </c>
      <c r="L115" s="9" t="str">
        <f t="shared" si="40"/>
        <v>N/A</v>
      </c>
    </row>
    <row r="116" spans="1:12" ht="25" x14ac:dyDescent="0.25">
      <c r="A116" s="3" t="s">
        <v>973</v>
      </c>
      <c r="B116" s="43" t="s">
        <v>288</v>
      </c>
      <c r="C116" s="13" t="s">
        <v>1744</v>
      </c>
      <c r="D116" s="11" t="str">
        <f>IF($B116="N/A","N/A",IF(C116&gt;=100,"Yes","No"))</f>
        <v>Yes</v>
      </c>
      <c r="E116" s="13" t="s">
        <v>1744</v>
      </c>
      <c r="F116" s="11" t="str">
        <f t="shared" si="41"/>
        <v>Yes</v>
      </c>
      <c r="G116" s="13" t="s">
        <v>1744</v>
      </c>
      <c r="H116" s="11" t="str">
        <f t="shared" si="42"/>
        <v>Yes</v>
      </c>
      <c r="I116" s="12" t="s">
        <v>1744</v>
      </c>
      <c r="J116" s="12" t="s">
        <v>1744</v>
      </c>
      <c r="K116" s="43" t="s">
        <v>736</v>
      </c>
      <c r="L116" s="9" t="str">
        <f t="shared" si="40"/>
        <v>N/A</v>
      </c>
    </row>
    <row r="117" spans="1:12" ht="25" x14ac:dyDescent="0.25">
      <c r="A117" s="2" t="s">
        <v>974</v>
      </c>
      <c r="B117" s="43" t="s">
        <v>213</v>
      </c>
      <c r="C117" s="13" t="s">
        <v>1744</v>
      </c>
      <c r="D117" s="36" t="s">
        <v>739</v>
      </c>
      <c r="E117" s="13" t="s">
        <v>1744</v>
      </c>
      <c r="F117" s="36" t="s">
        <v>739</v>
      </c>
      <c r="G117" s="13" t="s">
        <v>1744</v>
      </c>
      <c r="H117" s="11" t="str">
        <f>IF($B117="N/A","N/A",IF(G117&lt;100,"No",IF(G117=100,"No","Yes")))</f>
        <v>N/A</v>
      </c>
      <c r="I117" s="12" t="s">
        <v>1744</v>
      </c>
      <c r="J117" s="12" t="s">
        <v>1744</v>
      </c>
      <c r="K117" s="43" t="s">
        <v>736</v>
      </c>
      <c r="L117" s="9" t="str">
        <f t="shared" si="40"/>
        <v>N/A</v>
      </c>
    </row>
    <row r="118" spans="1:12" ht="25" x14ac:dyDescent="0.25">
      <c r="A118" s="2" t="s">
        <v>975</v>
      </c>
      <c r="B118" s="35" t="s">
        <v>213</v>
      </c>
      <c r="C118" s="13" t="s">
        <v>1744</v>
      </c>
      <c r="D118" s="11" t="str">
        <f>IF($B118="N/A","N/A",IF(C118&gt;10,"No",IF(C118&lt;-10,"No","Yes")))</f>
        <v>N/A</v>
      </c>
      <c r="E118" s="13" t="s">
        <v>1744</v>
      </c>
      <c r="F118" s="11" t="str">
        <f>IF($B118="N/A","N/A",IF(E118&gt;10,"No",IF(E118&lt;-10,"No","Yes")))</f>
        <v>N/A</v>
      </c>
      <c r="G118" s="13" t="s">
        <v>1744</v>
      </c>
      <c r="H118" s="11" t="str">
        <f>IF($B118="N/A","N/A",IF(G118&gt;10,"No",IF(G118&lt;-10,"No","Yes")))</f>
        <v>N/A</v>
      </c>
      <c r="I118" s="12" t="s">
        <v>1744</v>
      </c>
      <c r="J118" s="12" t="s">
        <v>1744</v>
      </c>
      <c r="K118" s="43" t="s">
        <v>736</v>
      </c>
      <c r="L118" s="9" t="str">
        <f>IF(J118="Div by 0", "N/A", IF(OR(J118="N/A",K118="N/A"),"N/A", IF(J118&gt;VALUE(MID(K118,1,2)), "No", IF(J118&lt;-1*VALUE(MID(K118,1,2)), "No", "Yes"))))</f>
        <v>N/A</v>
      </c>
    </row>
    <row r="119" spans="1:12" x14ac:dyDescent="0.25">
      <c r="A119" s="7" t="s">
        <v>100</v>
      </c>
      <c r="B119" s="35" t="s">
        <v>213</v>
      </c>
      <c r="C119" s="36">
        <v>108930</v>
      </c>
      <c r="D119" s="11" t="str">
        <f t="shared" ref="D119:D145" si="43">IF($B119="N/A","N/A",IF(C119&gt;10,"No",IF(C119&lt;-10,"No","Yes")))</f>
        <v>N/A</v>
      </c>
      <c r="E119" s="36">
        <v>116128</v>
      </c>
      <c r="F119" s="11" t="str">
        <f t="shared" ref="F119:F145" si="44">IF($B119="N/A","N/A",IF(E119&gt;10,"No",IF(E119&lt;-10,"No","Yes")))</f>
        <v>N/A</v>
      </c>
      <c r="G119" s="36">
        <v>122643</v>
      </c>
      <c r="H119" s="11" t="str">
        <f t="shared" ref="H119:H145" si="45">IF($B119="N/A","N/A",IF(G119&gt;10,"No",IF(G119&lt;-10,"No","Yes")))</f>
        <v>N/A</v>
      </c>
      <c r="I119" s="12">
        <v>6.6079999999999997</v>
      </c>
      <c r="J119" s="12">
        <v>5.61</v>
      </c>
      <c r="K119" s="43" t="s">
        <v>737</v>
      </c>
      <c r="L119" s="9" t="str">
        <f t="shared" si="40"/>
        <v>Yes</v>
      </c>
    </row>
    <row r="120" spans="1:12" x14ac:dyDescent="0.25">
      <c r="A120" s="2" t="s">
        <v>976</v>
      </c>
      <c r="B120" s="35" t="s">
        <v>213</v>
      </c>
      <c r="C120" s="36">
        <v>4914</v>
      </c>
      <c r="D120" s="11" t="str">
        <f t="shared" si="43"/>
        <v>N/A</v>
      </c>
      <c r="E120" s="36">
        <v>4877</v>
      </c>
      <c r="F120" s="11" t="str">
        <f t="shared" si="44"/>
        <v>N/A</v>
      </c>
      <c r="G120" s="36">
        <v>4974</v>
      </c>
      <c r="H120" s="11" t="str">
        <f t="shared" si="45"/>
        <v>N/A</v>
      </c>
      <c r="I120" s="12">
        <v>-0.753</v>
      </c>
      <c r="J120" s="12">
        <v>1.9890000000000001</v>
      </c>
      <c r="K120" s="43" t="s">
        <v>737</v>
      </c>
      <c r="L120" s="9" t="str">
        <f t="shared" si="40"/>
        <v>Yes</v>
      </c>
    </row>
    <row r="121" spans="1:12" x14ac:dyDescent="0.25">
      <c r="A121" s="2" t="s">
        <v>977</v>
      </c>
      <c r="B121" s="35" t="s">
        <v>213</v>
      </c>
      <c r="C121" s="36">
        <v>8623</v>
      </c>
      <c r="D121" s="11" t="str">
        <f t="shared" si="43"/>
        <v>N/A</v>
      </c>
      <c r="E121" s="36">
        <v>8706</v>
      </c>
      <c r="F121" s="11" t="str">
        <f t="shared" si="44"/>
        <v>N/A</v>
      </c>
      <c r="G121" s="36">
        <v>8781</v>
      </c>
      <c r="H121" s="11" t="str">
        <f t="shared" si="45"/>
        <v>N/A</v>
      </c>
      <c r="I121" s="12">
        <v>0.96250000000000002</v>
      </c>
      <c r="J121" s="12">
        <v>0.86150000000000004</v>
      </c>
      <c r="K121" s="43" t="s">
        <v>737</v>
      </c>
      <c r="L121" s="9" t="str">
        <f t="shared" si="40"/>
        <v>Yes</v>
      </c>
    </row>
    <row r="122" spans="1:12" x14ac:dyDescent="0.25">
      <c r="A122" s="2" t="s">
        <v>978</v>
      </c>
      <c r="B122" s="35" t="s">
        <v>213</v>
      </c>
      <c r="C122" s="36">
        <v>57539</v>
      </c>
      <c r="D122" s="11" t="str">
        <f t="shared" si="43"/>
        <v>N/A</v>
      </c>
      <c r="E122" s="36">
        <v>64620</v>
      </c>
      <c r="F122" s="11" t="str">
        <f t="shared" si="44"/>
        <v>N/A</v>
      </c>
      <c r="G122" s="36">
        <v>70286</v>
      </c>
      <c r="H122" s="11" t="str">
        <f t="shared" si="45"/>
        <v>N/A</v>
      </c>
      <c r="I122" s="12">
        <v>12.31</v>
      </c>
      <c r="J122" s="12">
        <v>8.7680000000000007</v>
      </c>
      <c r="K122" s="43" t="s">
        <v>737</v>
      </c>
      <c r="L122" s="9" t="str">
        <f t="shared" si="40"/>
        <v>Yes</v>
      </c>
    </row>
    <row r="123" spans="1:12" x14ac:dyDescent="0.25">
      <c r="A123" s="2" t="s">
        <v>979</v>
      </c>
      <c r="B123" s="35" t="s">
        <v>213</v>
      </c>
      <c r="C123" s="36">
        <v>37854</v>
      </c>
      <c r="D123" s="11" t="str">
        <f t="shared" si="43"/>
        <v>N/A</v>
      </c>
      <c r="E123" s="36">
        <v>37925</v>
      </c>
      <c r="F123" s="11" t="str">
        <f t="shared" si="44"/>
        <v>N/A</v>
      </c>
      <c r="G123" s="36">
        <v>38602</v>
      </c>
      <c r="H123" s="11" t="str">
        <f t="shared" si="45"/>
        <v>N/A</v>
      </c>
      <c r="I123" s="12">
        <v>0.18759999999999999</v>
      </c>
      <c r="J123" s="12">
        <v>1.7849999999999999</v>
      </c>
      <c r="K123" s="43" t="s">
        <v>737</v>
      </c>
      <c r="L123" s="9" t="str">
        <f t="shared" si="40"/>
        <v>Yes</v>
      </c>
    </row>
    <row r="124" spans="1:12" x14ac:dyDescent="0.25">
      <c r="A124" s="2" t="s">
        <v>980</v>
      </c>
      <c r="B124" s="35" t="s">
        <v>213</v>
      </c>
      <c r="C124" s="36">
        <v>0</v>
      </c>
      <c r="D124" s="11" t="str">
        <f t="shared" si="43"/>
        <v>N/A</v>
      </c>
      <c r="E124" s="36">
        <v>0</v>
      </c>
      <c r="F124" s="11" t="str">
        <f t="shared" si="44"/>
        <v>N/A</v>
      </c>
      <c r="G124" s="36">
        <v>0</v>
      </c>
      <c r="H124" s="11" t="str">
        <f t="shared" si="45"/>
        <v>N/A</v>
      </c>
      <c r="I124" s="12" t="s">
        <v>1744</v>
      </c>
      <c r="J124" s="12" t="s">
        <v>1744</v>
      </c>
      <c r="K124" s="43" t="s">
        <v>737</v>
      </c>
      <c r="L124" s="9" t="str">
        <f t="shared" si="40"/>
        <v>N/A</v>
      </c>
    </row>
    <row r="125" spans="1:12" x14ac:dyDescent="0.25">
      <c r="A125" s="7" t="s">
        <v>101</v>
      </c>
      <c r="B125" s="35" t="s">
        <v>213</v>
      </c>
      <c r="C125" s="36">
        <v>78906</v>
      </c>
      <c r="D125" s="11" t="str">
        <f t="shared" si="43"/>
        <v>N/A</v>
      </c>
      <c r="E125" s="36">
        <v>81154</v>
      </c>
      <c r="F125" s="11" t="str">
        <f t="shared" si="44"/>
        <v>N/A</v>
      </c>
      <c r="G125" s="36">
        <v>83464</v>
      </c>
      <c r="H125" s="11" t="str">
        <f t="shared" si="45"/>
        <v>N/A</v>
      </c>
      <c r="I125" s="12">
        <v>2.8490000000000002</v>
      </c>
      <c r="J125" s="12">
        <v>2.8460000000000001</v>
      </c>
      <c r="K125" s="43" t="s">
        <v>737</v>
      </c>
      <c r="L125" s="9" t="str">
        <f t="shared" si="40"/>
        <v>Yes</v>
      </c>
    </row>
    <row r="126" spans="1:12" x14ac:dyDescent="0.25">
      <c r="A126" s="2" t="s">
        <v>981</v>
      </c>
      <c r="B126" s="35" t="s">
        <v>213</v>
      </c>
      <c r="C126" s="36">
        <v>11783</v>
      </c>
      <c r="D126" s="11" t="str">
        <f t="shared" si="43"/>
        <v>N/A</v>
      </c>
      <c r="E126" s="36">
        <v>11485</v>
      </c>
      <c r="F126" s="11" t="str">
        <f t="shared" si="44"/>
        <v>N/A</v>
      </c>
      <c r="G126" s="36">
        <v>11781</v>
      </c>
      <c r="H126" s="11" t="str">
        <f t="shared" si="45"/>
        <v>N/A</v>
      </c>
      <c r="I126" s="12">
        <v>-2.5299999999999998</v>
      </c>
      <c r="J126" s="12">
        <v>2.577</v>
      </c>
      <c r="K126" s="43" t="s">
        <v>737</v>
      </c>
      <c r="L126" s="9" t="str">
        <f t="shared" si="40"/>
        <v>Yes</v>
      </c>
    </row>
    <row r="127" spans="1:12" x14ac:dyDescent="0.25">
      <c r="A127" s="2" t="s">
        <v>982</v>
      </c>
      <c r="B127" s="35" t="s">
        <v>213</v>
      </c>
      <c r="C127" s="36">
        <v>11426</v>
      </c>
      <c r="D127" s="11" t="str">
        <f t="shared" si="43"/>
        <v>N/A</v>
      </c>
      <c r="E127" s="36">
        <v>11189</v>
      </c>
      <c r="F127" s="11" t="str">
        <f t="shared" si="44"/>
        <v>N/A</v>
      </c>
      <c r="G127" s="36">
        <v>10559</v>
      </c>
      <c r="H127" s="11" t="str">
        <f t="shared" si="45"/>
        <v>N/A</v>
      </c>
      <c r="I127" s="12">
        <v>-2.0699999999999998</v>
      </c>
      <c r="J127" s="12">
        <v>-5.63</v>
      </c>
      <c r="K127" s="43" t="s">
        <v>737</v>
      </c>
      <c r="L127" s="9" t="str">
        <f t="shared" si="40"/>
        <v>Yes</v>
      </c>
    </row>
    <row r="128" spans="1:12" x14ac:dyDescent="0.25">
      <c r="A128" s="2" t="s">
        <v>983</v>
      </c>
      <c r="B128" s="35" t="s">
        <v>213</v>
      </c>
      <c r="C128" s="36">
        <v>17980</v>
      </c>
      <c r="D128" s="11" t="str">
        <f t="shared" si="43"/>
        <v>N/A</v>
      </c>
      <c r="E128" s="36">
        <v>20405</v>
      </c>
      <c r="F128" s="11" t="str">
        <f t="shared" si="44"/>
        <v>N/A</v>
      </c>
      <c r="G128" s="36">
        <v>22532</v>
      </c>
      <c r="H128" s="11" t="str">
        <f t="shared" si="45"/>
        <v>N/A</v>
      </c>
      <c r="I128" s="12">
        <v>13.49</v>
      </c>
      <c r="J128" s="12">
        <v>10.42</v>
      </c>
      <c r="K128" s="43" t="s">
        <v>737</v>
      </c>
      <c r="L128" s="9" t="str">
        <f t="shared" si="40"/>
        <v>No</v>
      </c>
    </row>
    <row r="129" spans="1:12" x14ac:dyDescent="0.25">
      <c r="A129" s="2" t="s">
        <v>984</v>
      </c>
      <c r="B129" s="35" t="s">
        <v>213</v>
      </c>
      <c r="C129" s="36">
        <v>37717</v>
      </c>
      <c r="D129" s="11" t="str">
        <f t="shared" si="43"/>
        <v>N/A</v>
      </c>
      <c r="E129" s="36">
        <v>38075</v>
      </c>
      <c r="F129" s="11" t="str">
        <f t="shared" si="44"/>
        <v>N/A</v>
      </c>
      <c r="G129" s="36">
        <v>38592</v>
      </c>
      <c r="H129" s="11" t="str">
        <f t="shared" si="45"/>
        <v>N/A</v>
      </c>
      <c r="I129" s="12">
        <v>0.94920000000000004</v>
      </c>
      <c r="J129" s="12">
        <v>1.3580000000000001</v>
      </c>
      <c r="K129" s="43" t="s">
        <v>737</v>
      </c>
      <c r="L129" s="9" t="str">
        <f t="shared" si="40"/>
        <v>Yes</v>
      </c>
    </row>
    <row r="130" spans="1:12" x14ac:dyDescent="0.25">
      <c r="A130" s="2" t="s">
        <v>985</v>
      </c>
      <c r="B130" s="35" t="s">
        <v>213</v>
      </c>
      <c r="C130" s="36">
        <v>0</v>
      </c>
      <c r="D130" s="11" t="str">
        <f t="shared" si="43"/>
        <v>N/A</v>
      </c>
      <c r="E130" s="36">
        <v>0</v>
      </c>
      <c r="F130" s="11" t="str">
        <f t="shared" si="44"/>
        <v>N/A</v>
      </c>
      <c r="G130" s="36">
        <v>0</v>
      </c>
      <c r="H130" s="11" t="str">
        <f t="shared" si="45"/>
        <v>N/A</v>
      </c>
      <c r="I130" s="12" t="s">
        <v>1744</v>
      </c>
      <c r="J130" s="12" t="s">
        <v>1744</v>
      </c>
      <c r="K130" s="43" t="s">
        <v>737</v>
      </c>
      <c r="L130" s="9" t="str">
        <f t="shared" si="40"/>
        <v>N/A</v>
      </c>
    </row>
    <row r="131" spans="1:12" x14ac:dyDescent="0.25">
      <c r="A131" s="7" t="s">
        <v>104</v>
      </c>
      <c r="B131" s="35" t="s">
        <v>213</v>
      </c>
      <c r="C131" s="36">
        <v>315110</v>
      </c>
      <c r="D131" s="11" t="str">
        <f t="shared" si="43"/>
        <v>N/A</v>
      </c>
      <c r="E131" s="36">
        <v>322076</v>
      </c>
      <c r="F131" s="11" t="str">
        <f t="shared" si="44"/>
        <v>N/A</v>
      </c>
      <c r="G131" s="36">
        <v>328150</v>
      </c>
      <c r="H131" s="11" t="str">
        <f t="shared" si="45"/>
        <v>N/A</v>
      </c>
      <c r="I131" s="12">
        <v>2.2109999999999999</v>
      </c>
      <c r="J131" s="12">
        <v>1.8859999999999999</v>
      </c>
      <c r="K131" s="43" t="s">
        <v>737</v>
      </c>
      <c r="L131" s="9" t="str">
        <f t="shared" si="40"/>
        <v>Yes</v>
      </c>
    </row>
    <row r="132" spans="1:12" x14ac:dyDescent="0.25">
      <c r="A132" s="2" t="s">
        <v>986</v>
      </c>
      <c r="B132" s="35" t="s">
        <v>213</v>
      </c>
      <c r="C132" s="36">
        <v>206040</v>
      </c>
      <c r="D132" s="11" t="str">
        <f t="shared" si="43"/>
        <v>N/A</v>
      </c>
      <c r="E132" s="36">
        <v>212314</v>
      </c>
      <c r="F132" s="11" t="str">
        <f t="shared" si="44"/>
        <v>N/A</v>
      </c>
      <c r="G132" s="36">
        <v>218596</v>
      </c>
      <c r="H132" s="11" t="str">
        <f t="shared" si="45"/>
        <v>N/A</v>
      </c>
      <c r="I132" s="12">
        <v>3.0449999999999999</v>
      </c>
      <c r="J132" s="12">
        <v>2.9590000000000001</v>
      </c>
      <c r="K132" s="43" t="s">
        <v>737</v>
      </c>
      <c r="L132" s="9" t="str">
        <f t="shared" si="40"/>
        <v>Yes</v>
      </c>
    </row>
    <row r="133" spans="1:12" x14ac:dyDescent="0.25">
      <c r="A133" s="2" t="s">
        <v>987</v>
      </c>
      <c r="B133" s="35" t="s">
        <v>213</v>
      </c>
      <c r="C133" s="36">
        <v>0</v>
      </c>
      <c r="D133" s="11" t="str">
        <f t="shared" si="43"/>
        <v>N/A</v>
      </c>
      <c r="E133" s="36">
        <v>0</v>
      </c>
      <c r="F133" s="11" t="str">
        <f t="shared" si="44"/>
        <v>N/A</v>
      </c>
      <c r="G133" s="36">
        <v>0</v>
      </c>
      <c r="H133" s="11" t="str">
        <f t="shared" si="45"/>
        <v>N/A</v>
      </c>
      <c r="I133" s="12" t="s">
        <v>1744</v>
      </c>
      <c r="J133" s="12" t="s">
        <v>1744</v>
      </c>
      <c r="K133" s="43" t="s">
        <v>737</v>
      </c>
      <c r="L133" s="9" t="str">
        <f t="shared" si="40"/>
        <v>N/A</v>
      </c>
    </row>
    <row r="134" spans="1:12" x14ac:dyDescent="0.25">
      <c r="A134" s="2" t="s">
        <v>988</v>
      </c>
      <c r="B134" s="35" t="s">
        <v>213</v>
      </c>
      <c r="C134" s="36">
        <v>1368</v>
      </c>
      <c r="D134" s="11" t="str">
        <f t="shared" si="43"/>
        <v>N/A</v>
      </c>
      <c r="E134" s="36">
        <v>1438</v>
      </c>
      <c r="F134" s="11" t="str">
        <f t="shared" si="44"/>
        <v>N/A</v>
      </c>
      <c r="G134" s="36">
        <v>1458</v>
      </c>
      <c r="H134" s="11" t="str">
        <f t="shared" si="45"/>
        <v>N/A</v>
      </c>
      <c r="I134" s="12">
        <v>5.117</v>
      </c>
      <c r="J134" s="12">
        <v>1.391</v>
      </c>
      <c r="K134" s="43" t="s">
        <v>737</v>
      </c>
      <c r="L134" s="9" t="str">
        <f t="shared" si="40"/>
        <v>Yes</v>
      </c>
    </row>
    <row r="135" spans="1:12" x14ac:dyDescent="0.25">
      <c r="A135" s="2" t="s">
        <v>989</v>
      </c>
      <c r="B135" s="35" t="s">
        <v>213</v>
      </c>
      <c r="C135" s="36">
        <v>62909</v>
      </c>
      <c r="D135" s="11" t="str">
        <f t="shared" si="43"/>
        <v>N/A</v>
      </c>
      <c r="E135" s="36">
        <v>64154</v>
      </c>
      <c r="F135" s="11" t="str">
        <f t="shared" si="44"/>
        <v>N/A</v>
      </c>
      <c r="G135" s="36">
        <v>63514</v>
      </c>
      <c r="H135" s="11" t="str">
        <f t="shared" si="45"/>
        <v>N/A</v>
      </c>
      <c r="I135" s="12">
        <v>1.9790000000000001</v>
      </c>
      <c r="J135" s="12">
        <v>-0.998</v>
      </c>
      <c r="K135" s="43" t="s">
        <v>737</v>
      </c>
      <c r="L135" s="9" t="str">
        <f t="shared" si="40"/>
        <v>Yes</v>
      </c>
    </row>
    <row r="136" spans="1:12" x14ac:dyDescent="0.25">
      <c r="A136" s="2" t="s">
        <v>990</v>
      </c>
      <c r="B136" s="35" t="s">
        <v>213</v>
      </c>
      <c r="C136" s="36">
        <v>38703</v>
      </c>
      <c r="D136" s="11" t="str">
        <f t="shared" si="43"/>
        <v>N/A</v>
      </c>
      <c r="E136" s="36">
        <v>38344</v>
      </c>
      <c r="F136" s="11" t="str">
        <f t="shared" si="44"/>
        <v>N/A</v>
      </c>
      <c r="G136" s="36">
        <v>38548</v>
      </c>
      <c r="H136" s="11" t="str">
        <f t="shared" si="45"/>
        <v>N/A</v>
      </c>
      <c r="I136" s="12">
        <v>-0.92800000000000005</v>
      </c>
      <c r="J136" s="12">
        <v>0.53200000000000003</v>
      </c>
      <c r="K136" s="43" t="s">
        <v>737</v>
      </c>
      <c r="L136" s="9" t="str">
        <f t="shared" si="40"/>
        <v>Yes</v>
      </c>
    </row>
    <row r="137" spans="1:12" x14ac:dyDescent="0.25">
      <c r="A137" s="2" t="s">
        <v>991</v>
      </c>
      <c r="B137" s="35" t="s">
        <v>213</v>
      </c>
      <c r="C137" s="36">
        <v>6090</v>
      </c>
      <c r="D137" s="11" t="str">
        <f t="shared" si="43"/>
        <v>N/A</v>
      </c>
      <c r="E137" s="36">
        <v>5826</v>
      </c>
      <c r="F137" s="11" t="str">
        <f t="shared" si="44"/>
        <v>N/A</v>
      </c>
      <c r="G137" s="36">
        <v>6034</v>
      </c>
      <c r="H137" s="11" t="str">
        <f t="shared" si="45"/>
        <v>N/A</v>
      </c>
      <c r="I137" s="12">
        <v>-4.33</v>
      </c>
      <c r="J137" s="12">
        <v>3.57</v>
      </c>
      <c r="K137" s="43" t="s">
        <v>737</v>
      </c>
      <c r="L137" s="9" t="str">
        <f t="shared" si="40"/>
        <v>Yes</v>
      </c>
    </row>
    <row r="138" spans="1:12" x14ac:dyDescent="0.25">
      <c r="A138" s="2" t="s">
        <v>992</v>
      </c>
      <c r="B138" s="35" t="s">
        <v>213</v>
      </c>
      <c r="C138" s="36">
        <v>0</v>
      </c>
      <c r="D138" s="11" t="str">
        <f t="shared" si="43"/>
        <v>N/A</v>
      </c>
      <c r="E138" s="36">
        <v>0</v>
      </c>
      <c r="F138" s="11" t="str">
        <f t="shared" si="44"/>
        <v>N/A</v>
      </c>
      <c r="G138" s="36">
        <v>0</v>
      </c>
      <c r="H138" s="11" t="str">
        <f t="shared" si="45"/>
        <v>N/A</v>
      </c>
      <c r="I138" s="12" t="s">
        <v>1744</v>
      </c>
      <c r="J138" s="12" t="s">
        <v>1744</v>
      </c>
      <c r="K138" s="43" t="s">
        <v>737</v>
      </c>
      <c r="L138" s="9" t="str">
        <f t="shared" si="40"/>
        <v>N/A</v>
      </c>
    </row>
    <row r="139" spans="1:12" x14ac:dyDescent="0.25">
      <c r="A139" s="7" t="s">
        <v>105</v>
      </c>
      <c r="B139" s="35" t="s">
        <v>213</v>
      </c>
      <c r="C139" s="36">
        <v>293123</v>
      </c>
      <c r="D139" s="11" t="str">
        <f t="shared" si="43"/>
        <v>N/A</v>
      </c>
      <c r="E139" s="36">
        <v>312146</v>
      </c>
      <c r="F139" s="11" t="str">
        <f t="shared" si="44"/>
        <v>N/A</v>
      </c>
      <c r="G139" s="36">
        <v>332326</v>
      </c>
      <c r="H139" s="11" t="str">
        <f t="shared" si="45"/>
        <v>N/A</v>
      </c>
      <c r="I139" s="12">
        <v>6.49</v>
      </c>
      <c r="J139" s="12">
        <v>6.4649999999999999</v>
      </c>
      <c r="K139" s="43" t="s">
        <v>737</v>
      </c>
      <c r="L139" s="9" t="str">
        <f t="shared" si="40"/>
        <v>Yes</v>
      </c>
    </row>
    <row r="140" spans="1:12" x14ac:dyDescent="0.25">
      <c r="A140" s="2" t="s">
        <v>993</v>
      </c>
      <c r="B140" s="35" t="s">
        <v>213</v>
      </c>
      <c r="C140" s="36">
        <v>146552</v>
      </c>
      <c r="D140" s="11" t="str">
        <f t="shared" si="43"/>
        <v>N/A</v>
      </c>
      <c r="E140" s="36">
        <v>148535</v>
      </c>
      <c r="F140" s="11" t="str">
        <f t="shared" si="44"/>
        <v>N/A</v>
      </c>
      <c r="G140" s="36">
        <v>154259</v>
      </c>
      <c r="H140" s="11" t="str">
        <f t="shared" si="45"/>
        <v>N/A</v>
      </c>
      <c r="I140" s="12">
        <v>1.353</v>
      </c>
      <c r="J140" s="12">
        <v>3.8540000000000001</v>
      </c>
      <c r="K140" s="43" t="s">
        <v>737</v>
      </c>
      <c r="L140" s="9" t="str">
        <f t="shared" si="40"/>
        <v>Yes</v>
      </c>
    </row>
    <row r="141" spans="1:12" x14ac:dyDescent="0.25">
      <c r="A141" s="2" t="s">
        <v>994</v>
      </c>
      <c r="B141" s="35" t="s">
        <v>213</v>
      </c>
      <c r="C141" s="36">
        <v>0</v>
      </c>
      <c r="D141" s="11" t="str">
        <f t="shared" si="43"/>
        <v>N/A</v>
      </c>
      <c r="E141" s="36">
        <v>0</v>
      </c>
      <c r="F141" s="11" t="str">
        <f t="shared" si="44"/>
        <v>N/A</v>
      </c>
      <c r="G141" s="36">
        <v>0</v>
      </c>
      <c r="H141" s="11" t="str">
        <f t="shared" si="45"/>
        <v>N/A</v>
      </c>
      <c r="I141" s="12" t="s">
        <v>1744</v>
      </c>
      <c r="J141" s="12" t="s">
        <v>1744</v>
      </c>
      <c r="K141" s="43" t="s">
        <v>737</v>
      </c>
      <c r="L141" s="9" t="str">
        <f t="shared" si="40"/>
        <v>N/A</v>
      </c>
    </row>
    <row r="142" spans="1:12" x14ac:dyDescent="0.25">
      <c r="A142" s="2" t="s">
        <v>995</v>
      </c>
      <c r="B142" s="35" t="s">
        <v>213</v>
      </c>
      <c r="C142" s="36">
        <v>747</v>
      </c>
      <c r="D142" s="11" t="str">
        <f t="shared" si="43"/>
        <v>N/A</v>
      </c>
      <c r="E142" s="36">
        <v>835</v>
      </c>
      <c r="F142" s="11" t="str">
        <f t="shared" si="44"/>
        <v>N/A</v>
      </c>
      <c r="G142" s="36">
        <v>653</v>
      </c>
      <c r="H142" s="11" t="str">
        <f t="shared" si="45"/>
        <v>N/A</v>
      </c>
      <c r="I142" s="12">
        <v>11.78</v>
      </c>
      <c r="J142" s="12">
        <v>-21.8</v>
      </c>
      <c r="K142" s="43" t="s">
        <v>737</v>
      </c>
      <c r="L142" s="9" t="str">
        <f t="shared" si="40"/>
        <v>No</v>
      </c>
    </row>
    <row r="143" spans="1:12" x14ac:dyDescent="0.25">
      <c r="A143" s="2" t="s">
        <v>996</v>
      </c>
      <c r="B143" s="35" t="s">
        <v>213</v>
      </c>
      <c r="C143" s="36">
        <v>11558</v>
      </c>
      <c r="D143" s="11" t="str">
        <f t="shared" si="43"/>
        <v>N/A</v>
      </c>
      <c r="E143" s="36">
        <v>13665</v>
      </c>
      <c r="F143" s="11" t="str">
        <f t="shared" si="44"/>
        <v>N/A</v>
      </c>
      <c r="G143" s="36">
        <v>14850</v>
      </c>
      <c r="H143" s="11" t="str">
        <f t="shared" si="45"/>
        <v>N/A</v>
      </c>
      <c r="I143" s="12">
        <v>18.23</v>
      </c>
      <c r="J143" s="12">
        <v>8.6720000000000006</v>
      </c>
      <c r="K143" s="43" t="s">
        <v>737</v>
      </c>
      <c r="L143" s="9" t="str">
        <f t="shared" si="40"/>
        <v>Yes</v>
      </c>
    </row>
    <row r="144" spans="1:12" x14ac:dyDescent="0.25">
      <c r="A144" s="2" t="s">
        <v>997</v>
      </c>
      <c r="B144" s="35" t="s">
        <v>213</v>
      </c>
      <c r="C144" s="36">
        <v>134266</v>
      </c>
      <c r="D144" s="11" t="str">
        <f t="shared" si="43"/>
        <v>N/A</v>
      </c>
      <c r="E144" s="36">
        <v>149111</v>
      </c>
      <c r="F144" s="11" t="str">
        <f t="shared" si="44"/>
        <v>N/A</v>
      </c>
      <c r="G144" s="36">
        <v>162564</v>
      </c>
      <c r="H144" s="11" t="str">
        <f t="shared" si="45"/>
        <v>N/A</v>
      </c>
      <c r="I144" s="12">
        <v>11.06</v>
      </c>
      <c r="J144" s="12">
        <v>9.0220000000000002</v>
      </c>
      <c r="K144" s="43" t="s">
        <v>737</v>
      </c>
      <c r="L144" s="9" t="str">
        <f t="shared" si="40"/>
        <v>Yes</v>
      </c>
    </row>
    <row r="145" spans="1:12" x14ac:dyDescent="0.25">
      <c r="A145" s="2" t="s">
        <v>998</v>
      </c>
      <c r="B145" s="35" t="s">
        <v>213</v>
      </c>
      <c r="C145" s="36">
        <v>0</v>
      </c>
      <c r="D145" s="11" t="str">
        <f t="shared" si="43"/>
        <v>N/A</v>
      </c>
      <c r="E145" s="36">
        <v>0</v>
      </c>
      <c r="F145" s="11" t="str">
        <f t="shared" si="44"/>
        <v>N/A</v>
      </c>
      <c r="G145" s="36">
        <v>0</v>
      </c>
      <c r="H145" s="11" t="str">
        <f t="shared" si="45"/>
        <v>N/A</v>
      </c>
      <c r="I145" s="12" t="s">
        <v>1744</v>
      </c>
      <c r="J145" s="12" t="s">
        <v>1744</v>
      </c>
      <c r="K145" s="43" t="s">
        <v>737</v>
      </c>
      <c r="L145" s="9" t="str">
        <f t="shared" si="40"/>
        <v>N/A</v>
      </c>
    </row>
    <row r="146" spans="1:12" ht="25" x14ac:dyDescent="0.25">
      <c r="A146" s="18" t="s">
        <v>999</v>
      </c>
      <c r="B146" s="1" t="s">
        <v>213</v>
      </c>
      <c r="C146" s="1">
        <v>32141</v>
      </c>
      <c r="D146" s="11" t="str">
        <f t="shared" ref="D146:D151" si="46">IF($B146="N/A","N/A",IF(C146&gt;10,"No",IF(C146&lt;-10,"No","Yes")))</f>
        <v>N/A</v>
      </c>
      <c r="E146" s="1">
        <v>32892</v>
      </c>
      <c r="F146" s="11" t="str">
        <f t="shared" ref="F146:F151" si="47">IF($B146="N/A","N/A",IF(E146&gt;10,"No",IF(E146&lt;-10,"No","Yes")))</f>
        <v>N/A</v>
      </c>
      <c r="G146" s="1">
        <v>33549</v>
      </c>
      <c r="H146" s="11" t="str">
        <f t="shared" ref="H146:H151" si="48">IF($B146="N/A","N/A",IF(G146&gt;10,"No",IF(G146&lt;-10,"No","Yes")))</f>
        <v>N/A</v>
      </c>
      <c r="I146" s="12">
        <v>2.3370000000000002</v>
      </c>
      <c r="J146" s="12">
        <v>1.9970000000000001</v>
      </c>
      <c r="K146" s="43" t="s">
        <v>736</v>
      </c>
      <c r="L146" s="9" t="str">
        <f t="shared" ref="L146:L151" si="49">IF(J146="Div by 0", "N/A", IF(K146="N/A","N/A", IF(J146&gt;VALUE(MID(K146,1,2)), "No", IF(J146&lt;-1*VALUE(MID(K146,1,2)), "No", "Yes"))))</f>
        <v>Yes</v>
      </c>
    </row>
    <row r="147" spans="1:12" x14ac:dyDescent="0.25">
      <c r="A147" s="6" t="s">
        <v>326</v>
      </c>
      <c r="B147" s="43" t="s">
        <v>213</v>
      </c>
      <c r="C147" s="13">
        <v>4.0374640892000002</v>
      </c>
      <c r="D147" s="11" t="str">
        <f t="shared" si="46"/>
        <v>N/A</v>
      </c>
      <c r="E147" s="13">
        <v>3.9557236045000002</v>
      </c>
      <c r="F147" s="11" t="str">
        <f t="shared" si="47"/>
        <v>N/A</v>
      </c>
      <c r="G147" s="13">
        <v>3.8714122017000001</v>
      </c>
      <c r="H147" s="11" t="str">
        <f t="shared" si="48"/>
        <v>N/A</v>
      </c>
      <c r="I147" s="12">
        <v>-2.02</v>
      </c>
      <c r="J147" s="12">
        <v>-2.13</v>
      </c>
      <c r="K147" s="43" t="s">
        <v>736</v>
      </c>
      <c r="L147" s="9" t="str">
        <f t="shared" si="49"/>
        <v>Yes</v>
      </c>
    </row>
    <row r="148" spans="1:12" x14ac:dyDescent="0.25">
      <c r="A148" s="2" t="s">
        <v>327</v>
      </c>
      <c r="B148" s="43" t="s">
        <v>213</v>
      </c>
      <c r="C148" s="13">
        <v>22.392362067000001</v>
      </c>
      <c r="D148" s="11" t="str">
        <f t="shared" si="46"/>
        <v>N/A</v>
      </c>
      <c r="E148" s="13">
        <v>21.471996418</v>
      </c>
      <c r="F148" s="11" t="str">
        <f t="shared" si="47"/>
        <v>N/A</v>
      </c>
      <c r="G148" s="13">
        <v>20.546627203</v>
      </c>
      <c r="H148" s="11" t="str">
        <f t="shared" si="48"/>
        <v>N/A</v>
      </c>
      <c r="I148" s="12">
        <v>-4.1100000000000003</v>
      </c>
      <c r="J148" s="12">
        <v>-4.3099999999999996</v>
      </c>
      <c r="K148" s="43" t="s">
        <v>736</v>
      </c>
      <c r="L148" s="9" t="str">
        <f t="shared" si="49"/>
        <v>Yes</v>
      </c>
    </row>
    <row r="149" spans="1:12" x14ac:dyDescent="0.25">
      <c r="A149" s="2" t="s">
        <v>328</v>
      </c>
      <c r="B149" s="43" t="s">
        <v>213</v>
      </c>
      <c r="C149" s="13">
        <v>7.8156287227999997</v>
      </c>
      <c r="D149" s="11" t="str">
        <f t="shared" si="46"/>
        <v>N/A</v>
      </c>
      <c r="E149" s="13">
        <v>7.2565739212000002</v>
      </c>
      <c r="F149" s="11" t="str">
        <f t="shared" si="47"/>
        <v>N/A</v>
      </c>
      <c r="G149" s="13">
        <v>7.1863318316999996</v>
      </c>
      <c r="H149" s="11" t="str">
        <f t="shared" si="48"/>
        <v>N/A</v>
      </c>
      <c r="I149" s="12">
        <v>-7.15</v>
      </c>
      <c r="J149" s="12">
        <v>-0.96799999999999997</v>
      </c>
      <c r="K149" s="43" t="s">
        <v>736</v>
      </c>
      <c r="L149" s="9" t="str">
        <f t="shared" si="49"/>
        <v>Yes</v>
      </c>
    </row>
    <row r="150" spans="1:12" x14ac:dyDescent="0.25">
      <c r="A150" s="2" t="s">
        <v>329</v>
      </c>
      <c r="B150" s="43" t="s">
        <v>213</v>
      </c>
      <c r="C150" s="13">
        <v>0.1891403002</v>
      </c>
      <c r="D150" s="11" t="str">
        <f t="shared" si="46"/>
        <v>N/A</v>
      </c>
      <c r="E150" s="13">
        <v>0.2049205778</v>
      </c>
      <c r="F150" s="11" t="str">
        <f t="shared" si="47"/>
        <v>N/A</v>
      </c>
      <c r="G150" s="13">
        <v>0.21484077400000001</v>
      </c>
      <c r="H150" s="11" t="str">
        <f t="shared" si="48"/>
        <v>N/A</v>
      </c>
      <c r="I150" s="12">
        <v>8.343</v>
      </c>
      <c r="J150" s="12">
        <v>4.8410000000000002</v>
      </c>
      <c r="K150" s="43" t="s">
        <v>736</v>
      </c>
      <c r="L150" s="9" t="str">
        <f t="shared" si="49"/>
        <v>Yes</v>
      </c>
    </row>
    <row r="151" spans="1:12" x14ac:dyDescent="0.25">
      <c r="A151" s="2" t="s">
        <v>330</v>
      </c>
      <c r="B151" s="43" t="s">
        <v>213</v>
      </c>
      <c r="C151" s="13">
        <v>0.33637756159999999</v>
      </c>
      <c r="D151" s="11" t="str">
        <f t="shared" si="46"/>
        <v>N/A</v>
      </c>
      <c r="E151" s="13">
        <v>0.4510709732</v>
      </c>
      <c r="F151" s="11" t="str">
        <f t="shared" si="47"/>
        <v>N/A</v>
      </c>
      <c r="G151" s="13">
        <v>0.49559769619999999</v>
      </c>
      <c r="H151" s="11" t="str">
        <f t="shared" si="48"/>
        <v>N/A</v>
      </c>
      <c r="I151" s="12">
        <v>34.1</v>
      </c>
      <c r="J151" s="12">
        <v>9.8710000000000004</v>
      </c>
      <c r="K151" s="43" t="s">
        <v>736</v>
      </c>
      <c r="L151" s="9" t="str">
        <f t="shared" si="49"/>
        <v>Yes</v>
      </c>
    </row>
    <row r="152" spans="1:12" x14ac:dyDescent="0.25">
      <c r="A152" s="18" t="s">
        <v>1000</v>
      </c>
      <c r="B152" s="35" t="s">
        <v>213</v>
      </c>
      <c r="C152" s="36">
        <v>38762</v>
      </c>
      <c r="D152" s="11" t="str">
        <f t="shared" ref="D152:D158" si="50">IF($B152="N/A","N/A",IF(C152&gt;10,"No",IF(C152&lt;-10,"No","Yes")))</f>
        <v>N/A</v>
      </c>
      <c r="E152" s="36">
        <v>43901</v>
      </c>
      <c r="F152" s="11" t="str">
        <f t="shared" ref="F152:F158" si="51">IF($B152="N/A","N/A",IF(E152&gt;10,"No",IF(E152&lt;-10,"No","Yes")))</f>
        <v>N/A</v>
      </c>
      <c r="G152" s="36">
        <v>45512</v>
      </c>
      <c r="H152" s="11" t="str">
        <f t="shared" ref="H152:H158" si="52">IF($B152="N/A","N/A",IF(G152&gt;10,"No",IF(G152&lt;-10,"No","Yes")))</f>
        <v>N/A</v>
      </c>
      <c r="I152" s="12">
        <v>13.26</v>
      </c>
      <c r="J152" s="12">
        <v>3.67</v>
      </c>
      <c r="K152" s="43" t="s">
        <v>736</v>
      </c>
      <c r="L152" s="9" t="str">
        <f t="shared" ref="L152:L159" si="53">IF(J152="Div by 0", "N/A", IF(K152="N/A","N/A", IF(J152&gt;VALUE(MID(K152,1,2)), "No", IF(J152&lt;-1*VALUE(MID(K152,1,2)), "No", "Yes"))))</f>
        <v>Yes</v>
      </c>
    </row>
    <row r="153" spans="1:12" x14ac:dyDescent="0.25">
      <c r="A153" s="6" t="s">
        <v>1001</v>
      </c>
      <c r="B153" s="35" t="s">
        <v>213</v>
      </c>
      <c r="C153" s="8">
        <v>4.8691759131000003</v>
      </c>
      <c r="D153" s="11" t="str">
        <f t="shared" si="50"/>
        <v>N/A</v>
      </c>
      <c r="E153" s="8">
        <v>5.2797100194000004</v>
      </c>
      <c r="F153" s="11" t="str">
        <f t="shared" si="51"/>
        <v>N/A</v>
      </c>
      <c r="G153" s="8">
        <v>5.2518916248999998</v>
      </c>
      <c r="H153" s="11" t="str">
        <f t="shared" si="52"/>
        <v>N/A</v>
      </c>
      <c r="I153" s="12">
        <v>8.4309999999999992</v>
      </c>
      <c r="J153" s="12">
        <v>-0.52700000000000002</v>
      </c>
      <c r="K153" s="43" t="s">
        <v>736</v>
      </c>
      <c r="L153" s="9" t="str">
        <f t="shared" si="53"/>
        <v>Yes</v>
      </c>
    </row>
    <row r="154" spans="1:12" x14ac:dyDescent="0.25">
      <c r="A154" s="18" t="s">
        <v>1002</v>
      </c>
      <c r="B154" s="35" t="s">
        <v>213</v>
      </c>
      <c r="C154" s="8">
        <v>14.093454511999999</v>
      </c>
      <c r="D154" s="11" t="str">
        <f t="shared" si="50"/>
        <v>N/A</v>
      </c>
      <c r="E154" s="8">
        <v>13.960457426</v>
      </c>
      <c r="F154" s="11" t="str">
        <f t="shared" si="51"/>
        <v>N/A</v>
      </c>
      <c r="G154" s="8">
        <v>13.655080192</v>
      </c>
      <c r="H154" s="11" t="str">
        <f t="shared" si="52"/>
        <v>N/A</v>
      </c>
      <c r="I154" s="12">
        <v>-0.94399999999999995</v>
      </c>
      <c r="J154" s="12">
        <v>-2.19</v>
      </c>
      <c r="K154" s="43" t="s">
        <v>736</v>
      </c>
      <c r="L154" s="9" t="str">
        <f t="shared" si="53"/>
        <v>Yes</v>
      </c>
    </row>
    <row r="155" spans="1:12" x14ac:dyDescent="0.25">
      <c r="A155" s="18" t="s">
        <v>1003</v>
      </c>
      <c r="B155" s="35" t="s">
        <v>213</v>
      </c>
      <c r="C155" s="8">
        <v>23.240311255999998</v>
      </c>
      <c r="D155" s="11" t="str">
        <f t="shared" si="50"/>
        <v>N/A</v>
      </c>
      <c r="E155" s="8">
        <v>23.027823644000001</v>
      </c>
      <c r="F155" s="11" t="str">
        <f t="shared" si="51"/>
        <v>N/A</v>
      </c>
      <c r="G155" s="8">
        <v>23.132128821999999</v>
      </c>
      <c r="H155" s="11" t="str">
        <f t="shared" si="52"/>
        <v>N/A</v>
      </c>
      <c r="I155" s="12">
        <v>-0.91400000000000003</v>
      </c>
      <c r="J155" s="12">
        <v>0.45300000000000001</v>
      </c>
      <c r="K155" s="43" t="s">
        <v>736</v>
      </c>
      <c r="L155" s="9" t="str">
        <f t="shared" si="53"/>
        <v>Yes</v>
      </c>
    </row>
    <row r="156" spans="1:12" x14ac:dyDescent="0.25">
      <c r="A156" s="18" t="s">
        <v>1004</v>
      </c>
      <c r="B156" s="35" t="s">
        <v>213</v>
      </c>
      <c r="C156" s="8">
        <v>0.70610263080000002</v>
      </c>
      <c r="D156" s="11" t="str">
        <f t="shared" si="50"/>
        <v>N/A</v>
      </c>
      <c r="E156" s="8">
        <v>1.2397694954</v>
      </c>
      <c r="F156" s="11" t="str">
        <f t="shared" si="51"/>
        <v>N/A</v>
      </c>
      <c r="G156" s="8">
        <v>1.1695870791</v>
      </c>
      <c r="H156" s="11" t="str">
        <f t="shared" si="52"/>
        <v>N/A</v>
      </c>
      <c r="I156" s="12">
        <v>75.58</v>
      </c>
      <c r="J156" s="12">
        <v>-5.66</v>
      </c>
      <c r="K156" s="43" t="s">
        <v>736</v>
      </c>
      <c r="L156" s="9" t="str">
        <f t="shared" si="53"/>
        <v>Yes</v>
      </c>
    </row>
    <row r="157" spans="1:12" x14ac:dyDescent="0.25">
      <c r="A157" s="18" t="s">
        <v>1005</v>
      </c>
      <c r="B157" s="35" t="s">
        <v>213</v>
      </c>
      <c r="C157" s="8">
        <v>0.97126462270000002</v>
      </c>
      <c r="D157" s="11" t="str">
        <f t="shared" si="50"/>
        <v>N/A</v>
      </c>
      <c r="E157" s="8">
        <v>1.6043774388000001</v>
      </c>
      <c r="F157" s="11" t="str">
        <f t="shared" si="51"/>
        <v>N/A</v>
      </c>
      <c r="G157" s="8">
        <v>1.6911105360000001</v>
      </c>
      <c r="H157" s="11" t="str">
        <f t="shared" si="52"/>
        <v>N/A</v>
      </c>
      <c r="I157" s="12">
        <v>65.180000000000007</v>
      </c>
      <c r="J157" s="12">
        <v>5.4059999999999997</v>
      </c>
      <c r="K157" s="43" t="s">
        <v>736</v>
      </c>
      <c r="L157" s="9" t="str">
        <f t="shared" si="53"/>
        <v>Yes</v>
      </c>
    </row>
    <row r="158" spans="1:12" x14ac:dyDescent="0.25">
      <c r="A158" s="2" t="s">
        <v>1006</v>
      </c>
      <c r="B158" s="35" t="s">
        <v>213</v>
      </c>
      <c r="C158" s="36">
        <v>5455</v>
      </c>
      <c r="D158" s="11" t="str">
        <f t="shared" si="50"/>
        <v>N/A</v>
      </c>
      <c r="E158" s="36">
        <v>5562</v>
      </c>
      <c r="F158" s="11" t="str">
        <f t="shared" si="51"/>
        <v>N/A</v>
      </c>
      <c r="G158" s="36">
        <v>5922</v>
      </c>
      <c r="H158" s="11" t="str">
        <f t="shared" si="52"/>
        <v>N/A</v>
      </c>
      <c r="I158" s="12">
        <v>1.962</v>
      </c>
      <c r="J158" s="12">
        <v>6.4720000000000004</v>
      </c>
      <c r="K158" s="43" t="s">
        <v>736</v>
      </c>
      <c r="L158" s="9" t="str">
        <f t="shared" si="53"/>
        <v>Yes</v>
      </c>
    </row>
    <row r="159" spans="1:12" ht="25" x14ac:dyDescent="0.25">
      <c r="A159" s="18" t="s">
        <v>1007</v>
      </c>
      <c r="B159" s="35" t="s">
        <v>213</v>
      </c>
      <c r="C159" s="36">
        <v>39593</v>
      </c>
      <c r="D159" s="11" t="str">
        <f>IF($B159="N/A","N/A",IF(C159&gt;10,"No",IF(C159&lt;-10,"No","Yes")))</f>
        <v>N/A</v>
      </c>
      <c r="E159" s="36">
        <v>44866</v>
      </c>
      <c r="F159" s="11" t="str">
        <f>IF($B159="N/A","N/A",IF(E159&gt;10,"No",IF(E159&lt;-10,"No","Yes")))</f>
        <v>N/A</v>
      </c>
      <c r="G159" s="36">
        <v>46568</v>
      </c>
      <c r="H159" s="11" t="str">
        <f>IF($B159="N/A","N/A",IF(G159&gt;10,"No",IF(G159&lt;-10,"No","Yes")))</f>
        <v>N/A</v>
      </c>
      <c r="I159" s="12">
        <v>13.32</v>
      </c>
      <c r="J159" s="12">
        <v>3.794</v>
      </c>
      <c r="K159" s="43" t="s">
        <v>736</v>
      </c>
      <c r="L159" s="9" t="str">
        <f t="shared" si="53"/>
        <v>Yes</v>
      </c>
    </row>
    <row r="160" spans="1:12" x14ac:dyDescent="0.25">
      <c r="A160" s="4" t="s">
        <v>1008</v>
      </c>
      <c r="B160" s="35" t="s">
        <v>213</v>
      </c>
      <c r="C160" s="36">
        <v>23445</v>
      </c>
      <c r="D160" s="11" t="str">
        <f t="shared" ref="D160:D234" si="54">IF($B160="N/A","N/A",IF(C160&gt;10,"No",IF(C160&lt;-10,"No","Yes")))</f>
        <v>N/A</v>
      </c>
      <c r="E160" s="36">
        <v>24756</v>
      </c>
      <c r="F160" s="11" t="str">
        <f t="shared" ref="F160:F234" si="55">IF($B160="N/A","N/A",IF(E160&gt;10,"No",IF(E160&lt;-10,"No","Yes")))</f>
        <v>N/A</v>
      </c>
      <c r="G160" s="36">
        <v>25690</v>
      </c>
      <c r="H160" s="11" t="str">
        <f t="shared" ref="H160:H223" si="56">IF($B160="N/A","N/A",IF(G160&gt;10,"No",IF(G160&lt;-10,"No","Yes")))</f>
        <v>N/A</v>
      </c>
      <c r="I160" s="12">
        <v>5.5919999999999996</v>
      </c>
      <c r="J160" s="12">
        <v>3.7730000000000001</v>
      </c>
      <c r="K160" s="43" t="s">
        <v>736</v>
      </c>
      <c r="L160" s="9" t="str">
        <f t="shared" ref="L160:L223" si="57">IF(J160="Div by 0", "N/A", IF(K160="N/A","N/A", IF(J160&gt;VALUE(MID(K160,1,2)), "No", IF(J160&lt;-1*VALUE(MID(K160,1,2)), "No", "Yes"))))</f>
        <v>Yes</v>
      </c>
    </row>
    <row r="161" spans="1:12" x14ac:dyDescent="0.25">
      <c r="A161" s="53" t="s">
        <v>71</v>
      </c>
      <c r="B161" s="35" t="s">
        <v>213</v>
      </c>
      <c r="C161" s="8">
        <v>2.9450964678</v>
      </c>
      <c r="D161" s="11" t="str">
        <f t="shared" si="54"/>
        <v>N/A</v>
      </c>
      <c r="E161" s="8">
        <v>2.9772556717000001</v>
      </c>
      <c r="F161" s="11" t="str">
        <f t="shared" si="55"/>
        <v>N/A</v>
      </c>
      <c r="G161" s="8">
        <v>2.9645169591</v>
      </c>
      <c r="H161" s="11" t="str">
        <f t="shared" si="56"/>
        <v>N/A</v>
      </c>
      <c r="I161" s="12">
        <v>1.0920000000000001</v>
      </c>
      <c r="J161" s="12">
        <v>-0.42799999999999999</v>
      </c>
      <c r="K161" s="43" t="s">
        <v>736</v>
      </c>
      <c r="L161" s="9" t="str">
        <f t="shared" si="57"/>
        <v>Yes</v>
      </c>
    </row>
    <row r="162" spans="1:12" x14ac:dyDescent="0.25">
      <c r="A162" s="4" t="s">
        <v>111</v>
      </c>
      <c r="B162" s="35" t="s">
        <v>213</v>
      </c>
      <c r="C162" s="8">
        <v>12.22344625</v>
      </c>
      <c r="D162" s="11" t="str">
        <f t="shared" si="54"/>
        <v>N/A</v>
      </c>
      <c r="E162" s="8">
        <v>12.118524387000001</v>
      </c>
      <c r="F162" s="11" t="str">
        <f t="shared" si="55"/>
        <v>N/A</v>
      </c>
      <c r="G162" s="8">
        <v>11.955023930999999</v>
      </c>
      <c r="H162" s="11" t="str">
        <f t="shared" si="56"/>
        <v>N/A</v>
      </c>
      <c r="I162" s="12">
        <v>-0.85799999999999998</v>
      </c>
      <c r="J162" s="12">
        <v>-1.35</v>
      </c>
      <c r="K162" s="43" t="s">
        <v>736</v>
      </c>
      <c r="L162" s="9" t="str">
        <f t="shared" si="57"/>
        <v>Yes</v>
      </c>
    </row>
    <row r="163" spans="1:12" x14ac:dyDescent="0.25">
      <c r="A163" s="4" t="s">
        <v>112</v>
      </c>
      <c r="B163" s="35" t="s">
        <v>213</v>
      </c>
      <c r="C163" s="8">
        <v>11.945859629999999</v>
      </c>
      <c r="D163" s="11" t="str">
        <f t="shared" si="54"/>
        <v>N/A</v>
      </c>
      <c r="E163" s="8">
        <v>12.223673509999999</v>
      </c>
      <c r="F163" s="11" t="str">
        <f t="shared" si="55"/>
        <v>N/A</v>
      </c>
      <c r="G163" s="8">
        <v>12.278347551</v>
      </c>
      <c r="H163" s="11" t="str">
        <f t="shared" si="56"/>
        <v>N/A</v>
      </c>
      <c r="I163" s="12">
        <v>2.3260000000000001</v>
      </c>
      <c r="J163" s="12">
        <v>0.44729999999999998</v>
      </c>
      <c r="K163" s="43" t="s">
        <v>736</v>
      </c>
      <c r="L163" s="9" t="str">
        <f t="shared" si="57"/>
        <v>Yes</v>
      </c>
    </row>
    <row r="164" spans="1:12" x14ac:dyDescent="0.25">
      <c r="A164" s="4" t="s">
        <v>113</v>
      </c>
      <c r="B164" s="35" t="s">
        <v>213</v>
      </c>
      <c r="C164" s="8">
        <v>0.18184126179999999</v>
      </c>
      <c r="D164" s="11" t="str">
        <f t="shared" si="54"/>
        <v>N/A</v>
      </c>
      <c r="E164" s="8">
        <v>0.18691240579999999</v>
      </c>
      <c r="F164" s="11" t="str">
        <f t="shared" si="55"/>
        <v>N/A</v>
      </c>
      <c r="G164" s="8">
        <v>0.1840621667</v>
      </c>
      <c r="H164" s="11" t="str">
        <f t="shared" si="56"/>
        <v>N/A</v>
      </c>
      <c r="I164" s="12">
        <v>2.7890000000000001</v>
      </c>
      <c r="J164" s="12">
        <v>-1.52</v>
      </c>
      <c r="K164" s="43" t="s">
        <v>736</v>
      </c>
      <c r="L164" s="9" t="str">
        <f t="shared" si="57"/>
        <v>Yes</v>
      </c>
    </row>
    <row r="165" spans="1:12" x14ac:dyDescent="0.25">
      <c r="A165" s="4" t="s">
        <v>114</v>
      </c>
      <c r="B165" s="35" t="s">
        <v>213</v>
      </c>
      <c r="C165" s="8">
        <v>4.4691136499999999E-2</v>
      </c>
      <c r="D165" s="11" t="str">
        <f t="shared" si="54"/>
        <v>N/A</v>
      </c>
      <c r="E165" s="8">
        <v>5.1578428000000003E-2</v>
      </c>
      <c r="F165" s="11" t="str">
        <f t="shared" si="55"/>
        <v>N/A</v>
      </c>
      <c r="G165" s="8">
        <v>5.2960045300000001E-2</v>
      </c>
      <c r="H165" s="11" t="str">
        <f t="shared" si="56"/>
        <v>N/A</v>
      </c>
      <c r="I165" s="12">
        <v>15.41</v>
      </c>
      <c r="J165" s="12">
        <v>2.6789999999999998</v>
      </c>
      <c r="K165" s="43" t="s">
        <v>736</v>
      </c>
      <c r="L165" s="9" t="str">
        <f t="shared" si="57"/>
        <v>Yes</v>
      </c>
    </row>
    <row r="166" spans="1:12" x14ac:dyDescent="0.25">
      <c r="A166" s="4" t="s">
        <v>426</v>
      </c>
      <c r="B166" s="35" t="s">
        <v>213</v>
      </c>
      <c r="C166" s="36">
        <v>12766</v>
      </c>
      <c r="D166" s="11" t="str">
        <f>IF($B166="N/A","N/A",IF(C166&gt;10,"No",IF(C166&lt;-10,"No","Yes")))</f>
        <v>N/A</v>
      </c>
      <c r="E166" s="36">
        <v>13421</v>
      </c>
      <c r="F166" s="11" t="str">
        <f>IF($B166="N/A","N/A",IF(E166&gt;10,"No",IF(E166&lt;-10,"No","Yes")))</f>
        <v>N/A</v>
      </c>
      <c r="G166" s="36">
        <v>13960</v>
      </c>
      <c r="H166" s="11" t="str">
        <f>IF($B166="N/A","N/A",IF(G166&gt;10,"No",IF(G166&lt;-10,"No","Yes")))</f>
        <v>N/A</v>
      </c>
      <c r="I166" s="12">
        <v>5.1310000000000002</v>
      </c>
      <c r="J166" s="12">
        <v>4.016</v>
      </c>
      <c r="K166" s="43" t="s">
        <v>736</v>
      </c>
      <c r="L166" s="9" t="str">
        <f t="shared" si="57"/>
        <v>Yes</v>
      </c>
    </row>
    <row r="167" spans="1:12" x14ac:dyDescent="0.25">
      <c r="A167" s="4" t="s">
        <v>427</v>
      </c>
      <c r="B167" s="35" t="s">
        <v>213</v>
      </c>
      <c r="C167" s="36">
        <v>549</v>
      </c>
      <c r="D167" s="11" t="str">
        <f>IF($B167="N/A","N/A",IF(C167&gt;10,"No",IF(C167&lt;-10,"No","Yes")))</f>
        <v>N/A</v>
      </c>
      <c r="E167" s="36">
        <v>652</v>
      </c>
      <c r="F167" s="11" t="str">
        <f>IF($B167="N/A","N/A",IF(E167&gt;10,"No",IF(E167&lt;-10,"No","Yes")))</f>
        <v>N/A</v>
      </c>
      <c r="G167" s="36">
        <v>702</v>
      </c>
      <c r="H167" s="11" t="str">
        <f>IF($B167="N/A","N/A",IF(G167&gt;10,"No",IF(G167&lt;-10,"No","Yes")))</f>
        <v>N/A</v>
      </c>
      <c r="I167" s="12">
        <v>18.760000000000002</v>
      </c>
      <c r="J167" s="12">
        <v>7.6689999999999996</v>
      </c>
      <c r="K167" s="43" t="s">
        <v>736</v>
      </c>
      <c r="L167" s="9" t="str">
        <f t="shared" si="57"/>
        <v>Yes</v>
      </c>
    </row>
    <row r="168" spans="1:12" x14ac:dyDescent="0.25">
      <c r="A168" s="4" t="s">
        <v>428</v>
      </c>
      <c r="B168" s="35" t="s">
        <v>213</v>
      </c>
      <c r="C168" s="36">
        <v>6910</v>
      </c>
      <c r="D168" s="11" t="str">
        <f>IF($B168="N/A","N/A",IF(C168&gt;10,"No",IF(C168&lt;-10,"No","Yes")))</f>
        <v>N/A</v>
      </c>
      <c r="E168" s="36">
        <v>7175</v>
      </c>
      <c r="F168" s="11" t="str">
        <f>IF($B168="N/A","N/A",IF(E168&gt;10,"No",IF(E168&lt;-10,"No","Yes")))</f>
        <v>N/A</v>
      </c>
      <c r="G168" s="36">
        <v>7373</v>
      </c>
      <c r="H168" s="11" t="str">
        <f>IF($B168="N/A","N/A",IF(G168&gt;10,"No",IF(G168&lt;-10,"No","Yes")))</f>
        <v>N/A</v>
      </c>
      <c r="I168" s="12">
        <v>3.835</v>
      </c>
      <c r="J168" s="12">
        <v>2.76</v>
      </c>
      <c r="K168" s="43" t="s">
        <v>736</v>
      </c>
      <c r="L168" s="9" t="str">
        <f t="shared" si="57"/>
        <v>Yes</v>
      </c>
    </row>
    <row r="169" spans="1:12" x14ac:dyDescent="0.25">
      <c r="A169" s="4" t="s">
        <v>429</v>
      </c>
      <c r="B169" s="35" t="s">
        <v>213</v>
      </c>
      <c r="C169" s="36">
        <v>2516</v>
      </c>
      <c r="D169" s="11" t="str">
        <f>IF($B169="N/A","N/A",IF(C169&gt;10,"No",IF(C169&lt;-10,"No","Yes")))</f>
        <v>N/A</v>
      </c>
      <c r="E169" s="36">
        <v>2745</v>
      </c>
      <c r="F169" s="11" t="str">
        <f>IF($B169="N/A","N/A",IF(E169&gt;10,"No",IF(E169&lt;-10,"No","Yes")))</f>
        <v>N/A</v>
      </c>
      <c r="G169" s="36">
        <v>2875</v>
      </c>
      <c r="H169" s="11" t="str">
        <f>IF($B169="N/A","N/A",IF(G169&gt;10,"No",IF(G169&lt;-10,"No","Yes")))</f>
        <v>N/A</v>
      </c>
      <c r="I169" s="12">
        <v>9.1020000000000003</v>
      </c>
      <c r="J169" s="12">
        <v>4.7359999999999998</v>
      </c>
      <c r="K169" s="43" t="s">
        <v>736</v>
      </c>
      <c r="L169" s="9" t="str">
        <f t="shared" si="57"/>
        <v>Yes</v>
      </c>
    </row>
    <row r="170" spans="1:12" x14ac:dyDescent="0.25">
      <c r="A170" s="4" t="s">
        <v>430</v>
      </c>
      <c r="B170" s="35" t="s">
        <v>213</v>
      </c>
      <c r="C170" s="36">
        <v>704</v>
      </c>
      <c r="D170" s="11" t="str">
        <f>IF($B170="N/A","N/A",IF(C170&gt;10,"No",IF(C170&lt;-10,"No","Yes")))</f>
        <v>N/A</v>
      </c>
      <c r="E170" s="36">
        <v>763</v>
      </c>
      <c r="F170" s="11" t="str">
        <f>IF($B170="N/A","N/A",IF(E170&gt;10,"No",IF(E170&lt;-10,"No","Yes")))</f>
        <v>N/A</v>
      </c>
      <c r="G170" s="36">
        <v>780</v>
      </c>
      <c r="H170" s="11" t="str">
        <f>IF($B170="N/A","N/A",IF(G170&gt;10,"No",IF(G170&lt;-10,"No","Yes")))</f>
        <v>N/A</v>
      </c>
      <c r="I170" s="12">
        <v>8.3810000000000002</v>
      </c>
      <c r="J170" s="12">
        <v>2.2280000000000002</v>
      </c>
      <c r="K170" s="43" t="s">
        <v>736</v>
      </c>
      <c r="L170" s="9" t="str">
        <f t="shared" si="57"/>
        <v>Yes</v>
      </c>
    </row>
    <row r="171" spans="1:12" x14ac:dyDescent="0.25">
      <c r="A171" s="6" t="s">
        <v>1009</v>
      </c>
      <c r="B171" s="35" t="s">
        <v>213</v>
      </c>
      <c r="C171" s="36">
        <v>0</v>
      </c>
      <c r="D171" s="11" t="str">
        <f t="shared" si="54"/>
        <v>N/A</v>
      </c>
      <c r="E171" s="36">
        <v>0</v>
      </c>
      <c r="F171" s="11" t="str">
        <f t="shared" si="55"/>
        <v>N/A</v>
      </c>
      <c r="G171" s="36">
        <v>0</v>
      </c>
      <c r="H171" s="11" t="str">
        <f t="shared" si="56"/>
        <v>N/A</v>
      </c>
      <c r="I171" s="12" t="s">
        <v>1744</v>
      </c>
      <c r="J171" s="12" t="s">
        <v>1744</v>
      </c>
      <c r="K171" s="43" t="s">
        <v>736</v>
      </c>
      <c r="L171" s="9" t="str">
        <f t="shared" si="57"/>
        <v>N/A</v>
      </c>
    </row>
    <row r="172" spans="1:12" x14ac:dyDescent="0.25">
      <c r="A172" s="4" t="s">
        <v>1010</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1744</v>
      </c>
      <c r="J172" s="12" t="s">
        <v>1744</v>
      </c>
      <c r="K172" s="43" t="s">
        <v>736</v>
      </c>
      <c r="L172" s="9" t="str">
        <f t="shared" si="57"/>
        <v>N/A</v>
      </c>
    </row>
    <row r="173" spans="1:12" x14ac:dyDescent="0.25">
      <c r="A173" s="4" t="s">
        <v>1011</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1744</v>
      </c>
      <c r="J173" s="12" t="s">
        <v>1744</v>
      </c>
      <c r="K173" s="43" t="s">
        <v>736</v>
      </c>
      <c r="L173" s="9" t="str">
        <f t="shared" si="57"/>
        <v>N/A</v>
      </c>
    </row>
    <row r="174" spans="1:12" ht="25" x14ac:dyDescent="0.25">
      <c r="A174" s="4" t="s">
        <v>1012</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1744</v>
      </c>
      <c r="J174" s="12" t="s">
        <v>1744</v>
      </c>
      <c r="K174" s="43" t="s">
        <v>736</v>
      </c>
      <c r="L174" s="9" t="str">
        <f t="shared" si="57"/>
        <v>N/A</v>
      </c>
    </row>
    <row r="175" spans="1:12" x14ac:dyDescent="0.25">
      <c r="A175" s="4" t="s">
        <v>1013</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1744</v>
      </c>
      <c r="J175" s="12" t="s">
        <v>1744</v>
      </c>
      <c r="K175" s="43" t="s">
        <v>736</v>
      </c>
      <c r="L175" s="9" t="str">
        <f t="shared" si="57"/>
        <v>N/A</v>
      </c>
    </row>
    <row r="176" spans="1:12" ht="25" x14ac:dyDescent="0.25">
      <c r="A176" s="4" t="s">
        <v>1014</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1744</v>
      </c>
      <c r="J176" s="12" t="s">
        <v>1744</v>
      </c>
      <c r="K176" s="43" t="s">
        <v>736</v>
      </c>
      <c r="L176" s="9" t="str">
        <f t="shared" si="57"/>
        <v>N/A</v>
      </c>
    </row>
    <row r="177" spans="1:12" x14ac:dyDescent="0.25">
      <c r="A177" s="6" t="s">
        <v>1015</v>
      </c>
      <c r="B177" s="35" t="s">
        <v>213</v>
      </c>
      <c r="C177" s="36">
        <v>12576</v>
      </c>
      <c r="D177" s="11" t="str">
        <f t="shared" si="54"/>
        <v>N/A</v>
      </c>
      <c r="E177" s="36">
        <v>13228</v>
      </c>
      <c r="F177" s="11" t="str">
        <f t="shared" si="55"/>
        <v>N/A</v>
      </c>
      <c r="G177" s="36">
        <v>13796</v>
      </c>
      <c r="H177" s="11" t="str">
        <f t="shared" si="56"/>
        <v>N/A</v>
      </c>
      <c r="I177" s="12">
        <v>5.1840000000000002</v>
      </c>
      <c r="J177" s="12">
        <v>4.2939999999999996</v>
      </c>
      <c r="K177" s="43" t="s">
        <v>736</v>
      </c>
      <c r="L177" s="9" t="str">
        <f t="shared" si="57"/>
        <v>Yes</v>
      </c>
    </row>
    <row r="178" spans="1:12" x14ac:dyDescent="0.25">
      <c r="A178" s="4" t="s">
        <v>1016</v>
      </c>
      <c r="B178" s="35" t="s">
        <v>213</v>
      </c>
      <c r="C178" s="36">
        <v>12023</v>
      </c>
      <c r="D178" s="11" t="str">
        <f t="shared" si="54"/>
        <v>N/A</v>
      </c>
      <c r="E178" s="36">
        <v>12586</v>
      </c>
      <c r="F178" s="11" t="str">
        <f t="shared" si="55"/>
        <v>N/A</v>
      </c>
      <c r="G178" s="36">
        <v>13094</v>
      </c>
      <c r="H178" s="11" t="str">
        <f t="shared" si="56"/>
        <v>N/A</v>
      </c>
      <c r="I178" s="12">
        <v>4.6829999999999998</v>
      </c>
      <c r="J178" s="12">
        <v>4.0359999999999996</v>
      </c>
      <c r="K178" s="43" t="s">
        <v>736</v>
      </c>
      <c r="L178" s="9" t="str">
        <f t="shared" si="57"/>
        <v>Yes</v>
      </c>
    </row>
    <row r="179" spans="1:12" x14ac:dyDescent="0.25">
      <c r="A179" s="4" t="s">
        <v>1017</v>
      </c>
      <c r="B179" s="35" t="s">
        <v>213</v>
      </c>
      <c r="C179" s="36">
        <v>525</v>
      </c>
      <c r="D179" s="11" t="str">
        <f t="shared" si="54"/>
        <v>N/A</v>
      </c>
      <c r="E179" s="36">
        <v>621</v>
      </c>
      <c r="F179" s="11" t="str">
        <f t="shared" si="55"/>
        <v>N/A</v>
      </c>
      <c r="G179" s="36">
        <v>668</v>
      </c>
      <c r="H179" s="11" t="str">
        <f t="shared" si="56"/>
        <v>N/A</v>
      </c>
      <c r="I179" s="12">
        <v>18.29</v>
      </c>
      <c r="J179" s="12">
        <v>7.5679999999999996</v>
      </c>
      <c r="K179" s="43" t="s">
        <v>736</v>
      </c>
      <c r="L179" s="9" t="str">
        <f t="shared" si="57"/>
        <v>Yes</v>
      </c>
    </row>
    <row r="180" spans="1:12" x14ac:dyDescent="0.25">
      <c r="A180" s="4" t="s">
        <v>1018</v>
      </c>
      <c r="B180" s="35" t="s">
        <v>213</v>
      </c>
      <c r="C180" s="36">
        <v>19</v>
      </c>
      <c r="D180" s="11" t="str">
        <f t="shared" si="54"/>
        <v>N/A</v>
      </c>
      <c r="E180" s="36">
        <v>11</v>
      </c>
      <c r="F180" s="11" t="str">
        <f t="shared" si="55"/>
        <v>N/A</v>
      </c>
      <c r="G180" s="36">
        <v>20</v>
      </c>
      <c r="H180" s="11" t="str">
        <f t="shared" si="56"/>
        <v>N/A</v>
      </c>
      <c r="I180" s="12">
        <v>-42.1</v>
      </c>
      <c r="J180" s="12">
        <v>81.819999999999993</v>
      </c>
      <c r="K180" s="43" t="s">
        <v>736</v>
      </c>
      <c r="L180" s="9" t="str">
        <f t="shared" si="57"/>
        <v>No</v>
      </c>
    </row>
    <row r="181" spans="1:12" x14ac:dyDescent="0.25">
      <c r="A181" s="4" t="s">
        <v>1019</v>
      </c>
      <c r="B181" s="35" t="s">
        <v>213</v>
      </c>
      <c r="C181" s="36">
        <v>11</v>
      </c>
      <c r="D181" s="11" t="str">
        <f t="shared" si="54"/>
        <v>N/A</v>
      </c>
      <c r="E181" s="36">
        <v>11</v>
      </c>
      <c r="F181" s="11" t="str">
        <f t="shared" si="55"/>
        <v>N/A</v>
      </c>
      <c r="G181" s="36">
        <v>11</v>
      </c>
      <c r="H181" s="11" t="str">
        <f t="shared" si="56"/>
        <v>N/A</v>
      </c>
      <c r="I181" s="12">
        <v>33.33</v>
      </c>
      <c r="J181" s="12">
        <v>-25</v>
      </c>
      <c r="K181" s="43" t="s">
        <v>736</v>
      </c>
      <c r="L181" s="9" t="str">
        <f t="shared" si="57"/>
        <v>Yes</v>
      </c>
    </row>
    <row r="182" spans="1:12" x14ac:dyDescent="0.25">
      <c r="A182" s="4" t="s">
        <v>1020</v>
      </c>
      <c r="B182" s="35" t="s">
        <v>213</v>
      </c>
      <c r="C182" s="36">
        <v>11</v>
      </c>
      <c r="D182" s="11" t="str">
        <f t="shared" si="54"/>
        <v>N/A</v>
      </c>
      <c r="E182" s="36">
        <v>11</v>
      </c>
      <c r="F182" s="11" t="str">
        <f t="shared" si="55"/>
        <v>N/A</v>
      </c>
      <c r="G182" s="36">
        <v>11</v>
      </c>
      <c r="H182" s="11" t="str">
        <f t="shared" si="56"/>
        <v>N/A</v>
      </c>
      <c r="I182" s="12">
        <v>0</v>
      </c>
      <c r="J182" s="12">
        <v>83.33</v>
      </c>
      <c r="K182" s="43" t="s">
        <v>736</v>
      </c>
      <c r="L182" s="9" t="str">
        <f t="shared" si="57"/>
        <v>No</v>
      </c>
    </row>
    <row r="183" spans="1:12" x14ac:dyDescent="0.25">
      <c r="A183" s="6" t="s">
        <v>1021</v>
      </c>
      <c r="B183" s="43" t="s">
        <v>213</v>
      </c>
      <c r="C183" s="1">
        <v>1085</v>
      </c>
      <c r="D183" s="11" t="str">
        <f t="shared" si="54"/>
        <v>N/A</v>
      </c>
      <c r="E183" s="1">
        <v>1127</v>
      </c>
      <c r="F183" s="11" t="str">
        <f t="shared" si="55"/>
        <v>N/A</v>
      </c>
      <c r="G183" s="1">
        <v>1147</v>
      </c>
      <c r="H183" s="11" t="str">
        <f t="shared" si="56"/>
        <v>N/A</v>
      </c>
      <c r="I183" s="12">
        <v>3.871</v>
      </c>
      <c r="J183" s="12">
        <v>1.7749999999999999</v>
      </c>
      <c r="K183" s="43" t="s">
        <v>736</v>
      </c>
      <c r="L183" s="11" t="str">
        <f t="shared" si="57"/>
        <v>Yes</v>
      </c>
    </row>
    <row r="184" spans="1:12" x14ac:dyDescent="0.25">
      <c r="A184" s="4" t="s">
        <v>1022</v>
      </c>
      <c r="B184" s="35" t="s">
        <v>213</v>
      </c>
      <c r="C184" s="36">
        <v>80</v>
      </c>
      <c r="D184" s="11" t="str">
        <f t="shared" si="54"/>
        <v>N/A</v>
      </c>
      <c r="E184" s="36">
        <v>78</v>
      </c>
      <c r="F184" s="11" t="str">
        <f t="shared" si="55"/>
        <v>N/A</v>
      </c>
      <c r="G184" s="36">
        <v>64</v>
      </c>
      <c r="H184" s="11" t="str">
        <f t="shared" si="56"/>
        <v>N/A</v>
      </c>
      <c r="I184" s="12">
        <v>-2.5</v>
      </c>
      <c r="J184" s="12">
        <v>-17.899999999999999</v>
      </c>
      <c r="K184" s="43" t="s">
        <v>736</v>
      </c>
      <c r="L184" s="9" t="str">
        <f t="shared" si="57"/>
        <v>Yes</v>
      </c>
    </row>
    <row r="185" spans="1:12" x14ac:dyDescent="0.25">
      <c r="A185" s="4" t="s">
        <v>1023</v>
      </c>
      <c r="B185" s="35" t="s">
        <v>213</v>
      </c>
      <c r="C185" s="36">
        <v>11</v>
      </c>
      <c r="D185" s="11" t="str">
        <f t="shared" si="54"/>
        <v>N/A</v>
      </c>
      <c r="E185" s="36">
        <v>11</v>
      </c>
      <c r="F185" s="11" t="str">
        <f t="shared" si="55"/>
        <v>N/A</v>
      </c>
      <c r="G185" s="36">
        <v>11</v>
      </c>
      <c r="H185" s="11" t="str">
        <f t="shared" si="56"/>
        <v>N/A</v>
      </c>
      <c r="I185" s="12">
        <v>0</v>
      </c>
      <c r="J185" s="12">
        <v>-12.5</v>
      </c>
      <c r="K185" s="43" t="s">
        <v>736</v>
      </c>
      <c r="L185" s="9" t="str">
        <f t="shared" si="57"/>
        <v>Yes</v>
      </c>
    </row>
    <row r="186" spans="1:12" x14ac:dyDescent="0.25">
      <c r="A186" s="4" t="s">
        <v>1024</v>
      </c>
      <c r="B186" s="35" t="s">
        <v>213</v>
      </c>
      <c r="C186" s="36">
        <v>681</v>
      </c>
      <c r="D186" s="11" t="str">
        <f t="shared" si="54"/>
        <v>N/A</v>
      </c>
      <c r="E186" s="36">
        <v>716</v>
      </c>
      <c r="F186" s="11" t="str">
        <f t="shared" si="55"/>
        <v>N/A</v>
      </c>
      <c r="G186" s="36">
        <v>735</v>
      </c>
      <c r="H186" s="11" t="str">
        <f t="shared" si="56"/>
        <v>N/A</v>
      </c>
      <c r="I186" s="12">
        <v>5.14</v>
      </c>
      <c r="J186" s="12">
        <v>2.6539999999999999</v>
      </c>
      <c r="K186" s="43" t="s">
        <v>736</v>
      </c>
      <c r="L186" s="9" t="str">
        <f t="shared" si="57"/>
        <v>Yes</v>
      </c>
    </row>
    <row r="187" spans="1:12" x14ac:dyDescent="0.25">
      <c r="A187" s="4" t="s">
        <v>1025</v>
      </c>
      <c r="B187" s="35" t="s">
        <v>213</v>
      </c>
      <c r="C187" s="36">
        <v>310</v>
      </c>
      <c r="D187" s="11" t="str">
        <f t="shared" si="54"/>
        <v>N/A</v>
      </c>
      <c r="E187" s="36">
        <v>321</v>
      </c>
      <c r="F187" s="11" t="str">
        <f t="shared" si="55"/>
        <v>N/A</v>
      </c>
      <c r="G187" s="36">
        <v>336</v>
      </c>
      <c r="H187" s="11" t="str">
        <f t="shared" si="56"/>
        <v>N/A</v>
      </c>
      <c r="I187" s="12">
        <v>3.548</v>
      </c>
      <c r="J187" s="12">
        <v>4.673</v>
      </c>
      <c r="K187" s="43" t="s">
        <v>736</v>
      </c>
      <c r="L187" s="9" t="str">
        <f t="shared" si="57"/>
        <v>Yes</v>
      </c>
    </row>
    <row r="188" spans="1:12" ht="25" x14ac:dyDescent="0.25">
      <c r="A188" s="4" t="s">
        <v>1026</v>
      </c>
      <c r="B188" s="35" t="s">
        <v>213</v>
      </c>
      <c r="C188" s="36">
        <v>11</v>
      </c>
      <c r="D188" s="11" t="str">
        <f t="shared" si="54"/>
        <v>N/A</v>
      </c>
      <c r="E188" s="36">
        <v>11</v>
      </c>
      <c r="F188" s="11" t="str">
        <f t="shared" si="55"/>
        <v>N/A</v>
      </c>
      <c r="G188" s="36">
        <v>11</v>
      </c>
      <c r="H188" s="11" t="str">
        <f t="shared" si="56"/>
        <v>N/A</v>
      </c>
      <c r="I188" s="12">
        <v>-33.299999999999997</v>
      </c>
      <c r="J188" s="12">
        <v>25</v>
      </c>
      <c r="K188" s="43" t="s">
        <v>736</v>
      </c>
      <c r="L188" s="9" t="str">
        <f t="shared" si="57"/>
        <v>Yes</v>
      </c>
    </row>
    <row r="189" spans="1:12" x14ac:dyDescent="0.25">
      <c r="A189" s="6" t="s">
        <v>1027</v>
      </c>
      <c r="B189" s="43" t="s">
        <v>213</v>
      </c>
      <c r="C189" s="1">
        <v>463</v>
      </c>
      <c r="D189" s="11" t="str">
        <f t="shared" si="54"/>
        <v>N/A</v>
      </c>
      <c r="E189" s="1">
        <v>492</v>
      </c>
      <c r="F189" s="11" t="str">
        <f t="shared" si="55"/>
        <v>N/A</v>
      </c>
      <c r="G189" s="1">
        <v>518</v>
      </c>
      <c r="H189" s="11" t="str">
        <f t="shared" si="56"/>
        <v>N/A</v>
      </c>
      <c r="I189" s="12">
        <v>6.2629999999999999</v>
      </c>
      <c r="J189" s="12">
        <v>5.2850000000000001</v>
      </c>
      <c r="K189" s="43" t="s">
        <v>736</v>
      </c>
      <c r="L189" s="11" t="str">
        <f t="shared" si="57"/>
        <v>Yes</v>
      </c>
    </row>
    <row r="190" spans="1:12" ht="25" x14ac:dyDescent="0.25">
      <c r="A190" s="4" t="s">
        <v>1028</v>
      </c>
      <c r="B190" s="35" t="s">
        <v>213</v>
      </c>
      <c r="C190" s="36">
        <v>25</v>
      </c>
      <c r="D190" s="11" t="str">
        <f t="shared" si="54"/>
        <v>N/A</v>
      </c>
      <c r="E190" s="36">
        <v>24</v>
      </c>
      <c r="F190" s="11" t="str">
        <f t="shared" si="55"/>
        <v>N/A</v>
      </c>
      <c r="G190" s="36">
        <v>30</v>
      </c>
      <c r="H190" s="11" t="str">
        <f t="shared" si="56"/>
        <v>N/A</v>
      </c>
      <c r="I190" s="12">
        <v>-4</v>
      </c>
      <c r="J190" s="12">
        <v>25</v>
      </c>
      <c r="K190" s="43" t="s">
        <v>736</v>
      </c>
      <c r="L190" s="9" t="str">
        <f t="shared" si="57"/>
        <v>Yes</v>
      </c>
    </row>
    <row r="191" spans="1:12" ht="25" x14ac:dyDescent="0.25">
      <c r="A191" s="4" t="s">
        <v>1029</v>
      </c>
      <c r="B191" s="35" t="s">
        <v>213</v>
      </c>
      <c r="C191" s="36">
        <v>0</v>
      </c>
      <c r="D191" s="11" t="str">
        <f t="shared" si="54"/>
        <v>N/A</v>
      </c>
      <c r="E191" s="36">
        <v>11</v>
      </c>
      <c r="F191" s="11" t="str">
        <f t="shared" si="55"/>
        <v>N/A</v>
      </c>
      <c r="G191" s="36">
        <v>11</v>
      </c>
      <c r="H191" s="11" t="str">
        <f t="shared" si="56"/>
        <v>N/A</v>
      </c>
      <c r="I191" s="12" t="s">
        <v>1744</v>
      </c>
      <c r="J191" s="12">
        <v>0</v>
      </c>
      <c r="K191" s="43" t="s">
        <v>736</v>
      </c>
      <c r="L191" s="9" t="str">
        <f t="shared" si="57"/>
        <v>Yes</v>
      </c>
    </row>
    <row r="192" spans="1:12" ht="25" x14ac:dyDescent="0.25">
      <c r="A192" s="4" t="s">
        <v>1030</v>
      </c>
      <c r="B192" s="35" t="s">
        <v>213</v>
      </c>
      <c r="C192" s="36">
        <v>343</v>
      </c>
      <c r="D192" s="11" t="str">
        <f t="shared" si="54"/>
        <v>N/A</v>
      </c>
      <c r="E192" s="36">
        <v>364</v>
      </c>
      <c r="F192" s="11" t="str">
        <f t="shared" si="55"/>
        <v>N/A</v>
      </c>
      <c r="G192" s="36">
        <v>385</v>
      </c>
      <c r="H192" s="11" t="str">
        <f t="shared" si="56"/>
        <v>N/A</v>
      </c>
      <c r="I192" s="12">
        <v>6.1219999999999999</v>
      </c>
      <c r="J192" s="12">
        <v>5.7690000000000001</v>
      </c>
      <c r="K192" s="43" t="s">
        <v>736</v>
      </c>
      <c r="L192" s="9" t="str">
        <f t="shared" si="57"/>
        <v>Yes</v>
      </c>
    </row>
    <row r="193" spans="1:12" ht="25" x14ac:dyDescent="0.25">
      <c r="A193" s="4" t="s">
        <v>1031</v>
      </c>
      <c r="B193" s="35" t="s">
        <v>213</v>
      </c>
      <c r="C193" s="36">
        <v>95</v>
      </c>
      <c r="D193" s="11" t="str">
        <f t="shared" si="54"/>
        <v>N/A</v>
      </c>
      <c r="E193" s="36">
        <v>102</v>
      </c>
      <c r="F193" s="11" t="str">
        <f t="shared" si="55"/>
        <v>N/A</v>
      </c>
      <c r="G193" s="36">
        <v>102</v>
      </c>
      <c r="H193" s="11" t="str">
        <f t="shared" si="56"/>
        <v>N/A</v>
      </c>
      <c r="I193" s="12">
        <v>7.3680000000000003</v>
      </c>
      <c r="J193" s="12">
        <v>0</v>
      </c>
      <c r="K193" s="43" t="s">
        <v>736</v>
      </c>
      <c r="L193" s="9" t="str">
        <f t="shared" si="57"/>
        <v>Yes</v>
      </c>
    </row>
    <row r="194" spans="1:12" ht="25" x14ac:dyDescent="0.25">
      <c r="A194" s="4" t="s">
        <v>1032</v>
      </c>
      <c r="B194" s="35" t="s">
        <v>213</v>
      </c>
      <c r="C194" s="36">
        <v>0</v>
      </c>
      <c r="D194" s="11" t="str">
        <f t="shared" si="54"/>
        <v>N/A</v>
      </c>
      <c r="E194" s="36">
        <v>11</v>
      </c>
      <c r="F194" s="11" t="str">
        <f t="shared" si="55"/>
        <v>N/A</v>
      </c>
      <c r="G194" s="36">
        <v>0</v>
      </c>
      <c r="H194" s="11" t="str">
        <f t="shared" si="56"/>
        <v>N/A</v>
      </c>
      <c r="I194" s="12" t="s">
        <v>1744</v>
      </c>
      <c r="J194" s="12">
        <v>-100</v>
      </c>
      <c r="K194" s="43" t="s">
        <v>736</v>
      </c>
      <c r="L194" s="9" t="str">
        <f t="shared" si="57"/>
        <v>No</v>
      </c>
    </row>
    <row r="195" spans="1:12" x14ac:dyDescent="0.25">
      <c r="A195" s="6" t="s">
        <v>1033</v>
      </c>
      <c r="B195" s="43" t="s">
        <v>213</v>
      </c>
      <c r="C195" s="1">
        <v>0</v>
      </c>
      <c r="D195" s="11" t="str">
        <f t="shared" si="54"/>
        <v>N/A</v>
      </c>
      <c r="E195" s="1">
        <v>0</v>
      </c>
      <c r="F195" s="11" t="str">
        <f t="shared" si="55"/>
        <v>N/A</v>
      </c>
      <c r="G195" s="1">
        <v>0</v>
      </c>
      <c r="H195" s="11" t="str">
        <f t="shared" si="56"/>
        <v>N/A</v>
      </c>
      <c r="I195" s="12" t="s">
        <v>1744</v>
      </c>
      <c r="J195" s="12" t="s">
        <v>1744</v>
      </c>
      <c r="K195" s="43" t="s">
        <v>736</v>
      </c>
      <c r="L195" s="11" t="str">
        <f t="shared" si="57"/>
        <v>N/A</v>
      </c>
    </row>
    <row r="196" spans="1:12" x14ac:dyDescent="0.25">
      <c r="A196" s="4" t="s">
        <v>1034</v>
      </c>
      <c r="B196" s="35" t="s">
        <v>213</v>
      </c>
      <c r="C196" s="36">
        <v>0</v>
      </c>
      <c r="D196" s="11" t="str">
        <f t="shared" si="54"/>
        <v>N/A</v>
      </c>
      <c r="E196" s="36">
        <v>0</v>
      </c>
      <c r="F196" s="11" t="str">
        <f t="shared" si="55"/>
        <v>N/A</v>
      </c>
      <c r="G196" s="36">
        <v>0</v>
      </c>
      <c r="H196" s="11" t="str">
        <f t="shared" si="56"/>
        <v>N/A</v>
      </c>
      <c r="I196" s="12" t="s">
        <v>1744</v>
      </c>
      <c r="J196" s="12" t="s">
        <v>1744</v>
      </c>
      <c r="K196" s="43" t="s">
        <v>736</v>
      </c>
      <c r="L196" s="9" t="str">
        <f t="shared" si="57"/>
        <v>N/A</v>
      </c>
    </row>
    <row r="197" spans="1:12" x14ac:dyDescent="0.25">
      <c r="A197" s="4" t="s">
        <v>1035</v>
      </c>
      <c r="B197" s="35" t="s">
        <v>213</v>
      </c>
      <c r="C197" s="36">
        <v>0</v>
      </c>
      <c r="D197" s="11" t="str">
        <f t="shared" si="54"/>
        <v>N/A</v>
      </c>
      <c r="E197" s="36">
        <v>0</v>
      </c>
      <c r="F197" s="11" t="str">
        <f t="shared" si="55"/>
        <v>N/A</v>
      </c>
      <c r="G197" s="36">
        <v>0</v>
      </c>
      <c r="H197" s="11" t="str">
        <f t="shared" si="56"/>
        <v>N/A</v>
      </c>
      <c r="I197" s="12" t="s">
        <v>1744</v>
      </c>
      <c r="J197" s="12" t="s">
        <v>1744</v>
      </c>
      <c r="K197" s="43" t="s">
        <v>736</v>
      </c>
      <c r="L197" s="9" t="str">
        <f t="shared" si="57"/>
        <v>N/A</v>
      </c>
    </row>
    <row r="198" spans="1:12" ht="25" x14ac:dyDescent="0.25">
      <c r="A198" s="4" t="s">
        <v>1036</v>
      </c>
      <c r="B198" s="35" t="s">
        <v>213</v>
      </c>
      <c r="C198" s="36">
        <v>0</v>
      </c>
      <c r="D198" s="11" t="str">
        <f t="shared" si="54"/>
        <v>N/A</v>
      </c>
      <c r="E198" s="36">
        <v>0</v>
      </c>
      <c r="F198" s="11" t="str">
        <f t="shared" si="55"/>
        <v>N/A</v>
      </c>
      <c r="G198" s="36">
        <v>0</v>
      </c>
      <c r="H198" s="11" t="str">
        <f t="shared" si="56"/>
        <v>N/A</v>
      </c>
      <c r="I198" s="12" t="s">
        <v>1744</v>
      </c>
      <c r="J198" s="12" t="s">
        <v>1744</v>
      </c>
      <c r="K198" s="43" t="s">
        <v>736</v>
      </c>
      <c r="L198" s="9" t="str">
        <f t="shared" si="57"/>
        <v>N/A</v>
      </c>
    </row>
    <row r="199" spans="1:12" ht="25" x14ac:dyDescent="0.25">
      <c r="A199" s="4" t="s">
        <v>1037</v>
      </c>
      <c r="B199" s="35" t="s">
        <v>213</v>
      </c>
      <c r="C199" s="36">
        <v>0</v>
      </c>
      <c r="D199" s="11" t="str">
        <f t="shared" si="54"/>
        <v>N/A</v>
      </c>
      <c r="E199" s="36">
        <v>0</v>
      </c>
      <c r="F199" s="11" t="str">
        <f t="shared" si="55"/>
        <v>N/A</v>
      </c>
      <c r="G199" s="36">
        <v>0</v>
      </c>
      <c r="H199" s="11" t="str">
        <f t="shared" si="56"/>
        <v>N/A</v>
      </c>
      <c r="I199" s="12" t="s">
        <v>1744</v>
      </c>
      <c r="J199" s="12" t="s">
        <v>1744</v>
      </c>
      <c r="K199" s="43" t="s">
        <v>736</v>
      </c>
      <c r="L199" s="9" t="str">
        <f t="shared" si="57"/>
        <v>N/A</v>
      </c>
    </row>
    <row r="200" spans="1:12" ht="25" x14ac:dyDescent="0.25">
      <c r="A200" s="4" t="s">
        <v>1038</v>
      </c>
      <c r="B200" s="35" t="s">
        <v>213</v>
      </c>
      <c r="C200" s="36">
        <v>0</v>
      </c>
      <c r="D200" s="11" t="str">
        <f t="shared" si="54"/>
        <v>N/A</v>
      </c>
      <c r="E200" s="36">
        <v>0</v>
      </c>
      <c r="F200" s="11" t="str">
        <f t="shared" si="55"/>
        <v>N/A</v>
      </c>
      <c r="G200" s="36">
        <v>0</v>
      </c>
      <c r="H200" s="11" t="str">
        <f t="shared" si="56"/>
        <v>N/A</v>
      </c>
      <c r="I200" s="12" t="s">
        <v>1744</v>
      </c>
      <c r="J200" s="12" t="s">
        <v>1744</v>
      </c>
      <c r="K200" s="43" t="s">
        <v>736</v>
      </c>
      <c r="L200" s="9" t="str">
        <f t="shared" si="57"/>
        <v>N/A</v>
      </c>
    </row>
    <row r="201" spans="1:12" x14ac:dyDescent="0.25">
      <c r="A201" s="6" t="s">
        <v>1039</v>
      </c>
      <c r="B201" s="43" t="s">
        <v>213</v>
      </c>
      <c r="C201" s="1">
        <v>9212</v>
      </c>
      <c r="D201" s="11" t="str">
        <f t="shared" si="54"/>
        <v>N/A</v>
      </c>
      <c r="E201" s="1">
        <v>9733</v>
      </c>
      <c r="F201" s="11" t="str">
        <f t="shared" si="55"/>
        <v>N/A</v>
      </c>
      <c r="G201" s="1">
        <v>9865</v>
      </c>
      <c r="H201" s="11" t="str">
        <f t="shared" si="56"/>
        <v>N/A</v>
      </c>
      <c r="I201" s="12">
        <v>5.6559999999999997</v>
      </c>
      <c r="J201" s="12">
        <v>1.3560000000000001</v>
      </c>
      <c r="K201" s="43" t="s">
        <v>736</v>
      </c>
      <c r="L201" s="11" t="str">
        <f t="shared" si="57"/>
        <v>Yes</v>
      </c>
    </row>
    <row r="202" spans="1:12" x14ac:dyDescent="0.25">
      <c r="A202" s="4" t="s">
        <v>1040</v>
      </c>
      <c r="B202" s="35" t="s">
        <v>213</v>
      </c>
      <c r="C202" s="36">
        <v>630</v>
      </c>
      <c r="D202" s="11" t="str">
        <f t="shared" si="54"/>
        <v>N/A</v>
      </c>
      <c r="E202" s="36">
        <v>716</v>
      </c>
      <c r="F202" s="11" t="str">
        <f t="shared" si="55"/>
        <v>N/A</v>
      </c>
      <c r="G202" s="36">
        <v>740</v>
      </c>
      <c r="H202" s="11" t="str">
        <f t="shared" si="56"/>
        <v>N/A</v>
      </c>
      <c r="I202" s="12">
        <v>13.65</v>
      </c>
      <c r="J202" s="12">
        <v>3.3519999999999999</v>
      </c>
      <c r="K202" s="43" t="s">
        <v>736</v>
      </c>
      <c r="L202" s="9" t="str">
        <f t="shared" si="57"/>
        <v>Yes</v>
      </c>
    </row>
    <row r="203" spans="1:12" x14ac:dyDescent="0.25">
      <c r="A203" s="4" t="s">
        <v>1041</v>
      </c>
      <c r="B203" s="35" t="s">
        <v>213</v>
      </c>
      <c r="C203" s="36">
        <v>14</v>
      </c>
      <c r="D203" s="11" t="str">
        <f t="shared" si="54"/>
        <v>N/A</v>
      </c>
      <c r="E203" s="36">
        <v>18</v>
      </c>
      <c r="F203" s="11" t="str">
        <f t="shared" si="55"/>
        <v>N/A</v>
      </c>
      <c r="G203" s="36">
        <v>21</v>
      </c>
      <c r="H203" s="11" t="str">
        <f t="shared" si="56"/>
        <v>N/A</v>
      </c>
      <c r="I203" s="12">
        <v>28.57</v>
      </c>
      <c r="J203" s="12">
        <v>16.670000000000002</v>
      </c>
      <c r="K203" s="43" t="s">
        <v>736</v>
      </c>
      <c r="L203" s="9" t="str">
        <f t="shared" si="57"/>
        <v>Yes</v>
      </c>
    </row>
    <row r="204" spans="1:12" x14ac:dyDescent="0.25">
      <c r="A204" s="4" t="s">
        <v>1042</v>
      </c>
      <c r="B204" s="35" t="s">
        <v>213</v>
      </c>
      <c r="C204" s="36">
        <v>5804</v>
      </c>
      <c r="D204" s="11" t="str">
        <f t="shared" si="54"/>
        <v>N/A</v>
      </c>
      <c r="E204" s="36">
        <v>5977</v>
      </c>
      <c r="F204" s="11" t="str">
        <f t="shared" si="55"/>
        <v>N/A</v>
      </c>
      <c r="G204" s="36">
        <v>6028</v>
      </c>
      <c r="H204" s="11" t="str">
        <f t="shared" si="56"/>
        <v>N/A</v>
      </c>
      <c r="I204" s="12">
        <v>2.9809999999999999</v>
      </c>
      <c r="J204" s="12">
        <v>0.85329999999999995</v>
      </c>
      <c r="K204" s="43" t="s">
        <v>736</v>
      </c>
      <c r="L204" s="9" t="str">
        <f t="shared" si="57"/>
        <v>Yes</v>
      </c>
    </row>
    <row r="205" spans="1:12" x14ac:dyDescent="0.25">
      <c r="A205" s="4" t="s">
        <v>1043</v>
      </c>
      <c r="B205" s="35" t="s">
        <v>213</v>
      </c>
      <c r="C205" s="36">
        <v>2072</v>
      </c>
      <c r="D205" s="11" t="str">
        <f t="shared" si="54"/>
        <v>N/A</v>
      </c>
      <c r="E205" s="36">
        <v>2270</v>
      </c>
      <c r="F205" s="11" t="str">
        <f t="shared" si="55"/>
        <v>N/A</v>
      </c>
      <c r="G205" s="36">
        <v>2320</v>
      </c>
      <c r="H205" s="11" t="str">
        <f t="shared" si="56"/>
        <v>N/A</v>
      </c>
      <c r="I205" s="12">
        <v>9.5559999999999992</v>
      </c>
      <c r="J205" s="12">
        <v>2.2029999999999998</v>
      </c>
      <c r="K205" s="43" t="s">
        <v>736</v>
      </c>
      <c r="L205" s="9" t="str">
        <f t="shared" si="57"/>
        <v>Yes</v>
      </c>
    </row>
    <row r="206" spans="1:12" ht="25" x14ac:dyDescent="0.25">
      <c r="A206" s="4" t="s">
        <v>1044</v>
      </c>
      <c r="B206" s="35" t="s">
        <v>213</v>
      </c>
      <c r="C206" s="36">
        <v>692</v>
      </c>
      <c r="D206" s="11" t="str">
        <f t="shared" si="54"/>
        <v>N/A</v>
      </c>
      <c r="E206" s="36">
        <v>752</v>
      </c>
      <c r="F206" s="11" t="str">
        <f t="shared" si="55"/>
        <v>N/A</v>
      </c>
      <c r="G206" s="36">
        <v>756</v>
      </c>
      <c r="H206" s="11" t="str">
        <f t="shared" si="56"/>
        <v>N/A</v>
      </c>
      <c r="I206" s="12">
        <v>8.6709999999999994</v>
      </c>
      <c r="J206" s="12">
        <v>0.53190000000000004</v>
      </c>
      <c r="K206" s="43" t="s">
        <v>736</v>
      </c>
      <c r="L206" s="9" t="str">
        <f t="shared" si="57"/>
        <v>Yes</v>
      </c>
    </row>
    <row r="207" spans="1:12" x14ac:dyDescent="0.25">
      <c r="A207" s="6" t="s">
        <v>1045</v>
      </c>
      <c r="B207" s="35" t="s">
        <v>213</v>
      </c>
      <c r="C207" s="36">
        <v>109</v>
      </c>
      <c r="D207" s="11" t="str">
        <f t="shared" si="54"/>
        <v>N/A</v>
      </c>
      <c r="E207" s="36">
        <v>176</v>
      </c>
      <c r="F207" s="11" t="str">
        <f t="shared" si="55"/>
        <v>N/A</v>
      </c>
      <c r="G207" s="36">
        <v>302</v>
      </c>
      <c r="H207" s="11" t="str">
        <f t="shared" si="56"/>
        <v>N/A</v>
      </c>
      <c r="I207" s="12">
        <v>61.47</v>
      </c>
      <c r="J207" s="12">
        <v>71.59</v>
      </c>
      <c r="K207" s="43" t="s">
        <v>736</v>
      </c>
      <c r="L207" s="9" t="str">
        <f t="shared" si="57"/>
        <v>No</v>
      </c>
    </row>
    <row r="208" spans="1:12" x14ac:dyDescent="0.25">
      <c r="A208" s="4" t="s">
        <v>1046</v>
      </c>
      <c r="B208" s="35" t="s">
        <v>213</v>
      </c>
      <c r="C208" s="36">
        <v>11</v>
      </c>
      <c r="D208" s="11" t="str">
        <f t="shared" si="54"/>
        <v>N/A</v>
      </c>
      <c r="E208" s="36">
        <v>17</v>
      </c>
      <c r="F208" s="11" t="str">
        <f t="shared" si="55"/>
        <v>N/A</v>
      </c>
      <c r="G208" s="36">
        <v>32</v>
      </c>
      <c r="H208" s="11" t="str">
        <f t="shared" si="56"/>
        <v>N/A</v>
      </c>
      <c r="I208" s="12">
        <v>112.5</v>
      </c>
      <c r="J208" s="12">
        <v>88.24</v>
      </c>
      <c r="K208" s="43" t="s">
        <v>736</v>
      </c>
      <c r="L208" s="9" t="str">
        <f t="shared" si="57"/>
        <v>No</v>
      </c>
    </row>
    <row r="209" spans="1:12" x14ac:dyDescent="0.25">
      <c r="A209" s="4" t="s">
        <v>1047</v>
      </c>
      <c r="B209" s="35" t="s">
        <v>213</v>
      </c>
      <c r="C209" s="36">
        <v>11</v>
      </c>
      <c r="D209" s="11" t="str">
        <f t="shared" si="54"/>
        <v>N/A</v>
      </c>
      <c r="E209" s="36">
        <v>11</v>
      </c>
      <c r="F209" s="11" t="str">
        <f t="shared" si="55"/>
        <v>N/A</v>
      </c>
      <c r="G209" s="36">
        <v>11</v>
      </c>
      <c r="H209" s="11" t="str">
        <f t="shared" si="56"/>
        <v>N/A</v>
      </c>
      <c r="I209" s="12">
        <v>100</v>
      </c>
      <c r="J209" s="12">
        <v>25</v>
      </c>
      <c r="K209" s="43" t="s">
        <v>736</v>
      </c>
      <c r="L209" s="9" t="str">
        <f t="shared" si="57"/>
        <v>Yes</v>
      </c>
    </row>
    <row r="210" spans="1:12" ht="25" x14ac:dyDescent="0.25">
      <c r="A210" s="4" t="s">
        <v>1048</v>
      </c>
      <c r="B210" s="35" t="s">
        <v>213</v>
      </c>
      <c r="C210" s="36">
        <v>63</v>
      </c>
      <c r="D210" s="11" t="str">
        <f t="shared" si="54"/>
        <v>N/A</v>
      </c>
      <c r="E210" s="36">
        <v>107</v>
      </c>
      <c r="F210" s="11" t="str">
        <f t="shared" si="55"/>
        <v>N/A</v>
      </c>
      <c r="G210" s="36">
        <v>181</v>
      </c>
      <c r="H210" s="11" t="str">
        <f t="shared" si="56"/>
        <v>N/A</v>
      </c>
      <c r="I210" s="12">
        <v>69.84</v>
      </c>
      <c r="J210" s="12">
        <v>69.16</v>
      </c>
      <c r="K210" s="43" t="s">
        <v>736</v>
      </c>
      <c r="L210" s="9" t="str">
        <f t="shared" si="57"/>
        <v>No</v>
      </c>
    </row>
    <row r="211" spans="1:12" ht="25" x14ac:dyDescent="0.25">
      <c r="A211" s="4" t="s">
        <v>1049</v>
      </c>
      <c r="B211" s="35" t="s">
        <v>213</v>
      </c>
      <c r="C211" s="36">
        <v>36</v>
      </c>
      <c r="D211" s="11" t="str">
        <f t="shared" si="54"/>
        <v>N/A</v>
      </c>
      <c r="E211" s="36">
        <v>48</v>
      </c>
      <c r="F211" s="11" t="str">
        <f t="shared" si="55"/>
        <v>N/A</v>
      </c>
      <c r="G211" s="36">
        <v>84</v>
      </c>
      <c r="H211" s="11" t="str">
        <f t="shared" si="56"/>
        <v>N/A</v>
      </c>
      <c r="I211" s="12">
        <v>33.33</v>
      </c>
      <c r="J211" s="12">
        <v>75</v>
      </c>
      <c r="K211" s="43" t="s">
        <v>736</v>
      </c>
      <c r="L211" s="9" t="str">
        <f t="shared" si="57"/>
        <v>No</v>
      </c>
    </row>
    <row r="212" spans="1:12" ht="25" x14ac:dyDescent="0.25">
      <c r="A212" s="4" t="s">
        <v>1050</v>
      </c>
      <c r="B212" s="35" t="s">
        <v>213</v>
      </c>
      <c r="C212" s="36">
        <v>0</v>
      </c>
      <c r="D212" s="11" t="str">
        <f t="shared" si="54"/>
        <v>N/A</v>
      </c>
      <c r="E212" s="36">
        <v>0</v>
      </c>
      <c r="F212" s="11" t="str">
        <f t="shared" si="55"/>
        <v>N/A</v>
      </c>
      <c r="G212" s="36">
        <v>0</v>
      </c>
      <c r="H212" s="11" t="str">
        <f t="shared" si="56"/>
        <v>N/A</v>
      </c>
      <c r="I212" s="12" t="s">
        <v>1744</v>
      </c>
      <c r="J212" s="12" t="s">
        <v>1744</v>
      </c>
      <c r="K212" s="43" t="s">
        <v>736</v>
      </c>
      <c r="L212" s="9" t="str">
        <f t="shared" si="57"/>
        <v>N/A</v>
      </c>
    </row>
    <row r="213" spans="1:12" x14ac:dyDescent="0.25">
      <c r="A213" s="6" t="s">
        <v>1051</v>
      </c>
      <c r="B213" s="35" t="s">
        <v>213</v>
      </c>
      <c r="C213" s="36">
        <v>0</v>
      </c>
      <c r="D213" s="11" t="str">
        <f t="shared" si="54"/>
        <v>N/A</v>
      </c>
      <c r="E213" s="36">
        <v>0</v>
      </c>
      <c r="F213" s="11" t="str">
        <f t="shared" si="55"/>
        <v>N/A</v>
      </c>
      <c r="G213" s="36">
        <v>0</v>
      </c>
      <c r="H213" s="11" t="str">
        <f t="shared" si="56"/>
        <v>N/A</v>
      </c>
      <c r="I213" s="12" t="s">
        <v>1744</v>
      </c>
      <c r="J213" s="12" t="s">
        <v>1744</v>
      </c>
      <c r="K213" s="43" t="s">
        <v>736</v>
      </c>
      <c r="L213" s="9" t="str">
        <f t="shared" si="57"/>
        <v>N/A</v>
      </c>
    </row>
    <row r="214" spans="1:12" ht="25" x14ac:dyDescent="0.25">
      <c r="A214" s="4" t="s">
        <v>1052</v>
      </c>
      <c r="B214" s="35" t="s">
        <v>213</v>
      </c>
      <c r="C214" s="36">
        <v>0</v>
      </c>
      <c r="D214" s="11" t="str">
        <f t="shared" si="54"/>
        <v>N/A</v>
      </c>
      <c r="E214" s="36">
        <v>0</v>
      </c>
      <c r="F214" s="11" t="str">
        <f t="shared" si="55"/>
        <v>N/A</v>
      </c>
      <c r="G214" s="36">
        <v>0</v>
      </c>
      <c r="H214" s="11" t="str">
        <f t="shared" si="56"/>
        <v>N/A</v>
      </c>
      <c r="I214" s="12" t="s">
        <v>1744</v>
      </c>
      <c r="J214" s="12" t="s">
        <v>1744</v>
      </c>
      <c r="K214" s="43" t="s">
        <v>736</v>
      </c>
      <c r="L214" s="9" t="str">
        <f t="shared" si="57"/>
        <v>N/A</v>
      </c>
    </row>
    <row r="215" spans="1:12" ht="25" x14ac:dyDescent="0.25">
      <c r="A215" s="4" t="s">
        <v>1053</v>
      </c>
      <c r="B215" s="35" t="s">
        <v>213</v>
      </c>
      <c r="C215" s="36">
        <v>0</v>
      </c>
      <c r="D215" s="11" t="str">
        <f t="shared" si="54"/>
        <v>N/A</v>
      </c>
      <c r="E215" s="36">
        <v>0</v>
      </c>
      <c r="F215" s="11" t="str">
        <f t="shared" si="55"/>
        <v>N/A</v>
      </c>
      <c r="G215" s="36">
        <v>0</v>
      </c>
      <c r="H215" s="11" t="str">
        <f t="shared" si="56"/>
        <v>N/A</v>
      </c>
      <c r="I215" s="12" t="s">
        <v>1744</v>
      </c>
      <c r="J215" s="12" t="s">
        <v>1744</v>
      </c>
      <c r="K215" s="43" t="s">
        <v>736</v>
      </c>
      <c r="L215" s="9" t="str">
        <f t="shared" si="57"/>
        <v>N/A</v>
      </c>
    </row>
    <row r="216" spans="1:12" ht="25" x14ac:dyDescent="0.25">
      <c r="A216" s="4" t="s">
        <v>1054</v>
      </c>
      <c r="B216" s="35" t="s">
        <v>213</v>
      </c>
      <c r="C216" s="36">
        <v>0</v>
      </c>
      <c r="D216" s="11" t="str">
        <f t="shared" si="54"/>
        <v>N/A</v>
      </c>
      <c r="E216" s="36">
        <v>0</v>
      </c>
      <c r="F216" s="11" t="str">
        <f t="shared" si="55"/>
        <v>N/A</v>
      </c>
      <c r="G216" s="36">
        <v>0</v>
      </c>
      <c r="H216" s="11" t="str">
        <f t="shared" si="56"/>
        <v>N/A</v>
      </c>
      <c r="I216" s="12" t="s">
        <v>1744</v>
      </c>
      <c r="J216" s="12" t="s">
        <v>1744</v>
      </c>
      <c r="K216" s="43" t="s">
        <v>736</v>
      </c>
      <c r="L216" s="9" t="str">
        <f t="shared" si="57"/>
        <v>N/A</v>
      </c>
    </row>
    <row r="217" spans="1:12" ht="25" x14ac:dyDescent="0.25">
      <c r="A217" s="4" t="s">
        <v>1055</v>
      </c>
      <c r="B217" s="35" t="s">
        <v>213</v>
      </c>
      <c r="C217" s="36">
        <v>0</v>
      </c>
      <c r="D217" s="11" t="str">
        <f t="shared" si="54"/>
        <v>N/A</v>
      </c>
      <c r="E217" s="36">
        <v>0</v>
      </c>
      <c r="F217" s="11" t="str">
        <f t="shared" si="55"/>
        <v>N/A</v>
      </c>
      <c r="G217" s="36">
        <v>0</v>
      </c>
      <c r="H217" s="11" t="str">
        <f t="shared" si="56"/>
        <v>N/A</v>
      </c>
      <c r="I217" s="12" t="s">
        <v>1744</v>
      </c>
      <c r="J217" s="12" t="s">
        <v>1744</v>
      </c>
      <c r="K217" s="43" t="s">
        <v>736</v>
      </c>
      <c r="L217" s="9" t="str">
        <f t="shared" si="57"/>
        <v>N/A</v>
      </c>
    </row>
    <row r="218" spans="1:12" ht="25" x14ac:dyDescent="0.25">
      <c r="A218" s="4" t="s">
        <v>1056</v>
      </c>
      <c r="B218" s="35" t="s">
        <v>213</v>
      </c>
      <c r="C218" s="36">
        <v>0</v>
      </c>
      <c r="D218" s="11" t="str">
        <f t="shared" si="54"/>
        <v>N/A</v>
      </c>
      <c r="E218" s="36">
        <v>0</v>
      </c>
      <c r="F218" s="11" t="str">
        <f t="shared" si="55"/>
        <v>N/A</v>
      </c>
      <c r="G218" s="36">
        <v>0</v>
      </c>
      <c r="H218" s="11" t="str">
        <f t="shared" si="56"/>
        <v>N/A</v>
      </c>
      <c r="I218" s="12" t="s">
        <v>1744</v>
      </c>
      <c r="J218" s="12" t="s">
        <v>1744</v>
      </c>
      <c r="K218" s="43" t="s">
        <v>736</v>
      </c>
      <c r="L218" s="9" t="str">
        <f t="shared" si="57"/>
        <v>N/A</v>
      </c>
    </row>
    <row r="219" spans="1:12" x14ac:dyDescent="0.25">
      <c r="A219" s="6" t="s">
        <v>1057</v>
      </c>
      <c r="B219" s="35" t="s">
        <v>213</v>
      </c>
      <c r="C219" s="36">
        <v>0</v>
      </c>
      <c r="D219" s="11" t="str">
        <f t="shared" si="54"/>
        <v>N/A</v>
      </c>
      <c r="E219" s="36">
        <v>0</v>
      </c>
      <c r="F219" s="11" t="str">
        <f t="shared" si="55"/>
        <v>N/A</v>
      </c>
      <c r="G219" s="36">
        <v>62</v>
      </c>
      <c r="H219" s="11" t="str">
        <f t="shared" si="56"/>
        <v>N/A</v>
      </c>
      <c r="I219" s="12" t="s">
        <v>1744</v>
      </c>
      <c r="J219" s="12" t="s">
        <v>1744</v>
      </c>
      <c r="K219" s="43" t="s">
        <v>736</v>
      </c>
      <c r="L219" s="9" t="str">
        <f t="shared" si="57"/>
        <v>N/A</v>
      </c>
    </row>
    <row r="220" spans="1:12" ht="25" x14ac:dyDescent="0.25">
      <c r="A220" s="18" t="s">
        <v>1058</v>
      </c>
      <c r="B220" s="35" t="s">
        <v>213</v>
      </c>
      <c r="C220" s="36">
        <v>0</v>
      </c>
      <c r="D220" s="11" t="str">
        <f t="shared" si="54"/>
        <v>N/A</v>
      </c>
      <c r="E220" s="36">
        <v>0</v>
      </c>
      <c r="F220" s="11" t="str">
        <f t="shared" si="55"/>
        <v>N/A</v>
      </c>
      <c r="G220" s="36">
        <v>0</v>
      </c>
      <c r="H220" s="11" t="str">
        <f t="shared" si="56"/>
        <v>N/A</v>
      </c>
      <c r="I220" s="12" t="s">
        <v>1744</v>
      </c>
      <c r="J220" s="12" t="s">
        <v>1744</v>
      </c>
      <c r="K220" s="43" t="s">
        <v>736</v>
      </c>
      <c r="L220" s="9" t="str">
        <f t="shared" si="57"/>
        <v>N/A</v>
      </c>
    </row>
    <row r="221" spans="1:12" ht="25" x14ac:dyDescent="0.25">
      <c r="A221" s="18" t="s">
        <v>1059</v>
      </c>
      <c r="B221" s="35" t="s">
        <v>213</v>
      </c>
      <c r="C221" s="36">
        <v>0</v>
      </c>
      <c r="D221" s="11" t="str">
        <f t="shared" si="54"/>
        <v>N/A</v>
      </c>
      <c r="E221" s="36">
        <v>0</v>
      </c>
      <c r="F221" s="11" t="str">
        <f t="shared" si="55"/>
        <v>N/A</v>
      </c>
      <c r="G221" s="36">
        <v>0</v>
      </c>
      <c r="H221" s="11" t="str">
        <f t="shared" si="56"/>
        <v>N/A</v>
      </c>
      <c r="I221" s="12" t="s">
        <v>1744</v>
      </c>
      <c r="J221" s="12" t="s">
        <v>1744</v>
      </c>
      <c r="K221" s="43" t="s">
        <v>736</v>
      </c>
      <c r="L221" s="9" t="str">
        <f t="shared" si="57"/>
        <v>N/A</v>
      </c>
    </row>
    <row r="222" spans="1:12" ht="25" x14ac:dyDescent="0.25">
      <c r="A222" s="18" t="s">
        <v>1060</v>
      </c>
      <c r="B222" s="35" t="s">
        <v>213</v>
      </c>
      <c r="C222" s="36">
        <v>0</v>
      </c>
      <c r="D222" s="11" t="str">
        <f t="shared" si="54"/>
        <v>N/A</v>
      </c>
      <c r="E222" s="36">
        <v>0</v>
      </c>
      <c r="F222" s="11" t="str">
        <f t="shared" si="55"/>
        <v>N/A</v>
      </c>
      <c r="G222" s="36">
        <v>24</v>
      </c>
      <c r="H222" s="11" t="str">
        <f t="shared" si="56"/>
        <v>N/A</v>
      </c>
      <c r="I222" s="12" t="s">
        <v>1744</v>
      </c>
      <c r="J222" s="12" t="s">
        <v>1744</v>
      </c>
      <c r="K222" s="43" t="s">
        <v>736</v>
      </c>
      <c r="L222" s="9" t="str">
        <f t="shared" si="57"/>
        <v>N/A</v>
      </c>
    </row>
    <row r="223" spans="1:12" ht="25" x14ac:dyDescent="0.25">
      <c r="A223" s="18" t="s">
        <v>1061</v>
      </c>
      <c r="B223" s="35" t="s">
        <v>213</v>
      </c>
      <c r="C223" s="36">
        <v>0</v>
      </c>
      <c r="D223" s="11" t="str">
        <f t="shared" si="54"/>
        <v>N/A</v>
      </c>
      <c r="E223" s="36">
        <v>0</v>
      </c>
      <c r="F223" s="11" t="str">
        <f t="shared" si="55"/>
        <v>N/A</v>
      </c>
      <c r="G223" s="36">
        <v>30</v>
      </c>
      <c r="H223" s="11" t="str">
        <f t="shared" si="56"/>
        <v>N/A</v>
      </c>
      <c r="I223" s="12" t="s">
        <v>1744</v>
      </c>
      <c r="J223" s="12" t="s">
        <v>1744</v>
      </c>
      <c r="K223" s="43" t="s">
        <v>736</v>
      </c>
      <c r="L223" s="9" t="str">
        <f t="shared" si="57"/>
        <v>N/A</v>
      </c>
    </row>
    <row r="224" spans="1:12" ht="25" x14ac:dyDescent="0.25">
      <c r="A224" s="18" t="s">
        <v>1062</v>
      </c>
      <c r="B224" s="35" t="s">
        <v>213</v>
      </c>
      <c r="C224" s="36">
        <v>0</v>
      </c>
      <c r="D224" s="11" t="str">
        <f t="shared" si="54"/>
        <v>N/A</v>
      </c>
      <c r="E224" s="36">
        <v>0</v>
      </c>
      <c r="F224" s="11" t="str">
        <f t="shared" si="55"/>
        <v>N/A</v>
      </c>
      <c r="G224" s="36">
        <v>11</v>
      </c>
      <c r="H224" s="11" t="str">
        <f t="shared" ref="H224:H230" si="58">IF($B224="N/A","N/A",IF(G224&gt;10,"No",IF(G224&lt;-10,"No","Yes")))</f>
        <v>N/A</v>
      </c>
      <c r="I224" s="12" t="s">
        <v>1744</v>
      </c>
      <c r="J224" s="12" t="s">
        <v>1744</v>
      </c>
      <c r="K224" s="43" t="s">
        <v>736</v>
      </c>
      <c r="L224" s="9" t="str">
        <f t="shared" ref="L224:L235" si="59">IF(J224="Div by 0", "N/A", IF(K224="N/A","N/A", IF(J224&gt;VALUE(MID(K224,1,2)), "No", IF(J224&lt;-1*VALUE(MID(K224,1,2)), "No", "Yes"))))</f>
        <v>N/A</v>
      </c>
    </row>
    <row r="225" spans="1:12" x14ac:dyDescent="0.25">
      <c r="A225" s="6" t="s">
        <v>1063</v>
      </c>
      <c r="B225" s="35" t="s">
        <v>213</v>
      </c>
      <c r="C225" s="36">
        <v>0</v>
      </c>
      <c r="D225" s="11" t="str">
        <f t="shared" si="54"/>
        <v>N/A</v>
      </c>
      <c r="E225" s="36">
        <v>0</v>
      </c>
      <c r="F225" s="11" t="str">
        <f t="shared" si="55"/>
        <v>N/A</v>
      </c>
      <c r="G225" s="36">
        <v>0</v>
      </c>
      <c r="H225" s="11" t="str">
        <f t="shared" si="58"/>
        <v>N/A</v>
      </c>
      <c r="I225" s="12" t="s">
        <v>1744</v>
      </c>
      <c r="J225" s="12" t="s">
        <v>1744</v>
      </c>
      <c r="K225" s="43" t="s">
        <v>736</v>
      </c>
      <c r="L225" s="9" t="str">
        <f t="shared" si="59"/>
        <v>N/A</v>
      </c>
    </row>
    <row r="226" spans="1:12" ht="25" x14ac:dyDescent="0.25">
      <c r="A226" s="18" t="s">
        <v>1064</v>
      </c>
      <c r="B226" s="35" t="s">
        <v>213</v>
      </c>
      <c r="C226" s="36">
        <v>0</v>
      </c>
      <c r="D226" s="11" t="str">
        <f t="shared" si="54"/>
        <v>N/A</v>
      </c>
      <c r="E226" s="36">
        <v>0</v>
      </c>
      <c r="F226" s="11" t="str">
        <f t="shared" si="55"/>
        <v>N/A</v>
      </c>
      <c r="G226" s="36">
        <v>0</v>
      </c>
      <c r="H226" s="11" t="str">
        <f t="shared" si="58"/>
        <v>N/A</v>
      </c>
      <c r="I226" s="12" t="s">
        <v>1744</v>
      </c>
      <c r="J226" s="12" t="s">
        <v>1744</v>
      </c>
      <c r="K226" s="43" t="s">
        <v>736</v>
      </c>
      <c r="L226" s="9" t="str">
        <f t="shared" si="59"/>
        <v>N/A</v>
      </c>
    </row>
    <row r="227" spans="1:12" ht="25" x14ac:dyDescent="0.25">
      <c r="A227" s="18" t="s">
        <v>1065</v>
      </c>
      <c r="B227" s="35" t="s">
        <v>213</v>
      </c>
      <c r="C227" s="36">
        <v>0</v>
      </c>
      <c r="D227" s="11" t="str">
        <f t="shared" si="54"/>
        <v>N/A</v>
      </c>
      <c r="E227" s="36">
        <v>0</v>
      </c>
      <c r="F227" s="11" t="str">
        <f t="shared" si="55"/>
        <v>N/A</v>
      </c>
      <c r="G227" s="36">
        <v>0</v>
      </c>
      <c r="H227" s="11" t="str">
        <f t="shared" si="58"/>
        <v>N/A</v>
      </c>
      <c r="I227" s="12" t="s">
        <v>1744</v>
      </c>
      <c r="J227" s="12" t="s">
        <v>1744</v>
      </c>
      <c r="K227" s="43" t="s">
        <v>736</v>
      </c>
      <c r="L227" s="9" t="str">
        <f t="shared" si="59"/>
        <v>N/A</v>
      </c>
    </row>
    <row r="228" spans="1:12" ht="25" x14ac:dyDescent="0.25">
      <c r="A228" s="18" t="s">
        <v>1066</v>
      </c>
      <c r="B228" s="35" t="s">
        <v>213</v>
      </c>
      <c r="C228" s="36">
        <v>0</v>
      </c>
      <c r="D228" s="11" t="str">
        <f t="shared" si="54"/>
        <v>N/A</v>
      </c>
      <c r="E228" s="36">
        <v>0</v>
      </c>
      <c r="F228" s="11" t="str">
        <f t="shared" si="55"/>
        <v>N/A</v>
      </c>
      <c r="G228" s="36">
        <v>0</v>
      </c>
      <c r="H228" s="11" t="str">
        <f t="shared" si="58"/>
        <v>N/A</v>
      </c>
      <c r="I228" s="12" t="s">
        <v>1744</v>
      </c>
      <c r="J228" s="12" t="s">
        <v>1744</v>
      </c>
      <c r="K228" s="43" t="s">
        <v>736</v>
      </c>
      <c r="L228" s="9" t="str">
        <f t="shared" si="59"/>
        <v>N/A</v>
      </c>
    </row>
    <row r="229" spans="1:12" ht="25" x14ac:dyDescent="0.25">
      <c r="A229" s="18" t="s">
        <v>1067</v>
      </c>
      <c r="B229" s="35" t="s">
        <v>213</v>
      </c>
      <c r="C229" s="36">
        <v>0</v>
      </c>
      <c r="D229" s="11" t="str">
        <f t="shared" si="54"/>
        <v>N/A</v>
      </c>
      <c r="E229" s="36">
        <v>0</v>
      </c>
      <c r="F229" s="11" t="str">
        <f t="shared" si="55"/>
        <v>N/A</v>
      </c>
      <c r="G229" s="36">
        <v>0</v>
      </c>
      <c r="H229" s="11" t="str">
        <f t="shared" si="58"/>
        <v>N/A</v>
      </c>
      <c r="I229" s="12" t="s">
        <v>1744</v>
      </c>
      <c r="J229" s="12" t="s">
        <v>1744</v>
      </c>
      <c r="K229" s="43" t="s">
        <v>736</v>
      </c>
      <c r="L229" s="9" t="str">
        <f t="shared" si="59"/>
        <v>N/A</v>
      </c>
    </row>
    <row r="230" spans="1:12" ht="25" x14ac:dyDescent="0.25">
      <c r="A230" s="18" t="s">
        <v>1068</v>
      </c>
      <c r="B230" s="35" t="s">
        <v>213</v>
      </c>
      <c r="C230" s="36">
        <v>0</v>
      </c>
      <c r="D230" s="11" t="str">
        <f t="shared" si="54"/>
        <v>N/A</v>
      </c>
      <c r="E230" s="36">
        <v>0</v>
      </c>
      <c r="F230" s="11" t="str">
        <f t="shared" si="55"/>
        <v>N/A</v>
      </c>
      <c r="G230" s="36">
        <v>0</v>
      </c>
      <c r="H230" s="11" t="str">
        <f t="shared" si="58"/>
        <v>N/A</v>
      </c>
      <c r="I230" s="12" t="s">
        <v>1744</v>
      </c>
      <c r="J230" s="12" t="s">
        <v>1744</v>
      </c>
      <c r="K230" s="43" t="s">
        <v>736</v>
      </c>
      <c r="L230" s="9" t="str">
        <f t="shared" si="59"/>
        <v>N/A</v>
      </c>
    </row>
    <row r="231" spans="1:12" x14ac:dyDescent="0.25">
      <c r="A231" s="18" t="s">
        <v>1069</v>
      </c>
      <c r="B231" s="35" t="s">
        <v>289</v>
      </c>
      <c r="C231" s="8">
        <v>4.1799957347000003</v>
      </c>
      <c r="D231" s="11" t="str">
        <f>IF($B231="N/A","N/A",IF(C231&lt;15,"Yes","No"))</f>
        <v>Yes</v>
      </c>
      <c r="E231" s="8">
        <v>4.4595249635999998</v>
      </c>
      <c r="F231" s="11" t="str">
        <f>IF($B231="N/A","N/A",IF(E231&lt;15,"Yes","No"))</f>
        <v>Yes</v>
      </c>
      <c r="G231" s="8">
        <v>4.5620864149000004</v>
      </c>
      <c r="H231" s="11" t="str">
        <f>IF($B231="N/A","N/A",IF(G231&lt;15,"Yes","No"))</f>
        <v>Yes</v>
      </c>
      <c r="I231" s="12">
        <v>6.6870000000000003</v>
      </c>
      <c r="J231" s="12">
        <v>2.2999999999999998</v>
      </c>
      <c r="K231" s="43" t="s">
        <v>736</v>
      </c>
      <c r="L231" s="9" t="str">
        <f t="shared" si="59"/>
        <v>Yes</v>
      </c>
    </row>
    <row r="232" spans="1:12" x14ac:dyDescent="0.25">
      <c r="A232" s="18" t="s">
        <v>1070</v>
      </c>
      <c r="B232" s="35" t="s">
        <v>213</v>
      </c>
      <c r="C232" s="36">
        <v>602</v>
      </c>
      <c r="D232" s="11" t="str">
        <f t="shared" ref="D232" si="60">IF($B232="N/A","N/A",IF(C232&gt;10,"No",IF(C232&lt;-10,"No","Yes")))</f>
        <v>N/A</v>
      </c>
      <c r="E232" s="36">
        <v>457</v>
      </c>
      <c r="F232" s="11" t="str">
        <f t="shared" ref="F232" si="61">IF($B232="N/A","N/A",IF(E232&gt;10,"No",IF(E232&lt;-10,"No","Yes")))</f>
        <v>N/A</v>
      </c>
      <c r="G232" s="36">
        <v>361</v>
      </c>
      <c r="H232" s="11" t="str">
        <f t="shared" ref="H232" si="62">IF($B232="N/A","N/A",IF(G232&gt;10,"No",IF(G232&lt;-10,"No","Yes")))</f>
        <v>N/A</v>
      </c>
      <c r="I232" s="12">
        <v>-24.1</v>
      </c>
      <c r="J232" s="12">
        <v>-21</v>
      </c>
      <c r="K232" s="43" t="s">
        <v>736</v>
      </c>
      <c r="L232" s="9" t="str">
        <f t="shared" si="59"/>
        <v>Yes</v>
      </c>
    </row>
    <row r="233" spans="1:12" x14ac:dyDescent="0.25">
      <c r="A233" s="18" t="s">
        <v>1071</v>
      </c>
      <c r="B233" s="35" t="s">
        <v>279</v>
      </c>
      <c r="C233" s="8">
        <v>2.6097888759000001</v>
      </c>
      <c r="D233" s="11" t="str">
        <f>IF($B233="N/A","N/A",IF(C233&lt;10,"Yes","No"))</f>
        <v>Yes</v>
      </c>
      <c r="E233" s="8">
        <v>1.8955576756000001</v>
      </c>
      <c r="F233" s="11" t="str">
        <f>IF($B233="N/A","N/A",IF(E233&lt;10,"Yes","No"))</f>
        <v>Yes</v>
      </c>
      <c r="G233" s="8">
        <v>1.4510229510999999</v>
      </c>
      <c r="H233" s="11" t="str">
        <f>IF($B233="N/A","N/A",IF(G233&lt;10,"Yes","No"))</f>
        <v>Yes</v>
      </c>
      <c r="I233" s="12">
        <v>-27.4</v>
      </c>
      <c r="J233" s="12">
        <v>-23.5</v>
      </c>
      <c r="K233" s="43" t="s">
        <v>736</v>
      </c>
      <c r="L233" s="9" t="str">
        <f t="shared" si="59"/>
        <v>Yes</v>
      </c>
    </row>
    <row r="234" spans="1:12" x14ac:dyDescent="0.25">
      <c r="A234" s="2" t="s">
        <v>72</v>
      </c>
      <c r="B234" s="35" t="s">
        <v>213</v>
      </c>
      <c r="C234" s="8">
        <v>0.34122414159999997</v>
      </c>
      <c r="D234" s="11" t="str">
        <f t="shared" si="54"/>
        <v>N/A</v>
      </c>
      <c r="E234" s="8">
        <v>0</v>
      </c>
      <c r="F234" s="11" t="str">
        <f t="shared" si="55"/>
        <v>N/A</v>
      </c>
      <c r="G234" s="8">
        <v>0</v>
      </c>
      <c r="H234" s="11" t="str">
        <f>IF($B234="N/A","N/A",IF(G234&gt;10,"No",IF(G234&lt;-10,"No","Yes")))</f>
        <v>N/A</v>
      </c>
      <c r="I234" s="12">
        <v>-100</v>
      </c>
      <c r="J234" s="12" t="s">
        <v>1744</v>
      </c>
      <c r="K234" s="43" t="s">
        <v>736</v>
      </c>
      <c r="L234" s="9" t="str">
        <f t="shared" si="59"/>
        <v>N/A</v>
      </c>
    </row>
    <row r="235" spans="1:12" ht="25" x14ac:dyDescent="0.25">
      <c r="A235" s="18" t="s">
        <v>1072</v>
      </c>
      <c r="B235" s="35" t="s">
        <v>289</v>
      </c>
      <c r="C235" s="9">
        <v>4.0435060781000001</v>
      </c>
      <c r="D235" s="11" t="str">
        <f>IF($B235="N/A","N/A",IF(C235&lt;15,"Yes","No"))</f>
        <v>Yes</v>
      </c>
      <c r="E235" s="9">
        <v>4.4595249635999998</v>
      </c>
      <c r="F235" s="11" t="str">
        <f>IF($B235="N/A","N/A",IF(E235&lt;15,"Yes","No"))</f>
        <v>Yes</v>
      </c>
      <c r="G235" s="9">
        <v>4.5620864149000004</v>
      </c>
      <c r="H235" s="11" t="str">
        <f>IF($B235="N/A","N/A",IF(G235&lt;15,"Yes","No"))</f>
        <v>Yes</v>
      </c>
      <c r="I235" s="12">
        <v>10.29</v>
      </c>
      <c r="J235" s="12">
        <v>2.2999999999999998</v>
      </c>
      <c r="K235" s="43" t="s">
        <v>736</v>
      </c>
      <c r="L235" s="9" t="str">
        <f t="shared" si="59"/>
        <v>Yes</v>
      </c>
    </row>
    <row r="236" spans="1:12" ht="25" x14ac:dyDescent="0.25">
      <c r="A236" s="18" t="s">
        <v>152</v>
      </c>
      <c r="B236" s="35" t="s">
        <v>213</v>
      </c>
      <c r="C236" s="36">
        <v>181</v>
      </c>
      <c r="D236" s="11" t="str">
        <f>IF($B236="N/A","N/A",IF(C236&gt;10,"No",IF(C236&lt;-10,"No","Yes")))</f>
        <v>N/A</v>
      </c>
      <c r="E236" s="36">
        <v>169</v>
      </c>
      <c r="F236" s="11" t="str">
        <f>IF($B236="N/A","N/A",IF(E236&gt;10,"No",IF(E236&lt;-10,"No","Yes")))</f>
        <v>N/A</v>
      </c>
      <c r="G236" s="36">
        <v>146</v>
      </c>
      <c r="H236" s="11" t="str">
        <f>IF($B236="N/A","N/A",IF(G236&gt;10,"No",IF(G236&lt;-10,"No","Yes")))</f>
        <v>N/A</v>
      </c>
      <c r="I236" s="12">
        <v>-6.63</v>
      </c>
      <c r="J236" s="12">
        <v>-13.6</v>
      </c>
      <c r="K236" s="43" t="s">
        <v>736</v>
      </c>
      <c r="L236" s="9" t="str">
        <f>IF(J236="Div by 0", "N/A", IF(K236="N/A","N/A", IF(J236&gt;VALUE(MID(K236,1,2)), "No", IF(J236&lt;-1*VALUE(MID(K236,1,2)), "No", "Yes"))))</f>
        <v>Yes</v>
      </c>
    </row>
    <row r="237" spans="1:12" x14ac:dyDescent="0.25">
      <c r="A237" s="18" t="s">
        <v>1073</v>
      </c>
      <c r="B237" s="35" t="s">
        <v>213</v>
      </c>
      <c r="C237" s="36">
        <v>23067</v>
      </c>
      <c r="D237" s="11" t="str">
        <f t="shared" ref="D237:D242" si="63">IF($B237="N/A","N/A",IF(C237&gt;10,"No",IF(C237&lt;-10,"No","Yes")))</f>
        <v>N/A</v>
      </c>
      <c r="E237" s="36">
        <v>24109</v>
      </c>
      <c r="F237" s="11" t="str">
        <f t="shared" ref="F237:F242" si="64">IF($B237="N/A","N/A",IF(E237&gt;10,"No",IF(E237&lt;-10,"No","Yes")))</f>
        <v>N/A</v>
      </c>
      <c r="G237" s="36">
        <v>24879</v>
      </c>
      <c r="H237" s="11" t="str">
        <f>IF($B237="N/A","N/A",IF(G237&gt;10,"No",IF(G237&lt;-10,"No","Yes")))</f>
        <v>N/A</v>
      </c>
      <c r="I237" s="12">
        <v>4.5170000000000003</v>
      </c>
      <c r="J237" s="12">
        <v>3.194</v>
      </c>
      <c r="K237" s="43" t="s">
        <v>736</v>
      </c>
      <c r="L237" s="9" t="str">
        <f>IF(J237="Div by 0", "N/A", IF(OR(J237="N/A",K237="N/A"),"N/A", IF(J237&gt;VALUE(MID(K237,1,2)), "No", IF(J237&lt;-1*VALUE(MID(K237,1,2)), "No", "Yes"))))</f>
        <v>Yes</v>
      </c>
    </row>
    <row r="238" spans="1:12" ht="25" x14ac:dyDescent="0.25">
      <c r="A238" s="18" t="s">
        <v>1074</v>
      </c>
      <c r="B238" s="35"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3" t="s">
        <v>213</v>
      </c>
      <c r="L238" s="9" t="str">
        <f t="shared" ref="L238:L242" si="66">IF(J238="Div by 0", "N/A", IF(OR(J238="N/A",K238="N/A"),"N/A", IF(J238&gt;VALUE(MID(K238,1,2)), "No", IF(J238&lt;-1*VALUE(MID(K238,1,2)), "No", "Yes"))))</f>
        <v>N/A</v>
      </c>
    </row>
    <row r="239" spans="1:12" ht="25" x14ac:dyDescent="0.25">
      <c r="A239" s="2" t="s">
        <v>1075</v>
      </c>
      <c r="B239" s="35" t="s">
        <v>213</v>
      </c>
      <c r="C239" s="36">
        <v>0</v>
      </c>
      <c r="D239" s="11" t="str">
        <f t="shared" si="63"/>
        <v>N/A</v>
      </c>
      <c r="E239" s="36">
        <v>0</v>
      </c>
      <c r="F239" s="11" t="str">
        <f t="shared" si="64"/>
        <v>N/A</v>
      </c>
      <c r="G239" s="36">
        <v>0</v>
      </c>
      <c r="H239" s="11" t="str">
        <f t="shared" si="65"/>
        <v>N/A</v>
      </c>
      <c r="I239" s="12" t="s">
        <v>1744</v>
      </c>
      <c r="J239" s="12" t="s">
        <v>1744</v>
      </c>
      <c r="K239" s="43" t="s">
        <v>213</v>
      </c>
      <c r="L239" s="9" t="str">
        <f t="shared" si="66"/>
        <v>N/A</v>
      </c>
    </row>
    <row r="240" spans="1:12" ht="25" x14ac:dyDescent="0.25">
      <c r="A240" s="18" t="s">
        <v>1076</v>
      </c>
      <c r="B240" s="35" t="s">
        <v>213</v>
      </c>
      <c r="C240" s="8" t="s">
        <v>1744</v>
      </c>
      <c r="D240" s="11" t="str">
        <f t="shared" si="63"/>
        <v>N/A</v>
      </c>
      <c r="E240" s="8" t="s">
        <v>1744</v>
      </c>
      <c r="F240" s="11" t="str">
        <f t="shared" si="64"/>
        <v>N/A</v>
      </c>
      <c r="G240" s="8" t="s">
        <v>1744</v>
      </c>
      <c r="H240" s="11" t="str">
        <f t="shared" si="65"/>
        <v>N/A</v>
      </c>
      <c r="I240" s="12" t="s">
        <v>1744</v>
      </c>
      <c r="J240" s="12" t="s">
        <v>1744</v>
      </c>
      <c r="K240" s="43" t="s">
        <v>213</v>
      </c>
      <c r="L240" s="9" t="str">
        <f t="shared" si="66"/>
        <v>N/A</v>
      </c>
    </row>
    <row r="241" spans="1:12" x14ac:dyDescent="0.25">
      <c r="A241" s="18" t="s">
        <v>1077</v>
      </c>
      <c r="B241" s="35" t="s">
        <v>213</v>
      </c>
      <c r="C241" s="36">
        <v>0</v>
      </c>
      <c r="D241" s="11" t="str">
        <f t="shared" si="63"/>
        <v>N/A</v>
      </c>
      <c r="E241" s="36">
        <v>0</v>
      </c>
      <c r="F241" s="11" t="str">
        <f t="shared" si="64"/>
        <v>N/A</v>
      </c>
      <c r="G241" s="36">
        <v>0</v>
      </c>
      <c r="H241" s="11" t="str">
        <f t="shared" si="65"/>
        <v>N/A</v>
      </c>
      <c r="I241" s="12" t="s">
        <v>1744</v>
      </c>
      <c r="J241" s="12" t="s">
        <v>1744</v>
      </c>
      <c r="K241" s="43" t="s">
        <v>213</v>
      </c>
      <c r="L241" s="9" t="str">
        <f t="shared" si="66"/>
        <v>N/A</v>
      </c>
    </row>
    <row r="242" spans="1:12" ht="25" x14ac:dyDescent="0.25">
      <c r="A242" s="18" t="s">
        <v>1078</v>
      </c>
      <c r="B242" s="35" t="s">
        <v>213</v>
      </c>
      <c r="C242" s="8">
        <v>4.1799957347000003</v>
      </c>
      <c r="D242" s="11" t="str">
        <f t="shared" si="63"/>
        <v>N/A</v>
      </c>
      <c r="E242" s="8">
        <v>4.4595249635999998</v>
      </c>
      <c r="F242" s="11" t="str">
        <f t="shared" si="64"/>
        <v>N/A</v>
      </c>
      <c r="G242" s="8">
        <v>4.5620864149000004</v>
      </c>
      <c r="H242" s="11" t="str">
        <f t="shared" si="65"/>
        <v>N/A</v>
      </c>
      <c r="I242" s="12">
        <v>6.6870000000000003</v>
      </c>
      <c r="J242" s="12">
        <v>2.2999999999999998</v>
      </c>
      <c r="K242" s="43" t="s">
        <v>213</v>
      </c>
      <c r="L242" s="9" t="str">
        <f t="shared" si="66"/>
        <v>N/A</v>
      </c>
    </row>
    <row r="243" spans="1:12" x14ac:dyDescent="0.25">
      <c r="A243" s="6" t="s">
        <v>1079</v>
      </c>
      <c r="B243" s="35" t="s">
        <v>213</v>
      </c>
      <c r="C243" s="36">
        <v>0</v>
      </c>
      <c r="D243" s="11" t="str">
        <f>IF($B243="N/A","N/A",IF(C243&gt;10,"No",IF(C243&lt;-10,"No","Yes")))</f>
        <v>N/A</v>
      </c>
      <c r="E243" s="36">
        <v>0</v>
      </c>
      <c r="F243" s="11" t="str">
        <f>IF($B243="N/A","N/A",IF(E243&gt;10,"No",IF(E243&lt;-10,"No","Yes")))</f>
        <v>N/A</v>
      </c>
      <c r="G243" s="36">
        <v>0</v>
      </c>
      <c r="H243" s="11" t="str">
        <f>IF($B243="N/A","N/A",IF(G243&gt;10,"No",IF(G243&lt;-10,"No","Yes")))</f>
        <v>N/A</v>
      </c>
      <c r="I243" s="12" t="s">
        <v>1744</v>
      </c>
      <c r="J243" s="12" t="s">
        <v>1744</v>
      </c>
      <c r="K243" s="43" t="s">
        <v>736</v>
      </c>
      <c r="L243" s="9" t="str">
        <f t="shared" ref="L243:L276" si="67">IF(J243="Div by 0", "N/A", IF(K243="N/A","N/A", IF(J243&gt;VALUE(MID(K243,1,2)), "No", IF(J243&lt;-1*VALUE(MID(K243,1,2)), "No", "Yes"))))</f>
        <v>N/A</v>
      </c>
    </row>
    <row r="244" spans="1:12" x14ac:dyDescent="0.25">
      <c r="A244" s="2" t="s">
        <v>1080</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1744</v>
      </c>
      <c r="J244" s="12" t="s">
        <v>1744</v>
      </c>
      <c r="K244" s="43" t="s">
        <v>736</v>
      </c>
      <c r="L244" s="9" t="str">
        <f t="shared" si="67"/>
        <v>N/A</v>
      </c>
    </row>
    <row r="245" spans="1:12" x14ac:dyDescent="0.25">
      <c r="A245" s="2" t="s">
        <v>1081</v>
      </c>
      <c r="B245" s="35" t="s">
        <v>213</v>
      </c>
      <c r="C245" s="8">
        <v>0</v>
      </c>
      <c r="D245" s="11" t="str">
        <f>IF($B245="N/A","N/A",IF(C245&gt;10,"No",IF(C245&lt;-10,"No","Yes")))</f>
        <v>N/A</v>
      </c>
      <c r="E245" s="8">
        <v>0</v>
      </c>
      <c r="F245" s="11" t="str">
        <f>IF($B245="N/A","N/A",IF(E245&gt;10,"No",IF(E245&lt;-10,"No","Yes")))</f>
        <v>N/A</v>
      </c>
      <c r="G245" s="8">
        <v>0</v>
      </c>
      <c r="H245" s="11" t="str">
        <f>IF($B245="N/A","N/A",IF(G245&gt;10,"No",IF(G245&lt;-10,"No","Yes")))</f>
        <v>N/A</v>
      </c>
      <c r="I245" s="12" t="s">
        <v>1744</v>
      </c>
      <c r="J245" s="12" t="s">
        <v>1744</v>
      </c>
      <c r="K245" s="43" t="s">
        <v>736</v>
      </c>
      <c r="L245" s="9" t="str">
        <f t="shared" si="67"/>
        <v>N/A</v>
      </c>
    </row>
    <row r="246" spans="1:12" x14ac:dyDescent="0.25">
      <c r="A246" s="2" t="s">
        <v>1082</v>
      </c>
      <c r="B246" s="35"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1744</v>
      </c>
      <c r="J246" s="12" t="s">
        <v>1744</v>
      </c>
      <c r="K246" s="43" t="s">
        <v>736</v>
      </c>
      <c r="L246" s="9" t="str">
        <f t="shared" si="67"/>
        <v>N/A</v>
      </c>
    </row>
    <row r="247" spans="1:12" x14ac:dyDescent="0.25">
      <c r="A247" s="2" t="s">
        <v>1083</v>
      </c>
      <c r="B247" s="35" t="s">
        <v>213</v>
      </c>
      <c r="C247" s="8">
        <v>0</v>
      </c>
      <c r="D247" s="11" t="str">
        <f t="shared" si="68"/>
        <v>N/A</v>
      </c>
      <c r="E247" s="8">
        <v>0</v>
      </c>
      <c r="F247" s="11" t="str">
        <f t="shared" si="69"/>
        <v>N/A</v>
      </c>
      <c r="G247" s="8">
        <v>0</v>
      </c>
      <c r="H247" s="11" t="str">
        <f t="shared" si="70"/>
        <v>N/A</v>
      </c>
      <c r="I247" s="12" t="s">
        <v>1744</v>
      </c>
      <c r="J247" s="12" t="s">
        <v>1744</v>
      </c>
      <c r="K247" s="43" t="s">
        <v>736</v>
      </c>
      <c r="L247" s="9" t="str">
        <f t="shared" si="67"/>
        <v>N/A</v>
      </c>
    </row>
    <row r="248" spans="1:12" x14ac:dyDescent="0.25">
      <c r="A248" s="2" t="s">
        <v>1084</v>
      </c>
      <c r="B248" s="35" t="s">
        <v>213</v>
      </c>
      <c r="C248" s="8" t="s">
        <v>1744</v>
      </c>
      <c r="D248" s="11" t="str">
        <f t="shared" si="68"/>
        <v>N/A</v>
      </c>
      <c r="E248" s="8" t="s">
        <v>1744</v>
      </c>
      <c r="F248" s="11" t="str">
        <f t="shared" si="69"/>
        <v>N/A</v>
      </c>
      <c r="G248" s="8" t="s">
        <v>1744</v>
      </c>
      <c r="H248" s="11" t="str">
        <f t="shared" si="70"/>
        <v>N/A</v>
      </c>
      <c r="I248" s="12" t="s">
        <v>1744</v>
      </c>
      <c r="J248" s="12" t="s">
        <v>1744</v>
      </c>
      <c r="K248" s="43" t="s">
        <v>736</v>
      </c>
      <c r="L248" s="9" t="str">
        <f t="shared" si="67"/>
        <v>N/A</v>
      </c>
    </row>
    <row r="249" spans="1:12" x14ac:dyDescent="0.25">
      <c r="A249" s="6" t="s">
        <v>1085</v>
      </c>
      <c r="B249" s="35" t="s">
        <v>213</v>
      </c>
      <c r="C249" s="36">
        <v>466985</v>
      </c>
      <c r="D249" s="11" t="str">
        <f t="shared" si="68"/>
        <v>N/A</v>
      </c>
      <c r="E249" s="36">
        <v>0</v>
      </c>
      <c r="F249" s="11" t="str">
        <f t="shared" si="69"/>
        <v>N/A</v>
      </c>
      <c r="G249" s="36">
        <v>0</v>
      </c>
      <c r="H249" s="11" t="str">
        <f t="shared" si="70"/>
        <v>N/A</v>
      </c>
      <c r="I249" s="12">
        <v>-100</v>
      </c>
      <c r="J249" s="12" t="s">
        <v>1744</v>
      </c>
      <c r="K249" s="43" t="s">
        <v>736</v>
      </c>
      <c r="L249" s="9" t="str">
        <f t="shared" si="67"/>
        <v>N/A</v>
      </c>
    </row>
    <row r="250" spans="1:12" x14ac:dyDescent="0.25">
      <c r="A250" s="2" t="s">
        <v>1086</v>
      </c>
      <c r="B250" s="35" t="s">
        <v>213</v>
      </c>
      <c r="C250" s="8">
        <v>1.00982282E-2</v>
      </c>
      <c r="D250" s="11" t="str">
        <f t="shared" si="68"/>
        <v>N/A</v>
      </c>
      <c r="E250" s="8">
        <v>0</v>
      </c>
      <c r="F250" s="11" t="str">
        <f t="shared" si="69"/>
        <v>N/A</v>
      </c>
      <c r="G250" s="8">
        <v>0</v>
      </c>
      <c r="H250" s="11" t="str">
        <f t="shared" si="70"/>
        <v>N/A</v>
      </c>
      <c r="I250" s="12">
        <v>-100</v>
      </c>
      <c r="J250" s="12" t="s">
        <v>1744</v>
      </c>
      <c r="K250" s="43" t="s">
        <v>736</v>
      </c>
      <c r="L250" s="9" t="str">
        <f t="shared" si="67"/>
        <v>N/A</v>
      </c>
    </row>
    <row r="251" spans="1:12" x14ac:dyDescent="0.25">
      <c r="A251" s="2" t="s">
        <v>1087</v>
      </c>
      <c r="B251" s="35" t="s">
        <v>213</v>
      </c>
      <c r="C251" s="8">
        <v>0.78701239450000005</v>
      </c>
      <c r="D251" s="11" t="str">
        <f t="shared" si="68"/>
        <v>N/A</v>
      </c>
      <c r="E251" s="8">
        <v>0</v>
      </c>
      <c r="F251" s="11" t="str">
        <f t="shared" si="69"/>
        <v>N/A</v>
      </c>
      <c r="G251" s="8">
        <v>0</v>
      </c>
      <c r="H251" s="11" t="str">
        <f t="shared" si="70"/>
        <v>N/A</v>
      </c>
      <c r="I251" s="12">
        <v>-100</v>
      </c>
      <c r="J251" s="12" t="s">
        <v>1744</v>
      </c>
      <c r="K251" s="43" t="s">
        <v>736</v>
      </c>
      <c r="L251" s="9" t="str">
        <f t="shared" si="67"/>
        <v>N/A</v>
      </c>
    </row>
    <row r="252" spans="1:12" x14ac:dyDescent="0.25">
      <c r="A252" s="2" t="s">
        <v>1088</v>
      </c>
      <c r="B252" s="35" t="s">
        <v>213</v>
      </c>
      <c r="C252" s="8">
        <v>95.112183047000002</v>
      </c>
      <c r="D252" s="11" t="str">
        <f t="shared" si="68"/>
        <v>N/A</v>
      </c>
      <c r="E252" s="8">
        <v>0</v>
      </c>
      <c r="F252" s="11" t="str">
        <f t="shared" si="69"/>
        <v>N/A</v>
      </c>
      <c r="G252" s="8">
        <v>0</v>
      </c>
      <c r="H252" s="11" t="str">
        <f t="shared" si="70"/>
        <v>N/A</v>
      </c>
      <c r="I252" s="12">
        <v>-100</v>
      </c>
      <c r="J252" s="12" t="s">
        <v>1744</v>
      </c>
      <c r="K252" s="43" t="s">
        <v>736</v>
      </c>
      <c r="L252" s="9" t="str">
        <f t="shared" si="67"/>
        <v>N/A</v>
      </c>
    </row>
    <row r="253" spans="1:12" x14ac:dyDescent="0.25">
      <c r="A253" s="2" t="s">
        <v>1089</v>
      </c>
      <c r="B253" s="35" t="s">
        <v>213</v>
      </c>
      <c r="C253" s="8">
        <v>56.851560608</v>
      </c>
      <c r="D253" s="11" t="str">
        <f t="shared" si="68"/>
        <v>N/A</v>
      </c>
      <c r="E253" s="8">
        <v>0</v>
      </c>
      <c r="F253" s="11" t="str">
        <f t="shared" si="69"/>
        <v>N/A</v>
      </c>
      <c r="G253" s="8">
        <v>0</v>
      </c>
      <c r="H253" s="11" t="str">
        <f t="shared" si="70"/>
        <v>N/A</v>
      </c>
      <c r="I253" s="12">
        <v>-100</v>
      </c>
      <c r="J253" s="12" t="s">
        <v>1744</v>
      </c>
      <c r="K253" s="43" t="s">
        <v>736</v>
      </c>
      <c r="L253" s="9" t="str">
        <f t="shared" si="67"/>
        <v>N/A</v>
      </c>
    </row>
    <row r="254" spans="1:12" x14ac:dyDescent="0.25">
      <c r="A254" s="2" t="s">
        <v>1090</v>
      </c>
      <c r="B254" s="35" t="s">
        <v>213</v>
      </c>
      <c r="C254" s="8">
        <v>99.997644464000004</v>
      </c>
      <c r="D254" s="11" t="str">
        <f t="shared" si="68"/>
        <v>N/A</v>
      </c>
      <c r="E254" s="8" t="s">
        <v>1744</v>
      </c>
      <c r="F254" s="11" t="str">
        <f t="shared" si="69"/>
        <v>N/A</v>
      </c>
      <c r="G254" s="8" t="s">
        <v>1744</v>
      </c>
      <c r="H254" s="11" t="str">
        <f t="shared" si="70"/>
        <v>N/A</v>
      </c>
      <c r="I254" s="12" t="s">
        <v>1744</v>
      </c>
      <c r="J254" s="12" t="s">
        <v>1744</v>
      </c>
      <c r="K254" s="43" t="s">
        <v>736</v>
      </c>
      <c r="L254" s="9" t="str">
        <f t="shared" si="67"/>
        <v>N/A</v>
      </c>
    </row>
    <row r="255" spans="1:12" x14ac:dyDescent="0.25">
      <c r="A255" s="2" t="s">
        <v>1091</v>
      </c>
      <c r="B255" s="35" t="s">
        <v>213</v>
      </c>
      <c r="C255" s="8">
        <v>99.997644464000004</v>
      </c>
      <c r="D255" s="11" t="str">
        <f t="shared" si="68"/>
        <v>N/A</v>
      </c>
      <c r="E255" s="8" t="s">
        <v>1744</v>
      </c>
      <c r="F255" s="11" t="str">
        <f t="shared" si="69"/>
        <v>N/A</v>
      </c>
      <c r="G255" s="8" t="s">
        <v>1744</v>
      </c>
      <c r="H255" s="11" t="str">
        <f t="shared" si="70"/>
        <v>N/A</v>
      </c>
      <c r="I255" s="12" t="s">
        <v>1744</v>
      </c>
      <c r="J255" s="12" t="s">
        <v>1744</v>
      </c>
      <c r="K255" s="43" t="s">
        <v>736</v>
      </c>
      <c r="L255" s="9" t="str">
        <f>IF(J255="Div by 0", "N/A", IF(OR(J255="N/A",K255="N/A"),"N/A", IF(J255&gt;VALUE(MID(K255,1,2)), "No", IF(J255&lt;-1*VALUE(MID(K255,1,2)), "No", "Yes"))))</f>
        <v>N/A</v>
      </c>
    </row>
    <row r="256" spans="1:12" x14ac:dyDescent="0.25">
      <c r="A256" s="6" t="s">
        <v>1092</v>
      </c>
      <c r="B256" s="35" t="s">
        <v>213</v>
      </c>
      <c r="C256" s="36">
        <v>0</v>
      </c>
      <c r="D256" s="11" t="str">
        <f t="shared" si="68"/>
        <v>N/A</v>
      </c>
      <c r="E256" s="36">
        <v>0</v>
      </c>
      <c r="F256" s="11" t="str">
        <f t="shared" si="69"/>
        <v>N/A</v>
      </c>
      <c r="G256" s="36">
        <v>0</v>
      </c>
      <c r="H256" s="11" t="str">
        <f t="shared" si="70"/>
        <v>N/A</v>
      </c>
      <c r="I256" s="12" t="s">
        <v>1744</v>
      </c>
      <c r="J256" s="12" t="s">
        <v>1744</v>
      </c>
      <c r="K256" s="43" t="s">
        <v>736</v>
      </c>
      <c r="L256" s="9" t="str">
        <f t="shared" si="67"/>
        <v>N/A</v>
      </c>
    </row>
    <row r="257" spans="1:12" x14ac:dyDescent="0.25">
      <c r="A257" s="2" t="s">
        <v>1093</v>
      </c>
      <c r="B257" s="35" t="s">
        <v>213</v>
      </c>
      <c r="C257" s="8">
        <v>0</v>
      </c>
      <c r="D257" s="11" t="str">
        <f t="shared" si="68"/>
        <v>N/A</v>
      </c>
      <c r="E257" s="8">
        <v>0</v>
      </c>
      <c r="F257" s="11" t="str">
        <f t="shared" si="69"/>
        <v>N/A</v>
      </c>
      <c r="G257" s="8">
        <v>0</v>
      </c>
      <c r="H257" s="11" t="str">
        <f t="shared" si="70"/>
        <v>N/A</v>
      </c>
      <c r="I257" s="12" t="s">
        <v>1744</v>
      </c>
      <c r="J257" s="12" t="s">
        <v>1744</v>
      </c>
      <c r="K257" s="43" t="s">
        <v>736</v>
      </c>
      <c r="L257" s="9" t="str">
        <f t="shared" si="67"/>
        <v>N/A</v>
      </c>
    </row>
    <row r="258" spans="1:12" x14ac:dyDescent="0.25">
      <c r="A258" s="2" t="s">
        <v>1094</v>
      </c>
      <c r="B258" s="35" t="s">
        <v>213</v>
      </c>
      <c r="C258" s="8">
        <v>0</v>
      </c>
      <c r="D258" s="11" t="str">
        <f t="shared" si="68"/>
        <v>N/A</v>
      </c>
      <c r="E258" s="8">
        <v>0</v>
      </c>
      <c r="F258" s="11" t="str">
        <f t="shared" si="69"/>
        <v>N/A</v>
      </c>
      <c r="G258" s="8">
        <v>0</v>
      </c>
      <c r="H258" s="11" t="str">
        <f t="shared" si="70"/>
        <v>N/A</v>
      </c>
      <c r="I258" s="12" t="s">
        <v>1744</v>
      </c>
      <c r="J258" s="12" t="s">
        <v>1744</v>
      </c>
      <c r="K258" s="43" t="s">
        <v>736</v>
      </c>
      <c r="L258" s="9" t="str">
        <f t="shared" si="67"/>
        <v>N/A</v>
      </c>
    </row>
    <row r="259" spans="1:12" x14ac:dyDescent="0.25">
      <c r="A259" s="2" t="s">
        <v>1095</v>
      </c>
      <c r="B259" s="35" t="s">
        <v>213</v>
      </c>
      <c r="C259" s="8">
        <v>0</v>
      </c>
      <c r="D259" s="11" t="str">
        <f t="shared" si="68"/>
        <v>N/A</v>
      </c>
      <c r="E259" s="8">
        <v>0</v>
      </c>
      <c r="F259" s="11" t="str">
        <f t="shared" si="69"/>
        <v>N/A</v>
      </c>
      <c r="G259" s="8">
        <v>0</v>
      </c>
      <c r="H259" s="11" t="str">
        <f t="shared" si="70"/>
        <v>N/A</v>
      </c>
      <c r="I259" s="12" t="s">
        <v>1744</v>
      </c>
      <c r="J259" s="12" t="s">
        <v>1744</v>
      </c>
      <c r="K259" s="43" t="s">
        <v>736</v>
      </c>
      <c r="L259" s="9" t="str">
        <f t="shared" si="67"/>
        <v>N/A</v>
      </c>
    </row>
    <row r="260" spans="1:12" x14ac:dyDescent="0.25">
      <c r="A260" s="2" t="s">
        <v>1096</v>
      </c>
      <c r="B260" s="35" t="s">
        <v>213</v>
      </c>
      <c r="C260" s="8">
        <v>0</v>
      </c>
      <c r="D260" s="11" t="str">
        <f t="shared" si="68"/>
        <v>N/A</v>
      </c>
      <c r="E260" s="8">
        <v>0</v>
      </c>
      <c r="F260" s="11" t="str">
        <f t="shared" si="69"/>
        <v>N/A</v>
      </c>
      <c r="G260" s="8">
        <v>0</v>
      </c>
      <c r="H260" s="11" t="str">
        <f t="shared" si="70"/>
        <v>N/A</v>
      </c>
      <c r="I260" s="12" t="s">
        <v>1744</v>
      </c>
      <c r="J260" s="12" t="s">
        <v>1744</v>
      </c>
      <c r="K260" s="43" t="s">
        <v>736</v>
      </c>
      <c r="L260" s="9" t="str">
        <f t="shared" si="67"/>
        <v>N/A</v>
      </c>
    </row>
    <row r="261" spans="1:12" x14ac:dyDescent="0.25">
      <c r="A261" s="2" t="s">
        <v>1097</v>
      </c>
      <c r="B261" s="35" t="s">
        <v>213</v>
      </c>
      <c r="C261" s="8" t="s">
        <v>1744</v>
      </c>
      <c r="D261" s="11" t="str">
        <f t="shared" si="68"/>
        <v>N/A</v>
      </c>
      <c r="E261" s="8" t="s">
        <v>1744</v>
      </c>
      <c r="F261" s="11" t="str">
        <f t="shared" si="69"/>
        <v>N/A</v>
      </c>
      <c r="G261" s="8" t="s">
        <v>1744</v>
      </c>
      <c r="H261" s="11" t="str">
        <f t="shared" si="70"/>
        <v>N/A</v>
      </c>
      <c r="I261" s="12" t="s">
        <v>1744</v>
      </c>
      <c r="J261" s="12" t="s">
        <v>1744</v>
      </c>
      <c r="K261" s="43" t="s">
        <v>736</v>
      </c>
      <c r="L261" s="9" t="str">
        <f t="shared" si="67"/>
        <v>N/A</v>
      </c>
    </row>
    <row r="262" spans="1:12" x14ac:dyDescent="0.25">
      <c r="A262" s="2" t="s">
        <v>1098</v>
      </c>
      <c r="B262" s="35" t="s">
        <v>213</v>
      </c>
      <c r="C262" s="8" t="s">
        <v>1744</v>
      </c>
      <c r="D262" s="11" t="str">
        <f t="shared" si="68"/>
        <v>N/A</v>
      </c>
      <c r="E262" s="8" t="s">
        <v>1744</v>
      </c>
      <c r="F262" s="11" t="str">
        <f t="shared" si="69"/>
        <v>N/A</v>
      </c>
      <c r="G262" s="8" t="s">
        <v>1744</v>
      </c>
      <c r="H262" s="11" t="str">
        <f t="shared" si="70"/>
        <v>N/A</v>
      </c>
      <c r="I262" s="12" t="s">
        <v>1744</v>
      </c>
      <c r="J262" s="12" t="s">
        <v>1744</v>
      </c>
      <c r="K262" s="43" t="s">
        <v>736</v>
      </c>
      <c r="L262" s="9" t="str">
        <f>IF(J262="Div by 0", "N/A", IF(OR(J262="N/A",K262="N/A"),"N/A", IF(J262&gt;VALUE(MID(K262,1,2)), "No", IF(J262&lt;-1*VALUE(MID(K262,1,2)), "No", "Yes"))))</f>
        <v>N/A</v>
      </c>
    </row>
    <row r="263" spans="1:12" x14ac:dyDescent="0.25">
      <c r="A263" s="2" t="s">
        <v>1099</v>
      </c>
      <c r="B263" s="35" t="s">
        <v>213</v>
      </c>
      <c r="C263" s="36">
        <v>0</v>
      </c>
      <c r="D263" s="11" t="str">
        <f t="shared" si="68"/>
        <v>N/A</v>
      </c>
      <c r="E263" s="36">
        <v>0</v>
      </c>
      <c r="F263" s="11" t="str">
        <f t="shared" si="69"/>
        <v>N/A</v>
      </c>
      <c r="G263" s="36">
        <v>0</v>
      </c>
      <c r="H263" s="11" t="str">
        <f t="shared" si="70"/>
        <v>N/A</v>
      </c>
      <c r="I263" s="12" t="s">
        <v>1744</v>
      </c>
      <c r="J263" s="12" t="s">
        <v>1744</v>
      </c>
      <c r="K263" s="43" t="s">
        <v>736</v>
      </c>
      <c r="L263" s="9" t="str">
        <f t="shared" si="67"/>
        <v>N/A</v>
      </c>
    </row>
    <row r="264" spans="1:12" x14ac:dyDescent="0.25">
      <c r="A264" s="6" t="s">
        <v>1100</v>
      </c>
      <c r="B264" s="35" t="s">
        <v>213</v>
      </c>
      <c r="C264" s="36">
        <v>0</v>
      </c>
      <c r="D264" s="11" t="str">
        <f t="shared" si="68"/>
        <v>N/A</v>
      </c>
      <c r="E264" s="36">
        <v>0</v>
      </c>
      <c r="F264" s="11" t="str">
        <f t="shared" si="69"/>
        <v>N/A</v>
      </c>
      <c r="G264" s="36">
        <v>0</v>
      </c>
      <c r="H264" s="11" t="str">
        <f t="shared" si="70"/>
        <v>N/A</v>
      </c>
      <c r="I264" s="12" t="s">
        <v>1744</v>
      </c>
      <c r="J264" s="12" t="s">
        <v>1744</v>
      </c>
      <c r="K264" s="43" t="s">
        <v>736</v>
      </c>
      <c r="L264" s="9" t="str">
        <f t="shared" si="67"/>
        <v>N/A</v>
      </c>
    </row>
    <row r="265" spans="1:12" x14ac:dyDescent="0.25">
      <c r="A265" s="2" t="s">
        <v>1101</v>
      </c>
      <c r="B265" s="35" t="s">
        <v>213</v>
      </c>
      <c r="C265" s="8">
        <v>0</v>
      </c>
      <c r="D265" s="11" t="str">
        <f t="shared" si="68"/>
        <v>N/A</v>
      </c>
      <c r="E265" s="8">
        <v>0</v>
      </c>
      <c r="F265" s="11" t="str">
        <f t="shared" si="69"/>
        <v>N/A</v>
      </c>
      <c r="G265" s="8">
        <v>0</v>
      </c>
      <c r="H265" s="11" t="str">
        <f t="shared" si="70"/>
        <v>N/A</v>
      </c>
      <c r="I265" s="12" t="s">
        <v>1744</v>
      </c>
      <c r="J265" s="12" t="s">
        <v>1744</v>
      </c>
      <c r="K265" s="43" t="s">
        <v>736</v>
      </c>
      <c r="L265" s="9" t="str">
        <f t="shared" si="67"/>
        <v>N/A</v>
      </c>
    </row>
    <row r="266" spans="1:12" x14ac:dyDescent="0.25">
      <c r="A266" s="2" t="s">
        <v>1102</v>
      </c>
      <c r="B266" s="35" t="s">
        <v>213</v>
      </c>
      <c r="C266" s="8">
        <v>0</v>
      </c>
      <c r="D266" s="11" t="str">
        <f t="shared" si="68"/>
        <v>N/A</v>
      </c>
      <c r="E266" s="8">
        <v>0</v>
      </c>
      <c r="F266" s="11" t="str">
        <f t="shared" si="69"/>
        <v>N/A</v>
      </c>
      <c r="G266" s="8">
        <v>0</v>
      </c>
      <c r="H266" s="11" t="str">
        <f t="shared" si="70"/>
        <v>N/A</v>
      </c>
      <c r="I266" s="12" t="s">
        <v>1744</v>
      </c>
      <c r="J266" s="12" t="s">
        <v>1744</v>
      </c>
      <c r="K266" s="43" t="s">
        <v>736</v>
      </c>
      <c r="L266" s="9" t="str">
        <f t="shared" si="67"/>
        <v>N/A</v>
      </c>
    </row>
    <row r="267" spans="1:12" x14ac:dyDescent="0.25">
      <c r="A267" s="2" t="s">
        <v>1103</v>
      </c>
      <c r="B267" s="35" t="s">
        <v>213</v>
      </c>
      <c r="C267" s="8">
        <v>0</v>
      </c>
      <c r="D267" s="11" t="str">
        <f t="shared" si="68"/>
        <v>N/A</v>
      </c>
      <c r="E267" s="8">
        <v>0</v>
      </c>
      <c r="F267" s="11" t="str">
        <f t="shared" si="69"/>
        <v>N/A</v>
      </c>
      <c r="G267" s="8">
        <v>0</v>
      </c>
      <c r="H267" s="11" t="str">
        <f t="shared" si="70"/>
        <v>N/A</v>
      </c>
      <c r="I267" s="12" t="s">
        <v>1744</v>
      </c>
      <c r="J267" s="12" t="s">
        <v>1744</v>
      </c>
      <c r="K267" s="43" t="s">
        <v>736</v>
      </c>
      <c r="L267" s="9" t="str">
        <f t="shared" si="67"/>
        <v>N/A</v>
      </c>
    </row>
    <row r="268" spans="1:12" x14ac:dyDescent="0.25">
      <c r="A268" s="2" t="s">
        <v>1104</v>
      </c>
      <c r="B268" s="35" t="s">
        <v>213</v>
      </c>
      <c r="C268" s="8">
        <v>0</v>
      </c>
      <c r="D268" s="11" t="str">
        <f t="shared" si="68"/>
        <v>N/A</v>
      </c>
      <c r="E268" s="8">
        <v>0</v>
      </c>
      <c r="F268" s="11" t="str">
        <f t="shared" si="69"/>
        <v>N/A</v>
      </c>
      <c r="G268" s="8">
        <v>0</v>
      </c>
      <c r="H268" s="11" t="str">
        <f t="shared" si="70"/>
        <v>N/A</v>
      </c>
      <c r="I268" s="12" t="s">
        <v>1744</v>
      </c>
      <c r="J268" s="12" t="s">
        <v>1744</v>
      </c>
      <c r="K268" s="43" t="s">
        <v>736</v>
      </c>
      <c r="L268" s="9" t="str">
        <f t="shared" si="67"/>
        <v>N/A</v>
      </c>
    </row>
    <row r="269" spans="1:12" x14ac:dyDescent="0.25">
      <c r="A269" s="2" t="s">
        <v>1105</v>
      </c>
      <c r="B269" s="35" t="s">
        <v>213</v>
      </c>
      <c r="C269" s="8" t="s">
        <v>1744</v>
      </c>
      <c r="D269" s="11" t="str">
        <f t="shared" si="68"/>
        <v>N/A</v>
      </c>
      <c r="E269" s="8" t="s">
        <v>1744</v>
      </c>
      <c r="F269" s="11" t="str">
        <f t="shared" si="69"/>
        <v>N/A</v>
      </c>
      <c r="G269" s="8" t="s">
        <v>1744</v>
      </c>
      <c r="H269" s="11" t="str">
        <f t="shared" si="70"/>
        <v>N/A</v>
      </c>
      <c r="I269" s="12" t="s">
        <v>1744</v>
      </c>
      <c r="J269" s="12" t="s">
        <v>1744</v>
      </c>
      <c r="K269" s="43" t="s">
        <v>736</v>
      </c>
      <c r="L269" s="9" t="str">
        <f t="shared" si="67"/>
        <v>N/A</v>
      </c>
    </row>
    <row r="270" spans="1:12" x14ac:dyDescent="0.25">
      <c r="A270" s="2" t="s">
        <v>1106</v>
      </c>
      <c r="B270" s="35" t="s">
        <v>213</v>
      </c>
      <c r="C270" s="36">
        <v>0</v>
      </c>
      <c r="D270" s="11" t="str">
        <f t="shared" si="68"/>
        <v>N/A</v>
      </c>
      <c r="E270" s="36">
        <v>0</v>
      </c>
      <c r="F270" s="11" t="str">
        <f t="shared" si="69"/>
        <v>N/A</v>
      </c>
      <c r="G270" s="36">
        <v>0</v>
      </c>
      <c r="H270" s="11" t="str">
        <f t="shared" si="70"/>
        <v>N/A</v>
      </c>
      <c r="I270" s="12" t="s">
        <v>1744</v>
      </c>
      <c r="J270" s="12" t="s">
        <v>1744</v>
      </c>
      <c r="K270" s="43" t="s">
        <v>736</v>
      </c>
      <c r="L270" s="9" t="str">
        <f t="shared" si="67"/>
        <v>N/A</v>
      </c>
    </row>
    <row r="271" spans="1:12" x14ac:dyDescent="0.25">
      <c r="A271" s="2" t="s">
        <v>1107</v>
      </c>
      <c r="B271" s="35" t="s">
        <v>213</v>
      </c>
      <c r="C271" s="36">
        <v>0</v>
      </c>
      <c r="D271" s="11" t="str">
        <f t="shared" si="68"/>
        <v>N/A</v>
      </c>
      <c r="E271" s="36">
        <v>0</v>
      </c>
      <c r="F271" s="11" t="str">
        <f t="shared" si="69"/>
        <v>N/A</v>
      </c>
      <c r="G271" s="36">
        <v>0</v>
      </c>
      <c r="H271" s="11" t="str">
        <f t="shared" si="70"/>
        <v>N/A</v>
      </c>
      <c r="I271" s="12" t="s">
        <v>1744</v>
      </c>
      <c r="J271" s="12" t="s">
        <v>1744</v>
      </c>
      <c r="K271" s="43" t="s">
        <v>736</v>
      </c>
      <c r="L271" s="9" t="str">
        <f t="shared" si="67"/>
        <v>N/A</v>
      </c>
    </row>
    <row r="272" spans="1:12" x14ac:dyDescent="0.25">
      <c r="A272" s="2" t="s">
        <v>1108</v>
      </c>
      <c r="B272" s="35" t="s">
        <v>213</v>
      </c>
      <c r="C272" s="36">
        <v>0</v>
      </c>
      <c r="D272" s="11" t="str">
        <f t="shared" si="68"/>
        <v>N/A</v>
      </c>
      <c r="E272" s="36">
        <v>0</v>
      </c>
      <c r="F272" s="11" t="str">
        <f t="shared" si="69"/>
        <v>N/A</v>
      </c>
      <c r="G272" s="36">
        <v>0</v>
      </c>
      <c r="H272" s="11" t="str">
        <f t="shared" si="70"/>
        <v>N/A</v>
      </c>
      <c r="I272" s="12" t="s">
        <v>1744</v>
      </c>
      <c r="J272" s="12" t="s">
        <v>1744</v>
      </c>
      <c r="K272" s="43" t="s">
        <v>736</v>
      </c>
      <c r="L272" s="9" t="str">
        <f t="shared" si="67"/>
        <v>N/A</v>
      </c>
    </row>
    <row r="273" spans="1:12" x14ac:dyDescent="0.25">
      <c r="A273" s="2" t="s">
        <v>1109</v>
      </c>
      <c r="B273" s="35" t="s">
        <v>213</v>
      </c>
      <c r="C273" s="36">
        <v>0</v>
      </c>
      <c r="D273" s="11" t="str">
        <f t="shared" si="68"/>
        <v>N/A</v>
      </c>
      <c r="E273" s="36">
        <v>0</v>
      </c>
      <c r="F273" s="11" t="str">
        <f t="shared" si="69"/>
        <v>N/A</v>
      </c>
      <c r="G273" s="36">
        <v>0</v>
      </c>
      <c r="H273" s="11" t="str">
        <f t="shared" si="70"/>
        <v>N/A</v>
      </c>
      <c r="I273" s="12" t="s">
        <v>1744</v>
      </c>
      <c r="J273" s="12" t="s">
        <v>1744</v>
      </c>
      <c r="K273" s="43" t="s">
        <v>736</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1744</v>
      </c>
      <c r="J274" s="12" t="s">
        <v>1744</v>
      </c>
      <c r="K274" s="43" t="s">
        <v>736</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1744</v>
      </c>
      <c r="J275" s="12" t="s">
        <v>1744</v>
      </c>
      <c r="K275" s="43" t="s">
        <v>736</v>
      </c>
      <c r="L275" s="9" t="str">
        <f t="shared" si="67"/>
        <v>N/A</v>
      </c>
    </row>
    <row r="276" spans="1:12" x14ac:dyDescent="0.25">
      <c r="A276" s="2" t="s">
        <v>155</v>
      </c>
      <c r="B276" s="43" t="s">
        <v>217</v>
      </c>
      <c r="C276" s="1">
        <v>1</v>
      </c>
      <c r="D276" s="11" t="str">
        <f t="shared" si="71"/>
        <v>No</v>
      </c>
      <c r="E276" s="1">
        <v>0</v>
      </c>
      <c r="F276" s="11" t="str">
        <f t="shared" si="72"/>
        <v>Yes</v>
      </c>
      <c r="G276" s="1">
        <v>0</v>
      </c>
      <c r="H276" s="11" t="str">
        <f t="shared" si="73"/>
        <v>Yes</v>
      </c>
      <c r="I276" s="12">
        <v>-100</v>
      </c>
      <c r="J276" s="12" t="s">
        <v>1744</v>
      </c>
      <c r="K276" s="43" t="s">
        <v>736</v>
      </c>
      <c r="L276" s="9" t="str">
        <f t="shared" si="67"/>
        <v>N/A</v>
      </c>
    </row>
    <row r="277" spans="1:12" x14ac:dyDescent="0.25">
      <c r="A277" s="18" t="s">
        <v>690</v>
      </c>
      <c r="B277" s="1" t="s">
        <v>213</v>
      </c>
      <c r="C277" s="1">
        <v>724521</v>
      </c>
      <c r="D277" s="11" t="str">
        <f t="shared" ref="D277:D284" si="74">IF($B277="N/A","N/A",IF(C277&gt;10,"No",IF(C277&lt;-10,"No","Yes")))</f>
        <v>N/A</v>
      </c>
      <c r="E277" s="1">
        <v>749856</v>
      </c>
      <c r="F277" s="11" t="str">
        <f t="shared" ref="F277:F278" si="75">IF($B277="N/A","N/A",IF(E277&gt;10,"No",IF(E277&lt;-10,"No","Yes")))</f>
        <v>N/A</v>
      </c>
      <c r="G277" s="1">
        <v>775740</v>
      </c>
      <c r="H277" s="11" t="str">
        <f t="shared" ref="H277:H278" si="76">IF($B277="N/A","N/A",IF(G277&gt;10,"No",IF(G277&lt;-10,"No","Yes")))</f>
        <v>N/A</v>
      </c>
      <c r="I277" s="12">
        <v>3.4969999999999999</v>
      </c>
      <c r="J277" s="12">
        <v>3.452</v>
      </c>
      <c r="K277" s="1" t="s">
        <v>213</v>
      </c>
      <c r="L277" s="9" t="str">
        <f t="shared" ref="L277:L278" si="77">IF(J277="Div by 0", "N/A", IF(K277="N/A","N/A", IF(J277&gt;VALUE(MID(K277,1,2)), "No", IF(J277&lt;-1*VALUE(MID(K277,1,2)), "No", "Yes"))))</f>
        <v>N/A</v>
      </c>
    </row>
    <row r="278" spans="1:12" x14ac:dyDescent="0.25">
      <c r="A278" s="18" t="s">
        <v>691</v>
      </c>
      <c r="B278" s="1" t="s">
        <v>213</v>
      </c>
      <c r="C278" s="1">
        <v>599308.58333000005</v>
      </c>
      <c r="D278" s="11" t="str">
        <f t="shared" si="74"/>
        <v>N/A</v>
      </c>
      <c r="E278" s="1">
        <v>630300.08333000005</v>
      </c>
      <c r="F278" s="11" t="str">
        <f t="shared" si="75"/>
        <v>N/A</v>
      </c>
      <c r="G278" s="1">
        <v>653769.83333000005</v>
      </c>
      <c r="H278" s="11" t="str">
        <f t="shared" si="76"/>
        <v>N/A</v>
      </c>
      <c r="I278" s="12">
        <v>5.1710000000000003</v>
      </c>
      <c r="J278" s="12">
        <v>3.7240000000000002</v>
      </c>
      <c r="K278" s="1" t="s">
        <v>213</v>
      </c>
      <c r="L278" s="9" t="str">
        <f t="shared" si="77"/>
        <v>N/A</v>
      </c>
    </row>
    <row r="279" spans="1:12" x14ac:dyDescent="0.25">
      <c r="A279" s="18" t="s">
        <v>692</v>
      </c>
      <c r="B279" s="1" t="s">
        <v>213</v>
      </c>
      <c r="C279" s="1">
        <v>769</v>
      </c>
      <c r="D279" s="11" t="str">
        <f t="shared" si="74"/>
        <v>N/A</v>
      </c>
      <c r="E279" s="1">
        <v>14</v>
      </c>
      <c r="F279" s="11" t="str">
        <f t="shared" ref="F279:F284" si="78">IF($B279="N/A","N/A",IF(E279&gt;10,"No",IF(E279&lt;-10,"No","Yes")))</f>
        <v>N/A</v>
      </c>
      <c r="G279" s="1">
        <v>17</v>
      </c>
      <c r="H279" s="11" t="str">
        <f t="shared" ref="H279:H284" si="79">IF($B279="N/A","N/A",IF(G279&gt;10,"No",IF(G279&lt;-10,"No","Yes")))</f>
        <v>N/A</v>
      </c>
      <c r="I279" s="12">
        <v>-98.2</v>
      </c>
      <c r="J279" s="12">
        <v>21.43</v>
      </c>
      <c r="K279" s="1" t="s">
        <v>213</v>
      </c>
      <c r="L279" s="9" t="str">
        <f t="shared" ref="L279:L285" si="80">IF(J279="Div by 0", "N/A", IF(K279="N/A","N/A", IF(J279&gt;VALUE(MID(K279,1,2)), "No", IF(J279&lt;-1*VALUE(MID(K279,1,2)), "No", "Yes"))))</f>
        <v>N/A</v>
      </c>
    </row>
    <row r="280" spans="1:12" x14ac:dyDescent="0.25">
      <c r="A280" s="18" t="s">
        <v>693</v>
      </c>
      <c r="B280" s="1" t="s">
        <v>213</v>
      </c>
      <c r="C280" s="1">
        <v>987</v>
      </c>
      <c r="D280" s="11" t="str">
        <f t="shared" si="74"/>
        <v>N/A</v>
      </c>
      <c r="E280" s="1">
        <v>19</v>
      </c>
      <c r="F280" s="11" t="str">
        <f t="shared" si="78"/>
        <v>N/A</v>
      </c>
      <c r="G280" s="1">
        <v>24</v>
      </c>
      <c r="H280" s="11" t="str">
        <f t="shared" si="79"/>
        <v>N/A</v>
      </c>
      <c r="I280" s="12">
        <v>-98.1</v>
      </c>
      <c r="J280" s="12">
        <v>26.32</v>
      </c>
      <c r="K280" s="1" t="s">
        <v>213</v>
      </c>
      <c r="L280" s="9" t="str">
        <f t="shared" si="80"/>
        <v>N/A</v>
      </c>
    </row>
    <row r="281" spans="1:12" x14ac:dyDescent="0.25">
      <c r="A281" s="18" t="s">
        <v>694</v>
      </c>
      <c r="B281" s="1" t="s">
        <v>213</v>
      </c>
      <c r="C281" s="1">
        <v>95.666666667000001</v>
      </c>
      <c r="D281" s="11" t="str">
        <f t="shared" si="74"/>
        <v>N/A</v>
      </c>
      <c r="E281" s="1">
        <v>7.9166666667000003</v>
      </c>
      <c r="F281" s="11" t="str">
        <f t="shared" si="78"/>
        <v>N/A</v>
      </c>
      <c r="G281" s="1">
        <v>7.3333333332999997</v>
      </c>
      <c r="H281" s="11" t="str">
        <f t="shared" si="79"/>
        <v>N/A</v>
      </c>
      <c r="I281" s="12">
        <v>-91.7</v>
      </c>
      <c r="J281" s="12">
        <v>-7.37</v>
      </c>
      <c r="K281" s="1" t="s">
        <v>213</v>
      </c>
      <c r="L281" s="9" t="str">
        <f t="shared" si="80"/>
        <v>N/A</v>
      </c>
    </row>
    <row r="282" spans="1:12" x14ac:dyDescent="0.25">
      <c r="A282" s="18" t="s">
        <v>695</v>
      </c>
      <c r="B282" s="1" t="s">
        <v>213</v>
      </c>
      <c r="C282" s="1">
        <v>69811</v>
      </c>
      <c r="D282" s="11" t="str">
        <f t="shared" si="74"/>
        <v>N/A</v>
      </c>
      <c r="E282" s="1">
        <v>78910</v>
      </c>
      <c r="F282" s="11" t="str">
        <f t="shared" si="78"/>
        <v>N/A</v>
      </c>
      <c r="G282" s="1">
        <v>86491</v>
      </c>
      <c r="H282" s="11" t="str">
        <f t="shared" si="79"/>
        <v>N/A</v>
      </c>
      <c r="I282" s="12">
        <v>13.03</v>
      </c>
      <c r="J282" s="12">
        <v>9.6069999999999993</v>
      </c>
      <c r="K282" s="1" t="s">
        <v>213</v>
      </c>
      <c r="L282" s="9" t="str">
        <f t="shared" si="80"/>
        <v>N/A</v>
      </c>
    </row>
    <row r="283" spans="1:12" x14ac:dyDescent="0.25">
      <c r="A283" s="18" t="s">
        <v>696</v>
      </c>
      <c r="B283" s="1" t="s">
        <v>213</v>
      </c>
      <c r="C283" s="1">
        <v>78825</v>
      </c>
      <c r="D283" s="11" t="str">
        <f t="shared" si="74"/>
        <v>N/A</v>
      </c>
      <c r="E283" s="1">
        <v>88528</v>
      </c>
      <c r="F283" s="11" t="str">
        <f t="shared" si="78"/>
        <v>N/A</v>
      </c>
      <c r="G283" s="1">
        <v>96423</v>
      </c>
      <c r="H283" s="11" t="str">
        <f t="shared" si="79"/>
        <v>N/A</v>
      </c>
      <c r="I283" s="12">
        <v>12.31</v>
      </c>
      <c r="J283" s="12">
        <v>8.9179999999999993</v>
      </c>
      <c r="K283" s="1" t="s">
        <v>213</v>
      </c>
      <c r="L283" s="9" t="str">
        <f t="shared" si="80"/>
        <v>N/A</v>
      </c>
    </row>
    <row r="284" spans="1:12" x14ac:dyDescent="0.25">
      <c r="A284" s="18" t="s">
        <v>697</v>
      </c>
      <c r="B284" s="1" t="s">
        <v>213</v>
      </c>
      <c r="C284" s="1">
        <v>61701.833333000002</v>
      </c>
      <c r="D284" s="11" t="str">
        <f t="shared" si="74"/>
        <v>N/A</v>
      </c>
      <c r="E284" s="1">
        <v>73497.166666999998</v>
      </c>
      <c r="F284" s="11" t="str">
        <f t="shared" si="78"/>
        <v>N/A</v>
      </c>
      <c r="G284" s="1">
        <v>80664.666666999998</v>
      </c>
      <c r="H284" s="11" t="str">
        <f t="shared" si="79"/>
        <v>N/A</v>
      </c>
      <c r="I284" s="12">
        <v>19.12</v>
      </c>
      <c r="J284" s="12">
        <v>9.7520000000000007</v>
      </c>
      <c r="K284" s="1" t="s">
        <v>213</v>
      </c>
      <c r="L284" s="9" t="str">
        <f t="shared" si="80"/>
        <v>N/A</v>
      </c>
    </row>
    <row r="285" spans="1:12" x14ac:dyDescent="0.25">
      <c r="A285" s="18" t="s">
        <v>402</v>
      </c>
      <c r="B285" s="35" t="s">
        <v>290</v>
      </c>
      <c r="C285" s="8">
        <v>44.458525711999997</v>
      </c>
      <c r="D285" s="11" t="str">
        <f>IF($B285="N/A","N/A",IF(C285&lt;=40,"Yes","No"))</f>
        <v>No</v>
      </c>
      <c r="E285" s="8">
        <v>47.326879941000001</v>
      </c>
      <c r="F285" s="11" t="str">
        <f>IF($B285="N/A","N/A",IF(E285&lt;=40,"Yes","No"))</f>
        <v>No</v>
      </c>
      <c r="G285" s="8">
        <v>49.455645392000001</v>
      </c>
      <c r="H285" s="11" t="str">
        <f>IF($B285="N/A","N/A",IF(G285&lt;=40,"Yes","No"))</f>
        <v>No</v>
      </c>
      <c r="I285" s="12">
        <v>6.452</v>
      </c>
      <c r="J285" s="12">
        <v>4.4980000000000002</v>
      </c>
      <c r="K285" s="43"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1744</v>
      </c>
      <c r="J286" s="12" t="s">
        <v>1744</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1744</v>
      </c>
      <c r="J287" s="12" t="s">
        <v>1744</v>
      </c>
      <c r="K287" s="1" t="s">
        <v>213</v>
      </c>
      <c r="L287" s="9" t="str">
        <f t="shared" si="84"/>
        <v>N/A</v>
      </c>
    </row>
    <row r="288" spans="1:12" x14ac:dyDescent="0.25">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1744</v>
      </c>
      <c r="J288" s="12" t="s">
        <v>1744</v>
      </c>
      <c r="K288" s="1" t="s">
        <v>213</v>
      </c>
      <c r="L288" s="9" t="str">
        <f t="shared" ref="L288:L289" si="87">IF(J288="Div by 0", "N/A", IF(K288="N/A","N/A", IF(J288&gt;VALUE(MID(K288,1,2)), "No", IF(J288&lt;-1*VALUE(MID(K288,1,2)), "No", "Yes"))))</f>
        <v>N/A</v>
      </c>
    </row>
    <row r="289" spans="1:12" x14ac:dyDescent="0.25">
      <c r="A289" s="18" t="s">
        <v>712</v>
      </c>
      <c r="B289" s="1" t="s">
        <v>213</v>
      </c>
      <c r="C289" s="1">
        <v>0</v>
      </c>
      <c r="D289" s="11" t="str">
        <f t="shared" si="81"/>
        <v>N/A</v>
      </c>
      <c r="E289" s="1">
        <v>0</v>
      </c>
      <c r="F289" s="11" t="str">
        <f t="shared" si="85"/>
        <v>N/A</v>
      </c>
      <c r="G289" s="1">
        <v>0</v>
      </c>
      <c r="H289" s="11" t="str">
        <f t="shared" si="86"/>
        <v>N/A</v>
      </c>
      <c r="I289" s="12" t="s">
        <v>1744</v>
      </c>
      <c r="J289" s="12" t="s">
        <v>1744</v>
      </c>
      <c r="K289" s="1" t="s">
        <v>213</v>
      </c>
      <c r="L289" s="9" t="str">
        <f t="shared" si="87"/>
        <v>N/A</v>
      </c>
    </row>
    <row r="290" spans="1:12" x14ac:dyDescent="0.25">
      <c r="A290" s="18" t="s">
        <v>701</v>
      </c>
      <c r="B290" s="1" t="s">
        <v>213</v>
      </c>
      <c r="C290" s="1">
        <v>0</v>
      </c>
      <c r="D290" s="11" t="str">
        <f t="shared" si="81"/>
        <v>N/A</v>
      </c>
      <c r="E290" s="1">
        <v>1644</v>
      </c>
      <c r="F290" s="11" t="str">
        <f t="shared" ref="F290:F304" si="88">IF($B290="N/A","N/A",IF(E290&gt;10,"No",IF(E290&lt;-10,"No","Yes")))</f>
        <v>N/A</v>
      </c>
      <c r="G290" s="1">
        <v>3055</v>
      </c>
      <c r="H290" s="11" t="str">
        <f t="shared" ref="H290:H304" si="89">IF($B290="N/A","N/A",IF(G290&gt;10,"No",IF(G290&lt;-10,"No","Yes")))</f>
        <v>N/A</v>
      </c>
      <c r="I290" s="12" t="s">
        <v>1744</v>
      </c>
      <c r="J290" s="12">
        <v>85.83</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1982</v>
      </c>
      <c r="F291" s="11" t="str">
        <f t="shared" si="88"/>
        <v>N/A</v>
      </c>
      <c r="G291" s="1">
        <v>3847</v>
      </c>
      <c r="H291" s="11" t="str">
        <f t="shared" si="89"/>
        <v>N/A</v>
      </c>
      <c r="I291" s="12" t="s">
        <v>1744</v>
      </c>
      <c r="J291" s="12">
        <v>94.1</v>
      </c>
      <c r="K291" s="1" t="s">
        <v>213</v>
      </c>
      <c r="L291" s="9" t="str">
        <f t="shared" si="90"/>
        <v>N/A</v>
      </c>
    </row>
    <row r="292" spans="1:12" x14ac:dyDescent="0.25">
      <c r="A292" s="18" t="s">
        <v>720</v>
      </c>
      <c r="B292" s="35" t="s">
        <v>213</v>
      </c>
      <c r="C292" s="13" t="s">
        <v>1744</v>
      </c>
      <c r="D292" s="11" t="str">
        <f t="shared" si="81"/>
        <v>N/A</v>
      </c>
      <c r="E292" s="13">
        <v>8.6276488396000008</v>
      </c>
      <c r="F292" s="11" t="str">
        <f t="shared" si="88"/>
        <v>N/A</v>
      </c>
      <c r="G292" s="13">
        <v>8.9940213152999995</v>
      </c>
      <c r="H292" s="11" t="str">
        <f t="shared" si="89"/>
        <v>N/A</v>
      </c>
      <c r="I292" s="12" t="s">
        <v>1744</v>
      </c>
      <c r="J292" s="12">
        <v>4.2460000000000004</v>
      </c>
      <c r="K292" s="35" t="s">
        <v>213</v>
      </c>
      <c r="L292" s="9" t="str">
        <f t="shared" si="90"/>
        <v>N/A</v>
      </c>
    </row>
    <row r="293" spans="1:12" x14ac:dyDescent="0.25">
      <c r="A293" s="18" t="s">
        <v>713</v>
      </c>
      <c r="B293" s="1" t="s">
        <v>213</v>
      </c>
      <c r="C293" s="1">
        <v>0</v>
      </c>
      <c r="D293" s="11" t="str">
        <f t="shared" si="81"/>
        <v>N/A</v>
      </c>
      <c r="E293" s="1">
        <v>599.41666667000004</v>
      </c>
      <c r="F293" s="11" t="str">
        <f t="shared" si="88"/>
        <v>N/A</v>
      </c>
      <c r="G293" s="1">
        <v>2157.9166667</v>
      </c>
      <c r="H293" s="11" t="str">
        <f t="shared" si="89"/>
        <v>N/A</v>
      </c>
      <c r="I293" s="12" t="s">
        <v>1744</v>
      </c>
      <c r="J293" s="12">
        <v>260</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1744</v>
      </c>
      <c r="J294" s="12" t="s">
        <v>1744</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1744</v>
      </c>
      <c r="J295" s="12" t="s">
        <v>1744</v>
      </c>
      <c r="K295" s="1" t="s">
        <v>213</v>
      </c>
      <c r="L295" s="9" t="str">
        <f t="shared" si="90"/>
        <v>N/A</v>
      </c>
    </row>
    <row r="296" spans="1:12" x14ac:dyDescent="0.25">
      <c r="A296" s="18" t="s">
        <v>704</v>
      </c>
      <c r="B296" s="1" t="s">
        <v>213</v>
      </c>
      <c r="C296" s="1">
        <v>634</v>
      </c>
      <c r="D296" s="11" t="str">
        <f t="shared" si="81"/>
        <v>N/A</v>
      </c>
      <c r="E296" s="1">
        <v>802</v>
      </c>
      <c r="F296" s="11" t="str">
        <f t="shared" si="88"/>
        <v>N/A</v>
      </c>
      <c r="G296" s="1">
        <v>964</v>
      </c>
      <c r="H296" s="11" t="str">
        <f t="shared" si="89"/>
        <v>N/A</v>
      </c>
      <c r="I296" s="12">
        <v>26.5</v>
      </c>
      <c r="J296" s="12">
        <v>20.2</v>
      </c>
      <c r="K296" s="1" t="s">
        <v>213</v>
      </c>
      <c r="L296" s="9" t="str">
        <f t="shared" si="90"/>
        <v>N/A</v>
      </c>
    </row>
    <row r="297" spans="1:12" x14ac:dyDescent="0.25">
      <c r="A297" s="18" t="s">
        <v>715</v>
      </c>
      <c r="B297" s="1" t="s">
        <v>213</v>
      </c>
      <c r="C297" s="1">
        <v>311.16666666999998</v>
      </c>
      <c r="D297" s="11" t="str">
        <f t="shared" si="81"/>
        <v>N/A</v>
      </c>
      <c r="E297" s="1">
        <v>395.16666666999998</v>
      </c>
      <c r="F297" s="11" t="str">
        <f t="shared" si="88"/>
        <v>N/A</v>
      </c>
      <c r="G297" s="1">
        <v>493</v>
      </c>
      <c r="H297" s="11" t="str">
        <f t="shared" si="89"/>
        <v>N/A</v>
      </c>
      <c r="I297" s="12">
        <v>27</v>
      </c>
      <c r="J297" s="12">
        <v>24.76</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1744</v>
      </c>
      <c r="J298" s="12" t="s">
        <v>1744</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1744</v>
      </c>
      <c r="J299" s="12" t="s">
        <v>1744</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1744</v>
      </c>
      <c r="J300" s="12" t="s">
        <v>1744</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1744</v>
      </c>
      <c r="J301" s="12" t="s">
        <v>1744</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1744</v>
      </c>
      <c r="J302" s="12" t="s">
        <v>1744</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1744</v>
      </c>
      <c r="J303" s="12" t="s">
        <v>1744</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1744</v>
      </c>
      <c r="J304" s="12" t="s">
        <v>1744</v>
      </c>
      <c r="K304" s="1" t="s">
        <v>213</v>
      </c>
      <c r="L304" s="9" t="str">
        <f t="shared" si="91"/>
        <v>N/A</v>
      </c>
    </row>
    <row r="305" spans="1:12" ht="25" x14ac:dyDescent="0.25">
      <c r="A305" s="50" t="s">
        <v>708</v>
      </c>
      <c r="B305" s="1" t="s">
        <v>213</v>
      </c>
      <c r="C305" s="1">
        <v>0</v>
      </c>
      <c r="D305" s="1" t="s">
        <v>213</v>
      </c>
      <c r="E305" s="1">
        <v>0</v>
      </c>
      <c r="F305" s="1" t="s">
        <v>213</v>
      </c>
      <c r="G305" s="1">
        <v>0</v>
      </c>
      <c r="H305" s="1" t="s">
        <v>213</v>
      </c>
      <c r="I305" s="12" t="s">
        <v>1744</v>
      </c>
      <c r="J305" s="12" t="s">
        <v>1744</v>
      </c>
      <c r="K305" s="1" t="s">
        <v>213</v>
      </c>
      <c r="L305" s="9" t="str">
        <f>IF(J305="Div by 0", "N/A", IF(K305="N/A","N/A", IF(J305&gt;VALUE(MID(K305,1,2)), "No", IF(J305&lt;-1*VALUE(MID(K305,1,2)), "No", "Yes"))))</f>
        <v>N/A</v>
      </c>
    </row>
    <row r="306" spans="1:12" x14ac:dyDescent="0.25">
      <c r="A306" s="50" t="s">
        <v>709</v>
      </c>
      <c r="B306" s="1" t="s">
        <v>213</v>
      </c>
      <c r="C306" s="1">
        <v>0</v>
      </c>
      <c r="D306" s="1" t="s">
        <v>213</v>
      </c>
      <c r="E306" s="1">
        <v>0</v>
      </c>
      <c r="F306" s="1" t="s">
        <v>213</v>
      </c>
      <c r="G306" s="1">
        <v>0</v>
      </c>
      <c r="H306" s="1" t="s">
        <v>213</v>
      </c>
      <c r="I306" s="12" t="s">
        <v>1744</v>
      </c>
      <c r="J306" s="12" t="s">
        <v>1744</v>
      </c>
      <c r="K306" s="1" t="s">
        <v>213</v>
      </c>
      <c r="L306" s="9" t="str">
        <f>IF(J306="Div by 0", "N/A", IF(K306="N/A","N/A", IF(J306&gt;VALUE(MID(K306,1,2)), "No", IF(J306&lt;-1*VALUE(MID(K306,1,2)), "No", "Yes"))))</f>
        <v>N/A</v>
      </c>
    </row>
    <row r="307" spans="1:12" x14ac:dyDescent="0.25">
      <c r="A307" s="50" t="s">
        <v>719</v>
      </c>
      <c r="B307" s="1" t="s">
        <v>213</v>
      </c>
      <c r="C307" s="1">
        <v>0</v>
      </c>
      <c r="D307" s="1" t="s">
        <v>213</v>
      </c>
      <c r="E307" s="1">
        <v>0</v>
      </c>
      <c r="F307" s="1" t="s">
        <v>213</v>
      </c>
      <c r="G307" s="1">
        <v>0</v>
      </c>
      <c r="H307" s="1" t="s">
        <v>213</v>
      </c>
      <c r="I307" s="12" t="s">
        <v>1744</v>
      </c>
      <c r="J307" s="12" t="s">
        <v>1744</v>
      </c>
      <c r="K307" s="1" t="s">
        <v>213</v>
      </c>
      <c r="L307" s="9" t="str">
        <f>IF(J307="Div by 0", "N/A", IF(K307="N/A","N/A", IF(J307&gt;VALUE(MID(K307,1,2)), "No", IF(J307&lt;-1*VALUE(MID(K307,1,2)), "No", "Yes"))))</f>
        <v>N/A</v>
      </c>
    </row>
    <row r="308" spans="1:12" x14ac:dyDescent="0.25">
      <c r="A308" s="50" t="s">
        <v>710</v>
      </c>
      <c r="B308" s="1" t="s">
        <v>213</v>
      </c>
      <c r="C308" s="1">
        <v>0</v>
      </c>
      <c r="D308" s="1" t="s">
        <v>213</v>
      </c>
      <c r="E308" s="1">
        <v>0</v>
      </c>
      <c r="F308" s="1" t="s">
        <v>213</v>
      </c>
      <c r="G308" s="1">
        <v>0</v>
      </c>
      <c r="H308" s="1" t="s">
        <v>213</v>
      </c>
      <c r="I308" s="12" t="s">
        <v>1744</v>
      </c>
      <c r="J308" s="12" t="s">
        <v>1744</v>
      </c>
      <c r="K308" s="1" t="s">
        <v>213</v>
      </c>
      <c r="L308" s="9" t="str">
        <f>IF(J308="Div by 0", "N/A", IF(K308="N/A","N/A", IF(J308&gt;VALUE(MID(K308,1,2)), "No", IF(J308&lt;-1*VALUE(MID(K308,1,2)), "No", "Yes"))))</f>
        <v>N/A</v>
      </c>
    </row>
    <row r="309" spans="1:12" x14ac:dyDescent="0.25">
      <c r="A309" s="50" t="s">
        <v>711</v>
      </c>
      <c r="B309" s="1" t="s">
        <v>213</v>
      </c>
      <c r="C309" s="1">
        <v>71480</v>
      </c>
      <c r="D309" s="1" t="s">
        <v>213</v>
      </c>
      <c r="E309" s="1">
        <v>81564</v>
      </c>
      <c r="F309" s="1" t="s">
        <v>213</v>
      </c>
      <c r="G309" s="1">
        <v>90738</v>
      </c>
      <c r="H309" s="1" t="s">
        <v>213</v>
      </c>
      <c r="I309" s="12">
        <v>14.11</v>
      </c>
      <c r="J309" s="12">
        <v>11.25</v>
      </c>
      <c r="K309" s="1" t="s">
        <v>213</v>
      </c>
      <c r="L309" s="9" t="str">
        <f>IF(J309="Div by 0", "N/A", IF(K309="N/A","N/A", IF(J309&gt;VALUE(MID(K309,1,2)), "No", IF(J309&lt;-1*VALUE(MID(K309,1,2)), "No", "Yes"))))</f>
        <v>N/A</v>
      </c>
    </row>
    <row r="310" spans="1:12" x14ac:dyDescent="0.25">
      <c r="A310" s="67" t="s">
        <v>73</v>
      </c>
      <c r="B310" s="35" t="s">
        <v>213</v>
      </c>
      <c r="C310" s="36">
        <v>648869</v>
      </c>
      <c r="D310" s="11" t="str">
        <f>IF($B310="N/A","N/A",IF(C310&gt;10,"No",IF(C310&lt;-10,"No","Yes")))</f>
        <v>N/A</v>
      </c>
      <c r="E310" s="36">
        <v>702651</v>
      </c>
      <c r="F310" s="11" t="str">
        <f>IF($B310="N/A","N/A",IF(E310&gt;10,"No",IF(E310&lt;-10,"No","Yes")))</f>
        <v>N/A</v>
      </c>
      <c r="G310" s="36">
        <v>736910</v>
      </c>
      <c r="H310" s="11" t="str">
        <f>IF($B310="N/A","N/A",IF(G310&gt;10,"No",IF(G310&lt;-10,"No","Yes")))</f>
        <v>N/A</v>
      </c>
      <c r="I310" s="12">
        <v>8.2889999999999997</v>
      </c>
      <c r="J310" s="12">
        <v>4.8760000000000003</v>
      </c>
      <c r="K310" s="43" t="s">
        <v>738</v>
      </c>
      <c r="L310" s="9" t="str">
        <f t="shared" ref="L310:L339" si="92">IF(J310="Div by 0", "N/A", IF(K310="N/A","N/A", IF(J310&gt;VALUE(MID(K310,1,2)), "No", IF(J310&lt;-1*VALUE(MID(K310,1,2)), "No", "Yes"))))</f>
        <v>Yes</v>
      </c>
    </row>
    <row r="311" spans="1:12" x14ac:dyDescent="0.25">
      <c r="A311" s="50" t="s">
        <v>182</v>
      </c>
      <c r="B311" s="35" t="s">
        <v>213</v>
      </c>
      <c r="C311" s="36">
        <v>88541</v>
      </c>
      <c r="D311" s="11" t="str">
        <f t="shared" ref="D311:D314" si="93">IF($B311="N/A","N/A",IF(C311&gt;10,"No",IF(C311&lt;-10,"No","Yes")))</f>
        <v>N/A</v>
      </c>
      <c r="E311" s="36">
        <v>100764</v>
      </c>
      <c r="F311" s="11" t="str">
        <f t="shared" ref="F311:F314" si="94">IF($B311="N/A","N/A",IF(E311&gt;10,"No",IF(E311&lt;-10,"No","Yes")))</f>
        <v>N/A</v>
      </c>
      <c r="G311" s="36">
        <v>106449</v>
      </c>
      <c r="H311" s="11" t="str">
        <f t="shared" ref="H311:H314" si="95">IF($B311="N/A","N/A",IF(G311&gt;10,"No",IF(G311&lt;-10,"No","Yes")))</f>
        <v>N/A</v>
      </c>
      <c r="I311" s="12">
        <v>13.8</v>
      </c>
      <c r="J311" s="12">
        <v>5.6420000000000003</v>
      </c>
      <c r="K311" s="43" t="s">
        <v>738</v>
      </c>
      <c r="L311" s="9" t="str">
        <f>IF(J311="Div by 0", "N/A", IF(OR(J311="N/A",K311="N/A"),"N/A", IF(J311&gt;VALUE(MID(K311,1,2)), "No", IF(J311&lt;-1*VALUE(MID(K311,1,2)), "No", "Yes"))))</f>
        <v>Yes</v>
      </c>
    </row>
    <row r="312" spans="1:12" x14ac:dyDescent="0.25">
      <c r="A312" s="50" t="s">
        <v>183</v>
      </c>
      <c r="B312" s="35" t="s">
        <v>213</v>
      </c>
      <c r="C312" s="36">
        <v>69598</v>
      </c>
      <c r="D312" s="11" t="str">
        <f t="shared" si="93"/>
        <v>N/A</v>
      </c>
      <c r="E312" s="36">
        <v>73848</v>
      </c>
      <c r="F312" s="11" t="str">
        <f t="shared" si="94"/>
        <v>N/A</v>
      </c>
      <c r="G312" s="36">
        <v>76171</v>
      </c>
      <c r="H312" s="11" t="str">
        <f t="shared" si="95"/>
        <v>N/A</v>
      </c>
      <c r="I312" s="12">
        <v>6.1059999999999999</v>
      </c>
      <c r="J312" s="12">
        <v>3.1459999999999999</v>
      </c>
      <c r="K312" s="43" t="s">
        <v>738</v>
      </c>
      <c r="L312" s="9" t="str">
        <f t="shared" ref="L312:L314" si="96">IF(J312="Div by 0", "N/A", IF(OR(J312="N/A",K312="N/A"),"N/A", IF(J312&gt;VALUE(MID(K312,1,2)), "No", IF(J312&lt;-1*VALUE(MID(K312,1,2)), "No", "Yes"))))</f>
        <v>Yes</v>
      </c>
    </row>
    <row r="313" spans="1:12" x14ac:dyDescent="0.25">
      <c r="A313" s="50" t="s">
        <v>184</v>
      </c>
      <c r="B313" s="35" t="s">
        <v>213</v>
      </c>
      <c r="C313" s="36">
        <v>270110</v>
      </c>
      <c r="D313" s="11" t="str">
        <f t="shared" si="93"/>
        <v>N/A</v>
      </c>
      <c r="E313" s="36">
        <v>283892</v>
      </c>
      <c r="F313" s="11" t="str">
        <f t="shared" si="94"/>
        <v>N/A</v>
      </c>
      <c r="G313" s="36">
        <v>291952</v>
      </c>
      <c r="H313" s="11" t="str">
        <f t="shared" si="95"/>
        <v>N/A</v>
      </c>
      <c r="I313" s="12">
        <v>5.1020000000000003</v>
      </c>
      <c r="J313" s="12">
        <v>2.839</v>
      </c>
      <c r="K313" s="43" t="s">
        <v>738</v>
      </c>
      <c r="L313" s="9" t="str">
        <f t="shared" si="96"/>
        <v>Yes</v>
      </c>
    </row>
    <row r="314" spans="1:12" x14ac:dyDescent="0.25">
      <c r="A314" s="7" t="s">
        <v>185</v>
      </c>
      <c r="B314" s="35" t="s">
        <v>213</v>
      </c>
      <c r="C314" s="36">
        <v>220620</v>
      </c>
      <c r="D314" s="11" t="str">
        <f t="shared" si="93"/>
        <v>N/A</v>
      </c>
      <c r="E314" s="36">
        <v>244147</v>
      </c>
      <c r="F314" s="11" t="str">
        <f t="shared" si="94"/>
        <v>N/A</v>
      </c>
      <c r="G314" s="36">
        <v>262338</v>
      </c>
      <c r="H314" s="11" t="str">
        <f t="shared" si="95"/>
        <v>N/A</v>
      </c>
      <c r="I314" s="12">
        <v>10.66</v>
      </c>
      <c r="J314" s="12">
        <v>7.4509999999999996</v>
      </c>
      <c r="K314" s="43" t="s">
        <v>738</v>
      </c>
      <c r="L314" s="9" t="str">
        <f t="shared" si="96"/>
        <v>Yes</v>
      </c>
    </row>
    <row r="315" spans="1:12" x14ac:dyDescent="0.25">
      <c r="A315" s="50" t="s">
        <v>1110</v>
      </c>
      <c r="B315" s="13" t="s">
        <v>213</v>
      </c>
      <c r="C315" s="36">
        <v>262414</v>
      </c>
      <c r="D315" s="9" t="str">
        <f t="shared" ref="D315:F318" si="97">IF($B315="N/A","N/A",IF(C315&lt;0,"No","Yes"))</f>
        <v>N/A</v>
      </c>
      <c r="E315" s="36">
        <v>275897</v>
      </c>
      <c r="F315" s="9" t="str">
        <f t="shared" si="97"/>
        <v>N/A</v>
      </c>
      <c r="G315" s="36">
        <v>283743</v>
      </c>
      <c r="H315" s="9" t="str">
        <f t="shared" ref="H315:H318" si="98">IF($B315="N/A","N/A",IF(G315&lt;0,"No","Yes"))</f>
        <v>N/A</v>
      </c>
      <c r="I315" s="12">
        <v>5.1379999999999999</v>
      </c>
      <c r="J315" s="12">
        <v>2.8439999999999999</v>
      </c>
      <c r="K315" s="1" t="s">
        <v>737</v>
      </c>
      <c r="L315" s="9" t="str">
        <f>IF(J315="Div by 0", "N/A", IF(OR(J315="N/A",K315="N/A"),"N/A", IF(J315&gt;VALUE(MID(K315,1,2)), "No", IF(J315&lt;-1*VALUE(MID(K315,1,2)), "No", "Yes"))))</f>
        <v>Yes</v>
      </c>
    </row>
    <row r="316" spans="1:12" x14ac:dyDescent="0.25">
      <c r="A316" s="50" t="s">
        <v>431</v>
      </c>
      <c r="B316" s="13" t="s">
        <v>213</v>
      </c>
      <c r="C316" s="36">
        <v>17306</v>
      </c>
      <c r="D316" s="9" t="str">
        <f t="shared" si="97"/>
        <v>N/A</v>
      </c>
      <c r="E316" s="36">
        <v>18280</v>
      </c>
      <c r="F316" s="9" t="str">
        <f t="shared" si="97"/>
        <v>N/A</v>
      </c>
      <c r="G316" s="36">
        <v>18741</v>
      </c>
      <c r="H316" s="9" t="str">
        <f t="shared" si="98"/>
        <v>N/A</v>
      </c>
      <c r="I316" s="12">
        <v>5.6280000000000001</v>
      </c>
      <c r="J316" s="12">
        <v>2.5219999999999998</v>
      </c>
      <c r="K316" s="1" t="s">
        <v>737</v>
      </c>
      <c r="L316" s="9" t="str">
        <f t="shared" ref="L316:L318" si="99">IF(J316="Div by 0", "N/A", IF(OR(J316="N/A",K316="N/A"),"N/A", IF(J316&gt;VALUE(MID(K316,1,2)), "No", IF(J316&lt;-1*VALUE(MID(K316,1,2)), "No", "Yes"))))</f>
        <v>Yes</v>
      </c>
    </row>
    <row r="317" spans="1:12" x14ac:dyDescent="0.25">
      <c r="A317" s="50" t="s">
        <v>432</v>
      </c>
      <c r="B317" s="13" t="s">
        <v>213</v>
      </c>
      <c r="C317" s="36">
        <v>270659</v>
      </c>
      <c r="D317" s="9" t="str">
        <f t="shared" si="97"/>
        <v>N/A</v>
      </c>
      <c r="E317" s="36">
        <v>297210</v>
      </c>
      <c r="F317" s="9" t="str">
        <f t="shared" si="97"/>
        <v>N/A</v>
      </c>
      <c r="G317" s="36">
        <v>316893</v>
      </c>
      <c r="H317" s="9" t="str">
        <f t="shared" si="98"/>
        <v>N/A</v>
      </c>
      <c r="I317" s="12">
        <v>9.81</v>
      </c>
      <c r="J317" s="12">
        <v>6.6230000000000002</v>
      </c>
      <c r="K317" s="1" t="s">
        <v>737</v>
      </c>
      <c r="L317" s="9" t="str">
        <f t="shared" si="99"/>
        <v>Yes</v>
      </c>
    </row>
    <row r="318" spans="1:12" x14ac:dyDescent="0.25">
      <c r="A318" s="50" t="s">
        <v>1111</v>
      </c>
      <c r="B318" s="13" t="s">
        <v>213</v>
      </c>
      <c r="C318" s="36">
        <v>70494</v>
      </c>
      <c r="D318" s="9" t="str">
        <f t="shared" si="97"/>
        <v>N/A</v>
      </c>
      <c r="E318" s="36">
        <v>82239</v>
      </c>
      <c r="F318" s="9" t="str">
        <f t="shared" si="97"/>
        <v>N/A</v>
      </c>
      <c r="G318" s="36">
        <v>87863</v>
      </c>
      <c r="H318" s="9" t="str">
        <f t="shared" si="98"/>
        <v>N/A</v>
      </c>
      <c r="I318" s="12">
        <v>16.66</v>
      </c>
      <c r="J318" s="12">
        <v>6.8390000000000004</v>
      </c>
      <c r="K318" s="1" t="s">
        <v>737</v>
      </c>
      <c r="L318" s="9" t="str">
        <f t="shared" si="99"/>
        <v>Yes</v>
      </c>
    </row>
    <row r="319" spans="1:12" x14ac:dyDescent="0.25">
      <c r="A319" s="50" t="s">
        <v>98</v>
      </c>
      <c r="B319" s="35" t="s">
        <v>291</v>
      </c>
      <c r="C319" s="8">
        <v>90.681632194000002</v>
      </c>
      <c r="D319" s="11" t="str">
        <f>IF($B319="N/A","N/A",IF(C319&gt;80,"Yes","No"))</f>
        <v>Yes</v>
      </c>
      <c r="E319" s="8">
        <v>89.412240216000001</v>
      </c>
      <c r="F319" s="11" t="str">
        <f>IF($B319="N/A","N/A",IF(E319&gt;80,"Yes","No"))</f>
        <v>Yes</v>
      </c>
      <c r="G319" s="8">
        <v>88.626290862999994</v>
      </c>
      <c r="H319" s="11" t="str">
        <f>IF($B319="N/A","N/A",IF(G319&gt;80,"Yes","No"))</f>
        <v>Yes</v>
      </c>
      <c r="I319" s="12">
        <v>-1.4</v>
      </c>
      <c r="J319" s="12">
        <v>-0.879</v>
      </c>
      <c r="K319" s="43" t="s">
        <v>738</v>
      </c>
      <c r="L319" s="9" t="str">
        <f t="shared" si="92"/>
        <v>Yes</v>
      </c>
    </row>
    <row r="320" spans="1:12" x14ac:dyDescent="0.25">
      <c r="A320" s="50" t="s">
        <v>332</v>
      </c>
      <c r="B320" s="35" t="s">
        <v>278</v>
      </c>
      <c r="C320" s="8">
        <v>5.8563438799999999E-2</v>
      </c>
      <c r="D320" s="11" t="str">
        <f>IF($B320="N/A","N/A",IF(C320&gt;=5,"No",IF(C320&lt;0,"No","Yes")))</f>
        <v>Yes</v>
      </c>
      <c r="E320" s="8">
        <v>9.9622709999999995E-4</v>
      </c>
      <c r="F320" s="11" t="str">
        <f>IF($B320="N/A","N/A",IF(E320&gt;=5,"No",IF(E320&lt;0,"No","Yes")))</f>
        <v>Yes</v>
      </c>
      <c r="G320" s="8">
        <v>9.4991249999999998E-4</v>
      </c>
      <c r="H320" s="11" t="str">
        <f>IF($B320="N/A","N/A",IF(G320&gt;=5,"No",IF(G320&lt;0,"No","Yes")))</f>
        <v>Yes</v>
      </c>
      <c r="I320" s="12">
        <v>-98.3</v>
      </c>
      <c r="J320" s="12">
        <v>-4.6500000000000004</v>
      </c>
      <c r="K320" s="43" t="s">
        <v>738</v>
      </c>
      <c r="L320" s="9" t="str">
        <f t="shared" si="92"/>
        <v>Yes</v>
      </c>
    </row>
    <row r="321" spans="1:12" x14ac:dyDescent="0.25">
      <c r="A321" s="50" t="s">
        <v>340</v>
      </c>
      <c r="B321" s="43" t="s">
        <v>278</v>
      </c>
      <c r="C321" s="8">
        <v>9.2134159592000007</v>
      </c>
      <c r="D321" s="11" t="str">
        <f>IF($B321="N/A","N/A",IF(C321&gt;=5,"No",IF(C321&lt;0,"No","Yes")))</f>
        <v>No</v>
      </c>
      <c r="E321" s="8">
        <v>10.487567797000001</v>
      </c>
      <c r="F321" s="11" t="str">
        <f>IF($B321="N/A","N/A",IF(E321&gt;=5,"No",IF(E321&lt;0,"No","Yes")))</f>
        <v>No</v>
      </c>
      <c r="G321" s="8">
        <v>10.998900816000001</v>
      </c>
      <c r="H321" s="11" t="str">
        <f>IF($B321="N/A","N/A",IF(G321&gt;=5,"No",IF(G321&lt;0,"No","Yes")))</f>
        <v>No</v>
      </c>
      <c r="I321" s="12">
        <v>13.83</v>
      </c>
      <c r="J321" s="12">
        <v>4.8760000000000003</v>
      </c>
      <c r="K321" s="43" t="s">
        <v>738</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1744</v>
      </c>
      <c r="J322" s="12" t="s">
        <v>1744</v>
      </c>
      <c r="K322" s="43" t="s">
        <v>738</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1744</v>
      </c>
      <c r="J323" s="12" t="s">
        <v>1744</v>
      </c>
      <c r="K323" s="43" t="s">
        <v>738</v>
      </c>
      <c r="L323" s="9" t="str">
        <f t="shared" si="92"/>
        <v>N/A</v>
      </c>
    </row>
    <row r="324" spans="1:12" x14ac:dyDescent="0.25">
      <c r="A324" s="50" t="s">
        <v>335</v>
      </c>
      <c r="B324" s="43" t="s">
        <v>278</v>
      </c>
      <c r="C324" s="8">
        <v>0</v>
      </c>
      <c r="D324" s="11" t="str">
        <f>IF($B324="N/A","N/A",IF(C324&gt;=5,"No",IF(C324&lt;0,"No","Yes")))</f>
        <v>Yes</v>
      </c>
      <c r="E324" s="8">
        <v>4.25531309E-2</v>
      </c>
      <c r="F324" s="11" t="str">
        <f>IF($B324="N/A","N/A",IF(E324&gt;=5,"No",IF(E324&lt;0,"No","Yes")))</f>
        <v>Yes</v>
      </c>
      <c r="G324" s="8">
        <v>0.30614321970000002</v>
      </c>
      <c r="H324" s="11" t="str">
        <f>IF($B324="N/A","N/A",IF(G324&gt;=5,"No",IF(G324&lt;0,"No","Yes")))</f>
        <v>Yes</v>
      </c>
      <c r="I324" s="12" t="s">
        <v>1744</v>
      </c>
      <c r="J324" s="12">
        <v>619.4</v>
      </c>
      <c r="K324" s="43" t="s">
        <v>738</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1744</v>
      </c>
      <c r="J325" s="12" t="s">
        <v>1744</v>
      </c>
      <c r="K325" s="43" t="s">
        <v>738</v>
      </c>
      <c r="L325" s="9" t="str">
        <f t="shared" si="92"/>
        <v>N/A</v>
      </c>
    </row>
    <row r="326" spans="1:12" x14ac:dyDescent="0.25">
      <c r="A326" s="50" t="s">
        <v>337</v>
      </c>
      <c r="B326" s="43" t="s">
        <v>292</v>
      </c>
      <c r="C326" s="8">
        <v>4.63884081E-2</v>
      </c>
      <c r="D326" s="11" t="str">
        <f t="shared" si="100"/>
        <v>No</v>
      </c>
      <c r="E326" s="8">
        <v>5.6642629100000001E-2</v>
      </c>
      <c r="F326" s="11" t="str">
        <f t="shared" si="101"/>
        <v>No</v>
      </c>
      <c r="G326" s="8">
        <v>6.7715189100000003E-2</v>
      </c>
      <c r="H326" s="11" t="str">
        <f t="shared" si="102"/>
        <v>No</v>
      </c>
      <c r="I326" s="12">
        <v>22.11</v>
      </c>
      <c r="J326" s="12">
        <v>19.55</v>
      </c>
      <c r="K326" s="43" t="s">
        <v>738</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1744</v>
      </c>
      <c r="J327" s="12" t="s">
        <v>1744</v>
      </c>
      <c r="K327" s="43" t="s">
        <v>738</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1744</v>
      </c>
      <c r="J328" s="12" t="s">
        <v>1744</v>
      </c>
      <c r="K328" s="43" t="s">
        <v>738</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1744</v>
      </c>
      <c r="J329" s="12" t="s">
        <v>1744</v>
      </c>
      <c r="K329" s="43" t="s">
        <v>738</v>
      </c>
      <c r="L329" s="9" t="str">
        <f t="shared" si="92"/>
        <v>N/A</v>
      </c>
    </row>
    <row r="330" spans="1:12" x14ac:dyDescent="0.25">
      <c r="A330" s="50" t="s">
        <v>1112</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1744</v>
      </c>
      <c r="J330" s="12" t="s">
        <v>1744</v>
      </c>
      <c r="K330" s="43" t="s">
        <v>738</v>
      </c>
      <c r="L330" s="9" t="str">
        <f t="shared" si="92"/>
        <v>N/A</v>
      </c>
    </row>
    <row r="331" spans="1:12" x14ac:dyDescent="0.25">
      <c r="A331" s="50" t="s">
        <v>1113</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1744</v>
      </c>
      <c r="J331" s="12" t="s">
        <v>1744</v>
      </c>
      <c r="K331" s="43" t="s">
        <v>738</v>
      </c>
      <c r="L331" s="9" t="str">
        <f t="shared" si="92"/>
        <v>N/A</v>
      </c>
    </row>
    <row r="332" spans="1:12" x14ac:dyDescent="0.25">
      <c r="A332" s="50" t="s">
        <v>1114</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1744</v>
      </c>
      <c r="J332" s="12" t="s">
        <v>1744</v>
      </c>
      <c r="K332" s="43" t="s">
        <v>738</v>
      </c>
      <c r="L332" s="9" t="str">
        <f t="shared" si="92"/>
        <v>N/A</v>
      </c>
    </row>
    <row r="333" spans="1:12" x14ac:dyDescent="0.25">
      <c r="A333" s="50" t="s">
        <v>1115</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1744</v>
      </c>
      <c r="J333" s="12" t="s">
        <v>1744</v>
      </c>
      <c r="K333" s="43" t="s">
        <v>738</v>
      </c>
      <c r="L333" s="9" t="str">
        <f t="shared" si="92"/>
        <v>N/A</v>
      </c>
    </row>
    <row r="334" spans="1:12" x14ac:dyDescent="0.25">
      <c r="A334" s="50" t="s">
        <v>1116</v>
      </c>
      <c r="B334" s="35" t="s">
        <v>293</v>
      </c>
      <c r="C334" s="8">
        <v>9.0200024967000001</v>
      </c>
      <c r="D334" s="11" t="str">
        <f>IF($B334="N/A","N/A",IF(C334&gt;15,"No",IF(C334&lt;2,"No","Yes")))</f>
        <v>Yes</v>
      </c>
      <c r="E334" s="8">
        <v>8.5657033150000004</v>
      </c>
      <c r="F334" s="11" t="str">
        <f>IF($B334="N/A","N/A",IF(E334&gt;15,"No",IF(E334&lt;2,"No","Yes")))</f>
        <v>Yes</v>
      </c>
      <c r="G334" s="8">
        <v>8.8529128387</v>
      </c>
      <c r="H334" s="11" t="str">
        <f>IF($B334="N/A","N/A",IF(G334&gt;15,"No",IF(G334&lt;2,"No","Yes")))</f>
        <v>Yes</v>
      </c>
      <c r="I334" s="12">
        <v>-5.04</v>
      </c>
      <c r="J334" s="12">
        <v>3.3530000000000002</v>
      </c>
      <c r="K334" s="43" t="s">
        <v>738</v>
      </c>
      <c r="L334" s="9" t="str">
        <f t="shared" si="92"/>
        <v>Yes</v>
      </c>
    </row>
    <row r="335" spans="1:12" x14ac:dyDescent="0.25">
      <c r="A335" s="50" t="s">
        <v>1117</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1744</v>
      </c>
      <c r="J335" s="12" t="s">
        <v>1744</v>
      </c>
      <c r="K335" s="43" t="s">
        <v>738</v>
      </c>
      <c r="L335" s="9" t="str">
        <f t="shared" si="92"/>
        <v>N/A</v>
      </c>
    </row>
    <row r="336" spans="1:12" x14ac:dyDescent="0.25">
      <c r="A336" s="50" t="s">
        <v>1672</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1744</v>
      </c>
      <c r="J336" s="12" t="s">
        <v>1744</v>
      </c>
      <c r="K336" s="43" t="s">
        <v>738</v>
      </c>
      <c r="L336" s="9" t="str">
        <f t="shared" si="92"/>
        <v>N/A</v>
      </c>
    </row>
    <row r="337" spans="1:12" x14ac:dyDescent="0.25">
      <c r="A337" s="50" t="s">
        <v>1673</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1744</v>
      </c>
      <c r="J337" s="12" t="s">
        <v>1744</v>
      </c>
      <c r="K337" s="43" t="s">
        <v>738</v>
      </c>
      <c r="L337" s="9" t="str">
        <f t="shared" si="92"/>
        <v>N/A</v>
      </c>
    </row>
    <row r="338" spans="1:12" x14ac:dyDescent="0.25">
      <c r="A338" s="50" t="s">
        <v>1674</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1744</v>
      </c>
      <c r="J338" s="12" t="s">
        <v>1744</v>
      </c>
      <c r="K338" s="43" t="s">
        <v>738</v>
      </c>
      <c r="L338" s="9" t="str">
        <f t="shared" si="92"/>
        <v>N/A</v>
      </c>
    </row>
    <row r="339" spans="1:12" x14ac:dyDescent="0.25">
      <c r="A339" s="50" t="s">
        <v>1675</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1744</v>
      </c>
      <c r="J339" s="12" t="s">
        <v>1744</v>
      </c>
      <c r="K339" s="43" t="s">
        <v>738</v>
      </c>
      <c r="L339" s="9" t="str">
        <f t="shared" si="92"/>
        <v>N/A</v>
      </c>
    </row>
    <row r="340" spans="1:12" s="20" customFormat="1" ht="12" customHeight="1" x14ac:dyDescent="0.25">
      <c r="A340" s="144" t="s">
        <v>1632</v>
      </c>
      <c r="B340" s="145"/>
      <c r="C340" s="145"/>
      <c r="D340" s="145"/>
      <c r="E340" s="145"/>
      <c r="F340" s="145"/>
      <c r="G340" s="145"/>
      <c r="H340" s="145"/>
      <c r="I340" s="145"/>
      <c r="J340" s="145"/>
      <c r="K340" s="145"/>
      <c r="L340" s="146"/>
    </row>
    <row r="341" spans="1:12" s="20" customFormat="1" ht="12.75" customHeight="1" x14ac:dyDescent="0.25">
      <c r="A341" s="136" t="s">
        <v>1630</v>
      </c>
      <c r="B341" s="137"/>
      <c r="C341" s="137"/>
      <c r="D341" s="137"/>
      <c r="E341" s="137"/>
      <c r="F341" s="137"/>
      <c r="G341" s="137"/>
      <c r="H341" s="137"/>
      <c r="I341" s="137"/>
      <c r="J341" s="137"/>
      <c r="K341" s="137"/>
      <c r="L341" s="138"/>
    </row>
    <row r="342" spans="1:12" s="20" customFormat="1" x14ac:dyDescent="0.25">
      <c r="A342" s="139" t="s">
        <v>1731</v>
      </c>
      <c r="B342" s="139"/>
      <c r="C342" s="139"/>
      <c r="D342" s="139"/>
      <c r="E342" s="139"/>
      <c r="F342" s="139"/>
      <c r="G342" s="139"/>
      <c r="H342" s="139"/>
      <c r="I342" s="139"/>
      <c r="J342" s="139"/>
      <c r="K342" s="139"/>
      <c r="L342" s="140"/>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742</v>
      </c>
    </row>
    <row r="2" spans="1:1" s="99" customFormat="1" x14ac:dyDescent="0.25">
      <c r="A2" s="115" t="s">
        <v>1631</v>
      </c>
    </row>
    <row r="3" spans="1:1" s="99" customFormat="1" x14ac:dyDescent="0.25">
      <c r="A3" s="100" t="s">
        <v>1628</v>
      </c>
    </row>
    <row r="4" spans="1:1" s="99" customFormat="1" x14ac:dyDescent="0.25">
      <c r="A4" s="99" t="s">
        <v>1671</v>
      </c>
    </row>
    <row r="5" spans="1:1" s="99" customFormat="1" x14ac:dyDescent="0.25">
      <c r="A5" s="99" t="s">
        <v>1629</v>
      </c>
    </row>
    <row r="6" spans="1:1" s="99" customFormat="1" x14ac:dyDescent="0.25">
      <c r="A6" s="99" t="s">
        <v>743</v>
      </c>
    </row>
    <row r="7" spans="1:1" x14ac:dyDescent="0.25">
      <c r="A7" s="99" t="s">
        <v>744</v>
      </c>
    </row>
    <row r="8" spans="1:1" x14ac:dyDescent="0.25">
      <c r="A8" s="115" t="s">
        <v>1631</v>
      </c>
    </row>
    <row r="9" spans="1:1" x14ac:dyDescent="0.25">
      <c r="A9" s="98"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5"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30" sqref="A30"/>
      <selection pane="topRight" activeCell="A30" sqref="A30"/>
      <selection pane="bottomLeft" activeCell="A30" sqref="A30"/>
      <selection pane="bottomRight" activeCell="A30" sqref="A30"/>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1725</v>
      </c>
      <c r="B1" s="128"/>
      <c r="C1" s="128"/>
      <c r="D1" s="128"/>
      <c r="E1" s="128"/>
      <c r="F1" s="128"/>
      <c r="G1" s="128"/>
      <c r="H1" s="128"/>
      <c r="I1" s="128"/>
      <c r="J1" s="128"/>
      <c r="K1" s="128"/>
      <c r="L1" s="129"/>
    </row>
    <row r="2" spans="1:12" ht="24.75" customHeight="1" x14ac:dyDescent="0.3">
      <c r="A2" s="150" t="s">
        <v>1591</v>
      </c>
      <c r="B2" s="151"/>
      <c r="C2" s="151"/>
      <c r="D2" s="151"/>
      <c r="E2" s="151"/>
      <c r="F2" s="151"/>
      <c r="G2" s="151"/>
      <c r="H2" s="151"/>
      <c r="I2" s="151"/>
      <c r="J2" s="151"/>
      <c r="K2" s="151"/>
      <c r="L2" s="152"/>
    </row>
    <row r="3" spans="1:12" s="20" customFormat="1" ht="13" x14ac:dyDescent="0.3">
      <c r="A3" s="133" t="s">
        <v>1743</v>
      </c>
      <c r="B3" s="134"/>
      <c r="C3" s="134"/>
      <c r="D3" s="134"/>
      <c r="E3" s="134"/>
      <c r="F3" s="134"/>
      <c r="G3" s="134"/>
      <c r="H3" s="134"/>
      <c r="I3" s="134"/>
      <c r="J3" s="134"/>
      <c r="K3" s="134"/>
      <c r="L3" s="135"/>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1723</v>
      </c>
      <c r="E5" s="24" t="s">
        <v>1693</v>
      </c>
      <c r="F5" s="24" t="s">
        <v>1720</v>
      </c>
      <c r="G5" s="24" t="s">
        <v>1717</v>
      </c>
      <c r="H5" s="24" t="s">
        <v>1718</v>
      </c>
      <c r="I5" s="40" t="s">
        <v>1724</v>
      </c>
      <c r="J5" s="40" t="s">
        <v>1721</v>
      </c>
      <c r="K5" s="41" t="s">
        <v>741</v>
      </c>
      <c r="L5" s="42" t="s">
        <v>740</v>
      </c>
    </row>
    <row r="6" spans="1:12" x14ac:dyDescent="0.25">
      <c r="A6" s="4" t="s">
        <v>58</v>
      </c>
      <c r="B6" s="43" t="s">
        <v>213</v>
      </c>
      <c r="C6" s="14">
        <v>5743300362</v>
      </c>
      <c r="D6" s="11" t="str">
        <f t="shared" ref="D6:D12" si="0">IF($B6="N/A","N/A",IF(C6&gt;10,"No",IF(C6&lt;-10,"No","Yes")))</f>
        <v>N/A</v>
      </c>
      <c r="E6" s="14">
        <v>5934570833</v>
      </c>
      <c r="F6" s="11" t="str">
        <f t="shared" ref="F6:F12" si="1">IF($B6="N/A","N/A",IF(E6&gt;10,"No",IF(E6&lt;-10,"No","Yes")))</f>
        <v>N/A</v>
      </c>
      <c r="G6" s="14">
        <v>6296779980</v>
      </c>
      <c r="H6" s="11" t="str">
        <f t="shared" ref="H6:H12" si="2">IF($B6="N/A","N/A",IF(G6&gt;10,"No",IF(G6&lt;-10,"No","Yes")))</f>
        <v>N/A</v>
      </c>
      <c r="I6" s="12">
        <v>3.33</v>
      </c>
      <c r="J6" s="12">
        <v>6.1029999999999998</v>
      </c>
      <c r="K6" s="43" t="s">
        <v>736</v>
      </c>
      <c r="L6" s="9" t="str">
        <f t="shared" ref="L6:L13" si="3">IF(J6="Div by 0", "N/A", IF(K6="N/A","N/A", IF(J6&gt;VALUE(MID(K6,1,2)), "No", IF(J6&lt;-1*VALUE(MID(K6,1,2)), "No", "Yes"))))</f>
        <v>Yes</v>
      </c>
    </row>
    <row r="7" spans="1:12" x14ac:dyDescent="0.25">
      <c r="A7" s="4" t="s">
        <v>1118</v>
      </c>
      <c r="B7" s="43" t="s">
        <v>213</v>
      </c>
      <c r="C7" s="14">
        <v>7214.5760756999998</v>
      </c>
      <c r="D7" s="11" t="str">
        <f t="shared" si="0"/>
        <v>N/A</v>
      </c>
      <c r="E7" s="14">
        <v>7137.1524767000001</v>
      </c>
      <c r="F7" s="11" t="str">
        <f t="shared" si="1"/>
        <v>N/A</v>
      </c>
      <c r="G7" s="14">
        <v>7266.2168308999999</v>
      </c>
      <c r="H7" s="11" t="str">
        <f t="shared" si="2"/>
        <v>N/A</v>
      </c>
      <c r="I7" s="12">
        <v>-1.07</v>
      </c>
      <c r="J7" s="12">
        <v>1.8080000000000001</v>
      </c>
      <c r="K7" s="43" t="s">
        <v>736</v>
      </c>
      <c r="L7" s="9" t="str">
        <f t="shared" si="3"/>
        <v>Yes</v>
      </c>
    </row>
    <row r="8" spans="1:12" x14ac:dyDescent="0.25">
      <c r="A8" s="4" t="s">
        <v>721</v>
      </c>
      <c r="B8" s="43" t="s">
        <v>213</v>
      </c>
      <c r="C8" s="14">
        <v>975</v>
      </c>
      <c r="D8" s="11" t="str">
        <f t="shared" si="0"/>
        <v>N/A</v>
      </c>
      <c r="E8" s="14">
        <v>275</v>
      </c>
      <c r="F8" s="11" t="str">
        <f t="shared" si="1"/>
        <v>N/A</v>
      </c>
      <c r="G8" s="14">
        <v>304</v>
      </c>
      <c r="H8" s="11" t="str">
        <f t="shared" si="2"/>
        <v>N/A</v>
      </c>
      <c r="I8" s="12">
        <v>-71.8</v>
      </c>
      <c r="J8" s="12">
        <v>10.55</v>
      </c>
      <c r="K8" s="43" t="s">
        <v>736</v>
      </c>
      <c r="L8" s="9" t="str">
        <f t="shared" si="3"/>
        <v>Yes</v>
      </c>
    </row>
    <row r="9" spans="1:12" x14ac:dyDescent="0.25">
      <c r="A9" s="4" t="s">
        <v>722</v>
      </c>
      <c r="B9" s="43" t="s">
        <v>213</v>
      </c>
      <c r="C9" s="14">
        <v>1997</v>
      </c>
      <c r="D9" s="11" t="str">
        <f t="shared" si="0"/>
        <v>N/A</v>
      </c>
      <c r="E9" s="14">
        <v>1167</v>
      </c>
      <c r="F9" s="11" t="str">
        <f t="shared" si="1"/>
        <v>N/A</v>
      </c>
      <c r="G9" s="14">
        <v>1246</v>
      </c>
      <c r="H9" s="11" t="str">
        <f t="shared" si="2"/>
        <v>N/A</v>
      </c>
      <c r="I9" s="12">
        <v>-41.6</v>
      </c>
      <c r="J9" s="12">
        <v>6.7690000000000001</v>
      </c>
      <c r="K9" s="43" t="s">
        <v>736</v>
      </c>
      <c r="L9" s="9" t="str">
        <f t="shared" si="3"/>
        <v>Yes</v>
      </c>
    </row>
    <row r="10" spans="1:12" x14ac:dyDescent="0.25">
      <c r="A10" s="4" t="s">
        <v>723</v>
      </c>
      <c r="B10" s="43" t="s">
        <v>213</v>
      </c>
      <c r="C10" s="14">
        <v>4447</v>
      </c>
      <c r="D10" s="11" t="str">
        <f t="shared" si="0"/>
        <v>N/A</v>
      </c>
      <c r="E10" s="14">
        <v>4051</v>
      </c>
      <c r="F10" s="11" t="str">
        <f t="shared" si="1"/>
        <v>N/A</v>
      </c>
      <c r="G10" s="14">
        <v>4254</v>
      </c>
      <c r="H10" s="11" t="str">
        <f t="shared" si="2"/>
        <v>N/A</v>
      </c>
      <c r="I10" s="12">
        <v>-8.9</v>
      </c>
      <c r="J10" s="12">
        <v>5.0110000000000001</v>
      </c>
      <c r="K10" s="43" t="s">
        <v>736</v>
      </c>
      <c r="L10" s="9" t="str">
        <f t="shared" si="3"/>
        <v>Yes</v>
      </c>
    </row>
    <row r="11" spans="1:12" x14ac:dyDescent="0.25">
      <c r="A11" s="4" t="s">
        <v>724</v>
      </c>
      <c r="B11" s="43" t="s">
        <v>213</v>
      </c>
      <c r="C11" s="14">
        <v>32488</v>
      </c>
      <c r="D11" s="11" t="str">
        <f t="shared" si="0"/>
        <v>N/A</v>
      </c>
      <c r="E11" s="14">
        <v>34454</v>
      </c>
      <c r="F11" s="11" t="str">
        <f t="shared" si="1"/>
        <v>N/A</v>
      </c>
      <c r="G11" s="14">
        <v>34843</v>
      </c>
      <c r="H11" s="11" t="str">
        <f t="shared" si="2"/>
        <v>N/A</v>
      </c>
      <c r="I11" s="12">
        <v>6.0510000000000002</v>
      </c>
      <c r="J11" s="12">
        <v>1.129</v>
      </c>
      <c r="K11" s="43" t="s">
        <v>736</v>
      </c>
      <c r="L11" s="9" t="str">
        <f t="shared" si="3"/>
        <v>Yes</v>
      </c>
    </row>
    <row r="12" spans="1:12" x14ac:dyDescent="0.25">
      <c r="A12" s="4" t="s">
        <v>725</v>
      </c>
      <c r="B12" s="43" t="s">
        <v>213</v>
      </c>
      <c r="C12" s="14">
        <v>90325</v>
      </c>
      <c r="D12" s="11" t="str">
        <f t="shared" si="0"/>
        <v>N/A</v>
      </c>
      <c r="E12" s="14">
        <v>95418</v>
      </c>
      <c r="F12" s="11" t="str">
        <f t="shared" si="1"/>
        <v>N/A</v>
      </c>
      <c r="G12" s="14">
        <v>97582</v>
      </c>
      <c r="H12" s="11" t="str">
        <f t="shared" si="2"/>
        <v>N/A</v>
      </c>
      <c r="I12" s="12">
        <v>5.6390000000000002</v>
      </c>
      <c r="J12" s="12">
        <v>2.2679999999999998</v>
      </c>
      <c r="K12" s="43" t="s">
        <v>736</v>
      </c>
      <c r="L12" s="9" t="str">
        <f t="shared" si="3"/>
        <v>Yes</v>
      </c>
    </row>
    <row r="13" spans="1:12" x14ac:dyDescent="0.25">
      <c r="A13" s="4" t="s">
        <v>74</v>
      </c>
      <c r="B13" s="43" t="s">
        <v>213</v>
      </c>
      <c r="C13" s="14">
        <v>1155019</v>
      </c>
      <c r="D13" s="11" t="str">
        <f>IF($B13="N/A","N/A",IF(C13&gt;10,"No",IF(C13&lt;-10,"No","Yes")))</f>
        <v>N/A</v>
      </c>
      <c r="E13" s="14">
        <v>1038150</v>
      </c>
      <c r="F13" s="11" t="str">
        <f>IF($B13="N/A","N/A",IF(E13&gt;10,"No",IF(E13&lt;-10,"No","Yes")))</f>
        <v>N/A</v>
      </c>
      <c r="G13" s="14">
        <v>1536562</v>
      </c>
      <c r="H13" s="11" t="str">
        <f>IF($B13="N/A","N/A",IF(G13&gt;10,"No",IF(G13&lt;-10,"No","Yes")))</f>
        <v>N/A</v>
      </c>
      <c r="I13" s="12">
        <v>-10.1</v>
      </c>
      <c r="J13" s="12">
        <v>48.01</v>
      </c>
      <c r="K13" s="43" t="s">
        <v>736</v>
      </c>
      <c r="L13" s="9" t="str">
        <f t="shared" si="3"/>
        <v>No</v>
      </c>
    </row>
    <row r="14" spans="1:12" x14ac:dyDescent="0.25">
      <c r="A14" s="53" t="s">
        <v>157</v>
      </c>
      <c r="B14" s="35" t="s">
        <v>213</v>
      </c>
      <c r="C14" s="8">
        <v>9.4795802875999993</v>
      </c>
      <c r="D14" s="11" t="str">
        <f t="shared" ref="D14:D18" si="4">IF($B14="N/A","N/A",IF(C14&gt;10,"No",IF(C14&lt;-10,"No","Yes")))</f>
        <v>N/A</v>
      </c>
      <c r="E14" s="8">
        <v>13.690974427</v>
      </c>
      <c r="F14" s="11" t="str">
        <f t="shared" ref="F14:F18" si="5">IF($B14="N/A","N/A",IF(E14&gt;10,"No",IF(E14&lt;-10,"No","Yes")))</f>
        <v>N/A</v>
      </c>
      <c r="G14" s="8">
        <v>13.223199623999999</v>
      </c>
      <c r="H14" s="11" t="str">
        <f t="shared" ref="H14:H18" si="6">IF($B14="N/A","N/A",IF(G14&gt;10,"No",IF(G14&lt;-10,"No","Yes")))</f>
        <v>N/A</v>
      </c>
      <c r="I14" s="12">
        <v>44.43</v>
      </c>
      <c r="J14" s="12">
        <v>-3.42</v>
      </c>
      <c r="K14" s="43" t="s">
        <v>736</v>
      </c>
      <c r="L14" s="9" t="str">
        <f t="shared" ref="L14:L18" si="7">IF(J14="Div by 0", "N/A", IF(K14="N/A","N/A", IF(J14&gt;VALUE(MID(K14,1,2)), "No", IF(J14&lt;-1*VALUE(MID(K14,1,2)), "No", "Yes"))))</f>
        <v>Yes</v>
      </c>
    </row>
    <row r="15" spans="1:12" x14ac:dyDescent="0.25">
      <c r="A15" s="4" t="s">
        <v>417</v>
      </c>
      <c r="B15" s="35" t="s">
        <v>213</v>
      </c>
      <c r="C15" s="8">
        <v>35.342880749000003</v>
      </c>
      <c r="D15" s="11" t="str">
        <f t="shared" si="4"/>
        <v>N/A</v>
      </c>
      <c r="E15" s="8">
        <v>33.800633783000002</v>
      </c>
      <c r="F15" s="11" t="str">
        <f t="shared" si="5"/>
        <v>N/A</v>
      </c>
      <c r="G15" s="8">
        <v>30.838286735000001</v>
      </c>
      <c r="H15" s="11" t="str">
        <f t="shared" si="6"/>
        <v>N/A</v>
      </c>
      <c r="I15" s="12">
        <v>-4.3600000000000003</v>
      </c>
      <c r="J15" s="12">
        <v>-8.76</v>
      </c>
      <c r="K15" s="43" t="s">
        <v>736</v>
      </c>
      <c r="L15" s="9" t="str">
        <f t="shared" si="7"/>
        <v>Yes</v>
      </c>
    </row>
    <row r="16" spans="1:12" x14ac:dyDescent="0.25">
      <c r="A16" s="4" t="s">
        <v>418</v>
      </c>
      <c r="B16" s="35" t="s">
        <v>213</v>
      </c>
      <c r="C16" s="8">
        <v>9.3224849821000007</v>
      </c>
      <c r="D16" s="11" t="str">
        <f t="shared" si="4"/>
        <v>N/A</v>
      </c>
      <c r="E16" s="8">
        <v>9.4610247183999991</v>
      </c>
      <c r="F16" s="11" t="str">
        <f t="shared" si="5"/>
        <v>N/A</v>
      </c>
      <c r="G16" s="8">
        <v>9.2686667305999997</v>
      </c>
      <c r="H16" s="11" t="str">
        <f t="shared" si="6"/>
        <v>N/A</v>
      </c>
      <c r="I16" s="12">
        <v>1.486</v>
      </c>
      <c r="J16" s="12">
        <v>-2.0299999999999998</v>
      </c>
      <c r="K16" s="43" t="s">
        <v>736</v>
      </c>
      <c r="L16" s="9" t="str">
        <f t="shared" si="7"/>
        <v>Yes</v>
      </c>
    </row>
    <row r="17" spans="1:12" x14ac:dyDescent="0.25">
      <c r="A17" s="4" t="s">
        <v>419</v>
      </c>
      <c r="B17" s="35" t="s">
        <v>213</v>
      </c>
      <c r="C17" s="8">
        <v>1.9761353178000001</v>
      </c>
      <c r="D17" s="11" t="str">
        <f t="shared" si="4"/>
        <v>N/A</v>
      </c>
      <c r="E17" s="8">
        <v>7.7829456402000003</v>
      </c>
      <c r="F17" s="11" t="str">
        <f t="shared" si="5"/>
        <v>N/A</v>
      </c>
      <c r="G17" s="8">
        <v>7.4572603991999999</v>
      </c>
      <c r="H17" s="11" t="str">
        <f t="shared" si="6"/>
        <v>N/A</v>
      </c>
      <c r="I17" s="12">
        <v>293.8</v>
      </c>
      <c r="J17" s="12">
        <v>-4.18</v>
      </c>
      <c r="K17" s="43" t="s">
        <v>736</v>
      </c>
      <c r="L17" s="9" t="str">
        <f t="shared" si="7"/>
        <v>Yes</v>
      </c>
    </row>
    <row r="18" spans="1:12" x14ac:dyDescent="0.25">
      <c r="A18" s="4" t="s">
        <v>420</v>
      </c>
      <c r="B18" s="35" t="s">
        <v>213</v>
      </c>
      <c r="C18" s="8">
        <v>7.9768561321</v>
      </c>
      <c r="D18" s="11" t="str">
        <f t="shared" si="4"/>
        <v>N/A</v>
      </c>
      <c r="E18" s="8">
        <v>13.405265484999999</v>
      </c>
      <c r="F18" s="11" t="str">
        <f t="shared" si="5"/>
        <v>N/A</v>
      </c>
      <c r="G18" s="8">
        <v>13.409122368</v>
      </c>
      <c r="H18" s="11" t="str">
        <f t="shared" si="6"/>
        <v>N/A</v>
      </c>
      <c r="I18" s="12">
        <v>68.05</v>
      </c>
      <c r="J18" s="12">
        <v>2.8799999999999999E-2</v>
      </c>
      <c r="K18" s="43" t="s">
        <v>736</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100</v>
      </c>
      <c r="J19" s="12">
        <v>100</v>
      </c>
      <c r="K19" s="43" t="s">
        <v>213</v>
      </c>
      <c r="L19" s="9" t="str">
        <f t="shared" ref="L19:L25" si="11">IF(J19="Div by 0", "N/A", IF(K19="N/A","N/A", IF(J19&gt;VALUE(MID(K19,1,2)), "No", IF(J19&lt;-1*VALUE(MID(K19,1,2)), "No", "Yes"))))</f>
        <v>N/A</v>
      </c>
    </row>
    <row r="20" spans="1:12" x14ac:dyDescent="0.25">
      <c r="A20" s="4" t="s">
        <v>76</v>
      </c>
      <c r="B20" s="43" t="s">
        <v>213</v>
      </c>
      <c r="C20" s="36">
        <v>19</v>
      </c>
      <c r="D20" s="11" t="str">
        <f t="shared" si="8"/>
        <v>N/A</v>
      </c>
      <c r="E20" s="36">
        <v>55</v>
      </c>
      <c r="F20" s="11" t="str">
        <f t="shared" si="9"/>
        <v>N/A</v>
      </c>
      <c r="G20" s="36">
        <v>73</v>
      </c>
      <c r="H20" s="11" t="str">
        <f t="shared" si="10"/>
        <v>N/A</v>
      </c>
      <c r="I20" s="12">
        <v>189.5</v>
      </c>
      <c r="J20" s="12">
        <v>32.729999999999997</v>
      </c>
      <c r="K20" s="43" t="s">
        <v>213</v>
      </c>
      <c r="L20" s="9" t="str">
        <f t="shared" si="11"/>
        <v>N/A</v>
      </c>
    </row>
    <row r="21" spans="1:12" x14ac:dyDescent="0.25">
      <c r="A21" s="53" t="s">
        <v>1118</v>
      </c>
      <c r="B21" s="43" t="s">
        <v>213</v>
      </c>
      <c r="C21" s="14">
        <v>7214.5760756999998</v>
      </c>
      <c r="D21" s="11" t="str">
        <f t="shared" si="8"/>
        <v>N/A</v>
      </c>
      <c r="E21" s="14">
        <v>7137.1524767000001</v>
      </c>
      <c r="F21" s="11" t="str">
        <f t="shared" si="9"/>
        <v>N/A</v>
      </c>
      <c r="G21" s="14">
        <v>7266.2168308999999</v>
      </c>
      <c r="H21" s="11" t="str">
        <f t="shared" si="10"/>
        <v>N/A</v>
      </c>
      <c r="I21" s="12">
        <v>-1.07</v>
      </c>
      <c r="J21" s="12">
        <v>1.8080000000000001</v>
      </c>
      <c r="K21" s="43" t="s">
        <v>736</v>
      </c>
      <c r="L21" s="9" t="str">
        <f t="shared" si="11"/>
        <v>Yes</v>
      </c>
    </row>
    <row r="22" spans="1:12" x14ac:dyDescent="0.25">
      <c r="A22" s="4" t="s">
        <v>1702</v>
      </c>
      <c r="B22" s="43" t="s">
        <v>213</v>
      </c>
      <c r="C22" s="14">
        <v>14434.890076</v>
      </c>
      <c r="D22" s="11" t="str">
        <f t="shared" si="8"/>
        <v>N/A</v>
      </c>
      <c r="E22" s="14">
        <v>14149.432996</v>
      </c>
      <c r="F22" s="11" t="str">
        <f t="shared" si="9"/>
        <v>N/A</v>
      </c>
      <c r="G22" s="14">
        <v>13644.739129</v>
      </c>
      <c r="H22" s="11" t="str">
        <f t="shared" si="10"/>
        <v>N/A</v>
      </c>
      <c r="I22" s="12">
        <v>-1.98</v>
      </c>
      <c r="J22" s="12">
        <v>-3.57</v>
      </c>
      <c r="K22" s="43" t="s">
        <v>736</v>
      </c>
      <c r="L22" s="9" t="str">
        <f t="shared" si="11"/>
        <v>Yes</v>
      </c>
    </row>
    <row r="23" spans="1:12" x14ac:dyDescent="0.25">
      <c r="A23" s="4" t="s">
        <v>1119</v>
      </c>
      <c r="B23" s="43" t="s">
        <v>213</v>
      </c>
      <c r="C23" s="14">
        <v>23599.795819999999</v>
      </c>
      <c r="D23" s="11" t="str">
        <f t="shared" si="8"/>
        <v>N/A</v>
      </c>
      <c r="E23" s="14">
        <v>23716.301538</v>
      </c>
      <c r="F23" s="11" t="str">
        <f t="shared" si="9"/>
        <v>N/A</v>
      </c>
      <c r="G23" s="14">
        <v>23743.132836000001</v>
      </c>
      <c r="H23" s="11" t="str">
        <f t="shared" si="10"/>
        <v>N/A</v>
      </c>
      <c r="I23" s="12">
        <v>0.49370000000000003</v>
      </c>
      <c r="J23" s="12">
        <v>0.11310000000000001</v>
      </c>
      <c r="K23" s="43" t="s">
        <v>736</v>
      </c>
      <c r="L23" s="9" t="str">
        <f t="shared" si="11"/>
        <v>Yes</v>
      </c>
    </row>
    <row r="24" spans="1:12" x14ac:dyDescent="0.25">
      <c r="A24" s="4" t="s">
        <v>1120</v>
      </c>
      <c r="B24" s="43" t="s">
        <v>213</v>
      </c>
      <c r="C24" s="14">
        <v>3113.7965441000001</v>
      </c>
      <c r="D24" s="11" t="str">
        <f t="shared" si="8"/>
        <v>N/A</v>
      </c>
      <c r="E24" s="14">
        <v>2850.1942832999998</v>
      </c>
      <c r="F24" s="11" t="str">
        <f t="shared" si="9"/>
        <v>N/A</v>
      </c>
      <c r="G24" s="14">
        <v>3057.9808533</v>
      </c>
      <c r="H24" s="11" t="str">
        <f t="shared" si="10"/>
        <v>N/A</v>
      </c>
      <c r="I24" s="12">
        <v>-8.4700000000000006</v>
      </c>
      <c r="J24" s="12">
        <v>7.29</v>
      </c>
      <c r="K24" s="43" t="s">
        <v>736</v>
      </c>
      <c r="L24" s="9" t="str">
        <f t="shared" si="11"/>
        <v>Yes</v>
      </c>
    </row>
    <row r="25" spans="1:12" x14ac:dyDescent="0.25">
      <c r="A25" s="4" t="s">
        <v>1121</v>
      </c>
      <c r="B25" s="43" t="s">
        <v>213</v>
      </c>
      <c r="C25" s="14">
        <v>4528.9993211000001</v>
      </c>
      <c r="D25" s="11" t="str">
        <f t="shared" si="8"/>
        <v>N/A</v>
      </c>
      <c r="E25" s="14">
        <v>4641.3331230000003</v>
      </c>
      <c r="F25" s="11" t="str">
        <f t="shared" si="9"/>
        <v>N/A</v>
      </c>
      <c r="G25" s="14">
        <v>4929.4216612999999</v>
      </c>
      <c r="H25" s="11" t="str">
        <f t="shared" si="10"/>
        <v>N/A</v>
      </c>
      <c r="I25" s="12">
        <v>2.48</v>
      </c>
      <c r="J25" s="12">
        <v>6.2069999999999999</v>
      </c>
      <c r="K25" s="43" t="s">
        <v>736</v>
      </c>
      <c r="L25" s="9" t="str">
        <f t="shared" si="11"/>
        <v>Yes</v>
      </c>
    </row>
    <row r="26" spans="1:12" x14ac:dyDescent="0.25">
      <c r="A26" s="2" t="s">
        <v>1122</v>
      </c>
      <c r="B26" s="43" t="s">
        <v>213</v>
      </c>
      <c r="C26" s="14">
        <v>7377.0500846000004</v>
      </c>
      <c r="D26" s="11" t="str">
        <f t="shared" si="8"/>
        <v>N/A</v>
      </c>
      <c r="E26" s="14">
        <v>7206.4046988999999</v>
      </c>
      <c r="F26" s="11" t="str">
        <f t="shared" si="9"/>
        <v>N/A</v>
      </c>
      <c r="G26" s="14">
        <v>7327.3157252999999</v>
      </c>
      <c r="H26" s="11" t="str">
        <f t="shared" si="10"/>
        <v>N/A</v>
      </c>
      <c r="I26" s="12">
        <v>-2.31</v>
      </c>
      <c r="J26" s="12">
        <v>1.6779999999999999</v>
      </c>
      <c r="K26" s="43" t="s">
        <v>736</v>
      </c>
      <c r="L26" s="9" t="str">
        <f>IF(J26="Div by 0", "N/A", IF(OR(J26="N/A",K26="N/A"),"N/A", IF(J26&gt;VALUE(MID(K26,1,2)), "No", IF(J26&lt;-1*VALUE(MID(K26,1,2)), "No", "Yes"))))</f>
        <v>Yes</v>
      </c>
    </row>
    <row r="27" spans="1:12" x14ac:dyDescent="0.25">
      <c r="A27" s="2" t="s">
        <v>1123</v>
      </c>
      <c r="B27" s="43" t="s">
        <v>213</v>
      </c>
      <c r="C27" s="14">
        <v>7006.1982189</v>
      </c>
      <c r="D27" s="11" t="str">
        <f t="shared" si="8"/>
        <v>N/A</v>
      </c>
      <c r="E27" s="14">
        <v>7049.2689374000001</v>
      </c>
      <c r="F27" s="11" t="str">
        <f t="shared" si="9"/>
        <v>N/A</v>
      </c>
      <c r="G27" s="14">
        <v>7189.2348148999999</v>
      </c>
      <c r="H27" s="11" t="str">
        <f t="shared" si="10"/>
        <v>N/A</v>
      </c>
      <c r="I27" s="12">
        <v>0.61480000000000001</v>
      </c>
      <c r="J27" s="12">
        <v>1.986</v>
      </c>
      <c r="K27" s="43" t="s">
        <v>736</v>
      </c>
      <c r="L27" s="9" t="str">
        <f>IF(J27="Div by 0", "N/A", IF(OR(J27="N/A",K27="N/A"),"N/A", IF(J27&gt;VALUE(MID(K27,1,2)), "No", IF(J27&lt;-1*VALUE(MID(K27,1,2)), "No", "Yes"))))</f>
        <v>Yes</v>
      </c>
    </row>
    <row r="28" spans="1:12" x14ac:dyDescent="0.25">
      <c r="A28" s="53" t="s">
        <v>1124</v>
      </c>
      <c r="B28" s="43" t="s">
        <v>213</v>
      </c>
      <c r="C28" s="14">
        <v>16088.029454</v>
      </c>
      <c r="D28" s="11" t="str">
        <f t="shared" si="8"/>
        <v>N/A</v>
      </c>
      <c r="E28" s="14">
        <v>15711.259479</v>
      </c>
      <c r="F28" s="11" t="str">
        <f t="shared" si="9"/>
        <v>N/A</v>
      </c>
      <c r="G28" s="14">
        <v>15246.690267</v>
      </c>
      <c r="H28" s="11" t="str">
        <f t="shared" si="10"/>
        <v>N/A</v>
      </c>
      <c r="I28" s="12">
        <v>-2.34</v>
      </c>
      <c r="J28" s="12">
        <v>-2.96</v>
      </c>
      <c r="K28" s="43" t="s">
        <v>736</v>
      </c>
      <c r="L28" s="9" t="str">
        <f>IF(J28="Div by 0", "N/A", IF(K28="N/A","N/A", IF(J28&gt;VALUE(MID(K28,1,2)), "No", IF(J28&lt;-1*VALUE(MID(K28,1,2)), "No", "Yes"))))</f>
        <v>Yes</v>
      </c>
    </row>
    <row r="29" spans="1:12" x14ac:dyDescent="0.25">
      <c r="A29" s="2" t="s">
        <v>1125</v>
      </c>
      <c r="B29" s="43" t="s">
        <v>213</v>
      </c>
      <c r="C29" s="14">
        <v>14295.948936999999</v>
      </c>
      <c r="D29" s="11" t="str">
        <f t="shared" si="8"/>
        <v>N/A</v>
      </c>
      <c r="E29" s="14">
        <v>13931.661844</v>
      </c>
      <c r="F29" s="11" t="str">
        <f t="shared" si="9"/>
        <v>N/A</v>
      </c>
      <c r="G29" s="14">
        <v>13407.145028000001</v>
      </c>
      <c r="H29" s="11" t="str">
        <f t="shared" si="10"/>
        <v>N/A</v>
      </c>
      <c r="I29" s="12">
        <v>-2.5499999999999998</v>
      </c>
      <c r="J29" s="12">
        <v>-3.76</v>
      </c>
      <c r="K29" s="43" t="s">
        <v>736</v>
      </c>
      <c r="L29" s="9" t="str">
        <f>IF(J29="Div by 0", "N/A", IF(K29="N/A","N/A", IF(J29&gt;VALUE(MID(K29,1,2)), "No", IF(J29&lt;-1*VALUE(MID(K29,1,2)), "No", "Yes"))))</f>
        <v>Yes</v>
      </c>
    </row>
    <row r="30" spans="1:12" x14ac:dyDescent="0.25">
      <c r="A30" s="2" t="s">
        <v>1126</v>
      </c>
      <c r="B30" s="43" t="s">
        <v>213</v>
      </c>
      <c r="C30" s="14">
        <v>21375.087388</v>
      </c>
      <c r="D30" s="11" t="str">
        <f t="shared" si="8"/>
        <v>N/A</v>
      </c>
      <c r="E30" s="14">
        <v>20964.192315</v>
      </c>
      <c r="F30" s="11" t="str">
        <f t="shared" si="9"/>
        <v>N/A</v>
      </c>
      <c r="G30" s="14">
        <v>20496.817765</v>
      </c>
      <c r="H30" s="11" t="str">
        <f t="shared" si="10"/>
        <v>N/A</v>
      </c>
      <c r="I30" s="12">
        <v>-1.92</v>
      </c>
      <c r="J30" s="12">
        <v>-2.23</v>
      </c>
      <c r="K30" s="43" t="s">
        <v>736</v>
      </c>
      <c r="L30" s="9" t="str">
        <f>IF(J30="Div by 0", "N/A", IF(K30="N/A","N/A", IF(J30&gt;VALUE(MID(K30,1,2)), "No", IF(J30&lt;-1*VALUE(MID(K30,1,2)), "No", "Yes"))))</f>
        <v>Yes</v>
      </c>
    </row>
    <row r="31" spans="1:12" x14ac:dyDescent="0.25">
      <c r="A31" s="2" t="s">
        <v>1127</v>
      </c>
      <c r="B31" s="43" t="s">
        <v>213</v>
      </c>
      <c r="C31" s="14">
        <v>15178.132621999999</v>
      </c>
      <c r="D31" s="11" t="str">
        <f t="shared" si="8"/>
        <v>N/A</v>
      </c>
      <c r="E31" s="14">
        <v>14793.322982</v>
      </c>
      <c r="F31" s="11" t="str">
        <f t="shared" si="9"/>
        <v>N/A</v>
      </c>
      <c r="G31" s="14">
        <v>14436.430226</v>
      </c>
      <c r="H31" s="11" t="str">
        <f t="shared" si="10"/>
        <v>N/A</v>
      </c>
      <c r="I31" s="12">
        <v>-2.54</v>
      </c>
      <c r="J31" s="12">
        <v>-2.41</v>
      </c>
      <c r="K31" s="43" t="s">
        <v>736</v>
      </c>
      <c r="L31" s="9" t="str">
        <f>IF(J31="Div by 0", "N/A", IF(OR(J31="N/A",K31="N/A"),"N/A", IF(J31&gt;VALUE(MID(K31,1,2)), "No", IF(J31&lt;-1*VALUE(MID(K31,1,2)), "No", "Yes"))))</f>
        <v>Yes</v>
      </c>
    </row>
    <row r="32" spans="1:12" x14ac:dyDescent="0.25">
      <c r="A32" s="2" t="s">
        <v>1128</v>
      </c>
      <c r="B32" s="43" t="s">
        <v>213</v>
      </c>
      <c r="C32" s="14">
        <v>17674.665035999999</v>
      </c>
      <c r="D32" s="11" t="str">
        <f t="shared" si="8"/>
        <v>N/A</v>
      </c>
      <c r="E32" s="14">
        <v>17274.135117999998</v>
      </c>
      <c r="F32" s="11" t="str">
        <f t="shared" si="9"/>
        <v>N/A</v>
      </c>
      <c r="G32" s="14">
        <v>16597.329602000002</v>
      </c>
      <c r="H32" s="11" t="str">
        <f t="shared" si="10"/>
        <v>N/A</v>
      </c>
      <c r="I32" s="12">
        <v>-2.27</v>
      </c>
      <c r="J32" s="12">
        <v>-3.92</v>
      </c>
      <c r="K32" s="43" t="s">
        <v>736</v>
      </c>
      <c r="L32" s="9" t="str">
        <f>IF(J32="Div by 0", "N/A", IF(OR(J32="N/A",K32="N/A"),"N/A", IF(J32&gt;VALUE(MID(K32,1,2)), "No", IF(J32&lt;-1*VALUE(MID(K32,1,2)), "No", "Yes"))))</f>
        <v>Yes</v>
      </c>
    </row>
    <row r="33" spans="1:12" x14ac:dyDescent="0.25">
      <c r="A33" s="2" t="s">
        <v>1705</v>
      </c>
      <c r="B33" s="43" t="s">
        <v>213</v>
      </c>
      <c r="C33" s="14">
        <v>20139.036661999999</v>
      </c>
      <c r="D33" s="11" t="str">
        <f t="shared" si="8"/>
        <v>N/A</v>
      </c>
      <c r="E33" s="14">
        <v>21095.470942</v>
      </c>
      <c r="F33" s="11" t="str">
        <f t="shared" si="9"/>
        <v>N/A</v>
      </c>
      <c r="G33" s="14">
        <v>24509.227212999998</v>
      </c>
      <c r="H33" s="11" t="str">
        <f t="shared" si="10"/>
        <v>N/A</v>
      </c>
      <c r="I33" s="12">
        <v>4.7489999999999997</v>
      </c>
      <c r="J33" s="12">
        <v>16.18</v>
      </c>
      <c r="K33" s="43" t="s">
        <v>736</v>
      </c>
      <c r="L33" s="9" t="str">
        <f t="shared" ref="L33:L45" si="12">IF(J33="Div by 0", "N/A", IF(K33="N/A","N/A", IF(J33&gt;VALUE(MID(K33,1,2)), "No", IF(J33&lt;-1*VALUE(MID(K33,1,2)), "No", "Yes"))))</f>
        <v>Yes</v>
      </c>
    </row>
    <row r="34" spans="1:12" x14ac:dyDescent="0.25">
      <c r="A34" s="2" t="s">
        <v>1706</v>
      </c>
      <c r="B34" s="43" t="s">
        <v>213</v>
      </c>
      <c r="C34" s="14">
        <v>663.23238967999998</v>
      </c>
      <c r="D34" s="11" t="str">
        <f t="shared" si="8"/>
        <v>N/A</v>
      </c>
      <c r="E34" s="14">
        <v>796.67365142000006</v>
      </c>
      <c r="F34" s="11" t="str">
        <f t="shared" si="9"/>
        <v>N/A</v>
      </c>
      <c r="G34" s="14">
        <v>934.02972337000006</v>
      </c>
      <c r="H34" s="11" t="str">
        <f t="shared" si="10"/>
        <v>N/A</v>
      </c>
      <c r="I34" s="12">
        <v>20.12</v>
      </c>
      <c r="J34" s="12">
        <v>17.239999999999998</v>
      </c>
      <c r="K34" s="43" t="s">
        <v>736</v>
      </c>
      <c r="L34" s="9" t="str">
        <f t="shared" si="12"/>
        <v>Yes</v>
      </c>
    </row>
    <row r="35" spans="1:12" x14ac:dyDescent="0.25">
      <c r="A35" s="2" t="s">
        <v>1707</v>
      </c>
      <c r="B35" s="43" t="s">
        <v>213</v>
      </c>
      <c r="C35" s="14">
        <v>30737.591500999999</v>
      </c>
      <c r="D35" s="11" t="str">
        <f t="shared" si="8"/>
        <v>N/A</v>
      </c>
      <c r="E35" s="14">
        <v>31842.336145000001</v>
      </c>
      <c r="F35" s="11" t="str">
        <f t="shared" si="9"/>
        <v>N/A</v>
      </c>
      <c r="G35" s="14">
        <v>31982.864764000002</v>
      </c>
      <c r="H35" s="11" t="str">
        <f t="shared" si="10"/>
        <v>N/A</v>
      </c>
      <c r="I35" s="12">
        <v>3.5939999999999999</v>
      </c>
      <c r="J35" s="12">
        <v>0.44130000000000003</v>
      </c>
      <c r="K35" s="43" t="s">
        <v>736</v>
      </c>
      <c r="L35" s="9" t="str">
        <f t="shared" si="12"/>
        <v>Yes</v>
      </c>
    </row>
    <row r="36" spans="1:12" x14ac:dyDescent="0.25">
      <c r="A36" s="2" t="s">
        <v>1708</v>
      </c>
      <c r="B36" s="43" t="s">
        <v>213</v>
      </c>
      <c r="C36" s="14">
        <v>89.793322204000006</v>
      </c>
      <c r="D36" s="11" t="str">
        <f t="shared" si="8"/>
        <v>N/A</v>
      </c>
      <c r="E36" s="14">
        <v>163.07137064</v>
      </c>
      <c r="F36" s="11" t="str">
        <f t="shared" si="9"/>
        <v>N/A</v>
      </c>
      <c r="G36" s="14">
        <v>206.48609834999999</v>
      </c>
      <c r="H36" s="11" t="str">
        <f t="shared" si="10"/>
        <v>N/A</v>
      </c>
      <c r="I36" s="12">
        <v>81.61</v>
      </c>
      <c r="J36" s="12">
        <v>26.62</v>
      </c>
      <c r="K36" s="43" t="s">
        <v>736</v>
      </c>
      <c r="L36" s="9" t="str">
        <f t="shared" si="12"/>
        <v>Yes</v>
      </c>
    </row>
    <row r="37" spans="1:12" x14ac:dyDescent="0.25">
      <c r="A37" s="2" t="s">
        <v>1709</v>
      </c>
      <c r="B37" s="43" t="s">
        <v>213</v>
      </c>
      <c r="C37" s="14">
        <v>21283.363238999998</v>
      </c>
      <c r="D37" s="11" t="str">
        <f t="shared" si="8"/>
        <v>N/A</v>
      </c>
      <c r="E37" s="14">
        <v>28785.381629</v>
      </c>
      <c r="F37" s="11" t="str">
        <f t="shared" si="9"/>
        <v>N/A</v>
      </c>
      <c r="G37" s="14">
        <v>30809.147219999999</v>
      </c>
      <c r="H37" s="11" t="str">
        <f t="shared" si="10"/>
        <v>N/A</v>
      </c>
      <c r="I37" s="12">
        <v>35.25</v>
      </c>
      <c r="J37" s="12">
        <v>7.0309999999999997</v>
      </c>
      <c r="K37" s="43" t="s">
        <v>736</v>
      </c>
      <c r="L37" s="9" t="str">
        <f t="shared" si="12"/>
        <v>Yes</v>
      </c>
    </row>
    <row r="38" spans="1:12" x14ac:dyDescent="0.25">
      <c r="A38" s="2" t="s">
        <v>1710</v>
      </c>
      <c r="B38" s="43" t="s">
        <v>213</v>
      </c>
      <c r="C38" s="14" t="s">
        <v>1744</v>
      </c>
      <c r="D38" s="11" t="str">
        <f t="shared" si="8"/>
        <v>N/A</v>
      </c>
      <c r="E38" s="14" t="s">
        <v>1744</v>
      </c>
      <c r="F38" s="11" t="str">
        <f t="shared" si="9"/>
        <v>N/A</v>
      </c>
      <c r="G38" s="14" t="s">
        <v>1744</v>
      </c>
      <c r="H38" s="11" t="str">
        <f t="shared" si="10"/>
        <v>N/A</v>
      </c>
      <c r="I38" s="12" t="s">
        <v>1744</v>
      </c>
      <c r="J38" s="12" t="s">
        <v>1744</v>
      </c>
      <c r="K38" s="43" t="s">
        <v>736</v>
      </c>
      <c r="L38" s="9" t="str">
        <f t="shared" si="12"/>
        <v>N/A</v>
      </c>
    </row>
    <row r="39" spans="1:12" x14ac:dyDescent="0.25">
      <c r="A39" s="2" t="s">
        <v>1711</v>
      </c>
      <c r="B39" s="43" t="s">
        <v>213</v>
      </c>
      <c r="C39" s="14">
        <v>190.56456456000001</v>
      </c>
      <c r="D39" s="11" t="str">
        <f t="shared" si="8"/>
        <v>N/A</v>
      </c>
      <c r="E39" s="14">
        <v>187.81244254000001</v>
      </c>
      <c r="F39" s="11" t="str">
        <f t="shared" si="9"/>
        <v>N/A</v>
      </c>
      <c r="G39" s="14">
        <v>176.27023223</v>
      </c>
      <c r="H39" s="11" t="str">
        <f t="shared" si="10"/>
        <v>N/A</v>
      </c>
      <c r="I39" s="12">
        <v>-1.44</v>
      </c>
      <c r="J39" s="12">
        <v>-6.15</v>
      </c>
      <c r="K39" s="43" t="s">
        <v>736</v>
      </c>
      <c r="L39" s="9" t="str">
        <f t="shared" si="12"/>
        <v>Yes</v>
      </c>
    </row>
    <row r="40" spans="1:12" x14ac:dyDescent="0.25">
      <c r="A40" s="2" t="s">
        <v>1712</v>
      </c>
      <c r="B40" s="43" t="s">
        <v>213</v>
      </c>
      <c r="C40" s="14" t="s">
        <v>1744</v>
      </c>
      <c r="D40" s="11" t="str">
        <f t="shared" si="8"/>
        <v>N/A</v>
      </c>
      <c r="E40" s="14" t="s">
        <v>1744</v>
      </c>
      <c r="F40" s="11" t="str">
        <f t="shared" si="9"/>
        <v>N/A</v>
      </c>
      <c r="G40" s="14" t="s">
        <v>1744</v>
      </c>
      <c r="H40" s="11" t="str">
        <f t="shared" si="10"/>
        <v>N/A</v>
      </c>
      <c r="I40" s="12" t="s">
        <v>1744</v>
      </c>
      <c r="J40" s="12" t="s">
        <v>1744</v>
      </c>
      <c r="K40" s="43" t="s">
        <v>736</v>
      </c>
      <c r="L40" s="9" t="str">
        <f t="shared" si="12"/>
        <v>N/A</v>
      </c>
    </row>
    <row r="41" spans="1:12" x14ac:dyDescent="0.25">
      <c r="A41" s="2" t="s">
        <v>1713</v>
      </c>
      <c r="B41" s="43" t="s">
        <v>213</v>
      </c>
      <c r="C41" s="14">
        <v>28132.908545999999</v>
      </c>
      <c r="D41" s="11" t="str">
        <f t="shared" si="8"/>
        <v>N/A</v>
      </c>
      <c r="E41" s="14">
        <v>27575.322553000002</v>
      </c>
      <c r="F41" s="11" t="str">
        <f t="shared" si="9"/>
        <v>N/A</v>
      </c>
      <c r="G41" s="14">
        <v>27094.658500000001</v>
      </c>
      <c r="H41" s="11" t="str">
        <f t="shared" si="10"/>
        <v>N/A</v>
      </c>
      <c r="I41" s="12">
        <v>-1.98</v>
      </c>
      <c r="J41" s="12">
        <v>-1.74</v>
      </c>
      <c r="K41" s="43" t="s">
        <v>736</v>
      </c>
      <c r="L41" s="9" t="str">
        <f t="shared" si="12"/>
        <v>Yes</v>
      </c>
    </row>
    <row r="42" spans="1:12" x14ac:dyDescent="0.25">
      <c r="A42" s="2" t="s">
        <v>1714</v>
      </c>
      <c r="B42" s="43" t="s">
        <v>213</v>
      </c>
      <c r="C42" s="14" t="s">
        <v>1744</v>
      </c>
      <c r="D42" s="11" t="str">
        <f t="shared" si="8"/>
        <v>N/A</v>
      </c>
      <c r="E42" s="14" t="s">
        <v>1744</v>
      </c>
      <c r="F42" s="11" t="str">
        <f t="shared" si="9"/>
        <v>N/A</v>
      </c>
      <c r="G42" s="14" t="s">
        <v>1744</v>
      </c>
      <c r="H42" s="11" t="str">
        <f t="shared" si="10"/>
        <v>N/A</v>
      </c>
      <c r="I42" s="12" t="s">
        <v>1744</v>
      </c>
      <c r="J42" s="12" t="s">
        <v>1744</v>
      </c>
      <c r="K42" s="43" t="s">
        <v>736</v>
      </c>
      <c r="L42" s="9" t="str">
        <f t="shared" si="12"/>
        <v>N/A</v>
      </c>
    </row>
    <row r="43" spans="1:12" x14ac:dyDescent="0.25">
      <c r="A43" s="2" t="s">
        <v>1715</v>
      </c>
      <c r="B43" s="43" t="s">
        <v>213</v>
      </c>
      <c r="C43" s="14" t="s">
        <v>1744</v>
      </c>
      <c r="D43" s="11" t="str">
        <f t="shared" si="8"/>
        <v>N/A</v>
      </c>
      <c r="E43" s="14" t="s">
        <v>1744</v>
      </c>
      <c r="F43" s="11" t="str">
        <f t="shared" si="9"/>
        <v>N/A</v>
      </c>
      <c r="G43" s="14" t="s">
        <v>1744</v>
      </c>
      <c r="H43" s="11" t="str">
        <f t="shared" si="10"/>
        <v>N/A</v>
      </c>
      <c r="I43" s="12" t="s">
        <v>1744</v>
      </c>
      <c r="J43" s="12" t="s">
        <v>1744</v>
      </c>
      <c r="K43" s="43" t="s">
        <v>736</v>
      </c>
      <c r="L43" s="9" t="str">
        <f t="shared" si="12"/>
        <v>N/A</v>
      </c>
    </row>
    <row r="44" spans="1:12" x14ac:dyDescent="0.25">
      <c r="A44" s="2" t="s">
        <v>1129</v>
      </c>
      <c r="B44" s="43" t="s">
        <v>213</v>
      </c>
      <c r="C44" s="14">
        <v>29929.048136000001</v>
      </c>
      <c r="D44" s="11" t="str">
        <f t="shared" si="8"/>
        <v>N/A</v>
      </c>
      <c r="E44" s="14">
        <v>30765.936357999999</v>
      </c>
      <c r="F44" s="11" t="str">
        <f t="shared" si="9"/>
        <v>N/A</v>
      </c>
      <c r="G44" s="14">
        <v>30930.410315000001</v>
      </c>
      <c r="H44" s="11" t="str">
        <f t="shared" si="10"/>
        <v>N/A</v>
      </c>
      <c r="I44" s="12">
        <v>2.7959999999999998</v>
      </c>
      <c r="J44" s="12">
        <v>0.53459999999999996</v>
      </c>
      <c r="K44" s="43" t="s">
        <v>736</v>
      </c>
      <c r="L44" s="9" t="str">
        <f t="shared" si="12"/>
        <v>Yes</v>
      </c>
    </row>
    <row r="45" spans="1:12" ht="25" x14ac:dyDescent="0.25">
      <c r="A45" s="2" t="s">
        <v>1130</v>
      </c>
      <c r="B45" s="43" t="s">
        <v>213</v>
      </c>
      <c r="C45" s="14">
        <v>604.14381897999999</v>
      </c>
      <c r="D45" s="11" t="str">
        <f t="shared" si="8"/>
        <v>N/A</v>
      </c>
      <c r="E45" s="14">
        <v>716.77679747000002</v>
      </c>
      <c r="F45" s="11" t="str">
        <f t="shared" si="9"/>
        <v>N/A</v>
      </c>
      <c r="G45" s="14">
        <v>829.08280199000001</v>
      </c>
      <c r="H45" s="11" t="str">
        <f t="shared" si="10"/>
        <v>N/A</v>
      </c>
      <c r="I45" s="12">
        <v>18.64</v>
      </c>
      <c r="J45" s="12">
        <v>15.67</v>
      </c>
      <c r="K45" s="43" t="s">
        <v>736</v>
      </c>
      <c r="L45" s="9" t="str">
        <f t="shared" si="12"/>
        <v>Yes</v>
      </c>
    </row>
    <row r="46" spans="1:12" x14ac:dyDescent="0.25">
      <c r="A46" s="2" t="s">
        <v>1131</v>
      </c>
      <c r="B46" s="35" t="s">
        <v>213</v>
      </c>
      <c r="C46" s="45">
        <v>60340.054758999999</v>
      </c>
      <c r="D46" s="11" t="str">
        <f t="shared" si="8"/>
        <v>N/A</v>
      </c>
      <c r="E46" s="45">
        <v>60912.837073000002</v>
      </c>
      <c r="F46" s="11" t="str">
        <f t="shared" si="9"/>
        <v>N/A</v>
      </c>
      <c r="G46" s="45">
        <v>60122.029539000003</v>
      </c>
      <c r="H46" s="11" t="str">
        <f t="shared" si="10"/>
        <v>N/A</v>
      </c>
      <c r="I46" s="12">
        <v>0.94930000000000003</v>
      </c>
      <c r="J46" s="12">
        <v>-1.3</v>
      </c>
      <c r="K46" s="43" t="s">
        <v>736</v>
      </c>
      <c r="L46" s="9" t="str">
        <f>IF(J46="Div by 0", "N/A", IF(K46="N/A","N/A", IF(J46&gt;VALUE(MID(K46,1,2)), "No", IF(J46&lt;-1*VALUE(MID(K46,1,2)), "No", "Yes"))))</f>
        <v>Yes</v>
      </c>
    </row>
    <row r="47" spans="1:12" x14ac:dyDescent="0.25">
      <c r="A47" s="54" t="s">
        <v>1132</v>
      </c>
      <c r="B47" s="35" t="s">
        <v>213</v>
      </c>
      <c r="C47" s="45">
        <v>42586.467390999998</v>
      </c>
      <c r="D47" s="11" t="str">
        <f t="shared" si="8"/>
        <v>N/A</v>
      </c>
      <c r="E47" s="45">
        <v>43588.841051000003</v>
      </c>
      <c r="F47" s="11" t="str">
        <f t="shared" si="9"/>
        <v>N/A</v>
      </c>
      <c r="G47" s="45">
        <v>45277.839206999997</v>
      </c>
      <c r="H47" s="11" t="str">
        <f t="shared" si="10"/>
        <v>N/A</v>
      </c>
      <c r="I47" s="12">
        <v>2.3540000000000001</v>
      </c>
      <c r="J47" s="12">
        <v>3.875</v>
      </c>
      <c r="K47" s="43" t="s">
        <v>736</v>
      </c>
      <c r="L47" s="9" t="str">
        <f>IF(J47="Div by 0", "N/A", IF(K47="N/A","N/A", IF(J47&gt;VALUE(MID(K47,1,2)), "No", IF(J47&lt;-1*VALUE(MID(K47,1,2)), "No", "Yes"))))</f>
        <v>Yes</v>
      </c>
    </row>
    <row r="48" spans="1:12" ht="25" x14ac:dyDescent="0.25">
      <c r="A48" s="2" t="s">
        <v>1133</v>
      </c>
      <c r="B48" s="35" t="s">
        <v>213</v>
      </c>
      <c r="C48" s="45">
        <v>48845.739871999998</v>
      </c>
      <c r="D48" s="11" t="str">
        <f t="shared" si="8"/>
        <v>N/A</v>
      </c>
      <c r="E48" s="45">
        <v>51637.031464</v>
      </c>
      <c r="F48" s="11" t="str">
        <f t="shared" si="9"/>
        <v>N/A</v>
      </c>
      <c r="G48" s="45">
        <v>54363.390915000004</v>
      </c>
      <c r="H48" s="11" t="str">
        <f t="shared" si="10"/>
        <v>N/A</v>
      </c>
      <c r="I48" s="12">
        <v>5.7149999999999999</v>
      </c>
      <c r="J48" s="12">
        <v>5.28</v>
      </c>
      <c r="K48" s="43" t="s">
        <v>736</v>
      </c>
      <c r="L48" s="9" t="str">
        <f>IF(J48="Div by 0", "N/A", IF(K48="N/A","N/A", IF(J48&gt;VALUE(MID(K48,1,2)), "No", IF(J48&lt;-1*VALUE(MID(K48,1,2)), "No", "Yes"))))</f>
        <v>Yes</v>
      </c>
    </row>
    <row r="49" spans="1:12" x14ac:dyDescent="0.25">
      <c r="A49" s="6" t="s">
        <v>1134</v>
      </c>
      <c r="B49" s="35" t="s">
        <v>213</v>
      </c>
      <c r="C49" s="45">
        <v>48977.137684000001</v>
      </c>
      <c r="D49" s="11" t="str">
        <f t="shared" si="8"/>
        <v>N/A</v>
      </c>
      <c r="E49" s="45">
        <v>51357.674261</v>
      </c>
      <c r="F49" s="11" t="str">
        <f t="shared" si="9"/>
        <v>N/A</v>
      </c>
      <c r="G49" s="45">
        <v>52243.741767</v>
      </c>
      <c r="H49" s="11" t="str">
        <f t="shared" si="10"/>
        <v>N/A</v>
      </c>
      <c r="I49" s="12">
        <v>4.8609999999999998</v>
      </c>
      <c r="J49" s="12">
        <v>1.7250000000000001</v>
      </c>
      <c r="K49" s="43" t="s">
        <v>736</v>
      </c>
      <c r="L49" s="9" t="str">
        <f t="shared" ref="L49:L59" si="13">IF(J49="Div by 0", "N/A", IF(K49="N/A","N/A", IF(J49&gt;VALUE(MID(K49,1,2)), "No", IF(J49&lt;-1*VALUE(MID(K49,1,2)), "No", "Yes"))))</f>
        <v>Yes</v>
      </c>
    </row>
    <row r="50" spans="1:12" ht="25" x14ac:dyDescent="0.25">
      <c r="A50" s="2" t="s">
        <v>1135</v>
      </c>
      <c r="B50" s="35" t="s">
        <v>213</v>
      </c>
      <c r="C50" s="45" t="s">
        <v>1744</v>
      </c>
      <c r="D50" s="11" t="str">
        <f t="shared" si="8"/>
        <v>N/A</v>
      </c>
      <c r="E50" s="45" t="s">
        <v>1744</v>
      </c>
      <c r="F50" s="11" t="str">
        <f t="shared" si="9"/>
        <v>N/A</v>
      </c>
      <c r="G50" s="45" t="s">
        <v>1744</v>
      </c>
      <c r="H50" s="11" t="str">
        <f t="shared" si="10"/>
        <v>N/A</v>
      </c>
      <c r="I50" s="12" t="s">
        <v>1744</v>
      </c>
      <c r="J50" s="12" t="s">
        <v>1744</v>
      </c>
      <c r="K50" s="43" t="s">
        <v>736</v>
      </c>
      <c r="L50" s="9" t="str">
        <f t="shared" si="13"/>
        <v>N/A</v>
      </c>
    </row>
    <row r="51" spans="1:12" x14ac:dyDescent="0.25">
      <c r="A51" s="2" t="s">
        <v>1136</v>
      </c>
      <c r="B51" s="35" t="s">
        <v>213</v>
      </c>
      <c r="C51" s="45">
        <v>23406.320929000001</v>
      </c>
      <c r="D51" s="11" t="str">
        <f t="shared" ref="D51:D82" si="14">IF($B51="N/A","N/A",IF(C51&gt;10,"No",IF(C51&lt;-10,"No","Yes")))</f>
        <v>N/A</v>
      </c>
      <c r="E51" s="45">
        <v>24468.870351000001</v>
      </c>
      <c r="F51" s="11" t="str">
        <f t="shared" ref="F51:F82" si="15">IF($B51="N/A","N/A",IF(E51&gt;10,"No",IF(E51&lt;-10,"No","Yes")))</f>
        <v>N/A</v>
      </c>
      <c r="G51" s="45">
        <v>26427.936866</v>
      </c>
      <c r="H51" s="11" t="str">
        <f t="shared" ref="H51:H82" si="16">IF($B51="N/A","N/A",IF(G51&gt;10,"No",IF(G51&lt;-10,"No","Yes")))</f>
        <v>N/A</v>
      </c>
      <c r="I51" s="12">
        <v>4.54</v>
      </c>
      <c r="J51" s="12">
        <v>8.0060000000000002</v>
      </c>
      <c r="K51" s="43" t="s">
        <v>736</v>
      </c>
      <c r="L51" s="9" t="str">
        <f t="shared" si="13"/>
        <v>Yes</v>
      </c>
    </row>
    <row r="52" spans="1:12" ht="25" x14ac:dyDescent="0.25">
      <c r="A52" s="2" t="s">
        <v>1137</v>
      </c>
      <c r="B52" s="35" t="s">
        <v>213</v>
      </c>
      <c r="C52" s="45">
        <v>45693.518894000001</v>
      </c>
      <c r="D52" s="11" t="str">
        <f t="shared" si="14"/>
        <v>N/A</v>
      </c>
      <c r="E52" s="45">
        <v>46879.803904</v>
      </c>
      <c r="F52" s="11" t="str">
        <f t="shared" si="15"/>
        <v>N/A</v>
      </c>
      <c r="G52" s="45">
        <v>48684.965998</v>
      </c>
      <c r="H52" s="11" t="str">
        <f t="shared" si="16"/>
        <v>N/A</v>
      </c>
      <c r="I52" s="12">
        <v>2.5960000000000001</v>
      </c>
      <c r="J52" s="12">
        <v>3.851</v>
      </c>
      <c r="K52" s="43" t="s">
        <v>736</v>
      </c>
      <c r="L52" s="9" t="str">
        <f t="shared" si="13"/>
        <v>Yes</v>
      </c>
    </row>
    <row r="53" spans="1:12" ht="25" x14ac:dyDescent="0.25">
      <c r="A53" s="2" t="s">
        <v>1138</v>
      </c>
      <c r="B53" s="35" t="s">
        <v>213</v>
      </c>
      <c r="C53" s="45">
        <v>101947.88553</v>
      </c>
      <c r="D53" s="11" t="str">
        <f t="shared" si="14"/>
        <v>N/A</v>
      </c>
      <c r="E53" s="45">
        <v>102455.41869999999</v>
      </c>
      <c r="F53" s="11" t="str">
        <f t="shared" si="15"/>
        <v>N/A</v>
      </c>
      <c r="G53" s="45">
        <v>104347.96332</v>
      </c>
      <c r="H53" s="11" t="str">
        <f t="shared" si="16"/>
        <v>N/A</v>
      </c>
      <c r="I53" s="12">
        <v>0.49780000000000002</v>
      </c>
      <c r="J53" s="12">
        <v>1.847</v>
      </c>
      <c r="K53" s="43" t="s">
        <v>736</v>
      </c>
      <c r="L53" s="9" t="str">
        <f t="shared" si="13"/>
        <v>Yes</v>
      </c>
    </row>
    <row r="54" spans="1:12" ht="25" x14ac:dyDescent="0.25">
      <c r="A54" s="2" t="s">
        <v>1139</v>
      </c>
      <c r="B54" s="35" t="s">
        <v>213</v>
      </c>
      <c r="C54" s="45" t="s">
        <v>1744</v>
      </c>
      <c r="D54" s="11" t="str">
        <f t="shared" si="14"/>
        <v>N/A</v>
      </c>
      <c r="E54" s="45" t="s">
        <v>1744</v>
      </c>
      <c r="F54" s="11" t="str">
        <f t="shared" si="15"/>
        <v>N/A</v>
      </c>
      <c r="G54" s="45" t="s">
        <v>1744</v>
      </c>
      <c r="H54" s="11" t="str">
        <f t="shared" si="16"/>
        <v>N/A</v>
      </c>
      <c r="I54" s="12" t="s">
        <v>1744</v>
      </c>
      <c r="J54" s="12" t="s">
        <v>1744</v>
      </c>
      <c r="K54" s="43" t="s">
        <v>736</v>
      </c>
      <c r="L54" s="9" t="str">
        <f t="shared" si="13"/>
        <v>N/A</v>
      </c>
    </row>
    <row r="55" spans="1:12" ht="25" x14ac:dyDescent="0.25">
      <c r="A55" s="2" t="s">
        <v>1140</v>
      </c>
      <c r="B55" s="35" t="s">
        <v>213</v>
      </c>
      <c r="C55" s="45">
        <v>81575.803409</v>
      </c>
      <c r="D55" s="11" t="str">
        <f t="shared" si="14"/>
        <v>N/A</v>
      </c>
      <c r="E55" s="45">
        <v>85877.987053999997</v>
      </c>
      <c r="F55" s="11" t="str">
        <f t="shared" si="15"/>
        <v>N/A</v>
      </c>
      <c r="G55" s="45">
        <v>86237.859605000005</v>
      </c>
      <c r="H55" s="11" t="str">
        <f t="shared" si="16"/>
        <v>N/A</v>
      </c>
      <c r="I55" s="12">
        <v>5.274</v>
      </c>
      <c r="J55" s="12">
        <v>0.41909999999999997</v>
      </c>
      <c r="K55" s="43" t="s">
        <v>736</v>
      </c>
      <c r="L55" s="9" t="str">
        <f t="shared" si="13"/>
        <v>Yes</v>
      </c>
    </row>
    <row r="56" spans="1:12" ht="25" x14ac:dyDescent="0.25">
      <c r="A56" s="2" t="s">
        <v>1141</v>
      </c>
      <c r="B56" s="35" t="s">
        <v>213</v>
      </c>
      <c r="C56" s="45">
        <v>51884.963302999997</v>
      </c>
      <c r="D56" s="11" t="str">
        <f t="shared" si="14"/>
        <v>N/A</v>
      </c>
      <c r="E56" s="45">
        <v>49115.420454999999</v>
      </c>
      <c r="F56" s="11" t="str">
        <f t="shared" si="15"/>
        <v>N/A</v>
      </c>
      <c r="G56" s="45">
        <v>52242.685429999998</v>
      </c>
      <c r="H56" s="11" t="str">
        <f t="shared" si="16"/>
        <v>N/A</v>
      </c>
      <c r="I56" s="12">
        <v>-5.34</v>
      </c>
      <c r="J56" s="12">
        <v>6.367</v>
      </c>
      <c r="K56" s="43" t="s">
        <v>736</v>
      </c>
      <c r="L56" s="9" t="str">
        <f t="shared" si="13"/>
        <v>Yes</v>
      </c>
    </row>
    <row r="57" spans="1:12" ht="25" x14ac:dyDescent="0.25">
      <c r="A57" s="2" t="s">
        <v>1142</v>
      </c>
      <c r="B57" s="35" t="s">
        <v>213</v>
      </c>
      <c r="C57" s="45" t="s">
        <v>1744</v>
      </c>
      <c r="D57" s="11" t="str">
        <f t="shared" si="14"/>
        <v>N/A</v>
      </c>
      <c r="E57" s="45" t="s">
        <v>1744</v>
      </c>
      <c r="F57" s="11" t="str">
        <f t="shared" si="15"/>
        <v>N/A</v>
      </c>
      <c r="G57" s="45" t="s">
        <v>1744</v>
      </c>
      <c r="H57" s="11" t="str">
        <f t="shared" si="16"/>
        <v>N/A</v>
      </c>
      <c r="I57" s="12" t="s">
        <v>1744</v>
      </c>
      <c r="J57" s="12" t="s">
        <v>1744</v>
      </c>
      <c r="K57" s="43" t="s">
        <v>736</v>
      </c>
      <c r="L57" s="9" t="str">
        <f t="shared" si="13"/>
        <v>N/A</v>
      </c>
    </row>
    <row r="58" spans="1:12" ht="25" x14ac:dyDescent="0.25">
      <c r="A58" s="2" t="s">
        <v>1143</v>
      </c>
      <c r="B58" s="35" t="s">
        <v>213</v>
      </c>
      <c r="C58" s="45" t="s">
        <v>1744</v>
      </c>
      <c r="D58" s="11" t="str">
        <f t="shared" si="14"/>
        <v>N/A</v>
      </c>
      <c r="E58" s="45" t="s">
        <v>1744</v>
      </c>
      <c r="F58" s="11" t="str">
        <f t="shared" si="15"/>
        <v>N/A</v>
      </c>
      <c r="G58" s="45">
        <v>18294.064515999999</v>
      </c>
      <c r="H58" s="11" t="str">
        <f t="shared" si="16"/>
        <v>N/A</v>
      </c>
      <c r="I58" s="12" t="s">
        <v>1744</v>
      </c>
      <c r="J58" s="12" t="s">
        <v>1744</v>
      </c>
      <c r="K58" s="43" t="s">
        <v>736</v>
      </c>
      <c r="L58" s="9" t="str">
        <f t="shared" si="13"/>
        <v>N/A</v>
      </c>
    </row>
    <row r="59" spans="1:12" ht="25" x14ac:dyDescent="0.25">
      <c r="A59" s="2" t="s">
        <v>1144</v>
      </c>
      <c r="B59" s="35" t="s">
        <v>213</v>
      </c>
      <c r="C59" s="45" t="s">
        <v>1744</v>
      </c>
      <c r="D59" s="11" t="str">
        <f t="shared" si="14"/>
        <v>N/A</v>
      </c>
      <c r="E59" s="45" t="s">
        <v>1744</v>
      </c>
      <c r="F59" s="11" t="str">
        <f t="shared" si="15"/>
        <v>N/A</v>
      </c>
      <c r="G59" s="45" t="s">
        <v>1744</v>
      </c>
      <c r="H59" s="11" t="str">
        <f t="shared" si="16"/>
        <v>N/A</v>
      </c>
      <c r="I59" s="12" t="s">
        <v>1744</v>
      </c>
      <c r="J59" s="12" t="s">
        <v>1744</v>
      </c>
      <c r="K59" s="43" t="s">
        <v>736</v>
      </c>
      <c r="L59" s="9" t="str">
        <f t="shared" si="13"/>
        <v>N/A</v>
      </c>
    </row>
    <row r="60" spans="1:12" x14ac:dyDescent="0.25">
      <c r="A60" s="6" t="s">
        <v>356</v>
      </c>
      <c r="B60" s="35" t="s">
        <v>213</v>
      </c>
      <c r="C60" s="45">
        <v>868690075</v>
      </c>
      <c r="D60" s="11" t="str">
        <f t="shared" si="14"/>
        <v>N/A</v>
      </c>
      <c r="E60" s="45">
        <v>964062308</v>
      </c>
      <c r="F60" s="11" t="str">
        <f t="shared" si="15"/>
        <v>N/A</v>
      </c>
      <c r="G60" s="45">
        <v>1006243166</v>
      </c>
      <c r="H60" s="11" t="str">
        <f t="shared" si="16"/>
        <v>N/A</v>
      </c>
      <c r="I60" s="12">
        <v>10.98</v>
      </c>
      <c r="J60" s="12">
        <v>4.375</v>
      </c>
      <c r="K60" s="43" t="s">
        <v>736</v>
      </c>
      <c r="L60" s="9" t="str">
        <f t="shared" ref="L60:L70" si="17">IF(J60="Div by 0", "N/A", IF(K60="N/A","N/A", IF(J60&gt;VALUE(MID(K60,1,2)), "No", IF(J60&lt;-1*VALUE(MID(K60,1,2)), "No", "Yes"))))</f>
        <v>Yes</v>
      </c>
    </row>
    <row r="61" spans="1:12" ht="25" x14ac:dyDescent="0.25">
      <c r="A61" s="2" t="s">
        <v>1145</v>
      </c>
      <c r="B61" s="35" t="s">
        <v>213</v>
      </c>
      <c r="C61" s="45">
        <v>0</v>
      </c>
      <c r="D61" s="11" t="str">
        <f t="shared" si="14"/>
        <v>N/A</v>
      </c>
      <c r="E61" s="45">
        <v>0</v>
      </c>
      <c r="F61" s="11" t="str">
        <f t="shared" si="15"/>
        <v>N/A</v>
      </c>
      <c r="G61" s="45">
        <v>0</v>
      </c>
      <c r="H61" s="11" t="str">
        <f t="shared" si="16"/>
        <v>N/A</v>
      </c>
      <c r="I61" s="12" t="s">
        <v>1744</v>
      </c>
      <c r="J61" s="12" t="s">
        <v>1744</v>
      </c>
      <c r="K61" s="43" t="s">
        <v>736</v>
      </c>
      <c r="L61" s="9" t="str">
        <f t="shared" si="17"/>
        <v>N/A</v>
      </c>
    </row>
    <row r="62" spans="1:12" x14ac:dyDescent="0.25">
      <c r="A62" s="2" t="s">
        <v>1146</v>
      </c>
      <c r="B62" s="35" t="s">
        <v>213</v>
      </c>
      <c r="C62" s="45">
        <v>139805952</v>
      </c>
      <c r="D62" s="11" t="str">
        <f t="shared" si="14"/>
        <v>N/A</v>
      </c>
      <c r="E62" s="45">
        <v>159778679</v>
      </c>
      <c r="F62" s="11" t="str">
        <f t="shared" si="15"/>
        <v>N/A</v>
      </c>
      <c r="G62" s="45">
        <v>186603777</v>
      </c>
      <c r="H62" s="11" t="str">
        <f t="shared" si="16"/>
        <v>N/A</v>
      </c>
      <c r="I62" s="12">
        <v>14.29</v>
      </c>
      <c r="J62" s="12">
        <v>16.79</v>
      </c>
      <c r="K62" s="43" t="s">
        <v>736</v>
      </c>
      <c r="L62" s="9" t="str">
        <f t="shared" si="17"/>
        <v>Yes</v>
      </c>
    </row>
    <row r="63" spans="1:12" ht="25" x14ac:dyDescent="0.25">
      <c r="A63" s="2" t="s">
        <v>1147</v>
      </c>
      <c r="B63" s="35" t="s">
        <v>213</v>
      </c>
      <c r="C63" s="45">
        <v>21598217</v>
      </c>
      <c r="D63" s="11" t="str">
        <f t="shared" si="14"/>
        <v>N/A</v>
      </c>
      <c r="E63" s="45">
        <v>24080557</v>
      </c>
      <c r="F63" s="11" t="str">
        <f t="shared" si="15"/>
        <v>N/A</v>
      </c>
      <c r="G63" s="45">
        <v>25759222</v>
      </c>
      <c r="H63" s="11" t="str">
        <f t="shared" si="16"/>
        <v>N/A</v>
      </c>
      <c r="I63" s="12">
        <v>11.49</v>
      </c>
      <c r="J63" s="12">
        <v>6.9710000000000001</v>
      </c>
      <c r="K63" s="43" t="s">
        <v>736</v>
      </c>
      <c r="L63" s="9" t="str">
        <f t="shared" si="17"/>
        <v>Yes</v>
      </c>
    </row>
    <row r="64" spans="1:12" ht="25" x14ac:dyDescent="0.25">
      <c r="A64" s="2" t="s">
        <v>1148</v>
      </c>
      <c r="B64" s="35" t="s">
        <v>213</v>
      </c>
      <c r="C64" s="45">
        <v>36092515</v>
      </c>
      <c r="D64" s="11" t="str">
        <f t="shared" si="14"/>
        <v>N/A</v>
      </c>
      <c r="E64" s="45">
        <v>37293517</v>
      </c>
      <c r="F64" s="11" t="str">
        <f t="shared" si="15"/>
        <v>N/A</v>
      </c>
      <c r="G64" s="45">
        <v>41523843</v>
      </c>
      <c r="H64" s="11" t="str">
        <f t="shared" si="16"/>
        <v>N/A</v>
      </c>
      <c r="I64" s="12">
        <v>3.3279999999999998</v>
      </c>
      <c r="J64" s="12">
        <v>11.34</v>
      </c>
      <c r="K64" s="43" t="s">
        <v>736</v>
      </c>
      <c r="L64" s="9" t="str">
        <f t="shared" si="17"/>
        <v>Yes</v>
      </c>
    </row>
    <row r="65" spans="1:12" ht="25" x14ac:dyDescent="0.25">
      <c r="A65" s="2" t="s">
        <v>1149</v>
      </c>
      <c r="B65" s="35" t="s">
        <v>213</v>
      </c>
      <c r="C65" s="45">
        <v>0</v>
      </c>
      <c r="D65" s="11" t="str">
        <f t="shared" si="14"/>
        <v>N/A</v>
      </c>
      <c r="E65" s="45">
        <v>0</v>
      </c>
      <c r="F65" s="11" t="str">
        <f t="shared" si="15"/>
        <v>N/A</v>
      </c>
      <c r="G65" s="45">
        <v>0</v>
      </c>
      <c r="H65" s="11" t="str">
        <f t="shared" si="16"/>
        <v>N/A</v>
      </c>
      <c r="I65" s="12" t="s">
        <v>1744</v>
      </c>
      <c r="J65" s="12" t="s">
        <v>1744</v>
      </c>
      <c r="K65" s="43" t="s">
        <v>736</v>
      </c>
      <c r="L65" s="9" t="str">
        <f t="shared" si="17"/>
        <v>N/A</v>
      </c>
    </row>
    <row r="66" spans="1:12" ht="25" x14ac:dyDescent="0.25">
      <c r="A66" s="2" t="s">
        <v>1150</v>
      </c>
      <c r="B66" s="35" t="s">
        <v>213</v>
      </c>
      <c r="C66" s="45">
        <v>670094871</v>
      </c>
      <c r="D66" s="11" t="str">
        <f t="shared" si="14"/>
        <v>N/A</v>
      </c>
      <c r="E66" s="45">
        <v>740527775</v>
      </c>
      <c r="F66" s="11" t="str">
        <f t="shared" si="15"/>
        <v>N/A</v>
      </c>
      <c r="G66" s="45">
        <v>747043840</v>
      </c>
      <c r="H66" s="11" t="str">
        <f t="shared" si="16"/>
        <v>N/A</v>
      </c>
      <c r="I66" s="12">
        <v>10.51</v>
      </c>
      <c r="J66" s="12">
        <v>0.87990000000000002</v>
      </c>
      <c r="K66" s="43" t="s">
        <v>736</v>
      </c>
      <c r="L66" s="9" t="str">
        <f t="shared" si="17"/>
        <v>Yes</v>
      </c>
    </row>
    <row r="67" spans="1:12" ht="25" x14ac:dyDescent="0.25">
      <c r="A67" s="2" t="s">
        <v>1151</v>
      </c>
      <c r="B67" s="35" t="s">
        <v>213</v>
      </c>
      <c r="C67" s="45">
        <v>1098520</v>
      </c>
      <c r="D67" s="11" t="str">
        <f t="shared" si="14"/>
        <v>N/A</v>
      </c>
      <c r="E67" s="45">
        <v>2381780</v>
      </c>
      <c r="F67" s="11" t="str">
        <f t="shared" si="15"/>
        <v>N/A</v>
      </c>
      <c r="G67" s="45">
        <v>4709078</v>
      </c>
      <c r="H67" s="11" t="str">
        <f t="shared" si="16"/>
        <v>N/A</v>
      </c>
      <c r="I67" s="12">
        <v>116.8</v>
      </c>
      <c r="J67" s="12">
        <v>97.71</v>
      </c>
      <c r="K67" s="43" t="s">
        <v>736</v>
      </c>
      <c r="L67" s="9" t="str">
        <f t="shared" si="17"/>
        <v>No</v>
      </c>
    </row>
    <row r="68" spans="1:12" ht="25" x14ac:dyDescent="0.25">
      <c r="A68" s="2" t="s">
        <v>1152</v>
      </c>
      <c r="B68" s="35" t="s">
        <v>213</v>
      </c>
      <c r="C68" s="45">
        <v>0</v>
      </c>
      <c r="D68" s="11" t="str">
        <f t="shared" si="14"/>
        <v>N/A</v>
      </c>
      <c r="E68" s="45">
        <v>0</v>
      </c>
      <c r="F68" s="11" t="str">
        <f t="shared" si="15"/>
        <v>N/A</v>
      </c>
      <c r="G68" s="45">
        <v>0</v>
      </c>
      <c r="H68" s="11" t="str">
        <f t="shared" si="16"/>
        <v>N/A</v>
      </c>
      <c r="I68" s="12" t="s">
        <v>1744</v>
      </c>
      <c r="J68" s="12" t="s">
        <v>1744</v>
      </c>
      <c r="K68" s="43" t="s">
        <v>736</v>
      </c>
      <c r="L68" s="9" t="str">
        <f t="shared" si="17"/>
        <v>N/A</v>
      </c>
    </row>
    <row r="69" spans="1:12" ht="25" x14ac:dyDescent="0.25">
      <c r="A69" s="2" t="s">
        <v>1153</v>
      </c>
      <c r="B69" s="35" t="s">
        <v>213</v>
      </c>
      <c r="C69" s="45">
        <v>0</v>
      </c>
      <c r="D69" s="11" t="str">
        <f t="shared" si="14"/>
        <v>N/A</v>
      </c>
      <c r="E69" s="45">
        <v>0</v>
      </c>
      <c r="F69" s="11" t="str">
        <f t="shared" si="15"/>
        <v>N/A</v>
      </c>
      <c r="G69" s="45">
        <v>603406</v>
      </c>
      <c r="H69" s="11" t="str">
        <f t="shared" si="16"/>
        <v>N/A</v>
      </c>
      <c r="I69" s="12" t="s">
        <v>1744</v>
      </c>
      <c r="J69" s="12" t="s">
        <v>1744</v>
      </c>
      <c r="K69" s="43" t="s">
        <v>736</v>
      </c>
      <c r="L69" s="9" t="str">
        <f t="shared" si="17"/>
        <v>N/A</v>
      </c>
    </row>
    <row r="70" spans="1:12" ht="25" x14ac:dyDescent="0.25">
      <c r="A70" s="2" t="s">
        <v>1154</v>
      </c>
      <c r="B70" s="35" t="s">
        <v>213</v>
      </c>
      <c r="C70" s="45">
        <v>0</v>
      </c>
      <c r="D70" s="11" t="str">
        <f t="shared" si="14"/>
        <v>N/A</v>
      </c>
      <c r="E70" s="45">
        <v>0</v>
      </c>
      <c r="F70" s="11" t="str">
        <f t="shared" si="15"/>
        <v>N/A</v>
      </c>
      <c r="G70" s="45">
        <v>0</v>
      </c>
      <c r="H70" s="11" t="str">
        <f t="shared" si="16"/>
        <v>N/A</v>
      </c>
      <c r="I70" s="12" t="s">
        <v>1744</v>
      </c>
      <c r="J70" s="12" t="s">
        <v>1744</v>
      </c>
      <c r="K70" s="43" t="s">
        <v>736</v>
      </c>
      <c r="L70" s="9" t="str">
        <f t="shared" si="17"/>
        <v>N/A</v>
      </c>
    </row>
    <row r="71" spans="1:12" x14ac:dyDescent="0.25">
      <c r="A71" s="6" t="s">
        <v>1155</v>
      </c>
      <c r="B71" s="35" t="s">
        <v>213</v>
      </c>
      <c r="C71" s="45">
        <v>37052.253146000003</v>
      </c>
      <c r="D71" s="11" t="str">
        <f t="shared" si="14"/>
        <v>N/A</v>
      </c>
      <c r="E71" s="45">
        <v>38942.571820999998</v>
      </c>
      <c r="F71" s="11" t="str">
        <f t="shared" si="15"/>
        <v>N/A</v>
      </c>
      <c r="G71" s="45">
        <v>39168.671311999999</v>
      </c>
      <c r="H71" s="11" t="str">
        <f t="shared" si="16"/>
        <v>N/A</v>
      </c>
      <c r="I71" s="12">
        <v>5.1020000000000003</v>
      </c>
      <c r="J71" s="12">
        <v>0.5806</v>
      </c>
      <c r="K71" s="43" t="s">
        <v>736</v>
      </c>
      <c r="L71" s="9" t="str">
        <f t="shared" ref="L71:L81" si="18">IF(J71="Div by 0", "N/A", IF(K71="N/A","N/A", IF(J71&gt;VALUE(MID(K71,1,2)), "No", IF(J71&lt;-1*VALUE(MID(K71,1,2)), "No", "Yes"))))</f>
        <v>Yes</v>
      </c>
    </row>
    <row r="72" spans="1:12" ht="25" x14ac:dyDescent="0.25">
      <c r="A72" s="2" t="s">
        <v>1156</v>
      </c>
      <c r="B72" s="35" t="s">
        <v>213</v>
      </c>
      <c r="C72" s="45" t="s">
        <v>1744</v>
      </c>
      <c r="D72" s="11" t="str">
        <f t="shared" si="14"/>
        <v>N/A</v>
      </c>
      <c r="E72" s="45" t="s">
        <v>1744</v>
      </c>
      <c r="F72" s="11" t="str">
        <f t="shared" si="15"/>
        <v>N/A</v>
      </c>
      <c r="G72" s="45" t="s">
        <v>1744</v>
      </c>
      <c r="H72" s="11" t="str">
        <f t="shared" si="16"/>
        <v>N/A</v>
      </c>
      <c r="I72" s="12" t="s">
        <v>1744</v>
      </c>
      <c r="J72" s="12" t="s">
        <v>1744</v>
      </c>
      <c r="K72" s="43" t="s">
        <v>736</v>
      </c>
      <c r="L72" s="9" t="str">
        <f t="shared" si="18"/>
        <v>N/A</v>
      </c>
    </row>
    <row r="73" spans="1:12" ht="25" x14ac:dyDescent="0.25">
      <c r="A73" s="2" t="s">
        <v>1157</v>
      </c>
      <c r="B73" s="35" t="s">
        <v>213</v>
      </c>
      <c r="C73" s="45">
        <v>11116.885496000001</v>
      </c>
      <c r="D73" s="11" t="str">
        <f t="shared" si="14"/>
        <v>N/A</v>
      </c>
      <c r="E73" s="45">
        <v>12078.823632</v>
      </c>
      <c r="F73" s="11" t="str">
        <f t="shared" si="15"/>
        <v>N/A</v>
      </c>
      <c r="G73" s="45">
        <v>13525.933386000001</v>
      </c>
      <c r="H73" s="11" t="str">
        <f t="shared" si="16"/>
        <v>N/A</v>
      </c>
      <c r="I73" s="12">
        <v>8.6530000000000005</v>
      </c>
      <c r="J73" s="12">
        <v>11.98</v>
      </c>
      <c r="K73" s="43" t="s">
        <v>736</v>
      </c>
      <c r="L73" s="9" t="str">
        <f t="shared" si="18"/>
        <v>Yes</v>
      </c>
    </row>
    <row r="74" spans="1:12" ht="25" x14ac:dyDescent="0.25">
      <c r="A74" s="2" t="s">
        <v>1158</v>
      </c>
      <c r="B74" s="35" t="s">
        <v>213</v>
      </c>
      <c r="C74" s="45">
        <v>19906.190782999998</v>
      </c>
      <c r="D74" s="11" t="str">
        <f t="shared" si="14"/>
        <v>N/A</v>
      </c>
      <c r="E74" s="45">
        <v>21366.953860000001</v>
      </c>
      <c r="F74" s="11" t="str">
        <f t="shared" si="15"/>
        <v>N/A</v>
      </c>
      <c r="G74" s="45">
        <v>22457.909328999998</v>
      </c>
      <c r="H74" s="11" t="str">
        <f t="shared" si="16"/>
        <v>N/A</v>
      </c>
      <c r="I74" s="12">
        <v>7.3380000000000001</v>
      </c>
      <c r="J74" s="12">
        <v>5.1059999999999999</v>
      </c>
      <c r="K74" s="43" t="s">
        <v>736</v>
      </c>
      <c r="L74" s="9" t="str">
        <f t="shared" si="18"/>
        <v>Yes</v>
      </c>
    </row>
    <row r="75" spans="1:12" ht="25" x14ac:dyDescent="0.25">
      <c r="A75" s="2" t="s">
        <v>1159</v>
      </c>
      <c r="B75" s="35" t="s">
        <v>213</v>
      </c>
      <c r="C75" s="45">
        <v>77953.596111999999</v>
      </c>
      <c r="D75" s="11" t="str">
        <f t="shared" si="14"/>
        <v>N/A</v>
      </c>
      <c r="E75" s="45">
        <v>75799.831300999998</v>
      </c>
      <c r="F75" s="11" t="str">
        <f t="shared" si="15"/>
        <v>N/A</v>
      </c>
      <c r="G75" s="45">
        <v>80161.859073</v>
      </c>
      <c r="H75" s="11" t="str">
        <f t="shared" si="16"/>
        <v>N/A</v>
      </c>
      <c r="I75" s="12">
        <v>-2.76</v>
      </c>
      <c r="J75" s="12">
        <v>5.7549999999999999</v>
      </c>
      <c r="K75" s="43" t="s">
        <v>736</v>
      </c>
      <c r="L75" s="9" t="str">
        <f t="shared" si="18"/>
        <v>Yes</v>
      </c>
    </row>
    <row r="76" spans="1:12" ht="25" x14ac:dyDescent="0.25">
      <c r="A76" s="2" t="s">
        <v>1160</v>
      </c>
      <c r="B76" s="35" t="s">
        <v>213</v>
      </c>
      <c r="C76" s="45" t="s">
        <v>1744</v>
      </c>
      <c r="D76" s="11" t="str">
        <f t="shared" si="14"/>
        <v>N/A</v>
      </c>
      <c r="E76" s="45" t="s">
        <v>1744</v>
      </c>
      <c r="F76" s="11" t="str">
        <f t="shared" si="15"/>
        <v>N/A</v>
      </c>
      <c r="G76" s="45" t="s">
        <v>1744</v>
      </c>
      <c r="H76" s="11" t="str">
        <f t="shared" si="16"/>
        <v>N/A</v>
      </c>
      <c r="I76" s="12" t="s">
        <v>1744</v>
      </c>
      <c r="J76" s="12" t="s">
        <v>1744</v>
      </c>
      <c r="K76" s="43" t="s">
        <v>736</v>
      </c>
      <c r="L76" s="9" t="str">
        <f t="shared" si="18"/>
        <v>N/A</v>
      </c>
    </row>
    <row r="77" spans="1:12" ht="25" x14ac:dyDescent="0.25">
      <c r="A77" s="2" t="s">
        <v>1161</v>
      </c>
      <c r="B77" s="35" t="s">
        <v>213</v>
      </c>
      <c r="C77" s="45">
        <v>72741.518779999999</v>
      </c>
      <c r="D77" s="11" t="str">
        <f t="shared" si="14"/>
        <v>N/A</v>
      </c>
      <c r="E77" s="45">
        <v>76084.226343000002</v>
      </c>
      <c r="F77" s="11" t="str">
        <f t="shared" si="15"/>
        <v>N/A</v>
      </c>
      <c r="G77" s="45">
        <v>75726.694373999999</v>
      </c>
      <c r="H77" s="11" t="str">
        <f t="shared" si="16"/>
        <v>N/A</v>
      </c>
      <c r="I77" s="12">
        <v>4.5949999999999998</v>
      </c>
      <c r="J77" s="12">
        <v>-0.47</v>
      </c>
      <c r="K77" s="43" t="s">
        <v>736</v>
      </c>
      <c r="L77" s="9" t="str">
        <f t="shared" si="18"/>
        <v>Yes</v>
      </c>
    </row>
    <row r="78" spans="1:12" ht="25" x14ac:dyDescent="0.25">
      <c r="A78" s="2" t="s">
        <v>1162</v>
      </c>
      <c r="B78" s="35" t="s">
        <v>213</v>
      </c>
      <c r="C78" s="45">
        <v>10078.165138</v>
      </c>
      <c r="D78" s="11" t="str">
        <f t="shared" si="14"/>
        <v>N/A</v>
      </c>
      <c r="E78" s="45">
        <v>13532.840909</v>
      </c>
      <c r="F78" s="11" t="str">
        <f t="shared" si="15"/>
        <v>N/A</v>
      </c>
      <c r="G78" s="45">
        <v>15592.97351</v>
      </c>
      <c r="H78" s="11" t="str">
        <f t="shared" si="16"/>
        <v>N/A</v>
      </c>
      <c r="I78" s="12">
        <v>34.28</v>
      </c>
      <c r="J78" s="12">
        <v>15.22</v>
      </c>
      <c r="K78" s="43" t="s">
        <v>736</v>
      </c>
      <c r="L78" s="9" t="str">
        <f t="shared" si="18"/>
        <v>Yes</v>
      </c>
    </row>
    <row r="79" spans="1:12" ht="25" x14ac:dyDescent="0.25">
      <c r="A79" s="2" t="s">
        <v>1163</v>
      </c>
      <c r="B79" s="35" t="s">
        <v>213</v>
      </c>
      <c r="C79" s="45" t="s">
        <v>1744</v>
      </c>
      <c r="D79" s="11" t="str">
        <f t="shared" si="14"/>
        <v>N/A</v>
      </c>
      <c r="E79" s="45" t="s">
        <v>1744</v>
      </c>
      <c r="F79" s="11" t="str">
        <f t="shared" si="15"/>
        <v>N/A</v>
      </c>
      <c r="G79" s="45" t="s">
        <v>1744</v>
      </c>
      <c r="H79" s="11" t="str">
        <f t="shared" si="16"/>
        <v>N/A</v>
      </c>
      <c r="I79" s="12" t="s">
        <v>1744</v>
      </c>
      <c r="J79" s="12" t="s">
        <v>1744</v>
      </c>
      <c r="K79" s="43" t="s">
        <v>736</v>
      </c>
      <c r="L79" s="9" t="str">
        <f t="shared" si="18"/>
        <v>N/A</v>
      </c>
    </row>
    <row r="80" spans="1:12" ht="25" x14ac:dyDescent="0.25">
      <c r="A80" s="2" t="s">
        <v>1164</v>
      </c>
      <c r="B80" s="35" t="s">
        <v>213</v>
      </c>
      <c r="C80" s="45" t="s">
        <v>1744</v>
      </c>
      <c r="D80" s="11" t="str">
        <f t="shared" si="14"/>
        <v>N/A</v>
      </c>
      <c r="E80" s="45" t="s">
        <v>1744</v>
      </c>
      <c r="F80" s="11" t="str">
        <f t="shared" si="15"/>
        <v>N/A</v>
      </c>
      <c r="G80" s="45">
        <v>9732.3548386999992</v>
      </c>
      <c r="H80" s="11" t="str">
        <f t="shared" si="16"/>
        <v>N/A</v>
      </c>
      <c r="I80" s="12" t="s">
        <v>1744</v>
      </c>
      <c r="J80" s="12" t="s">
        <v>1744</v>
      </c>
      <c r="K80" s="43" t="s">
        <v>736</v>
      </c>
      <c r="L80" s="9" t="str">
        <f t="shared" si="18"/>
        <v>N/A</v>
      </c>
    </row>
    <row r="81" spans="1:12" ht="25" x14ac:dyDescent="0.25">
      <c r="A81" s="2" t="s">
        <v>1165</v>
      </c>
      <c r="B81" s="35" t="s">
        <v>213</v>
      </c>
      <c r="C81" s="45" t="s">
        <v>1744</v>
      </c>
      <c r="D81" s="11" t="str">
        <f t="shared" si="14"/>
        <v>N/A</v>
      </c>
      <c r="E81" s="45" t="s">
        <v>1744</v>
      </c>
      <c r="F81" s="11" t="str">
        <f t="shared" si="15"/>
        <v>N/A</v>
      </c>
      <c r="G81" s="45" t="s">
        <v>1744</v>
      </c>
      <c r="H81" s="11" t="str">
        <f t="shared" si="16"/>
        <v>N/A</v>
      </c>
      <c r="I81" s="12" t="s">
        <v>1744</v>
      </c>
      <c r="J81" s="12" t="s">
        <v>1744</v>
      </c>
      <c r="K81" s="43" t="s">
        <v>736</v>
      </c>
      <c r="L81" s="9" t="str">
        <f t="shared" si="18"/>
        <v>N/A</v>
      </c>
    </row>
    <row r="82" spans="1:12" x14ac:dyDescent="0.25">
      <c r="A82" s="2" t="s">
        <v>357</v>
      </c>
      <c r="B82" s="35" t="s">
        <v>213</v>
      </c>
      <c r="C82" s="45">
        <v>878050567</v>
      </c>
      <c r="D82" s="11" t="str">
        <f t="shared" si="14"/>
        <v>N/A</v>
      </c>
      <c r="E82" s="45">
        <v>967050080</v>
      </c>
      <c r="F82" s="11" t="str">
        <f t="shared" si="15"/>
        <v>N/A</v>
      </c>
      <c r="G82" s="45">
        <v>1009961657</v>
      </c>
      <c r="H82" s="11" t="str">
        <f t="shared" si="16"/>
        <v>N/A</v>
      </c>
      <c r="I82" s="12">
        <v>10.14</v>
      </c>
      <c r="J82" s="12">
        <v>4.4370000000000003</v>
      </c>
      <c r="K82" s="43" t="s">
        <v>736</v>
      </c>
      <c r="L82" s="9" t="str">
        <f t="shared" ref="L82:L138" si="19">IF(J82="Div by 0", "N/A", IF(K82="N/A","N/A", IF(J82&gt;VALUE(MID(K82,1,2)), "No", IF(J82&lt;-1*VALUE(MID(K82,1,2)), "No", "Yes"))))</f>
        <v>Yes</v>
      </c>
    </row>
    <row r="83" spans="1:12" x14ac:dyDescent="0.25">
      <c r="A83" s="2" t="s">
        <v>363</v>
      </c>
      <c r="B83" s="35" t="s">
        <v>213</v>
      </c>
      <c r="C83" s="36">
        <v>23068</v>
      </c>
      <c r="D83" s="11" t="str">
        <f t="shared" ref="D83:D114" si="20">IF($B83="N/A","N/A",IF(C83&gt;10,"No",IF(C83&lt;-10,"No","Yes")))</f>
        <v>N/A</v>
      </c>
      <c r="E83" s="36">
        <v>24109</v>
      </c>
      <c r="F83" s="11" t="str">
        <f t="shared" ref="F83:F114" si="21">IF($B83="N/A","N/A",IF(E83&gt;10,"No",IF(E83&lt;-10,"No","Yes")))</f>
        <v>N/A</v>
      </c>
      <c r="G83" s="36">
        <v>24880</v>
      </c>
      <c r="H83" s="11" t="str">
        <f t="shared" ref="H83:H114" si="22">IF($B83="N/A","N/A",IF(G83&gt;10,"No",IF(G83&lt;-10,"No","Yes")))</f>
        <v>N/A</v>
      </c>
      <c r="I83" s="12">
        <v>4.5129999999999999</v>
      </c>
      <c r="J83" s="12">
        <v>3.198</v>
      </c>
      <c r="K83" s="43" t="s">
        <v>736</v>
      </c>
      <c r="L83" s="9" t="str">
        <f t="shared" si="19"/>
        <v>Yes</v>
      </c>
    </row>
    <row r="84" spans="1:12" x14ac:dyDescent="0.25">
      <c r="A84" s="2" t="s">
        <v>358</v>
      </c>
      <c r="B84" s="35" t="s">
        <v>213</v>
      </c>
      <c r="C84" s="45">
        <v>38063.575818999998</v>
      </c>
      <c r="D84" s="11" t="str">
        <f t="shared" si="20"/>
        <v>N/A</v>
      </c>
      <c r="E84" s="45">
        <v>40111.579908</v>
      </c>
      <c r="F84" s="11" t="str">
        <f t="shared" si="21"/>
        <v>N/A</v>
      </c>
      <c r="G84" s="45">
        <v>40593.314187999997</v>
      </c>
      <c r="H84" s="11" t="str">
        <f t="shared" si="22"/>
        <v>N/A</v>
      </c>
      <c r="I84" s="12">
        <v>5.38</v>
      </c>
      <c r="J84" s="12">
        <v>1.2010000000000001</v>
      </c>
      <c r="K84" s="43" t="s">
        <v>736</v>
      </c>
      <c r="L84" s="9" t="str">
        <f t="shared" si="19"/>
        <v>Yes</v>
      </c>
    </row>
    <row r="85" spans="1:12" ht="25" x14ac:dyDescent="0.25">
      <c r="A85" s="2" t="s">
        <v>1166</v>
      </c>
      <c r="B85" s="35" t="s">
        <v>213</v>
      </c>
      <c r="C85" s="45">
        <v>16816845</v>
      </c>
      <c r="D85" s="11" t="str">
        <f t="shared" si="20"/>
        <v>N/A</v>
      </c>
      <c r="E85" s="45">
        <v>17199145</v>
      </c>
      <c r="F85" s="11" t="str">
        <f t="shared" si="21"/>
        <v>N/A</v>
      </c>
      <c r="G85" s="45">
        <v>17406767</v>
      </c>
      <c r="H85" s="11" t="str">
        <f t="shared" si="22"/>
        <v>N/A</v>
      </c>
      <c r="I85" s="12">
        <v>2.2730000000000001</v>
      </c>
      <c r="J85" s="12">
        <v>1.2070000000000001</v>
      </c>
      <c r="K85" s="43" t="s">
        <v>736</v>
      </c>
      <c r="L85" s="9" t="str">
        <f t="shared" si="19"/>
        <v>Yes</v>
      </c>
    </row>
    <row r="86" spans="1:12" x14ac:dyDescent="0.25">
      <c r="A86" s="2" t="s">
        <v>726</v>
      </c>
      <c r="B86" s="35" t="s">
        <v>213</v>
      </c>
      <c r="C86" s="36">
        <v>12225</v>
      </c>
      <c r="D86" s="11" t="str">
        <f t="shared" si="20"/>
        <v>N/A</v>
      </c>
      <c r="E86" s="36">
        <v>12547</v>
      </c>
      <c r="F86" s="11" t="str">
        <f t="shared" si="21"/>
        <v>N/A</v>
      </c>
      <c r="G86" s="36">
        <v>12798</v>
      </c>
      <c r="H86" s="11" t="str">
        <f t="shared" si="22"/>
        <v>N/A</v>
      </c>
      <c r="I86" s="12">
        <v>2.6339999999999999</v>
      </c>
      <c r="J86" s="12">
        <v>2</v>
      </c>
      <c r="K86" s="43" t="s">
        <v>736</v>
      </c>
      <c r="L86" s="9" t="str">
        <f t="shared" si="19"/>
        <v>Yes</v>
      </c>
    </row>
    <row r="87" spans="1:12" ht="25" x14ac:dyDescent="0.25">
      <c r="A87" s="2" t="s">
        <v>1167</v>
      </c>
      <c r="B87" s="35" t="s">
        <v>213</v>
      </c>
      <c r="C87" s="45">
        <v>1375.6110429</v>
      </c>
      <c r="D87" s="11" t="str">
        <f t="shared" si="20"/>
        <v>N/A</v>
      </c>
      <c r="E87" s="45">
        <v>1370.7774767000001</v>
      </c>
      <c r="F87" s="11" t="str">
        <f t="shared" si="21"/>
        <v>N/A</v>
      </c>
      <c r="G87" s="45">
        <v>1360.11619</v>
      </c>
      <c r="H87" s="11" t="str">
        <f t="shared" si="22"/>
        <v>N/A</v>
      </c>
      <c r="I87" s="12">
        <v>-0.35099999999999998</v>
      </c>
      <c r="J87" s="12">
        <v>-0.77800000000000002</v>
      </c>
      <c r="K87" s="43" t="s">
        <v>736</v>
      </c>
      <c r="L87" s="9" t="str">
        <f t="shared" si="19"/>
        <v>Yes</v>
      </c>
    </row>
    <row r="88" spans="1:12" ht="25" x14ac:dyDescent="0.25">
      <c r="A88" s="2" t="s">
        <v>1168</v>
      </c>
      <c r="B88" s="35" t="s">
        <v>213</v>
      </c>
      <c r="C88" s="45">
        <v>416520050</v>
      </c>
      <c r="D88" s="11" t="str">
        <f t="shared" si="20"/>
        <v>N/A</v>
      </c>
      <c r="E88" s="45">
        <v>432290386</v>
      </c>
      <c r="F88" s="11" t="str">
        <f t="shared" si="21"/>
        <v>N/A</v>
      </c>
      <c r="G88" s="45">
        <v>419065844</v>
      </c>
      <c r="H88" s="11" t="str">
        <f t="shared" si="22"/>
        <v>N/A</v>
      </c>
      <c r="I88" s="12">
        <v>3.786</v>
      </c>
      <c r="J88" s="12">
        <v>-3.06</v>
      </c>
      <c r="K88" s="43" t="s">
        <v>736</v>
      </c>
      <c r="L88" s="9" t="str">
        <f t="shared" si="19"/>
        <v>Yes</v>
      </c>
    </row>
    <row r="89" spans="1:12" x14ac:dyDescent="0.25">
      <c r="A89" s="2" t="s">
        <v>727</v>
      </c>
      <c r="B89" s="35" t="s">
        <v>213</v>
      </c>
      <c r="C89" s="36">
        <v>4108</v>
      </c>
      <c r="D89" s="11" t="str">
        <f t="shared" si="20"/>
        <v>N/A</v>
      </c>
      <c r="E89" s="36">
        <v>4110</v>
      </c>
      <c r="F89" s="11" t="str">
        <f t="shared" si="21"/>
        <v>N/A</v>
      </c>
      <c r="G89" s="36">
        <v>4081</v>
      </c>
      <c r="H89" s="11" t="str">
        <f t="shared" si="22"/>
        <v>N/A</v>
      </c>
      <c r="I89" s="12">
        <v>4.87E-2</v>
      </c>
      <c r="J89" s="12">
        <v>-0.70599999999999996</v>
      </c>
      <c r="K89" s="43" t="s">
        <v>736</v>
      </c>
      <c r="L89" s="9" t="str">
        <f t="shared" si="19"/>
        <v>Yes</v>
      </c>
    </row>
    <row r="90" spans="1:12" ht="25" x14ac:dyDescent="0.25">
      <c r="A90" s="2" t="s">
        <v>1169</v>
      </c>
      <c r="B90" s="35" t="s">
        <v>213</v>
      </c>
      <c r="C90" s="45">
        <v>101392.41723000001</v>
      </c>
      <c r="D90" s="11" t="str">
        <f t="shared" si="20"/>
        <v>N/A</v>
      </c>
      <c r="E90" s="45">
        <v>105180.14258</v>
      </c>
      <c r="F90" s="11" t="str">
        <f t="shared" si="21"/>
        <v>N/A</v>
      </c>
      <c r="G90" s="45">
        <v>102687.04827</v>
      </c>
      <c r="H90" s="11" t="str">
        <f t="shared" si="22"/>
        <v>N/A</v>
      </c>
      <c r="I90" s="12">
        <v>3.7360000000000002</v>
      </c>
      <c r="J90" s="12">
        <v>-2.37</v>
      </c>
      <c r="K90" s="43" t="s">
        <v>736</v>
      </c>
      <c r="L90" s="9" t="str">
        <f t="shared" si="19"/>
        <v>Yes</v>
      </c>
    </row>
    <row r="91" spans="1:12" ht="25" x14ac:dyDescent="0.25">
      <c r="A91" s="2" t="s">
        <v>1170</v>
      </c>
      <c r="B91" s="35" t="s">
        <v>213</v>
      </c>
      <c r="C91" s="45">
        <v>66810875</v>
      </c>
      <c r="D91" s="11" t="str">
        <f t="shared" si="20"/>
        <v>N/A</v>
      </c>
      <c r="E91" s="45">
        <v>73029887</v>
      </c>
      <c r="F91" s="11" t="str">
        <f t="shared" si="21"/>
        <v>N/A</v>
      </c>
      <c r="G91" s="45">
        <v>73391815</v>
      </c>
      <c r="H91" s="11" t="str">
        <f t="shared" si="22"/>
        <v>N/A</v>
      </c>
      <c r="I91" s="12">
        <v>9.3079999999999998</v>
      </c>
      <c r="J91" s="12">
        <v>0.49559999999999998</v>
      </c>
      <c r="K91" s="43" t="s">
        <v>736</v>
      </c>
      <c r="L91" s="9" t="str">
        <f t="shared" si="19"/>
        <v>Yes</v>
      </c>
    </row>
    <row r="92" spans="1:12" x14ac:dyDescent="0.25">
      <c r="A92" s="2" t="s">
        <v>728</v>
      </c>
      <c r="B92" s="35" t="s">
        <v>213</v>
      </c>
      <c r="C92" s="36">
        <v>3810</v>
      </c>
      <c r="D92" s="11" t="str">
        <f t="shared" si="20"/>
        <v>N/A</v>
      </c>
      <c r="E92" s="36">
        <v>3997</v>
      </c>
      <c r="F92" s="11" t="str">
        <f t="shared" si="21"/>
        <v>N/A</v>
      </c>
      <c r="G92" s="36">
        <v>4084</v>
      </c>
      <c r="H92" s="11" t="str">
        <f t="shared" si="22"/>
        <v>N/A</v>
      </c>
      <c r="I92" s="12">
        <v>4.9080000000000004</v>
      </c>
      <c r="J92" s="12">
        <v>2.177</v>
      </c>
      <c r="K92" s="43" t="s">
        <v>736</v>
      </c>
      <c r="L92" s="9" t="str">
        <f t="shared" si="19"/>
        <v>Yes</v>
      </c>
    </row>
    <row r="93" spans="1:12" ht="25" x14ac:dyDescent="0.25">
      <c r="A93" s="2" t="s">
        <v>1171</v>
      </c>
      <c r="B93" s="35" t="s">
        <v>213</v>
      </c>
      <c r="C93" s="45">
        <v>17535.66273</v>
      </c>
      <c r="D93" s="11" t="str">
        <f t="shared" si="20"/>
        <v>N/A</v>
      </c>
      <c r="E93" s="45">
        <v>18271.175131</v>
      </c>
      <c r="F93" s="11" t="str">
        <f t="shared" si="21"/>
        <v>N/A</v>
      </c>
      <c r="G93" s="45">
        <v>17970.571743</v>
      </c>
      <c r="H93" s="11" t="str">
        <f t="shared" si="22"/>
        <v>N/A</v>
      </c>
      <c r="I93" s="12">
        <v>4.194</v>
      </c>
      <c r="J93" s="12">
        <v>-1.65</v>
      </c>
      <c r="K93" s="43" t="s">
        <v>736</v>
      </c>
      <c r="L93" s="9" t="str">
        <f t="shared" si="19"/>
        <v>Yes</v>
      </c>
    </row>
    <row r="94" spans="1:12" x14ac:dyDescent="0.25">
      <c r="A94" s="2" t="s">
        <v>1172</v>
      </c>
      <c r="B94" s="35" t="s">
        <v>213</v>
      </c>
      <c r="C94" s="45">
        <v>95351972</v>
      </c>
      <c r="D94" s="11" t="str">
        <f t="shared" si="20"/>
        <v>N/A</v>
      </c>
      <c r="E94" s="45">
        <v>103805251</v>
      </c>
      <c r="F94" s="11" t="str">
        <f t="shared" si="21"/>
        <v>N/A</v>
      </c>
      <c r="G94" s="45">
        <v>103145631</v>
      </c>
      <c r="H94" s="11" t="str">
        <f t="shared" si="22"/>
        <v>N/A</v>
      </c>
      <c r="I94" s="12">
        <v>8.8650000000000002</v>
      </c>
      <c r="J94" s="12">
        <v>-0.63500000000000001</v>
      </c>
      <c r="K94" s="43" t="s">
        <v>736</v>
      </c>
      <c r="L94" s="9" t="str">
        <f t="shared" si="19"/>
        <v>Yes</v>
      </c>
    </row>
    <row r="95" spans="1:12" x14ac:dyDescent="0.25">
      <c r="A95" s="2" t="s">
        <v>729</v>
      </c>
      <c r="B95" s="35" t="s">
        <v>213</v>
      </c>
      <c r="C95" s="36">
        <v>5586</v>
      </c>
      <c r="D95" s="11" t="str">
        <f t="shared" si="20"/>
        <v>N/A</v>
      </c>
      <c r="E95" s="36">
        <v>5778</v>
      </c>
      <c r="F95" s="11" t="str">
        <f t="shared" si="21"/>
        <v>N/A</v>
      </c>
      <c r="G95" s="36">
        <v>5821</v>
      </c>
      <c r="H95" s="11" t="str">
        <f t="shared" si="22"/>
        <v>N/A</v>
      </c>
      <c r="I95" s="12">
        <v>3.4369999999999998</v>
      </c>
      <c r="J95" s="12">
        <v>0.74419999999999997</v>
      </c>
      <c r="K95" s="43" t="s">
        <v>736</v>
      </c>
      <c r="L95" s="9" t="str">
        <f t="shared" si="19"/>
        <v>Yes</v>
      </c>
    </row>
    <row r="96" spans="1:12" x14ac:dyDescent="0.25">
      <c r="A96" s="2" t="s">
        <v>1173</v>
      </c>
      <c r="B96" s="35" t="s">
        <v>213</v>
      </c>
      <c r="C96" s="45">
        <v>17069.812387999998</v>
      </c>
      <c r="D96" s="11" t="str">
        <f t="shared" si="20"/>
        <v>N/A</v>
      </c>
      <c r="E96" s="45">
        <v>17965.602458000001</v>
      </c>
      <c r="F96" s="11" t="str">
        <f t="shared" si="21"/>
        <v>N/A</v>
      </c>
      <c r="G96" s="45">
        <v>17719.572410000001</v>
      </c>
      <c r="H96" s="11" t="str">
        <f t="shared" si="22"/>
        <v>N/A</v>
      </c>
      <c r="I96" s="12">
        <v>5.2480000000000002</v>
      </c>
      <c r="J96" s="12">
        <v>-1.37</v>
      </c>
      <c r="K96" s="43" t="s">
        <v>736</v>
      </c>
      <c r="L96" s="9" t="str">
        <f t="shared" si="19"/>
        <v>Yes</v>
      </c>
    </row>
    <row r="97" spans="1:12" x14ac:dyDescent="0.25">
      <c r="A97" s="2" t="s">
        <v>1174</v>
      </c>
      <c r="B97" s="35" t="s">
        <v>213</v>
      </c>
      <c r="C97" s="45">
        <v>105779</v>
      </c>
      <c r="D97" s="11" t="str">
        <f t="shared" si="20"/>
        <v>N/A</v>
      </c>
      <c r="E97" s="45">
        <v>97549</v>
      </c>
      <c r="F97" s="11" t="str">
        <f t="shared" si="21"/>
        <v>N/A</v>
      </c>
      <c r="G97" s="45">
        <v>92960</v>
      </c>
      <c r="H97" s="11" t="str">
        <f t="shared" si="22"/>
        <v>N/A</v>
      </c>
      <c r="I97" s="12">
        <v>-7.78</v>
      </c>
      <c r="J97" s="12">
        <v>-4.7</v>
      </c>
      <c r="K97" s="43" t="s">
        <v>736</v>
      </c>
      <c r="L97" s="9" t="str">
        <f t="shared" si="19"/>
        <v>Yes</v>
      </c>
    </row>
    <row r="98" spans="1:12" x14ac:dyDescent="0.25">
      <c r="A98" s="2" t="s">
        <v>518</v>
      </c>
      <c r="B98" s="35" t="s">
        <v>213</v>
      </c>
      <c r="C98" s="36">
        <v>977</v>
      </c>
      <c r="D98" s="11" t="str">
        <f t="shared" si="20"/>
        <v>N/A</v>
      </c>
      <c r="E98" s="36">
        <v>936</v>
      </c>
      <c r="F98" s="11" t="str">
        <f t="shared" si="21"/>
        <v>N/A</v>
      </c>
      <c r="G98" s="36">
        <v>894</v>
      </c>
      <c r="H98" s="11" t="str">
        <f t="shared" si="22"/>
        <v>N/A</v>
      </c>
      <c r="I98" s="12">
        <v>-4.2</v>
      </c>
      <c r="J98" s="12">
        <v>-4.49</v>
      </c>
      <c r="K98" s="43" t="s">
        <v>736</v>
      </c>
      <c r="L98" s="9" t="str">
        <f t="shared" si="19"/>
        <v>Yes</v>
      </c>
    </row>
    <row r="99" spans="1:12" x14ac:dyDescent="0.25">
      <c r="A99" s="2" t="s">
        <v>1175</v>
      </c>
      <c r="B99" s="35" t="s">
        <v>213</v>
      </c>
      <c r="C99" s="45">
        <v>108.2691914</v>
      </c>
      <c r="D99" s="11" t="str">
        <f t="shared" si="20"/>
        <v>N/A</v>
      </c>
      <c r="E99" s="45">
        <v>104.21901708999999</v>
      </c>
      <c r="F99" s="11" t="str">
        <f t="shared" si="21"/>
        <v>N/A</v>
      </c>
      <c r="G99" s="45">
        <v>103.98210290999999</v>
      </c>
      <c r="H99" s="11" t="str">
        <f t="shared" si="22"/>
        <v>N/A</v>
      </c>
      <c r="I99" s="12">
        <v>-3.74</v>
      </c>
      <c r="J99" s="12">
        <v>-0.22700000000000001</v>
      </c>
      <c r="K99" s="43" t="s">
        <v>736</v>
      </c>
      <c r="L99" s="9" t="str">
        <f t="shared" si="19"/>
        <v>Yes</v>
      </c>
    </row>
    <row r="100" spans="1:12" ht="25" x14ac:dyDescent="0.25">
      <c r="A100" s="2" t="s">
        <v>1176</v>
      </c>
      <c r="B100" s="35" t="s">
        <v>213</v>
      </c>
      <c r="C100" s="45">
        <v>8054658</v>
      </c>
      <c r="D100" s="11" t="str">
        <f t="shared" si="20"/>
        <v>N/A</v>
      </c>
      <c r="E100" s="45">
        <v>7967593</v>
      </c>
      <c r="F100" s="11" t="str">
        <f t="shared" si="21"/>
        <v>N/A</v>
      </c>
      <c r="G100" s="45">
        <v>7811435</v>
      </c>
      <c r="H100" s="11" t="str">
        <f t="shared" si="22"/>
        <v>N/A</v>
      </c>
      <c r="I100" s="12">
        <v>-1.08</v>
      </c>
      <c r="J100" s="12">
        <v>-1.96</v>
      </c>
      <c r="K100" s="43" t="s">
        <v>736</v>
      </c>
      <c r="L100" s="9" t="str">
        <f t="shared" si="19"/>
        <v>Yes</v>
      </c>
    </row>
    <row r="101" spans="1:12" x14ac:dyDescent="0.25">
      <c r="A101" s="2" t="s">
        <v>519</v>
      </c>
      <c r="B101" s="35" t="s">
        <v>213</v>
      </c>
      <c r="C101" s="36">
        <v>4817</v>
      </c>
      <c r="D101" s="11" t="str">
        <f t="shared" si="20"/>
        <v>N/A</v>
      </c>
      <c r="E101" s="36">
        <v>4809</v>
      </c>
      <c r="F101" s="11" t="str">
        <f t="shared" si="21"/>
        <v>N/A</v>
      </c>
      <c r="G101" s="36">
        <v>4659</v>
      </c>
      <c r="H101" s="11" t="str">
        <f t="shared" si="22"/>
        <v>N/A</v>
      </c>
      <c r="I101" s="12">
        <v>-0.16600000000000001</v>
      </c>
      <c r="J101" s="12">
        <v>-3.12</v>
      </c>
      <c r="K101" s="43" t="s">
        <v>736</v>
      </c>
      <c r="L101" s="9" t="str">
        <f t="shared" si="19"/>
        <v>Yes</v>
      </c>
    </row>
    <row r="102" spans="1:12" ht="25" x14ac:dyDescent="0.25">
      <c r="A102" s="2" t="s">
        <v>1177</v>
      </c>
      <c r="B102" s="35" t="s">
        <v>213</v>
      </c>
      <c r="C102" s="45">
        <v>1672.1316171999999</v>
      </c>
      <c r="D102" s="11" t="str">
        <f t="shared" si="20"/>
        <v>N/A</v>
      </c>
      <c r="E102" s="45">
        <v>1656.8086920000001</v>
      </c>
      <c r="F102" s="11" t="str">
        <f t="shared" si="21"/>
        <v>N/A</v>
      </c>
      <c r="G102" s="45">
        <v>1676.6333976999999</v>
      </c>
      <c r="H102" s="11" t="str">
        <f t="shared" si="22"/>
        <v>N/A</v>
      </c>
      <c r="I102" s="12">
        <v>-0.91600000000000004</v>
      </c>
      <c r="J102" s="12">
        <v>1.1970000000000001</v>
      </c>
      <c r="K102" s="43" t="s">
        <v>736</v>
      </c>
      <c r="L102" s="9" t="str">
        <f t="shared" si="19"/>
        <v>Yes</v>
      </c>
    </row>
    <row r="103" spans="1:12" ht="25" x14ac:dyDescent="0.25">
      <c r="A103" s="2" t="s">
        <v>1178</v>
      </c>
      <c r="B103" s="35" t="s">
        <v>213</v>
      </c>
      <c r="C103" s="45">
        <v>0</v>
      </c>
      <c r="D103" s="11" t="str">
        <f t="shared" si="20"/>
        <v>N/A</v>
      </c>
      <c r="E103" s="45">
        <v>0</v>
      </c>
      <c r="F103" s="11" t="str">
        <f t="shared" si="21"/>
        <v>N/A</v>
      </c>
      <c r="G103" s="45">
        <v>0</v>
      </c>
      <c r="H103" s="11" t="str">
        <f t="shared" si="22"/>
        <v>N/A</v>
      </c>
      <c r="I103" s="12" t="s">
        <v>1744</v>
      </c>
      <c r="J103" s="12" t="s">
        <v>1744</v>
      </c>
      <c r="K103" s="43" t="s">
        <v>736</v>
      </c>
      <c r="L103" s="9" t="str">
        <f t="shared" si="19"/>
        <v>N/A</v>
      </c>
    </row>
    <row r="104" spans="1:12" ht="25" x14ac:dyDescent="0.25">
      <c r="A104" s="2" t="s">
        <v>520</v>
      </c>
      <c r="B104" s="35" t="s">
        <v>213</v>
      </c>
      <c r="C104" s="36">
        <v>0</v>
      </c>
      <c r="D104" s="11" t="str">
        <f t="shared" si="20"/>
        <v>N/A</v>
      </c>
      <c r="E104" s="36">
        <v>0</v>
      </c>
      <c r="F104" s="11" t="str">
        <f t="shared" si="21"/>
        <v>N/A</v>
      </c>
      <c r="G104" s="36">
        <v>0</v>
      </c>
      <c r="H104" s="11" t="str">
        <f t="shared" si="22"/>
        <v>N/A</v>
      </c>
      <c r="I104" s="12" t="s">
        <v>1744</v>
      </c>
      <c r="J104" s="12" t="s">
        <v>1744</v>
      </c>
      <c r="K104" s="43" t="s">
        <v>736</v>
      </c>
      <c r="L104" s="9" t="str">
        <f t="shared" si="19"/>
        <v>N/A</v>
      </c>
    </row>
    <row r="105" spans="1:12" ht="25" x14ac:dyDescent="0.25">
      <c r="A105" s="2" t="s">
        <v>1179</v>
      </c>
      <c r="B105" s="35" t="s">
        <v>213</v>
      </c>
      <c r="C105" s="45" t="s">
        <v>1744</v>
      </c>
      <c r="D105" s="11" t="str">
        <f t="shared" si="20"/>
        <v>N/A</v>
      </c>
      <c r="E105" s="45" t="s">
        <v>1744</v>
      </c>
      <c r="F105" s="11" t="str">
        <f t="shared" si="21"/>
        <v>N/A</v>
      </c>
      <c r="G105" s="45" t="s">
        <v>1744</v>
      </c>
      <c r="H105" s="11" t="str">
        <f t="shared" si="22"/>
        <v>N/A</v>
      </c>
      <c r="I105" s="12" t="s">
        <v>1744</v>
      </c>
      <c r="J105" s="12" t="s">
        <v>1744</v>
      </c>
      <c r="K105" s="43" t="s">
        <v>736</v>
      </c>
      <c r="L105" s="9" t="str">
        <f t="shared" si="19"/>
        <v>N/A</v>
      </c>
    </row>
    <row r="106" spans="1:12" ht="25" x14ac:dyDescent="0.25">
      <c r="A106" s="2" t="s">
        <v>1180</v>
      </c>
      <c r="B106" s="35" t="s">
        <v>213</v>
      </c>
      <c r="C106" s="45">
        <v>142047952</v>
      </c>
      <c r="D106" s="11" t="str">
        <f t="shared" si="20"/>
        <v>N/A</v>
      </c>
      <c r="E106" s="45">
        <v>173020320</v>
      </c>
      <c r="F106" s="11" t="str">
        <f t="shared" si="21"/>
        <v>N/A</v>
      </c>
      <c r="G106" s="45">
        <v>203484855</v>
      </c>
      <c r="H106" s="11" t="str">
        <f t="shared" si="22"/>
        <v>N/A</v>
      </c>
      <c r="I106" s="12">
        <v>21.8</v>
      </c>
      <c r="J106" s="12">
        <v>17.61</v>
      </c>
      <c r="K106" s="43" t="s">
        <v>736</v>
      </c>
      <c r="L106" s="9" t="str">
        <f t="shared" si="19"/>
        <v>Yes</v>
      </c>
    </row>
    <row r="107" spans="1:12" x14ac:dyDescent="0.25">
      <c r="A107" s="2" t="s">
        <v>521</v>
      </c>
      <c r="B107" s="35" t="s">
        <v>213</v>
      </c>
      <c r="C107" s="36">
        <v>12870</v>
      </c>
      <c r="D107" s="11" t="str">
        <f t="shared" si="20"/>
        <v>N/A</v>
      </c>
      <c r="E107" s="36">
        <v>13479</v>
      </c>
      <c r="F107" s="11" t="str">
        <f t="shared" si="21"/>
        <v>N/A</v>
      </c>
      <c r="G107" s="36">
        <v>13772</v>
      </c>
      <c r="H107" s="11" t="str">
        <f t="shared" si="22"/>
        <v>N/A</v>
      </c>
      <c r="I107" s="12">
        <v>4.7320000000000002</v>
      </c>
      <c r="J107" s="12">
        <v>2.1739999999999999</v>
      </c>
      <c r="K107" s="43" t="s">
        <v>736</v>
      </c>
      <c r="L107" s="9" t="str">
        <f t="shared" si="19"/>
        <v>Yes</v>
      </c>
    </row>
    <row r="108" spans="1:12" ht="25" x14ac:dyDescent="0.25">
      <c r="A108" s="2" t="s">
        <v>1181</v>
      </c>
      <c r="B108" s="35" t="s">
        <v>213</v>
      </c>
      <c r="C108" s="45">
        <v>11037.136908</v>
      </c>
      <c r="D108" s="11" t="str">
        <f t="shared" si="20"/>
        <v>N/A</v>
      </c>
      <c r="E108" s="45">
        <v>12836.287558</v>
      </c>
      <c r="F108" s="11" t="str">
        <f t="shared" si="21"/>
        <v>N/A</v>
      </c>
      <c r="G108" s="45">
        <v>14775.258132000001</v>
      </c>
      <c r="H108" s="11" t="str">
        <f t="shared" si="22"/>
        <v>N/A</v>
      </c>
      <c r="I108" s="12">
        <v>16.3</v>
      </c>
      <c r="J108" s="12">
        <v>15.11</v>
      </c>
      <c r="K108" s="43" t="s">
        <v>736</v>
      </c>
      <c r="L108" s="9" t="str">
        <f t="shared" si="19"/>
        <v>Yes</v>
      </c>
    </row>
    <row r="109" spans="1:12" ht="25" x14ac:dyDescent="0.25">
      <c r="A109" s="2" t="s">
        <v>1182</v>
      </c>
      <c r="B109" s="35" t="s">
        <v>213</v>
      </c>
      <c r="C109" s="45">
        <v>7672202</v>
      </c>
      <c r="D109" s="11" t="str">
        <f t="shared" si="20"/>
        <v>N/A</v>
      </c>
      <c r="E109" s="45">
        <v>8083319</v>
      </c>
      <c r="F109" s="11" t="str">
        <f t="shared" si="21"/>
        <v>N/A</v>
      </c>
      <c r="G109" s="45">
        <v>6532976</v>
      </c>
      <c r="H109" s="11" t="str">
        <f t="shared" si="22"/>
        <v>N/A</v>
      </c>
      <c r="I109" s="12">
        <v>5.359</v>
      </c>
      <c r="J109" s="12">
        <v>-19.2</v>
      </c>
      <c r="K109" s="43" t="s">
        <v>736</v>
      </c>
      <c r="L109" s="9" t="str">
        <f t="shared" si="19"/>
        <v>Yes</v>
      </c>
    </row>
    <row r="110" spans="1:12" x14ac:dyDescent="0.25">
      <c r="A110" s="2" t="s">
        <v>522</v>
      </c>
      <c r="B110" s="35" t="s">
        <v>213</v>
      </c>
      <c r="C110" s="36">
        <v>989</v>
      </c>
      <c r="D110" s="11" t="str">
        <f t="shared" si="20"/>
        <v>N/A</v>
      </c>
      <c r="E110" s="36">
        <v>973</v>
      </c>
      <c r="F110" s="11" t="str">
        <f t="shared" si="21"/>
        <v>N/A</v>
      </c>
      <c r="G110" s="36">
        <v>1013</v>
      </c>
      <c r="H110" s="11" t="str">
        <f t="shared" si="22"/>
        <v>N/A</v>
      </c>
      <c r="I110" s="12">
        <v>-1.62</v>
      </c>
      <c r="J110" s="12">
        <v>4.1109999999999998</v>
      </c>
      <c r="K110" s="43" t="s">
        <v>736</v>
      </c>
      <c r="L110" s="9" t="str">
        <f t="shared" si="19"/>
        <v>Yes</v>
      </c>
    </row>
    <row r="111" spans="1:12" ht="25" x14ac:dyDescent="0.25">
      <c r="A111" s="2" t="s">
        <v>1183</v>
      </c>
      <c r="B111" s="35" t="s">
        <v>213</v>
      </c>
      <c r="C111" s="45">
        <v>7757.5348837000001</v>
      </c>
      <c r="D111" s="11" t="str">
        <f t="shared" si="20"/>
        <v>N/A</v>
      </c>
      <c r="E111" s="45">
        <v>8307.6248715000002</v>
      </c>
      <c r="F111" s="11" t="str">
        <f t="shared" si="21"/>
        <v>N/A</v>
      </c>
      <c r="G111" s="45">
        <v>6449.1372161999998</v>
      </c>
      <c r="H111" s="11" t="str">
        <f t="shared" si="22"/>
        <v>N/A</v>
      </c>
      <c r="I111" s="12">
        <v>7.0910000000000002</v>
      </c>
      <c r="J111" s="12">
        <v>-22.4</v>
      </c>
      <c r="K111" s="43" t="s">
        <v>736</v>
      </c>
      <c r="L111" s="9" t="str">
        <f t="shared" si="19"/>
        <v>Yes</v>
      </c>
    </row>
    <row r="112" spans="1:12" ht="25" x14ac:dyDescent="0.25">
      <c r="A112" s="2" t="s">
        <v>1184</v>
      </c>
      <c r="B112" s="35" t="s">
        <v>213</v>
      </c>
      <c r="C112" s="45">
        <v>2408086</v>
      </c>
      <c r="D112" s="11" t="str">
        <f t="shared" si="20"/>
        <v>N/A</v>
      </c>
      <c r="E112" s="45">
        <v>3295636</v>
      </c>
      <c r="F112" s="11" t="str">
        <f t="shared" si="21"/>
        <v>N/A</v>
      </c>
      <c r="G112" s="45">
        <v>3952243</v>
      </c>
      <c r="H112" s="11" t="str">
        <f t="shared" si="22"/>
        <v>N/A</v>
      </c>
      <c r="I112" s="12">
        <v>36.86</v>
      </c>
      <c r="J112" s="12">
        <v>19.920000000000002</v>
      </c>
      <c r="K112" s="43" t="s">
        <v>736</v>
      </c>
      <c r="L112" s="9" t="str">
        <f t="shared" si="19"/>
        <v>Yes</v>
      </c>
    </row>
    <row r="113" spans="1:12" x14ac:dyDescent="0.25">
      <c r="A113" s="2" t="s">
        <v>523</v>
      </c>
      <c r="B113" s="35" t="s">
        <v>213</v>
      </c>
      <c r="C113" s="36">
        <v>1050</v>
      </c>
      <c r="D113" s="11" t="str">
        <f t="shared" si="20"/>
        <v>N/A</v>
      </c>
      <c r="E113" s="36">
        <v>1196</v>
      </c>
      <c r="F113" s="11" t="str">
        <f t="shared" si="21"/>
        <v>N/A</v>
      </c>
      <c r="G113" s="36">
        <v>1350</v>
      </c>
      <c r="H113" s="11" t="str">
        <f t="shared" si="22"/>
        <v>N/A</v>
      </c>
      <c r="I113" s="12">
        <v>13.9</v>
      </c>
      <c r="J113" s="12">
        <v>12.88</v>
      </c>
      <c r="K113" s="43" t="s">
        <v>736</v>
      </c>
      <c r="L113" s="9" t="str">
        <f t="shared" si="19"/>
        <v>Yes</v>
      </c>
    </row>
    <row r="114" spans="1:12" ht="25" x14ac:dyDescent="0.25">
      <c r="A114" s="2" t="s">
        <v>1185</v>
      </c>
      <c r="B114" s="35" t="s">
        <v>213</v>
      </c>
      <c r="C114" s="45">
        <v>2293.4152380999999</v>
      </c>
      <c r="D114" s="11" t="str">
        <f t="shared" si="20"/>
        <v>N/A</v>
      </c>
      <c r="E114" s="45">
        <v>2755.548495</v>
      </c>
      <c r="F114" s="11" t="str">
        <f t="shared" si="21"/>
        <v>N/A</v>
      </c>
      <c r="G114" s="45">
        <v>2927.5874073999998</v>
      </c>
      <c r="H114" s="11" t="str">
        <f t="shared" si="22"/>
        <v>N/A</v>
      </c>
      <c r="I114" s="12">
        <v>20.149999999999999</v>
      </c>
      <c r="J114" s="12">
        <v>6.2430000000000003</v>
      </c>
      <c r="K114" s="43" t="s">
        <v>736</v>
      </c>
      <c r="L114" s="9" t="str">
        <f t="shared" si="19"/>
        <v>Yes</v>
      </c>
    </row>
    <row r="115" spans="1:12" ht="25" x14ac:dyDescent="0.25">
      <c r="A115" s="2" t="s">
        <v>1186</v>
      </c>
      <c r="B115" s="35" t="s">
        <v>213</v>
      </c>
      <c r="C115" s="45">
        <v>1298991</v>
      </c>
      <c r="D115" s="11" t="str">
        <f t="shared" ref="D115:D146" si="23">IF($B115="N/A","N/A",IF(C115&gt;10,"No",IF(C115&lt;-10,"No","Yes")))</f>
        <v>N/A</v>
      </c>
      <c r="E115" s="45">
        <v>1457272</v>
      </c>
      <c r="F115" s="11" t="str">
        <f t="shared" ref="F115:F146" si="24">IF($B115="N/A","N/A",IF(E115&gt;10,"No",IF(E115&lt;-10,"No","Yes")))</f>
        <v>N/A</v>
      </c>
      <c r="G115" s="45">
        <v>1462956</v>
      </c>
      <c r="H115" s="11" t="str">
        <f t="shared" ref="H115:H146" si="25">IF($B115="N/A","N/A",IF(G115&gt;10,"No",IF(G115&lt;-10,"No","Yes")))</f>
        <v>N/A</v>
      </c>
      <c r="I115" s="12">
        <v>12.18</v>
      </c>
      <c r="J115" s="12">
        <v>0.39</v>
      </c>
      <c r="K115" s="43" t="s">
        <v>736</v>
      </c>
      <c r="L115" s="9" t="str">
        <f t="shared" si="19"/>
        <v>Yes</v>
      </c>
    </row>
    <row r="116" spans="1:12" ht="25" x14ac:dyDescent="0.25">
      <c r="A116" s="2" t="s">
        <v>524</v>
      </c>
      <c r="B116" s="35" t="s">
        <v>213</v>
      </c>
      <c r="C116" s="36">
        <v>2686</v>
      </c>
      <c r="D116" s="11" t="str">
        <f t="shared" si="23"/>
        <v>N/A</v>
      </c>
      <c r="E116" s="36">
        <v>3225</v>
      </c>
      <c r="F116" s="11" t="str">
        <f t="shared" si="24"/>
        <v>N/A</v>
      </c>
      <c r="G116" s="36">
        <v>3059</v>
      </c>
      <c r="H116" s="11" t="str">
        <f t="shared" si="25"/>
        <v>N/A</v>
      </c>
      <c r="I116" s="12">
        <v>20.07</v>
      </c>
      <c r="J116" s="12">
        <v>-5.15</v>
      </c>
      <c r="K116" s="43" t="s">
        <v>736</v>
      </c>
      <c r="L116" s="9" t="str">
        <f t="shared" si="19"/>
        <v>Yes</v>
      </c>
    </row>
    <row r="117" spans="1:12" ht="25" x14ac:dyDescent="0.25">
      <c r="A117" s="2" t="s">
        <v>1187</v>
      </c>
      <c r="B117" s="35" t="s">
        <v>213</v>
      </c>
      <c r="C117" s="45">
        <v>483.61541325000002</v>
      </c>
      <c r="D117" s="11" t="str">
        <f t="shared" si="23"/>
        <v>N/A</v>
      </c>
      <c r="E117" s="45">
        <v>451.86728682</v>
      </c>
      <c r="F117" s="11" t="str">
        <f t="shared" si="24"/>
        <v>N/A</v>
      </c>
      <c r="G117" s="45">
        <v>478.24648578</v>
      </c>
      <c r="H117" s="11" t="str">
        <f t="shared" si="25"/>
        <v>N/A</v>
      </c>
      <c r="I117" s="12">
        <v>-6.56</v>
      </c>
      <c r="J117" s="12">
        <v>5.8380000000000001</v>
      </c>
      <c r="K117" s="43" t="s">
        <v>736</v>
      </c>
      <c r="L117" s="9" t="str">
        <f t="shared" si="19"/>
        <v>Yes</v>
      </c>
    </row>
    <row r="118" spans="1:12" ht="25" x14ac:dyDescent="0.25">
      <c r="A118" s="2" t="s">
        <v>1188</v>
      </c>
      <c r="B118" s="35" t="s">
        <v>213</v>
      </c>
      <c r="C118" s="45">
        <v>45000</v>
      </c>
      <c r="D118" s="11" t="str">
        <f t="shared" si="23"/>
        <v>N/A</v>
      </c>
      <c r="E118" s="45">
        <v>36450</v>
      </c>
      <c r="F118" s="11" t="str">
        <f t="shared" si="24"/>
        <v>N/A</v>
      </c>
      <c r="G118" s="45">
        <v>18980</v>
      </c>
      <c r="H118" s="11" t="str">
        <f t="shared" si="25"/>
        <v>N/A</v>
      </c>
      <c r="I118" s="12">
        <v>-19</v>
      </c>
      <c r="J118" s="12">
        <v>-47.9</v>
      </c>
      <c r="K118" s="43" t="s">
        <v>736</v>
      </c>
      <c r="L118" s="9" t="str">
        <f t="shared" si="19"/>
        <v>No</v>
      </c>
    </row>
    <row r="119" spans="1:12" ht="25" x14ac:dyDescent="0.25">
      <c r="A119" s="2" t="s">
        <v>525</v>
      </c>
      <c r="B119" s="35" t="s">
        <v>213</v>
      </c>
      <c r="C119" s="36">
        <v>125</v>
      </c>
      <c r="D119" s="11" t="str">
        <f t="shared" si="23"/>
        <v>N/A</v>
      </c>
      <c r="E119" s="36">
        <v>113</v>
      </c>
      <c r="F119" s="11" t="str">
        <f t="shared" si="24"/>
        <v>N/A</v>
      </c>
      <c r="G119" s="36">
        <v>108</v>
      </c>
      <c r="H119" s="11" t="str">
        <f t="shared" si="25"/>
        <v>N/A</v>
      </c>
      <c r="I119" s="12">
        <v>-9.6</v>
      </c>
      <c r="J119" s="12">
        <v>-4.42</v>
      </c>
      <c r="K119" s="43" t="s">
        <v>736</v>
      </c>
      <c r="L119" s="9" t="str">
        <f t="shared" si="19"/>
        <v>Yes</v>
      </c>
    </row>
    <row r="120" spans="1:12" ht="25" x14ac:dyDescent="0.25">
      <c r="A120" s="2" t="s">
        <v>1189</v>
      </c>
      <c r="B120" s="35" t="s">
        <v>213</v>
      </c>
      <c r="C120" s="45">
        <v>360</v>
      </c>
      <c r="D120" s="11" t="str">
        <f t="shared" si="23"/>
        <v>N/A</v>
      </c>
      <c r="E120" s="45">
        <v>322.56637167999997</v>
      </c>
      <c r="F120" s="11" t="str">
        <f t="shared" si="24"/>
        <v>N/A</v>
      </c>
      <c r="G120" s="45">
        <v>175.74074074000001</v>
      </c>
      <c r="H120" s="11" t="str">
        <f t="shared" si="25"/>
        <v>N/A</v>
      </c>
      <c r="I120" s="12">
        <v>-10.4</v>
      </c>
      <c r="J120" s="12">
        <v>-45.5</v>
      </c>
      <c r="K120" s="43" t="s">
        <v>736</v>
      </c>
      <c r="L120" s="9" t="str">
        <f t="shared" si="19"/>
        <v>No</v>
      </c>
    </row>
    <row r="121" spans="1:12" ht="25" x14ac:dyDescent="0.25">
      <c r="A121" s="2" t="s">
        <v>1190</v>
      </c>
      <c r="B121" s="35" t="s">
        <v>213</v>
      </c>
      <c r="C121" s="45">
        <v>95860876</v>
      </c>
      <c r="D121" s="11" t="str">
        <f t="shared" si="23"/>
        <v>N/A</v>
      </c>
      <c r="E121" s="45">
        <v>97450561</v>
      </c>
      <c r="F121" s="11" t="str">
        <f t="shared" si="24"/>
        <v>N/A</v>
      </c>
      <c r="G121" s="45">
        <v>102292168</v>
      </c>
      <c r="H121" s="11" t="str">
        <f t="shared" si="25"/>
        <v>N/A</v>
      </c>
      <c r="I121" s="12">
        <v>1.6579999999999999</v>
      </c>
      <c r="J121" s="12">
        <v>4.968</v>
      </c>
      <c r="K121" s="43" t="s">
        <v>736</v>
      </c>
      <c r="L121" s="9" t="str">
        <f t="shared" si="19"/>
        <v>Yes</v>
      </c>
    </row>
    <row r="122" spans="1:12" x14ac:dyDescent="0.25">
      <c r="A122" s="2" t="s">
        <v>526</v>
      </c>
      <c r="B122" s="35" t="s">
        <v>213</v>
      </c>
      <c r="C122" s="36">
        <v>2913</v>
      </c>
      <c r="D122" s="11" t="str">
        <f t="shared" si="23"/>
        <v>N/A</v>
      </c>
      <c r="E122" s="36">
        <v>3136</v>
      </c>
      <c r="F122" s="11" t="str">
        <f t="shared" si="24"/>
        <v>N/A</v>
      </c>
      <c r="G122" s="36">
        <v>3319</v>
      </c>
      <c r="H122" s="11" t="str">
        <f t="shared" si="25"/>
        <v>N/A</v>
      </c>
      <c r="I122" s="12">
        <v>7.6550000000000002</v>
      </c>
      <c r="J122" s="12">
        <v>5.835</v>
      </c>
      <c r="K122" s="43" t="s">
        <v>736</v>
      </c>
      <c r="L122" s="9" t="str">
        <f t="shared" si="19"/>
        <v>Yes</v>
      </c>
    </row>
    <row r="123" spans="1:12" ht="25" x14ac:dyDescent="0.25">
      <c r="A123" s="2" t="s">
        <v>1191</v>
      </c>
      <c r="B123" s="35" t="s">
        <v>213</v>
      </c>
      <c r="C123" s="45">
        <v>32907.956058999996</v>
      </c>
      <c r="D123" s="11" t="str">
        <f t="shared" si="23"/>
        <v>N/A</v>
      </c>
      <c r="E123" s="45">
        <v>31074.796236999999</v>
      </c>
      <c r="F123" s="11" t="str">
        <f t="shared" si="24"/>
        <v>N/A</v>
      </c>
      <c r="G123" s="45">
        <v>30820.177162</v>
      </c>
      <c r="H123" s="11" t="str">
        <f t="shared" si="25"/>
        <v>N/A</v>
      </c>
      <c r="I123" s="12">
        <v>-5.57</v>
      </c>
      <c r="J123" s="12">
        <v>-0.81899999999999995</v>
      </c>
      <c r="K123" s="43" t="s">
        <v>736</v>
      </c>
      <c r="L123" s="9" t="str">
        <f t="shared" si="19"/>
        <v>Yes</v>
      </c>
    </row>
    <row r="124" spans="1:12" ht="25" x14ac:dyDescent="0.25">
      <c r="A124" s="2" t="s">
        <v>1192</v>
      </c>
      <c r="B124" s="35" t="s">
        <v>213</v>
      </c>
      <c r="C124" s="45">
        <v>4345982</v>
      </c>
      <c r="D124" s="11" t="str">
        <f t="shared" si="23"/>
        <v>N/A</v>
      </c>
      <c r="E124" s="45">
        <v>4239796</v>
      </c>
      <c r="F124" s="11" t="str">
        <f t="shared" si="24"/>
        <v>N/A</v>
      </c>
      <c r="G124" s="45">
        <v>4531109</v>
      </c>
      <c r="H124" s="11" t="str">
        <f t="shared" si="25"/>
        <v>N/A</v>
      </c>
      <c r="I124" s="12">
        <v>-2.44</v>
      </c>
      <c r="J124" s="12">
        <v>6.8710000000000004</v>
      </c>
      <c r="K124" s="43" t="s">
        <v>736</v>
      </c>
      <c r="L124" s="9" t="str">
        <f t="shared" si="19"/>
        <v>Yes</v>
      </c>
    </row>
    <row r="125" spans="1:12" ht="25" x14ac:dyDescent="0.25">
      <c r="A125" s="2" t="s">
        <v>527</v>
      </c>
      <c r="B125" s="35" t="s">
        <v>213</v>
      </c>
      <c r="C125" s="36">
        <v>9130</v>
      </c>
      <c r="D125" s="11" t="str">
        <f t="shared" si="23"/>
        <v>N/A</v>
      </c>
      <c r="E125" s="36">
        <v>9208</v>
      </c>
      <c r="F125" s="11" t="str">
        <f t="shared" si="24"/>
        <v>N/A</v>
      </c>
      <c r="G125" s="36">
        <v>9245</v>
      </c>
      <c r="H125" s="11" t="str">
        <f t="shared" si="25"/>
        <v>N/A</v>
      </c>
      <c r="I125" s="12">
        <v>0.85429999999999995</v>
      </c>
      <c r="J125" s="12">
        <v>0.40179999999999999</v>
      </c>
      <c r="K125" s="43" t="s">
        <v>736</v>
      </c>
      <c r="L125" s="9" t="str">
        <f t="shared" si="19"/>
        <v>Yes</v>
      </c>
    </row>
    <row r="126" spans="1:12" ht="25" x14ac:dyDescent="0.25">
      <c r="A126" s="2" t="s">
        <v>1193</v>
      </c>
      <c r="B126" s="35" t="s">
        <v>213</v>
      </c>
      <c r="C126" s="45">
        <v>476.01117196000001</v>
      </c>
      <c r="D126" s="11" t="str">
        <f t="shared" si="23"/>
        <v>N/A</v>
      </c>
      <c r="E126" s="45">
        <v>460.44700261000003</v>
      </c>
      <c r="F126" s="11" t="str">
        <f t="shared" si="24"/>
        <v>N/A</v>
      </c>
      <c r="G126" s="45">
        <v>490.11454839999999</v>
      </c>
      <c r="H126" s="11" t="str">
        <f t="shared" si="25"/>
        <v>N/A</v>
      </c>
      <c r="I126" s="12">
        <v>-3.27</v>
      </c>
      <c r="J126" s="12">
        <v>6.4429999999999996</v>
      </c>
      <c r="K126" s="43" t="s">
        <v>736</v>
      </c>
      <c r="L126" s="9" t="str">
        <f t="shared" si="19"/>
        <v>Yes</v>
      </c>
    </row>
    <row r="127" spans="1:12" ht="25" x14ac:dyDescent="0.25">
      <c r="A127" s="2" t="s">
        <v>1194</v>
      </c>
      <c r="B127" s="35" t="s">
        <v>213</v>
      </c>
      <c r="C127" s="45">
        <v>3326568</v>
      </c>
      <c r="D127" s="11" t="str">
        <f t="shared" si="23"/>
        <v>N/A</v>
      </c>
      <c r="E127" s="45">
        <v>2865541</v>
      </c>
      <c r="F127" s="11" t="str">
        <f t="shared" si="24"/>
        <v>N/A</v>
      </c>
      <c r="G127" s="45">
        <v>2167334</v>
      </c>
      <c r="H127" s="11" t="str">
        <f t="shared" si="25"/>
        <v>N/A</v>
      </c>
      <c r="I127" s="12">
        <v>-13.9</v>
      </c>
      <c r="J127" s="12">
        <v>-24.4</v>
      </c>
      <c r="K127" s="43" t="s">
        <v>736</v>
      </c>
      <c r="L127" s="9" t="str">
        <f t="shared" si="19"/>
        <v>Yes</v>
      </c>
    </row>
    <row r="128" spans="1:12" x14ac:dyDescent="0.25">
      <c r="A128" s="2" t="s">
        <v>528</v>
      </c>
      <c r="B128" s="35" t="s">
        <v>213</v>
      </c>
      <c r="C128" s="36">
        <v>2071</v>
      </c>
      <c r="D128" s="11" t="str">
        <f t="shared" si="23"/>
        <v>N/A</v>
      </c>
      <c r="E128" s="36">
        <v>1660</v>
      </c>
      <c r="F128" s="11" t="str">
        <f t="shared" si="24"/>
        <v>N/A</v>
      </c>
      <c r="G128" s="36">
        <v>1499</v>
      </c>
      <c r="H128" s="11" t="str">
        <f t="shared" si="25"/>
        <v>N/A</v>
      </c>
      <c r="I128" s="12">
        <v>-19.8</v>
      </c>
      <c r="J128" s="12">
        <v>-9.6999999999999993</v>
      </c>
      <c r="K128" s="43" t="s">
        <v>736</v>
      </c>
      <c r="L128" s="9" t="str">
        <f t="shared" si="19"/>
        <v>Yes</v>
      </c>
    </row>
    <row r="129" spans="1:12" ht="25" x14ac:dyDescent="0.25">
      <c r="A129" s="2" t="s">
        <v>1195</v>
      </c>
      <c r="B129" s="35" t="s">
        <v>213</v>
      </c>
      <c r="C129" s="45">
        <v>1606.2617092999999</v>
      </c>
      <c r="D129" s="11" t="str">
        <f t="shared" si="23"/>
        <v>N/A</v>
      </c>
      <c r="E129" s="45">
        <v>1726.2295181</v>
      </c>
      <c r="F129" s="11" t="str">
        <f t="shared" si="24"/>
        <v>N/A</v>
      </c>
      <c r="G129" s="45">
        <v>1445.8532355</v>
      </c>
      <c r="H129" s="11" t="str">
        <f t="shared" si="25"/>
        <v>N/A</v>
      </c>
      <c r="I129" s="12">
        <v>7.4690000000000003</v>
      </c>
      <c r="J129" s="12">
        <v>-16.2</v>
      </c>
      <c r="K129" s="43" t="s">
        <v>736</v>
      </c>
      <c r="L129" s="9" t="str">
        <f t="shared" si="19"/>
        <v>Yes</v>
      </c>
    </row>
    <row r="130" spans="1:12" ht="25" x14ac:dyDescent="0.25">
      <c r="A130" s="2" t="s">
        <v>1196</v>
      </c>
      <c r="B130" s="35" t="s">
        <v>213</v>
      </c>
      <c r="C130" s="45">
        <v>0</v>
      </c>
      <c r="D130" s="11" t="str">
        <f t="shared" si="23"/>
        <v>N/A</v>
      </c>
      <c r="E130" s="45">
        <v>0</v>
      </c>
      <c r="F130" s="11" t="str">
        <f t="shared" si="24"/>
        <v>N/A</v>
      </c>
      <c r="G130" s="45">
        <v>0</v>
      </c>
      <c r="H130" s="11" t="str">
        <f t="shared" si="25"/>
        <v>N/A</v>
      </c>
      <c r="I130" s="12" t="s">
        <v>1744</v>
      </c>
      <c r="J130" s="12" t="s">
        <v>1744</v>
      </c>
      <c r="K130" s="43" t="s">
        <v>736</v>
      </c>
      <c r="L130" s="9" t="str">
        <f t="shared" si="19"/>
        <v>N/A</v>
      </c>
    </row>
    <row r="131" spans="1:12" x14ac:dyDescent="0.25">
      <c r="A131" s="2" t="s">
        <v>529</v>
      </c>
      <c r="B131" s="35" t="s">
        <v>213</v>
      </c>
      <c r="C131" s="36">
        <v>0</v>
      </c>
      <c r="D131" s="11" t="str">
        <f t="shared" si="23"/>
        <v>N/A</v>
      </c>
      <c r="E131" s="36">
        <v>0</v>
      </c>
      <c r="F131" s="11" t="str">
        <f t="shared" si="24"/>
        <v>N/A</v>
      </c>
      <c r="G131" s="36">
        <v>0</v>
      </c>
      <c r="H131" s="11" t="str">
        <f t="shared" si="25"/>
        <v>N/A</v>
      </c>
      <c r="I131" s="12" t="s">
        <v>1744</v>
      </c>
      <c r="J131" s="12" t="s">
        <v>1744</v>
      </c>
      <c r="K131" s="43" t="s">
        <v>736</v>
      </c>
      <c r="L131" s="9" t="str">
        <f t="shared" si="19"/>
        <v>N/A</v>
      </c>
    </row>
    <row r="132" spans="1:12" ht="25" x14ac:dyDescent="0.25">
      <c r="A132" s="2" t="s">
        <v>1197</v>
      </c>
      <c r="B132" s="35" t="s">
        <v>213</v>
      </c>
      <c r="C132" s="45" t="s">
        <v>1744</v>
      </c>
      <c r="D132" s="11" t="str">
        <f t="shared" si="23"/>
        <v>N/A</v>
      </c>
      <c r="E132" s="45" t="s">
        <v>1744</v>
      </c>
      <c r="F132" s="11" t="str">
        <f t="shared" si="24"/>
        <v>N/A</v>
      </c>
      <c r="G132" s="45" t="s">
        <v>1744</v>
      </c>
      <c r="H132" s="11" t="str">
        <f t="shared" si="25"/>
        <v>N/A</v>
      </c>
      <c r="I132" s="12" t="s">
        <v>1744</v>
      </c>
      <c r="J132" s="12" t="s">
        <v>1744</v>
      </c>
      <c r="K132" s="43" t="s">
        <v>736</v>
      </c>
      <c r="L132" s="9" t="str">
        <f t="shared" si="19"/>
        <v>N/A</v>
      </c>
    </row>
    <row r="133" spans="1:12" x14ac:dyDescent="0.25">
      <c r="A133" s="2" t="s">
        <v>1198</v>
      </c>
      <c r="B133" s="35" t="s">
        <v>213</v>
      </c>
      <c r="C133" s="45">
        <v>18345</v>
      </c>
      <c r="D133" s="11" t="str">
        <f t="shared" si="23"/>
        <v>N/A</v>
      </c>
      <c r="E133" s="45">
        <v>23760</v>
      </c>
      <c r="F133" s="11" t="str">
        <f t="shared" si="24"/>
        <v>N/A</v>
      </c>
      <c r="G133" s="45">
        <v>26439</v>
      </c>
      <c r="H133" s="11" t="str">
        <f t="shared" si="25"/>
        <v>N/A</v>
      </c>
      <c r="I133" s="12">
        <v>29.52</v>
      </c>
      <c r="J133" s="12">
        <v>11.28</v>
      </c>
      <c r="K133" s="43" t="s">
        <v>736</v>
      </c>
      <c r="L133" s="9" t="str">
        <f t="shared" si="19"/>
        <v>Yes</v>
      </c>
    </row>
    <row r="134" spans="1:12" x14ac:dyDescent="0.25">
      <c r="A134" s="2" t="s">
        <v>530</v>
      </c>
      <c r="B134" s="35" t="s">
        <v>213</v>
      </c>
      <c r="C134" s="36">
        <v>11</v>
      </c>
      <c r="D134" s="11" t="str">
        <f t="shared" si="23"/>
        <v>N/A</v>
      </c>
      <c r="E134" s="36">
        <v>11</v>
      </c>
      <c r="F134" s="11" t="str">
        <f t="shared" si="24"/>
        <v>N/A</v>
      </c>
      <c r="G134" s="36">
        <v>11</v>
      </c>
      <c r="H134" s="11" t="str">
        <f t="shared" si="25"/>
        <v>N/A</v>
      </c>
      <c r="I134" s="12">
        <v>-66.7</v>
      </c>
      <c r="J134" s="12">
        <v>400</v>
      </c>
      <c r="K134" s="43" t="s">
        <v>736</v>
      </c>
      <c r="L134" s="9" t="str">
        <f t="shared" si="19"/>
        <v>No</v>
      </c>
    </row>
    <row r="135" spans="1:12" x14ac:dyDescent="0.25">
      <c r="A135" s="2" t="s">
        <v>1199</v>
      </c>
      <c r="B135" s="35" t="s">
        <v>213</v>
      </c>
      <c r="C135" s="45">
        <v>6115</v>
      </c>
      <c r="D135" s="11" t="str">
        <f t="shared" si="23"/>
        <v>N/A</v>
      </c>
      <c r="E135" s="45">
        <v>23760</v>
      </c>
      <c r="F135" s="11" t="str">
        <f t="shared" si="24"/>
        <v>N/A</v>
      </c>
      <c r="G135" s="45">
        <v>5287.8</v>
      </c>
      <c r="H135" s="11" t="str">
        <f t="shared" si="25"/>
        <v>N/A</v>
      </c>
      <c r="I135" s="12">
        <v>288.60000000000002</v>
      </c>
      <c r="J135" s="12">
        <v>-77.7</v>
      </c>
      <c r="K135" s="43" t="s">
        <v>736</v>
      </c>
      <c r="L135" s="9" t="str">
        <f t="shared" si="19"/>
        <v>No</v>
      </c>
    </row>
    <row r="136" spans="1:12" x14ac:dyDescent="0.25">
      <c r="A136" s="2" t="s">
        <v>1200</v>
      </c>
      <c r="B136" s="35" t="s">
        <v>213</v>
      </c>
      <c r="C136" s="45">
        <v>17366386</v>
      </c>
      <c r="D136" s="11" t="str">
        <f t="shared" si="23"/>
        <v>N/A</v>
      </c>
      <c r="E136" s="45">
        <v>42187614</v>
      </c>
      <c r="F136" s="11" t="str">
        <f t="shared" si="24"/>
        <v>N/A</v>
      </c>
      <c r="G136" s="45">
        <v>64578145</v>
      </c>
      <c r="H136" s="11" t="str">
        <f t="shared" si="25"/>
        <v>N/A</v>
      </c>
      <c r="I136" s="12">
        <v>142.9</v>
      </c>
      <c r="J136" s="12">
        <v>53.07</v>
      </c>
      <c r="K136" s="43" t="s">
        <v>736</v>
      </c>
      <c r="L136" s="9" t="str">
        <f t="shared" si="19"/>
        <v>No</v>
      </c>
    </row>
    <row r="137" spans="1:12" x14ac:dyDescent="0.25">
      <c r="A137" s="2" t="s">
        <v>531</v>
      </c>
      <c r="B137" s="35" t="s">
        <v>213</v>
      </c>
      <c r="C137" s="36">
        <v>1104</v>
      </c>
      <c r="D137" s="11" t="str">
        <f t="shared" si="23"/>
        <v>N/A</v>
      </c>
      <c r="E137" s="36">
        <v>937</v>
      </c>
      <c r="F137" s="11" t="str">
        <f t="shared" si="24"/>
        <v>N/A</v>
      </c>
      <c r="G137" s="36">
        <v>1425</v>
      </c>
      <c r="H137" s="11" t="str">
        <f t="shared" si="25"/>
        <v>N/A</v>
      </c>
      <c r="I137" s="12">
        <v>-15.1</v>
      </c>
      <c r="J137" s="12">
        <v>52.08</v>
      </c>
      <c r="K137" s="43" t="s">
        <v>736</v>
      </c>
      <c r="L137" s="9" t="str">
        <f t="shared" si="19"/>
        <v>No</v>
      </c>
    </row>
    <row r="138" spans="1:12" x14ac:dyDescent="0.25">
      <c r="A138" s="2" t="s">
        <v>1201</v>
      </c>
      <c r="B138" s="35" t="s">
        <v>213</v>
      </c>
      <c r="C138" s="45">
        <v>15730.422101</v>
      </c>
      <c r="D138" s="11" t="str">
        <f t="shared" si="23"/>
        <v>N/A</v>
      </c>
      <c r="E138" s="45">
        <v>45024.134471999998</v>
      </c>
      <c r="F138" s="11" t="str">
        <f t="shared" si="24"/>
        <v>N/A</v>
      </c>
      <c r="G138" s="45">
        <v>45317.996490999998</v>
      </c>
      <c r="H138" s="11" t="str">
        <f t="shared" si="25"/>
        <v>N/A</v>
      </c>
      <c r="I138" s="12">
        <v>186.2</v>
      </c>
      <c r="J138" s="12">
        <v>0.65269999999999995</v>
      </c>
      <c r="K138" s="43" t="s">
        <v>736</v>
      </c>
      <c r="L138" s="9" t="str">
        <f t="shared" si="19"/>
        <v>Yes</v>
      </c>
    </row>
    <row r="139" spans="1:12" x14ac:dyDescent="0.25">
      <c r="A139" s="50" t="s">
        <v>404</v>
      </c>
      <c r="B139" s="14" t="s">
        <v>213</v>
      </c>
      <c r="C139" s="14">
        <v>5712713680</v>
      </c>
      <c r="D139" s="11" t="str">
        <f t="shared" si="23"/>
        <v>N/A</v>
      </c>
      <c r="E139" s="14">
        <v>5897106255</v>
      </c>
      <c r="F139" s="11" t="str">
        <f t="shared" si="24"/>
        <v>N/A</v>
      </c>
      <c r="G139" s="14">
        <v>6243471443</v>
      </c>
      <c r="H139" s="11" t="str">
        <f t="shared" si="25"/>
        <v>N/A</v>
      </c>
      <c r="I139" s="12">
        <v>3.2280000000000002</v>
      </c>
      <c r="J139" s="12">
        <v>5.8730000000000002</v>
      </c>
      <c r="K139" s="14" t="s">
        <v>213</v>
      </c>
      <c r="L139" s="9" t="str">
        <f t="shared" ref="L139:L158" si="26">IF(J139="Div by 0", "N/A", IF(K139="N/A","N/A", IF(J139&gt;VALUE(MID(K139,1,2)), "No", IF(J139&lt;-1*VALUE(MID(K139,1,2)), "No", "Yes"))))</f>
        <v>N/A</v>
      </c>
    </row>
    <row r="140" spans="1:12" x14ac:dyDescent="0.25">
      <c r="A140" s="50" t="s">
        <v>1202</v>
      </c>
      <c r="B140" s="14" t="s">
        <v>213</v>
      </c>
      <c r="C140" s="14">
        <v>7884.8144911999998</v>
      </c>
      <c r="D140" s="11" t="str">
        <f t="shared" si="23"/>
        <v>N/A</v>
      </c>
      <c r="E140" s="14">
        <v>7864.3182890999997</v>
      </c>
      <c r="F140" s="11" t="str">
        <f t="shared" si="24"/>
        <v>N/A</v>
      </c>
      <c r="G140" s="14">
        <v>8048.4072537000002</v>
      </c>
      <c r="H140" s="11" t="str">
        <f t="shared" si="25"/>
        <v>N/A</v>
      </c>
      <c r="I140" s="12">
        <v>-0.26</v>
      </c>
      <c r="J140" s="12">
        <v>2.3410000000000002</v>
      </c>
      <c r="K140" s="14" t="s">
        <v>213</v>
      </c>
      <c r="L140" s="9" t="str">
        <f t="shared" si="26"/>
        <v>N/A</v>
      </c>
    </row>
    <row r="141" spans="1:12" x14ac:dyDescent="0.25">
      <c r="A141" s="50" t="s">
        <v>405</v>
      </c>
      <c r="B141" s="14" t="s">
        <v>213</v>
      </c>
      <c r="C141" s="14">
        <v>4140401</v>
      </c>
      <c r="D141" s="11" t="str">
        <f t="shared" si="23"/>
        <v>N/A</v>
      </c>
      <c r="E141" s="14">
        <v>43852</v>
      </c>
      <c r="F141" s="11" t="str">
        <f t="shared" si="24"/>
        <v>N/A</v>
      </c>
      <c r="G141" s="14">
        <v>519426</v>
      </c>
      <c r="H141" s="11" t="str">
        <f t="shared" si="25"/>
        <v>N/A</v>
      </c>
      <c r="I141" s="12">
        <v>-98.9</v>
      </c>
      <c r="J141" s="12">
        <v>1084</v>
      </c>
      <c r="K141" s="14" t="s">
        <v>213</v>
      </c>
      <c r="L141" s="9" t="str">
        <f t="shared" si="26"/>
        <v>N/A</v>
      </c>
    </row>
    <row r="142" spans="1:12" x14ac:dyDescent="0.25">
      <c r="A142" s="50" t="s">
        <v>1203</v>
      </c>
      <c r="B142" s="14" t="s">
        <v>213</v>
      </c>
      <c r="C142" s="14">
        <v>5384.1365409999999</v>
      </c>
      <c r="D142" s="11" t="str">
        <f t="shared" si="23"/>
        <v>N/A</v>
      </c>
      <c r="E142" s="14">
        <v>3132.2857143000001</v>
      </c>
      <c r="F142" s="11" t="str">
        <f t="shared" si="24"/>
        <v>N/A</v>
      </c>
      <c r="G142" s="14">
        <v>30554.470588</v>
      </c>
      <c r="H142" s="11" t="str">
        <f t="shared" si="25"/>
        <v>N/A</v>
      </c>
      <c r="I142" s="12">
        <v>-41.8</v>
      </c>
      <c r="J142" s="12">
        <v>875.5</v>
      </c>
      <c r="K142" s="14" t="s">
        <v>213</v>
      </c>
      <c r="L142" s="9" t="str">
        <f t="shared" si="26"/>
        <v>N/A</v>
      </c>
    </row>
    <row r="143" spans="1:12" x14ac:dyDescent="0.25">
      <c r="A143" s="50" t="s">
        <v>406</v>
      </c>
      <c r="B143" s="14" t="s">
        <v>213</v>
      </c>
      <c r="C143" s="14">
        <v>25490533</v>
      </c>
      <c r="D143" s="11" t="str">
        <f t="shared" si="23"/>
        <v>N/A</v>
      </c>
      <c r="E143" s="14">
        <v>36106243</v>
      </c>
      <c r="F143" s="11" t="str">
        <f t="shared" si="24"/>
        <v>N/A</v>
      </c>
      <c r="G143" s="14">
        <v>49699123</v>
      </c>
      <c r="H143" s="11" t="str">
        <f t="shared" si="25"/>
        <v>N/A</v>
      </c>
      <c r="I143" s="12">
        <v>41.65</v>
      </c>
      <c r="J143" s="12">
        <v>37.65</v>
      </c>
      <c r="K143" s="14" t="s">
        <v>213</v>
      </c>
      <c r="L143" s="9" t="str">
        <f t="shared" si="26"/>
        <v>N/A</v>
      </c>
    </row>
    <row r="144" spans="1:12" x14ac:dyDescent="0.25">
      <c r="A144" s="50" t="s">
        <v>1204</v>
      </c>
      <c r="B144" s="14" t="s">
        <v>213</v>
      </c>
      <c r="C144" s="14">
        <v>365.13633955</v>
      </c>
      <c r="D144" s="11" t="str">
        <f t="shared" si="23"/>
        <v>N/A</v>
      </c>
      <c r="E144" s="14">
        <v>457.56232417000001</v>
      </c>
      <c r="F144" s="11" t="str">
        <f t="shared" si="24"/>
        <v>N/A</v>
      </c>
      <c r="G144" s="14">
        <v>574.61612190999995</v>
      </c>
      <c r="H144" s="11" t="str">
        <f t="shared" si="25"/>
        <v>N/A</v>
      </c>
      <c r="I144" s="12">
        <v>25.31</v>
      </c>
      <c r="J144" s="12">
        <v>25.58</v>
      </c>
      <c r="K144" s="14" t="s">
        <v>213</v>
      </c>
      <c r="L144" s="9" t="str">
        <f t="shared" si="26"/>
        <v>N/A</v>
      </c>
    </row>
    <row r="145" spans="1:13" x14ac:dyDescent="0.25">
      <c r="A145" s="50" t="s">
        <v>407</v>
      </c>
      <c r="B145" s="14" t="s">
        <v>213</v>
      </c>
      <c r="C145" s="14">
        <v>0</v>
      </c>
      <c r="D145" s="11" t="str">
        <f t="shared" si="23"/>
        <v>N/A</v>
      </c>
      <c r="E145" s="14">
        <v>0</v>
      </c>
      <c r="F145" s="11" t="str">
        <f t="shared" si="24"/>
        <v>N/A</v>
      </c>
      <c r="G145" s="14">
        <v>0</v>
      </c>
      <c r="H145" s="11" t="str">
        <f t="shared" si="25"/>
        <v>N/A</v>
      </c>
      <c r="I145" s="12" t="s">
        <v>1744</v>
      </c>
      <c r="J145" s="12" t="s">
        <v>1744</v>
      </c>
      <c r="K145" s="14" t="s">
        <v>213</v>
      </c>
      <c r="L145" s="9" t="str">
        <f t="shared" si="26"/>
        <v>N/A</v>
      </c>
    </row>
    <row r="146" spans="1:13" x14ac:dyDescent="0.25">
      <c r="A146" s="50" t="s">
        <v>1205</v>
      </c>
      <c r="B146" s="14" t="s">
        <v>213</v>
      </c>
      <c r="C146" s="14" t="s">
        <v>1744</v>
      </c>
      <c r="D146" s="11" t="str">
        <f t="shared" si="23"/>
        <v>N/A</v>
      </c>
      <c r="E146" s="14" t="s">
        <v>1744</v>
      </c>
      <c r="F146" s="11" t="str">
        <f t="shared" si="24"/>
        <v>N/A</v>
      </c>
      <c r="G146" s="14" t="s">
        <v>1744</v>
      </c>
      <c r="H146" s="11" t="str">
        <f t="shared" si="25"/>
        <v>N/A</v>
      </c>
      <c r="I146" s="12" t="s">
        <v>1744</v>
      </c>
      <c r="J146" s="12" t="s">
        <v>1744</v>
      </c>
      <c r="K146" s="14" t="s">
        <v>213</v>
      </c>
      <c r="L146" s="9" t="str">
        <f t="shared" si="26"/>
        <v>N/A</v>
      </c>
    </row>
    <row r="147" spans="1:13" x14ac:dyDescent="0.25">
      <c r="A147" s="50"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1744</v>
      </c>
      <c r="J147" s="12" t="s">
        <v>1744</v>
      </c>
      <c r="K147" s="14" t="s">
        <v>213</v>
      </c>
      <c r="L147" s="9" t="str">
        <f t="shared" si="26"/>
        <v>N/A</v>
      </c>
    </row>
    <row r="148" spans="1:13" x14ac:dyDescent="0.25">
      <c r="A148" s="50" t="s">
        <v>1206</v>
      </c>
      <c r="B148" s="14" t="s">
        <v>213</v>
      </c>
      <c r="C148" s="14" t="s">
        <v>1744</v>
      </c>
      <c r="D148" s="11" t="str">
        <f t="shared" si="27"/>
        <v>N/A</v>
      </c>
      <c r="E148" s="14" t="s">
        <v>1744</v>
      </c>
      <c r="F148" s="11" t="str">
        <f t="shared" si="28"/>
        <v>N/A</v>
      </c>
      <c r="G148" s="14" t="s">
        <v>1744</v>
      </c>
      <c r="H148" s="11" t="str">
        <f t="shared" si="29"/>
        <v>N/A</v>
      </c>
      <c r="I148" s="12" t="s">
        <v>1744</v>
      </c>
      <c r="J148" s="12" t="s">
        <v>1744</v>
      </c>
      <c r="K148" s="14" t="s">
        <v>213</v>
      </c>
      <c r="L148" s="9" t="str">
        <f t="shared" si="26"/>
        <v>N/A</v>
      </c>
    </row>
    <row r="149" spans="1:13" x14ac:dyDescent="0.25">
      <c r="A149" s="50" t="s">
        <v>409</v>
      </c>
      <c r="B149" s="14" t="s">
        <v>213</v>
      </c>
      <c r="C149" s="14">
        <v>0</v>
      </c>
      <c r="D149" s="11" t="str">
        <f t="shared" si="27"/>
        <v>N/A</v>
      </c>
      <c r="E149" s="14">
        <v>9254</v>
      </c>
      <c r="F149" s="11" t="str">
        <f t="shared" si="28"/>
        <v>N/A</v>
      </c>
      <c r="G149" s="14">
        <v>692549</v>
      </c>
      <c r="H149" s="11" t="str">
        <f t="shared" si="29"/>
        <v>N/A</v>
      </c>
      <c r="I149" s="12" t="s">
        <v>1744</v>
      </c>
      <c r="J149" s="12">
        <v>7384</v>
      </c>
      <c r="K149" s="14" t="s">
        <v>213</v>
      </c>
      <c r="L149" s="9" t="str">
        <f t="shared" si="26"/>
        <v>N/A</v>
      </c>
    </row>
    <row r="150" spans="1:13" x14ac:dyDescent="0.25">
      <c r="A150" s="50" t="s">
        <v>1207</v>
      </c>
      <c r="B150" s="14" t="s">
        <v>213</v>
      </c>
      <c r="C150" s="14" t="s">
        <v>1744</v>
      </c>
      <c r="D150" s="11" t="str">
        <f t="shared" si="27"/>
        <v>N/A</v>
      </c>
      <c r="E150" s="14">
        <v>5.6289537713</v>
      </c>
      <c r="F150" s="11" t="str">
        <f t="shared" si="28"/>
        <v>N/A</v>
      </c>
      <c r="G150" s="14">
        <v>226.69361702</v>
      </c>
      <c r="H150" s="11" t="str">
        <f t="shared" si="29"/>
        <v>N/A</v>
      </c>
      <c r="I150" s="12" t="s">
        <v>1744</v>
      </c>
      <c r="J150" s="12">
        <v>3927</v>
      </c>
      <c r="K150" s="14" t="s">
        <v>213</v>
      </c>
      <c r="L150" s="9" t="str">
        <f t="shared" si="26"/>
        <v>N/A</v>
      </c>
    </row>
    <row r="151" spans="1:13" x14ac:dyDescent="0.25">
      <c r="A151" s="50" t="s">
        <v>410</v>
      </c>
      <c r="B151" s="14" t="s">
        <v>213</v>
      </c>
      <c r="C151" s="14">
        <v>0</v>
      </c>
      <c r="D151" s="11" t="str">
        <f t="shared" si="27"/>
        <v>N/A</v>
      </c>
      <c r="E151" s="14">
        <v>0</v>
      </c>
      <c r="F151" s="11" t="str">
        <f t="shared" si="28"/>
        <v>N/A</v>
      </c>
      <c r="G151" s="14">
        <v>0</v>
      </c>
      <c r="H151" s="11" t="str">
        <f t="shared" si="29"/>
        <v>N/A</v>
      </c>
      <c r="I151" s="12" t="s">
        <v>1744</v>
      </c>
      <c r="J151" s="12" t="s">
        <v>1744</v>
      </c>
      <c r="K151" s="14" t="s">
        <v>213</v>
      </c>
      <c r="L151" s="9" t="str">
        <f t="shared" si="26"/>
        <v>N/A</v>
      </c>
    </row>
    <row r="152" spans="1:13" x14ac:dyDescent="0.25">
      <c r="A152" s="50" t="s">
        <v>1208</v>
      </c>
      <c r="B152" s="14" t="s">
        <v>213</v>
      </c>
      <c r="C152" s="14" t="s">
        <v>1744</v>
      </c>
      <c r="D152" s="11" t="str">
        <f t="shared" si="27"/>
        <v>N/A</v>
      </c>
      <c r="E152" s="14" t="s">
        <v>1744</v>
      </c>
      <c r="F152" s="11" t="str">
        <f t="shared" si="28"/>
        <v>N/A</v>
      </c>
      <c r="G152" s="14" t="s">
        <v>1744</v>
      </c>
      <c r="H152" s="11" t="str">
        <f t="shared" si="29"/>
        <v>N/A</v>
      </c>
      <c r="I152" s="12" t="s">
        <v>1744</v>
      </c>
      <c r="J152" s="12" t="s">
        <v>1744</v>
      </c>
      <c r="K152" s="14" t="s">
        <v>213</v>
      </c>
      <c r="L152" s="9" t="str">
        <f t="shared" si="26"/>
        <v>N/A</v>
      </c>
    </row>
    <row r="153" spans="1:13" x14ac:dyDescent="0.25">
      <c r="A153" s="50" t="s">
        <v>411</v>
      </c>
      <c r="B153" s="14" t="s">
        <v>213</v>
      </c>
      <c r="C153" s="14">
        <v>33050848</v>
      </c>
      <c r="D153" s="11" t="str">
        <f t="shared" si="27"/>
        <v>N/A</v>
      </c>
      <c r="E153" s="14">
        <v>40202724</v>
      </c>
      <c r="F153" s="11" t="str">
        <f t="shared" si="28"/>
        <v>N/A</v>
      </c>
      <c r="G153" s="14">
        <v>45728249</v>
      </c>
      <c r="H153" s="11" t="str">
        <f t="shared" si="29"/>
        <v>N/A</v>
      </c>
      <c r="I153" s="12">
        <v>21.64</v>
      </c>
      <c r="J153" s="12">
        <v>13.74</v>
      </c>
      <c r="K153" s="14" t="s">
        <v>213</v>
      </c>
      <c r="L153" s="9" t="str">
        <f t="shared" si="26"/>
        <v>N/A</v>
      </c>
      <c r="M153" s="55"/>
    </row>
    <row r="154" spans="1:13" x14ac:dyDescent="0.25">
      <c r="A154" s="50" t="s">
        <v>1209</v>
      </c>
      <c r="B154" s="14" t="s">
        <v>213</v>
      </c>
      <c r="C154" s="14">
        <v>52130.675079000001</v>
      </c>
      <c r="D154" s="11" t="str">
        <f t="shared" si="27"/>
        <v>N/A</v>
      </c>
      <c r="E154" s="14">
        <v>50128.084788</v>
      </c>
      <c r="F154" s="11" t="str">
        <f t="shared" si="28"/>
        <v>N/A</v>
      </c>
      <c r="G154" s="14">
        <v>47435.942946000003</v>
      </c>
      <c r="H154" s="11" t="str">
        <f t="shared" si="29"/>
        <v>N/A</v>
      </c>
      <c r="I154" s="12">
        <v>-3.84</v>
      </c>
      <c r="J154" s="12">
        <v>-5.37</v>
      </c>
      <c r="K154" s="14" t="s">
        <v>213</v>
      </c>
      <c r="L154" s="9" t="str">
        <f t="shared" si="26"/>
        <v>N/A</v>
      </c>
      <c r="M154" s="56"/>
    </row>
    <row r="155" spans="1:13" x14ac:dyDescent="0.25">
      <c r="A155" s="50" t="s">
        <v>412</v>
      </c>
      <c r="B155" s="14" t="s">
        <v>213</v>
      </c>
      <c r="C155" s="14">
        <v>0</v>
      </c>
      <c r="D155" s="11" t="str">
        <f t="shared" si="27"/>
        <v>N/A</v>
      </c>
      <c r="E155" s="14">
        <v>0</v>
      </c>
      <c r="F155" s="11" t="str">
        <f t="shared" si="28"/>
        <v>N/A</v>
      </c>
      <c r="G155" s="14">
        <v>0</v>
      </c>
      <c r="H155" s="11" t="str">
        <f t="shared" si="29"/>
        <v>N/A</v>
      </c>
      <c r="I155" s="12" t="s">
        <v>1744</v>
      </c>
      <c r="J155" s="12" t="s">
        <v>1744</v>
      </c>
      <c r="K155" s="14" t="s">
        <v>213</v>
      </c>
      <c r="L155" s="9" t="str">
        <f t="shared" si="26"/>
        <v>N/A</v>
      </c>
    </row>
    <row r="156" spans="1:13" x14ac:dyDescent="0.25">
      <c r="A156" s="50" t="s">
        <v>1210</v>
      </c>
      <c r="B156" s="14" t="s">
        <v>213</v>
      </c>
      <c r="C156" s="14" t="s">
        <v>1744</v>
      </c>
      <c r="D156" s="11" t="str">
        <f t="shared" si="27"/>
        <v>N/A</v>
      </c>
      <c r="E156" s="14" t="s">
        <v>1744</v>
      </c>
      <c r="F156" s="11" t="str">
        <f t="shared" si="28"/>
        <v>N/A</v>
      </c>
      <c r="G156" s="14" t="s">
        <v>1744</v>
      </c>
      <c r="H156" s="11" t="str">
        <f t="shared" si="29"/>
        <v>N/A</v>
      </c>
      <c r="I156" s="12" t="s">
        <v>1744</v>
      </c>
      <c r="J156" s="12" t="s">
        <v>1744</v>
      </c>
      <c r="K156" s="14" t="s">
        <v>213</v>
      </c>
      <c r="L156" s="9" t="str">
        <f t="shared" si="26"/>
        <v>N/A</v>
      </c>
    </row>
    <row r="157" spans="1:13" x14ac:dyDescent="0.25">
      <c r="A157" s="50" t="s">
        <v>413</v>
      </c>
      <c r="B157" s="14" t="s">
        <v>213</v>
      </c>
      <c r="C157" s="14">
        <v>0</v>
      </c>
      <c r="D157" s="11" t="str">
        <f t="shared" si="27"/>
        <v>N/A</v>
      </c>
      <c r="E157" s="14">
        <v>0</v>
      </c>
      <c r="F157" s="11" t="str">
        <f t="shared" si="28"/>
        <v>N/A</v>
      </c>
      <c r="G157" s="14">
        <v>0</v>
      </c>
      <c r="H157" s="11" t="str">
        <f t="shared" si="29"/>
        <v>N/A</v>
      </c>
      <c r="I157" s="12" t="s">
        <v>1744</v>
      </c>
      <c r="J157" s="12" t="s">
        <v>1744</v>
      </c>
      <c r="K157" s="14" t="s">
        <v>213</v>
      </c>
      <c r="L157" s="9" t="str">
        <f t="shared" si="26"/>
        <v>N/A</v>
      </c>
    </row>
    <row r="158" spans="1:13" x14ac:dyDescent="0.25">
      <c r="A158" s="50" t="s">
        <v>1211</v>
      </c>
      <c r="B158" s="14" t="s">
        <v>213</v>
      </c>
      <c r="C158" s="14" t="s">
        <v>1744</v>
      </c>
      <c r="D158" s="11" t="str">
        <f t="shared" si="27"/>
        <v>N/A</v>
      </c>
      <c r="E158" s="14" t="s">
        <v>1744</v>
      </c>
      <c r="F158" s="11" t="str">
        <f t="shared" si="28"/>
        <v>N/A</v>
      </c>
      <c r="G158" s="14" t="s">
        <v>1744</v>
      </c>
      <c r="H158" s="11" t="str">
        <f t="shared" si="29"/>
        <v>N/A</v>
      </c>
      <c r="I158" s="12" t="s">
        <v>1744</v>
      </c>
      <c r="J158" s="12" t="s">
        <v>1744</v>
      </c>
      <c r="K158" s="14" t="s">
        <v>213</v>
      </c>
      <c r="L158" s="9" t="str">
        <f t="shared" si="26"/>
        <v>N/A</v>
      </c>
    </row>
    <row r="159" spans="1:13" ht="25" x14ac:dyDescent="0.25">
      <c r="A159" s="50" t="s">
        <v>414</v>
      </c>
      <c r="B159" s="14" t="s">
        <v>213</v>
      </c>
      <c r="C159" s="14">
        <v>0</v>
      </c>
      <c r="D159" s="11" t="str">
        <f t="shared" si="27"/>
        <v>N/A</v>
      </c>
      <c r="E159" s="14">
        <v>0</v>
      </c>
      <c r="F159" s="11" t="str">
        <f t="shared" si="28"/>
        <v>N/A</v>
      </c>
      <c r="G159" s="14">
        <v>0</v>
      </c>
      <c r="H159" s="11" t="str">
        <f t="shared" si="29"/>
        <v>N/A</v>
      </c>
      <c r="I159" s="12" t="s">
        <v>1744</v>
      </c>
      <c r="J159" s="12" t="s">
        <v>1744</v>
      </c>
      <c r="K159" s="14" t="s">
        <v>213</v>
      </c>
      <c r="L159" s="9" t="str">
        <f t="shared" ref="L159:L160" si="30">IF(J159="Div by 0", "N/A", IF(K159="N/A","N/A", IF(J159&gt;VALUE(MID(K159,1,2)), "No", IF(J159&lt;-1*VALUE(MID(K159,1,2)), "No", "Yes"))))</f>
        <v>N/A</v>
      </c>
    </row>
    <row r="160" spans="1:13" ht="25" x14ac:dyDescent="0.25">
      <c r="A160" s="50" t="s">
        <v>1212</v>
      </c>
      <c r="B160" s="14" t="s">
        <v>213</v>
      </c>
      <c r="C160" s="14" t="s">
        <v>1744</v>
      </c>
      <c r="D160" s="11" t="str">
        <f t="shared" si="27"/>
        <v>N/A</v>
      </c>
      <c r="E160" s="14" t="s">
        <v>1744</v>
      </c>
      <c r="F160" s="11" t="str">
        <f t="shared" si="28"/>
        <v>N/A</v>
      </c>
      <c r="G160" s="14" t="s">
        <v>1744</v>
      </c>
      <c r="H160" s="11" t="str">
        <f t="shared" si="29"/>
        <v>N/A</v>
      </c>
      <c r="I160" s="12" t="s">
        <v>1744</v>
      </c>
      <c r="J160" s="12" t="s">
        <v>1744</v>
      </c>
      <c r="K160" s="14" t="s">
        <v>213</v>
      </c>
      <c r="L160" s="9" t="str">
        <f t="shared" si="30"/>
        <v>N/A</v>
      </c>
    </row>
    <row r="161" spans="1:16" x14ac:dyDescent="0.25">
      <c r="A161" s="50" t="s">
        <v>415</v>
      </c>
      <c r="B161" s="14" t="s">
        <v>213</v>
      </c>
      <c r="C161" s="14">
        <v>0</v>
      </c>
      <c r="D161" s="14" t="s">
        <v>213</v>
      </c>
      <c r="E161" s="14">
        <v>0</v>
      </c>
      <c r="F161" s="14" t="s">
        <v>213</v>
      </c>
      <c r="G161" s="14">
        <v>0</v>
      </c>
      <c r="H161" s="14" t="s">
        <v>213</v>
      </c>
      <c r="I161" s="12" t="s">
        <v>1744</v>
      </c>
      <c r="J161" s="12" t="s">
        <v>1744</v>
      </c>
      <c r="K161" s="14" t="s">
        <v>213</v>
      </c>
      <c r="L161" s="9" t="str">
        <f>IF(J161="Div by 0", "N/A", IF(K161="N/A","N/A", IF(J161&gt;VALUE(MID(K161,1,2)), "No", IF(J161&lt;-1*VALUE(MID(K161,1,2)), "No", "Yes"))))</f>
        <v>N/A</v>
      </c>
    </row>
    <row r="162" spans="1:16" ht="25" x14ac:dyDescent="0.25">
      <c r="A162" s="50" t="s">
        <v>1213</v>
      </c>
      <c r="B162" s="14" t="s">
        <v>213</v>
      </c>
      <c r="C162" s="14" t="s">
        <v>1744</v>
      </c>
      <c r="D162" s="14" t="s">
        <v>213</v>
      </c>
      <c r="E162" s="14" t="s">
        <v>1744</v>
      </c>
      <c r="F162" s="14" t="s">
        <v>213</v>
      </c>
      <c r="G162" s="14" t="s">
        <v>1744</v>
      </c>
      <c r="H162" s="14" t="s">
        <v>213</v>
      </c>
      <c r="I162" s="12" t="s">
        <v>1744</v>
      </c>
      <c r="J162" s="12" t="s">
        <v>1744</v>
      </c>
      <c r="K162" s="14" t="s">
        <v>213</v>
      </c>
      <c r="L162" s="9" t="str">
        <f>IF(J162="Div by 0", "N/A", IF(K162="N/A","N/A", IF(J162&gt;VALUE(MID(K162,1,2)), "No", IF(J162&lt;-1*VALUE(MID(K162,1,2)), "No", "Yes"))))</f>
        <v>N/A</v>
      </c>
    </row>
    <row r="163" spans="1:16" ht="25" x14ac:dyDescent="0.25">
      <c r="A163" s="50" t="s">
        <v>416</v>
      </c>
      <c r="B163" s="14" t="s">
        <v>213</v>
      </c>
      <c r="C163" s="14">
        <v>0</v>
      </c>
      <c r="D163" s="14" t="s">
        <v>213</v>
      </c>
      <c r="E163" s="14">
        <v>0</v>
      </c>
      <c r="F163" s="14" t="s">
        <v>213</v>
      </c>
      <c r="G163" s="14">
        <v>0</v>
      </c>
      <c r="H163" s="14" t="s">
        <v>213</v>
      </c>
      <c r="I163" s="12" t="s">
        <v>1744</v>
      </c>
      <c r="J163" s="12" t="s">
        <v>1744</v>
      </c>
      <c r="K163" s="14" t="s">
        <v>213</v>
      </c>
      <c r="L163" s="9" t="str">
        <f>IF(J163="Div by 0", "N/A", IF(K163="N/A","N/A", IF(J163&gt;VALUE(MID(K163,1,2)), "No", IF(J163&lt;-1*VALUE(MID(K163,1,2)), "No", "Yes"))))</f>
        <v>N/A</v>
      </c>
      <c r="N163" s="56"/>
    </row>
    <row r="164" spans="1:16" x14ac:dyDescent="0.25">
      <c r="A164" s="50" t="s">
        <v>1227</v>
      </c>
      <c r="B164" s="116" t="s">
        <v>213</v>
      </c>
      <c r="C164" s="116" t="s">
        <v>1744</v>
      </c>
      <c r="D164" s="117" t="str">
        <f t="shared" ref="D164" si="31">IF($B164="N/A","N/A",IF(C164&gt;10,"No",IF(C164&lt;-10,"No","Yes")))</f>
        <v>N/A</v>
      </c>
      <c r="E164" s="116" t="s">
        <v>1744</v>
      </c>
      <c r="F164" s="117" t="str">
        <f t="shared" ref="F164" si="32">IF($B164="N/A","N/A",IF(E164&gt;10,"No",IF(E164&lt;-10,"No","Yes")))</f>
        <v>N/A</v>
      </c>
      <c r="G164" s="116" t="s">
        <v>1744</v>
      </c>
      <c r="H164" s="117" t="str">
        <f t="shared" ref="H164" si="33">IF($B164="N/A","N/A",IF(G164&gt;10,"No",IF(G164&lt;-10,"No","Yes")))</f>
        <v>N/A</v>
      </c>
      <c r="I164" s="118" t="s">
        <v>1744</v>
      </c>
      <c r="J164" s="118" t="s">
        <v>1744</v>
      </c>
      <c r="K164" s="119" t="s">
        <v>736</v>
      </c>
      <c r="L164" s="120" t="str">
        <f>IF(J164="Div by 0", "N/A", IF(OR(J164="N/A",K164="N/A"),"N/A", IF(J164&gt;VALUE(MID(K164,1,2)), "No", IF(J164&lt;-1*VALUE(MID(K164,1,2)), "No", "Yes"))))</f>
        <v>N/A</v>
      </c>
      <c r="N164" s="56"/>
    </row>
    <row r="165" spans="1:16" x14ac:dyDescent="0.25">
      <c r="A165" s="50" t="s">
        <v>1214</v>
      </c>
      <c r="B165" s="14" t="s">
        <v>213</v>
      </c>
      <c r="C165" s="14" t="s">
        <v>1744</v>
      </c>
      <c r="D165" s="11" t="str">
        <f t="shared" ref="D165:D171" si="34">IF($B165="N/A","N/A",IF(C165&gt;10,"No",IF(C165&lt;-10,"No","Yes")))</f>
        <v>N/A</v>
      </c>
      <c r="E165" s="14" t="s">
        <v>1744</v>
      </c>
      <c r="F165" s="11" t="str">
        <f t="shared" ref="F165:F171" si="35">IF($B165="N/A","N/A",IF(E165&gt;10,"No",IF(E165&lt;-10,"No","Yes")))</f>
        <v>N/A</v>
      </c>
      <c r="G165" s="14" t="s">
        <v>1744</v>
      </c>
      <c r="H165" s="11" t="str">
        <f t="shared" ref="H165:H171" si="36">IF($B165="N/A","N/A",IF(G165&gt;10,"No",IF(G165&lt;-10,"No","Yes")))</f>
        <v>N/A</v>
      </c>
      <c r="I165" s="12" t="s">
        <v>1744</v>
      </c>
      <c r="J165" s="12" t="s">
        <v>1744</v>
      </c>
      <c r="K165" s="43" t="s">
        <v>736</v>
      </c>
      <c r="L165" s="9" t="str">
        <f>IF(J165="Div by 0", "N/A", IF(OR(J165="N/A",K165="N/A"),"N/A", IF(J165&gt;VALUE(MID(K165,1,2)), "No", IF(J165&lt;-1*VALUE(MID(K165,1,2)), "No", "Yes"))))</f>
        <v>N/A</v>
      </c>
      <c r="N165" s="56"/>
    </row>
    <row r="166" spans="1:16" x14ac:dyDescent="0.25">
      <c r="A166" s="50" t="s">
        <v>1215</v>
      </c>
      <c r="B166" s="14" t="s">
        <v>213</v>
      </c>
      <c r="C166" s="14" t="s">
        <v>1744</v>
      </c>
      <c r="D166" s="11" t="str">
        <f t="shared" si="34"/>
        <v>N/A</v>
      </c>
      <c r="E166" s="14" t="s">
        <v>1744</v>
      </c>
      <c r="F166" s="11" t="str">
        <f t="shared" si="35"/>
        <v>N/A</v>
      </c>
      <c r="G166" s="14" t="s">
        <v>1744</v>
      </c>
      <c r="H166" s="11" t="str">
        <f t="shared" si="36"/>
        <v>N/A</v>
      </c>
      <c r="I166" s="12" t="s">
        <v>1744</v>
      </c>
      <c r="J166" s="12" t="s">
        <v>1744</v>
      </c>
      <c r="K166" s="43" t="s">
        <v>736</v>
      </c>
      <c r="L166" s="9" t="str">
        <f t="shared" ref="L166" si="37">IF(J166="Div by 0", "N/A", IF(OR(J166="N/A",K166="N/A"),"N/A", IF(J166&gt;VALUE(MID(K166,1,2)), "No", IF(J166&lt;-1*VALUE(MID(K166,1,2)), "No", "Yes"))))</f>
        <v>N/A</v>
      </c>
      <c r="O166" s="56"/>
      <c r="P166" s="56"/>
    </row>
    <row r="167" spans="1:16" s="56" customFormat="1" x14ac:dyDescent="0.25">
      <c r="A167" s="57" t="s">
        <v>730</v>
      </c>
      <c r="B167" s="14" t="s">
        <v>213</v>
      </c>
      <c r="C167" s="1">
        <v>0</v>
      </c>
      <c r="D167" s="11" t="str">
        <f t="shared" si="34"/>
        <v>N/A</v>
      </c>
      <c r="E167" s="1">
        <v>0</v>
      </c>
      <c r="F167" s="11" t="str">
        <f t="shared" si="35"/>
        <v>N/A</v>
      </c>
      <c r="G167" s="1">
        <v>0</v>
      </c>
      <c r="H167" s="11" t="str">
        <f t="shared" si="36"/>
        <v>N/A</v>
      </c>
      <c r="I167" s="12" t="s">
        <v>1744</v>
      </c>
      <c r="J167" s="12" t="s">
        <v>1744</v>
      </c>
      <c r="K167" s="14" t="s">
        <v>213</v>
      </c>
      <c r="L167" s="9" t="str">
        <f>IF(J167="Div by 0", "N/A", IF(K167="N/A","N/A", IF(J167&gt;VALUE(MID(K167,1,2)), "No", IF(J167&lt;-1*VALUE(MID(K167,1,2)), "No", "Yes"))))</f>
        <v>N/A</v>
      </c>
      <c r="M167" s="28"/>
      <c r="N167" s="28"/>
      <c r="O167" s="55"/>
      <c r="P167" s="55"/>
    </row>
    <row r="168" spans="1:16" s="55" customFormat="1" x14ac:dyDescent="0.25">
      <c r="A168" s="57" t="s">
        <v>731</v>
      </c>
      <c r="B168" s="14" t="s">
        <v>213</v>
      </c>
      <c r="C168" s="13">
        <v>0</v>
      </c>
      <c r="D168" s="11" t="str">
        <f t="shared" si="34"/>
        <v>N/A</v>
      </c>
      <c r="E168" s="13">
        <v>0</v>
      </c>
      <c r="F168" s="11" t="str">
        <f t="shared" si="35"/>
        <v>N/A</v>
      </c>
      <c r="G168" s="13">
        <v>0</v>
      </c>
      <c r="H168" s="11" t="str">
        <f t="shared" si="36"/>
        <v>N/A</v>
      </c>
      <c r="I168" s="12" t="s">
        <v>1744</v>
      </c>
      <c r="J168" s="12" t="s">
        <v>1744</v>
      </c>
      <c r="K168" s="14" t="s">
        <v>213</v>
      </c>
      <c r="L168" s="9" t="str">
        <f>IF(J168="Div by 0", "N/A", IF(K168="N/A","N/A", IF(J168&gt;VALUE(MID(K168,1,2)), "No", IF(J168&lt;-1*VALUE(MID(K168,1,2)), "No", "Yes"))))</f>
        <v>N/A</v>
      </c>
      <c r="M168" s="28"/>
      <c r="N168" s="28"/>
      <c r="O168" s="56"/>
      <c r="P168" s="56"/>
    </row>
    <row r="169" spans="1:16" s="56" customFormat="1" x14ac:dyDescent="0.25">
      <c r="A169" s="57" t="s">
        <v>732</v>
      </c>
      <c r="B169" s="14" t="s">
        <v>213</v>
      </c>
      <c r="C169" s="1">
        <v>0</v>
      </c>
      <c r="D169" s="11" t="str">
        <f t="shared" si="34"/>
        <v>N/A</v>
      </c>
      <c r="E169" s="1">
        <v>0</v>
      </c>
      <c r="F169" s="11" t="str">
        <f t="shared" si="35"/>
        <v>N/A</v>
      </c>
      <c r="G169" s="1">
        <v>0</v>
      </c>
      <c r="H169" s="11" t="str">
        <f t="shared" si="36"/>
        <v>N/A</v>
      </c>
      <c r="I169" s="12" t="s">
        <v>1744</v>
      </c>
      <c r="J169" s="12" t="s">
        <v>1744</v>
      </c>
      <c r="K169" s="14" t="s">
        <v>213</v>
      </c>
      <c r="L169" s="9" t="str">
        <f t="shared" ref="L169:L171" si="38">IF(J169="Div by 0", "N/A", IF(K169="N/A","N/A", IF(J169&gt;VALUE(MID(K169,1,2)), "No", IF(J169&lt;-1*VALUE(MID(K169,1,2)), "No", "Yes"))))</f>
        <v>N/A</v>
      </c>
      <c r="M169" s="28"/>
      <c r="N169" s="28"/>
      <c r="O169" s="28"/>
      <c r="P169" s="28"/>
    </row>
    <row r="170" spans="1:16" x14ac:dyDescent="0.25">
      <c r="A170" s="57" t="s">
        <v>1216</v>
      </c>
      <c r="B170" s="14" t="s">
        <v>213</v>
      </c>
      <c r="C170" s="14" t="s">
        <v>1744</v>
      </c>
      <c r="D170" s="11" t="str">
        <f t="shared" si="34"/>
        <v>N/A</v>
      </c>
      <c r="E170" s="14" t="s">
        <v>1744</v>
      </c>
      <c r="F170" s="11" t="str">
        <f t="shared" si="35"/>
        <v>N/A</v>
      </c>
      <c r="G170" s="14" t="s">
        <v>1744</v>
      </c>
      <c r="H170" s="11" t="str">
        <f t="shared" si="36"/>
        <v>N/A</v>
      </c>
      <c r="I170" s="12" t="s">
        <v>1744</v>
      </c>
      <c r="J170" s="12" t="s">
        <v>1744</v>
      </c>
      <c r="K170" s="14" t="s">
        <v>213</v>
      </c>
      <c r="L170" s="9" t="str">
        <f t="shared" si="38"/>
        <v>N/A</v>
      </c>
    </row>
    <row r="171" spans="1:16" ht="25" x14ac:dyDescent="0.25">
      <c r="A171" s="2" t="s">
        <v>1217</v>
      </c>
      <c r="B171" s="14" t="s">
        <v>213</v>
      </c>
      <c r="C171" s="14" t="s">
        <v>1744</v>
      </c>
      <c r="D171" s="11" t="str">
        <f t="shared" si="34"/>
        <v>N/A</v>
      </c>
      <c r="E171" s="14" t="s">
        <v>1744</v>
      </c>
      <c r="F171" s="11" t="str">
        <f t="shared" si="35"/>
        <v>N/A</v>
      </c>
      <c r="G171" s="14" t="s">
        <v>1744</v>
      </c>
      <c r="H171" s="11" t="str">
        <f t="shared" si="36"/>
        <v>N/A</v>
      </c>
      <c r="I171" s="12" t="s">
        <v>1744</v>
      </c>
      <c r="J171" s="12" t="s">
        <v>1744</v>
      </c>
      <c r="K171" s="14" t="s">
        <v>213</v>
      </c>
      <c r="L171" s="9" t="str">
        <f t="shared" si="38"/>
        <v>N/A</v>
      </c>
    </row>
    <row r="172" spans="1:16" s="20" customFormat="1" ht="12" customHeight="1" x14ac:dyDescent="0.25">
      <c r="A172" s="144" t="s">
        <v>1632</v>
      </c>
      <c r="B172" s="145"/>
      <c r="C172" s="145"/>
      <c r="D172" s="145"/>
      <c r="E172" s="145"/>
      <c r="F172" s="145"/>
      <c r="G172" s="145"/>
      <c r="H172" s="145"/>
      <c r="I172" s="145"/>
      <c r="J172" s="145"/>
      <c r="K172" s="145"/>
      <c r="L172" s="146"/>
    </row>
    <row r="173" spans="1:16" s="20" customFormat="1" ht="12.75" customHeight="1" x14ac:dyDescent="0.25">
      <c r="A173" s="136" t="s">
        <v>1630</v>
      </c>
      <c r="B173" s="137"/>
      <c r="C173" s="137"/>
      <c r="D173" s="137"/>
      <c r="E173" s="137"/>
      <c r="F173" s="137"/>
      <c r="G173" s="137"/>
      <c r="H173" s="137"/>
      <c r="I173" s="137"/>
      <c r="J173" s="137"/>
      <c r="K173" s="137"/>
      <c r="L173" s="138"/>
    </row>
    <row r="174" spans="1:16" s="20" customFormat="1" x14ac:dyDescent="0.25">
      <c r="A174" s="139" t="s">
        <v>1731</v>
      </c>
      <c r="B174" s="139"/>
      <c r="C174" s="139"/>
      <c r="D174" s="139"/>
      <c r="E174" s="139"/>
      <c r="F174" s="139"/>
      <c r="G174" s="139"/>
      <c r="H174" s="139"/>
      <c r="I174" s="139"/>
      <c r="J174" s="139"/>
      <c r="K174" s="139"/>
      <c r="L174" s="14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30" sqref="A30"/>
      <selection pane="topRight" activeCell="A30" sqref="A30"/>
      <selection pane="bottomLeft" activeCell="A30" sqref="A30"/>
      <selection pane="bottomRight" activeCell="A5" sqref="A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1725</v>
      </c>
      <c r="B1" s="128"/>
      <c r="C1" s="128"/>
      <c r="D1" s="128"/>
      <c r="E1" s="128"/>
      <c r="F1" s="128"/>
      <c r="G1" s="128"/>
      <c r="H1" s="128"/>
      <c r="I1" s="128"/>
      <c r="J1" s="128"/>
      <c r="K1" s="128"/>
      <c r="L1" s="129"/>
    </row>
    <row r="2" spans="1:12" ht="55.5" customHeight="1" x14ac:dyDescent="0.3">
      <c r="A2" s="150" t="s">
        <v>1592</v>
      </c>
      <c r="B2" s="151"/>
      <c r="C2" s="151"/>
      <c r="D2" s="151"/>
      <c r="E2" s="151"/>
      <c r="F2" s="151"/>
      <c r="G2" s="151"/>
      <c r="H2" s="151"/>
      <c r="I2" s="151"/>
      <c r="J2" s="151"/>
      <c r="K2" s="151"/>
      <c r="L2" s="152"/>
    </row>
    <row r="3" spans="1:12" s="20" customFormat="1" ht="13" x14ac:dyDescent="0.3">
      <c r="A3" s="133" t="s">
        <v>1743</v>
      </c>
      <c r="B3" s="134"/>
      <c r="C3" s="134"/>
      <c r="D3" s="134"/>
      <c r="E3" s="134"/>
      <c r="F3" s="134"/>
      <c r="G3" s="134"/>
      <c r="H3" s="134"/>
      <c r="I3" s="134"/>
      <c r="J3" s="134"/>
      <c r="K3" s="134"/>
      <c r="L3" s="135"/>
    </row>
    <row r="4" spans="1:12" ht="13" x14ac:dyDescent="0.3">
      <c r="A4" s="153" t="s">
        <v>648</v>
      </c>
      <c r="B4" s="154"/>
      <c r="C4" s="154"/>
      <c r="D4" s="154"/>
      <c r="E4" s="154"/>
      <c r="F4" s="154"/>
      <c r="G4" s="154"/>
      <c r="H4" s="154"/>
      <c r="I4" s="154"/>
      <c r="J4" s="154"/>
      <c r="K4" s="154"/>
      <c r="L4" s="155"/>
    </row>
    <row r="5" spans="1:12" ht="52" x14ac:dyDescent="0.3">
      <c r="A5" s="39" t="s">
        <v>11</v>
      </c>
      <c r="B5" s="24" t="s">
        <v>212</v>
      </c>
      <c r="C5" s="24" t="s">
        <v>649</v>
      </c>
      <c r="D5" s="24" t="s">
        <v>1723</v>
      </c>
      <c r="E5" s="24" t="s">
        <v>1693</v>
      </c>
      <c r="F5" s="24" t="s">
        <v>1720</v>
      </c>
      <c r="G5" s="24" t="s">
        <v>1717</v>
      </c>
      <c r="H5" s="24" t="s">
        <v>1718</v>
      </c>
      <c r="I5" s="40" t="s">
        <v>1724</v>
      </c>
      <c r="J5" s="40" t="s">
        <v>1721</v>
      </c>
      <c r="K5" s="41" t="s">
        <v>741</v>
      </c>
      <c r="L5" s="42" t="s">
        <v>740</v>
      </c>
    </row>
    <row r="6" spans="1:12" x14ac:dyDescent="0.25">
      <c r="A6" s="18" t="s">
        <v>0</v>
      </c>
      <c r="B6" s="1" t="s">
        <v>213</v>
      </c>
      <c r="C6" s="1">
        <v>724589</v>
      </c>
      <c r="D6" s="11" t="str">
        <f t="shared" ref="D6:D11" si="0">IF($B6="N/A","N/A",IF(C6&gt;10,"No",IF(C6&lt;-10,"No","Yes")))</f>
        <v>N/A</v>
      </c>
      <c r="E6" s="1">
        <v>749940</v>
      </c>
      <c r="F6" s="11" t="str">
        <f t="shared" ref="F6:F11" si="1">IF($B6="N/A","N/A",IF(E6&gt;10,"No",IF(E6&lt;-10,"No","Yes")))</f>
        <v>N/A</v>
      </c>
      <c r="G6" s="1">
        <v>775845</v>
      </c>
      <c r="H6" s="11" t="str">
        <f t="shared" ref="H6:H11" si="2">IF($B6="N/A","N/A",IF(G6&gt;10,"No",IF(G6&lt;-10,"No","Yes")))</f>
        <v>N/A</v>
      </c>
      <c r="I6" s="12">
        <v>3.4990000000000001</v>
      </c>
      <c r="J6" s="12">
        <v>3.4540000000000002</v>
      </c>
      <c r="K6" s="1" t="s">
        <v>736</v>
      </c>
      <c r="L6" s="9" t="str">
        <f t="shared" ref="L6:L14" si="3">IF(J6="Div by 0", "N/A", IF(K6="N/A","N/A", IF(J6&gt;VALUE(MID(K6,1,2)), "No", IF(J6&lt;-1*VALUE(MID(K6,1,2)), "No", "Yes"))))</f>
        <v>Yes</v>
      </c>
    </row>
    <row r="7" spans="1:12" x14ac:dyDescent="0.25">
      <c r="A7" s="18" t="s">
        <v>100</v>
      </c>
      <c r="B7" s="43" t="s">
        <v>213</v>
      </c>
      <c r="C7" s="1">
        <v>52701</v>
      </c>
      <c r="D7" s="11" t="str">
        <f t="shared" si="0"/>
        <v>N/A</v>
      </c>
      <c r="E7" s="1">
        <v>52967</v>
      </c>
      <c r="F7" s="11" t="str">
        <f t="shared" si="1"/>
        <v>N/A</v>
      </c>
      <c r="G7" s="1">
        <v>53856</v>
      </c>
      <c r="H7" s="11" t="str">
        <f t="shared" si="2"/>
        <v>N/A</v>
      </c>
      <c r="I7" s="12">
        <v>0.50470000000000004</v>
      </c>
      <c r="J7" s="12">
        <v>1.6779999999999999</v>
      </c>
      <c r="K7" s="43" t="s">
        <v>736</v>
      </c>
      <c r="L7" s="9" t="str">
        <f t="shared" si="3"/>
        <v>Yes</v>
      </c>
    </row>
    <row r="8" spans="1:12" x14ac:dyDescent="0.25">
      <c r="A8" s="18" t="s">
        <v>101</v>
      </c>
      <c r="B8" s="43" t="s">
        <v>213</v>
      </c>
      <c r="C8" s="1">
        <v>64397</v>
      </c>
      <c r="D8" s="11" t="str">
        <f t="shared" si="0"/>
        <v>N/A</v>
      </c>
      <c r="E8" s="1">
        <v>64407</v>
      </c>
      <c r="F8" s="11" t="str">
        <f t="shared" si="1"/>
        <v>N/A</v>
      </c>
      <c r="G8" s="1">
        <v>64583</v>
      </c>
      <c r="H8" s="11" t="str">
        <f t="shared" si="2"/>
        <v>N/A</v>
      </c>
      <c r="I8" s="12">
        <v>1.55E-2</v>
      </c>
      <c r="J8" s="12">
        <v>0.27329999999999999</v>
      </c>
      <c r="K8" s="43" t="s">
        <v>736</v>
      </c>
      <c r="L8" s="9" t="str">
        <f t="shared" si="3"/>
        <v>Yes</v>
      </c>
    </row>
    <row r="9" spans="1:12" x14ac:dyDescent="0.25">
      <c r="A9" s="18" t="s">
        <v>104</v>
      </c>
      <c r="B9" s="43" t="s">
        <v>213</v>
      </c>
      <c r="C9" s="1">
        <v>315098</v>
      </c>
      <c r="D9" s="11" t="str">
        <f t="shared" si="0"/>
        <v>N/A</v>
      </c>
      <c r="E9" s="1">
        <v>321855</v>
      </c>
      <c r="F9" s="11" t="str">
        <f t="shared" si="1"/>
        <v>N/A</v>
      </c>
      <c r="G9" s="1">
        <v>327823</v>
      </c>
      <c r="H9" s="11" t="str">
        <f t="shared" si="2"/>
        <v>N/A</v>
      </c>
      <c r="I9" s="12">
        <v>2.1440000000000001</v>
      </c>
      <c r="J9" s="12">
        <v>1.8540000000000001</v>
      </c>
      <c r="K9" s="43" t="s">
        <v>736</v>
      </c>
      <c r="L9" s="9" t="str">
        <f t="shared" si="3"/>
        <v>Yes</v>
      </c>
    </row>
    <row r="10" spans="1:12" x14ac:dyDescent="0.25">
      <c r="A10" s="18" t="s">
        <v>105</v>
      </c>
      <c r="B10" s="43" t="s">
        <v>213</v>
      </c>
      <c r="C10" s="1">
        <v>292393</v>
      </c>
      <c r="D10" s="11" t="str">
        <f t="shared" si="0"/>
        <v>N/A</v>
      </c>
      <c r="E10" s="1">
        <v>310711</v>
      </c>
      <c r="F10" s="11" t="str">
        <f t="shared" si="1"/>
        <v>N/A</v>
      </c>
      <c r="G10" s="1">
        <v>329583</v>
      </c>
      <c r="H10" s="11" t="str">
        <f t="shared" si="2"/>
        <v>N/A</v>
      </c>
      <c r="I10" s="12">
        <v>6.2649999999999997</v>
      </c>
      <c r="J10" s="12">
        <v>6.0739999999999998</v>
      </c>
      <c r="K10" s="43" t="s">
        <v>736</v>
      </c>
      <c r="L10" s="9" t="str">
        <f t="shared" si="3"/>
        <v>Yes</v>
      </c>
    </row>
    <row r="11" spans="1:12" x14ac:dyDescent="0.25">
      <c r="A11" s="18" t="s">
        <v>77</v>
      </c>
      <c r="B11" s="1" t="s">
        <v>213</v>
      </c>
      <c r="C11" s="1">
        <v>603514.18000000005</v>
      </c>
      <c r="D11" s="11" t="str">
        <f t="shared" si="0"/>
        <v>N/A</v>
      </c>
      <c r="E11" s="1">
        <v>634957.07999999996</v>
      </c>
      <c r="F11" s="11" t="str">
        <f t="shared" si="1"/>
        <v>N/A</v>
      </c>
      <c r="G11" s="1">
        <v>658930.9</v>
      </c>
      <c r="H11" s="11" t="str">
        <f t="shared" si="2"/>
        <v>N/A</v>
      </c>
      <c r="I11" s="12">
        <v>5.21</v>
      </c>
      <c r="J11" s="12">
        <v>3.7759999999999998</v>
      </c>
      <c r="K11" s="1" t="s">
        <v>737</v>
      </c>
      <c r="L11" s="9" t="str">
        <f t="shared" si="3"/>
        <v>Yes</v>
      </c>
    </row>
    <row r="12" spans="1:12" x14ac:dyDescent="0.25">
      <c r="A12" s="18" t="s">
        <v>115</v>
      </c>
      <c r="B12" s="1" t="s">
        <v>213</v>
      </c>
      <c r="C12" s="1">
        <v>87214</v>
      </c>
      <c r="D12" s="1" t="s">
        <v>213</v>
      </c>
      <c r="E12" s="1">
        <v>87820</v>
      </c>
      <c r="F12" s="1" t="s">
        <v>213</v>
      </c>
      <c r="G12" s="1">
        <v>88385</v>
      </c>
      <c r="H12" s="1" t="s">
        <v>213</v>
      </c>
      <c r="I12" s="12">
        <v>0.69479999999999997</v>
      </c>
      <c r="J12" s="12">
        <v>0.64339999999999997</v>
      </c>
      <c r="K12" s="1" t="s">
        <v>737</v>
      </c>
      <c r="L12" s="9" t="str">
        <f t="shared" si="3"/>
        <v>Yes</v>
      </c>
    </row>
    <row r="13" spans="1:12" x14ac:dyDescent="0.25">
      <c r="A13" s="18" t="s">
        <v>447</v>
      </c>
      <c r="B13" s="1" t="s">
        <v>213</v>
      </c>
      <c r="C13" s="1">
        <v>47733</v>
      </c>
      <c r="D13" s="1" t="s">
        <v>213</v>
      </c>
      <c r="E13" s="1">
        <v>47936</v>
      </c>
      <c r="F13" s="1" t="s">
        <v>213</v>
      </c>
      <c r="G13" s="1">
        <v>48352</v>
      </c>
      <c r="H13" s="1" t="s">
        <v>213</v>
      </c>
      <c r="I13" s="12">
        <v>0.42530000000000001</v>
      </c>
      <c r="J13" s="12">
        <v>0.86780000000000002</v>
      </c>
      <c r="K13" s="1" t="s">
        <v>737</v>
      </c>
      <c r="L13" s="9" t="str">
        <f t="shared" si="3"/>
        <v>Yes</v>
      </c>
    </row>
    <row r="14" spans="1:12" x14ac:dyDescent="0.25">
      <c r="A14" s="18" t="s">
        <v>448</v>
      </c>
      <c r="B14" s="1" t="s">
        <v>213</v>
      </c>
      <c r="C14" s="1">
        <v>33469</v>
      </c>
      <c r="D14" s="1" t="s">
        <v>213</v>
      </c>
      <c r="E14" s="1">
        <v>33539</v>
      </c>
      <c r="F14" s="1" t="s">
        <v>213</v>
      </c>
      <c r="G14" s="1">
        <v>33483</v>
      </c>
      <c r="H14" s="1" t="s">
        <v>213</v>
      </c>
      <c r="I14" s="12">
        <v>0.20910000000000001</v>
      </c>
      <c r="J14" s="12">
        <v>-0.16700000000000001</v>
      </c>
      <c r="K14" s="1" t="s">
        <v>737</v>
      </c>
      <c r="L14" s="9" t="str">
        <f t="shared" si="3"/>
        <v>Yes</v>
      </c>
    </row>
    <row r="15" spans="1:12" x14ac:dyDescent="0.25">
      <c r="A15" s="4" t="s">
        <v>58</v>
      </c>
      <c r="B15" s="43" t="s">
        <v>213</v>
      </c>
      <c r="C15" s="14">
        <v>5713552018</v>
      </c>
      <c r="D15" s="11" t="str">
        <f t="shared" ref="D15:D20" si="4">IF($B15="N/A","N/A",IF(C15&gt;10,"No",IF(C15&lt;-10,"No","Yes")))</f>
        <v>N/A</v>
      </c>
      <c r="E15" s="14">
        <v>5898278401</v>
      </c>
      <c r="F15" s="11" t="str">
        <f t="shared" ref="F15:F20" si="5">IF($B15="N/A","N/A",IF(E15&gt;10,"No",IF(E15&lt;-10,"No","Yes")))</f>
        <v>N/A</v>
      </c>
      <c r="G15" s="14">
        <v>6245669637</v>
      </c>
      <c r="H15" s="11" t="str">
        <f t="shared" ref="H15:H20" si="6">IF($B15="N/A","N/A",IF(G15&gt;10,"No",IF(G15&lt;-10,"No","Yes")))</f>
        <v>N/A</v>
      </c>
      <c r="I15" s="12">
        <v>3.2330000000000001</v>
      </c>
      <c r="J15" s="12">
        <v>5.89</v>
      </c>
      <c r="K15" s="43" t="s">
        <v>736</v>
      </c>
      <c r="L15" s="9" t="str">
        <f t="shared" ref="L15:L20" si="7">IF(J15="Div by 0", "N/A", IF(K15="N/A","N/A", IF(J15&gt;VALUE(MID(K15,1,2)), "No", IF(J15&lt;-1*VALUE(MID(K15,1,2)), "No", "Yes"))))</f>
        <v>Yes</v>
      </c>
    </row>
    <row r="16" spans="1:12" x14ac:dyDescent="0.25">
      <c r="A16" s="4" t="s">
        <v>1118</v>
      </c>
      <c r="B16" s="43" t="s">
        <v>213</v>
      </c>
      <c r="C16" s="14">
        <v>7885.2315146999999</v>
      </c>
      <c r="D16" s="11" t="str">
        <f t="shared" si="4"/>
        <v>N/A</v>
      </c>
      <c r="E16" s="14">
        <v>7865.0004013999996</v>
      </c>
      <c r="F16" s="11" t="str">
        <f t="shared" si="5"/>
        <v>N/A</v>
      </c>
      <c r="G16" s="14">
        <v>8050.1513021000001</v>
      </c>
      <c r="H16" s="11" t="str">
        <f t="shared" si="6"/>
        <v>N/A</v>
      </c>
      <c r="I16" s="12">
        <v>-0.25700000000000001</v>
      </c>
      <c r="J16" s="12">
        <v>2.3540000000000001</v>
      </c>
      <c r="K16" s="43" t="s">
        <v>736</v>
      </c>
      <c r="L16" s="9" t="str">
        <f t="shared" si="7"/>
        <v>Yes</v>
      </c>
    </row>
    <row r="17" spans="1:12" x14ac:dyDescent="0.25">
      <c r="A17" s="4" t="s">
        <v>1218</v>
      </c>
      <c r="B17" s="43" t="s">
        <v>213</v>
      </c>
      <c r="C17" s="14">
        <v>29530.267509000001</v>
      </c>
      <c r="D17" s="11" t="str">
        <f t="shared" si="4"/>
        <v>N/A</v>
      </c>
      <c r="E17" s="14">
        <v>30582.170181000001</v>
      </c>
      <c r="F17" s="11" t="str">
        <f t="shared" si="5"/>
        <v>N/A</v>
      </c>
      <c r="G17" s="14">
        <v>30463.352477</v>
      </c>
      <c r="H17" s="11" t="str">
        <f t="shared" si="6"/>
        <v>N/A</v>
      </c>
      <c r="I17" s="12">
        <v>3.5619999999999998</v>
      </c>
      <c r="J17" s="12">
        <v>-0.38900000000000001</v>
      </c>
      <c r="K17" s="43" t="s">
        <v>736</v>
      </c>
      <c r="L17" s="9" t="str">
        <f t="shared" si="7"/>
        <v>Yes</v>
      </c>
    </row>
    <row r="18" spans="1:12" x14ac:dyDescent="0.25">
      <c r="A18" s="4" t="s">
        <v>1219</v>
      </c>
      <c r="B18" s="43" t="s">
        <v>213</v>
      </c>
      <c r="C18" s="14">
        <v>28765.532711</v>
      </c>
      <c r="D18" s="11" t="str">
        <f t="shared" si="4"/>
        <v>N/A</v>
      </c>
      <c r="E18" s="14">
        <v>29681.966463000001</v>
      </c>
      <c r="F18" s="11" t="str">
        <f t="shared" si="5"/>
        <v>N/A</v>
      </c>
      <c r="G18" s="14">
        <v>30413.075871000001</v>
      </c>
      <c r="H18" s="11" t="str">
        <f t="shared" si="6"/>
        <v>N/A</v>
      </c>
      <c r="I18" s="12">
        <v>3.1859999999999999</v>
      </c>
      <c r="J18" s="12">
        <v>2.4630000000000001</v>
      </c>
      <c r="K18" s="43" t="s">
        <v>736</v>
      </c>
      <c r="L18" s="9" t="str">
        <f t="shared" si="7"/>
        <v>Yes</v>
      </c>
    </row>
    <row r="19" spans="1:12" x14ac:dyDescent="0.25">
      <c r="A19" s="4" t="s">
        <v>1220</v>
      </c>
      <c r="B19" s="43" t="s">
        <v>213</v>
      </c>
      <c r="C19" s="14">
        <v>3113.8431948000002</v>
      </c>
      <c r="D19" s="11" t="str">
        <f t="shared" si="4"/>
        <v>N/A</v>
      </c>
      <c r="E19" s="14">
        <v>2852.1344890999999</v>
      </c>
      <c r="F19" s="11" t="str">
        <f t="shared" si="5"/>
        <v>N/A</v>
      </c>
      <c r="G19" s="14">
        <v>3060.8027044999999</v>
      </c>
      <c r="H19" s="11" t="str">
        <f t="shared" si="6"/>
        <v>N/A</v>
      </c>
      <c r="I19" s="12">
        <v>-8.4</v>
      </c>
      <c r="J19" s="12">
        <v>7.3159999999999998</v>
      </c>
      <c r="K19" s="43" t="s">
        <v>736</v>
      </c>
      <c r="L19" s="9" t="str">
        <f t="shared" si="7"/>
        <v>Yes</v>
      </c>
    </row>
    <row r="20" spans="1:12" x14ac:dyDescent="0.25">
      <c r="A20" s="4" t="s">
        <v>1221</v>
      </c>
      <c r="B20" s="43" t="s">
        <v>213</v>
      </c>
      <c r="C20" s="14">
        <v>4527.1180124000002</v>
      </c>
      <c r="D20" s="11" t="str">
        <f t="shared" si="4"/>
        <v>N/A</v>
      </c>
      <c r="E20" s="14">
        <v>4662.6364467000003</v>
      </c>
      <c r="F20" s="11" t="str">
        <f t="shared" si="5"/>
        <v>N/A</v>
      </c>
      <c r="G20" s="14">
        <v>4968.2966718999996</v>
      </c>
      <c r="H20" s="11" t="str">
        <f t="shared" si="6"/>
        <v>N/A</v>
      </c>
      <c r="I20" s="12">
        <v>2.9929999999999999</v>
      </c>
      <c r="J20" s="12">
        <v>6.556</v>
      </c>
      <c r="K20" s="43" t="s">
        <v>736</v>
      </c>
      <c r="L20" s="9" t="str">
        <f t="shared" si="7"/>
        <v>Yes</v>
      </c>
    </row>
    <row r="21" spans="1:12" x14ac:dyDescent="0.25">
      <c r="A21" s="2" t="s">
        <v>1122</v>
      </c>
      <c r="B21" s="43" t="s">
        <v>213</v>
      </c>
      <c r="C21" s="14">
        <v>8182.8381845000004</v>
      </c>
      <c r="D21" s="11" t="str">
        <f t="shared" ref="D21:D22" si="8">IF($B21="N/A","N/A",IF(C21&gt;10,"No",IF(C21&lt;-10,"No","Yes")))</f>
        <v>N/A</v>
      </c>
      <c r="E21" s="14">
        <v>8067.7836414000003</v>
      </c>
      <c r="F21" s="11" t="str">
        <f t="shared" ref="F21:F22" si="9">IF($B21="N/A","N/A",IF(E21&gt;10,"No",IF(E21&lt;-10,"No","Yes")))</f>
        <v>N/A</v>
      </c>
      <c r="G21" s="14">
        <v>8255.8174904999996</v>
      </c>
      <c r="H21" s="11" t="str">
        <f t="shared" ref="H21:H22" si="10">IF($B21="N/A","N/A",IF(G21&gt;10,"No",IF(G21&lt;-10,"No","Yes")))</f>
        <v>N/A</v>
      </c>
      <c r="I21" s="12">
        <v>-1.41</v>
      </c>
      <c r="J21" s="12">
        <v>2.331</v>
      </c>
      <c r="K21" s="43" t="s">
        <v>736</v>
      </c>
      <c r="L21" s="9" t="str">
        <f>IF(J21="Div by 0", "N/A", IF(OR(J21="N/A",K21="N/A"),"N/A", IF(J21&gt;VALUE(MID(K21,1,2)), "No", IF(J21&lt;-1*VALUE(MID(K21,1,2)), "No", "Yes"))))</f>
        <v>Yes</v>
      </c>
    </row>
    <row r="22" spans="1:12" x14ac:dyDescent="0.25">
      <c r="A22" s="2" t="s">
        <v>1123</v>
      </c>
      <c r="B22" s="43" t="s">
        <v>213</v>
      </c>
      <c r="C22" s="14">
        <v>7516.2770690999996</v>
      </c>
      <c r="D22" s="11" t="str">
        <f t="shared" si="8"/>
        <v>N/A</v>
      </c>
      <c r="E22" s="14">
        <v>7616.6957435000004</v>
      </c>
      <c r="F22" s="11" t="str">
        <f t="shared" si="9"/>
        <v>N/A</v>
      </c>
      <c r="G22" s="14">
        <v>7800.6637030000002</v>
      </c>
      <c r="H22" s="11" t="str">
        <f t="shared" si="10"/>
        <v>N/A</v>
      </c>
      <c r="I22" s="12">
        <v>1.3360000000000001</v>
      </c>
      <c r="J22" s="12">
        <v>2.415</v>
      </c>
      <c r="K22" s="43" t="s">
        <v>736</v>
      </c>
      <c r="L22" s="9" t="str">
        <f>IF(J22="Div by 0", "N/A", IF(OR(J22="N/A",K22="N/A"),"N/A", IF(J22&gt;VALUE(MID(K22,1,2)), "No", IF(J22&lt;-1*VALUE(MID(K22,1,2)), "No", "Yes"))))</f>
        <v>Yes</v>
      </c>
    </row>
    <row r="23" spans="1:12" x14ac:dyDescent="0.25">
      <c r="A23" s="4" t="s">
        <v>1222</v>
      </c>
      <c r="B23" s="43" t="s">
        <v>213</v>
      </c>
      <c r="C23" s="14">
        <v>28673.519068000001</v>
      </c>
      <c r="D23" s="11" t="str">
        <f>IF($B23="N/A","N/A",IF(C23&gt;10,"No",IF(C23&lt;-10,"No","Yes")))</f>
        <v>N/A</v>
      </c>
      <c r="E23" s="14">
        <v>29418.06568</v>
      </c>
      <c r="F23" s="11" t="str">
        <f>IF($B23="N/A","N/A",IF(E23&gt;10,"No",IF(E23&lt;-10,"No","Yes")))</f>
        <v>N/A</v>
      </c>
      <c r="G23" s="14">
        <v>29606.055971000002</v>
      </c>
      <c r="H23" s="11" t="str">
        <f>IF($B23="N/A","N/A",IF(G23&gt;10,"No",IF(G23&lt;-10,"No","Yes")))</f>
        <v>N/A</v>
      </c>
      <c r="I23" s="12">
        <v>2.597</v>
      </c>
      <c r="J23" s="12">
        <v>0.63900000000000001</v>
      </c>
      <c r="K23" s="43" t="s">
        <v>736</v>
      </c>
      <c r="L23" s="9" t="str">
        <f>IF(J23="Div by 0", "N/A", IF(K23="N/A","N/A", IF(J23&gt;VALUE(MID(K23,1,2)), "No", IF(J23&lt;-1*VALUE(MID(K23,1,2)), "No", "Yes"))))</f>
        <v>Yes</v>
      </c>
    </row>
    <row r="24" spans="1:12" x14ac:dyDescent="0.25">
      <c r="A24" s="4" t="s">
        <v>1223</v>
      </c>
      <c r="B24" s="43" t="s">
        <v>213</v>
      </c>
      <c r="C24" s="14">
        <v>30585.888651000001</v>
      </c>
      <c r="D24" s="11" t="str">
        <f>IF($B24="N/A","N/A",IF(C24&gt;10,"No",IF(C24&lt;-10,"No","Yes")))</f>
        <v>N/A</v>
      </c>
      <c r="E24" s="14">
        <v>31577.476093000001</v>
      </c>
      <c r="F24" s="11" t="str">
        <f>IF($B24="N/A","N/A",IF(E24&gt;10,"No",IF(E24&lt;-10,"No","Yes")))</f>
        <v>N/A</v>
      </c>
      <c r="G24" s="14">
        <v>31551.112074000001</v>
      </c>
      <c r="H24" s="11" t="str">
        <f>IF($B24="N/A","N/A",IF(G24&gt;10,"No",IF(G24&lt;-10,"No","Yes")))</f>
        <v>N/A</v>
      </c>
      <c r="I24" s="12">
        <v>3.242</v>
      </c>
      <c r="J24" s="12">
        <v>-8.3000000000000004E-2</v>
      </c>
      <c r="K24" s="43" t="s">
        <v>736</v>
      </c>
      <c r="L24" s="9" t="str">
        <f>IF(J24="Div by 0", "N/A", IF(K24="N/A","N/A", IF(J24&gt;VALUE(MID(K24,1,2)), "No", IF(J24&lt;-1*VALUE(MID(K24,1,2)), "No", "Yes"))))</f>
        <v>Yes</v>
      </c>
    </row>
    <row r="25" spans="1:12" x14ac:dyDescent="0.25">
      <c r="A25" s="4" t="s">
        <v>1224</v>
      </c>
      <c r="B25" s="43" t="s">
        <v>213</v>
      </c>
      <c r="C25" s="14">
        <v>30228.515044</v>
      </c>
      <c r="D25" s="11" t="str">
        <f>IF($B25="N/A","N/A",IF(C25&gt;10,"No",IF(C25&lt;-10,"No","Yes")))</f>
        <v>N/A</v>
      </c>
      <c r="E25" s="14">
        <v>30911.393184</v>
      </c>
      <c r="F25" s="11" t="str">
        <f>IF($B25="N/A","N/A",IF(E25&gt;10,"No",IF(E25&lt;-10,"No","Yes")))</f>
        <v>N/A</v>
      </c>
      <c r="G25" s="14">
        <v>31393.632172000001</v>
      </c>
      <c r="H25" s="11" t="str">
        <f>IF($B25="N/A","N/A",IF(G25&gt;10,"No",IF(G25&lt;-10,"No","Yes")))</f>
        <v>N/A</v>
      </c>
      <c r="I25" s="12">
        <v>2.2589999999999999</v>
      </c>
      <c r="J25" s="12">
        <v>1.56</v>
      </c>
      <c r="K25" s="43" t="s">
        <v>736</v>
      </c>
      <c r="L25" s="9" t="str">
        <f>IF(J25="Div by 0", "N/A", IF(K25="N/A","N/A", IF(J25&gt;VALUE(MID(K25,1,2)), "No", IF(J25&lt;-1*VALUE(MID(K25,1,2)), "No", "Yes"))))</f>
        <v>Yes</v>
      </c>
    </row>
    <row r="26" spans="1:12" x14ac:dyDescent="0.25">
      <c r="A26" s="4" t="s">
        <v>1225</v>
      </c>
      <c r="B26" s="43" t="s">
        <v>213</v>
      </c>
      <c r="C26" s="14">
        <v>27436.704117000001</v>
      </c>
      <c r="D26" s="11" t="str">
        <f t="shared" ref="D26:D27" si="11">IF($B26="N/A","N/A",IF(C26&gt;10,"No",IF(C26&lt;-10,"No","Yes")))</f>
        <v>N/A</v>
      </c>
      <c r="E26" s="14">
        <v>27934.103998999999</v>
      </c>
      <c r="F26" s="11" t="str">
        <f t="shared" ref="F26:F30" si="12">IF($B26="N/A","N/A",IF(E26&gt;10,"No",IF(E26&lt;-10,"No","Yes")))</f>
        <v>N/A</v>
      </c>
      <c r="G26" s="14">
        <v>28212.920065999999</v>
      </c>
      <c r="H26" s="11" t="str">
        <f t="shared" ref="H26:H27" si="13">IF($B26="N/A","N/A",IF(G26&gt;10,"No",IF(G26&lt;-10,"No","Yes")))</f>
        <v>N/A</v>
      </c>
      <c r="I26" s="12">
        <v>1.8129999999999999</v>
      </c>
      <c r="J26" s="12">
        <v>0.99809999999999999</v>
      </c>
      <c r="K26" s="43" t="s">
        <v>736</v>
      </c>
      <c r="L26" s="9" t="str">
        <f>IF(J26="Div by 0", "N/A", IF(OR(J26="N/A",K26="N/A"),"N/A", IF(J26&gt;VALUE(MID(K26,1,2)), "No", IF(J26&lt;-1*VALUE(MID(K26,1,2)), "No", "Yes"))))</f>
        <v>Yes</v>
      </c>
    </row>
    <row r="27" spans="1:12" x14ac:dyDescent="0.25">
      <c r="A27" s="4" t="s">
        <v>1226</v>
      </c>
      <c r="B27" s="43" t="s">
        <v>213</v>
      </c>
      <c r="C27" s="14">
        <v>30751.932292000001</v>
      </c>
      <c r="D27" s="11" t="str">
        <f t="shared" si="11"/>
        <v>N/A</v>
      </c>
      <c r="E27" s="14">
        <v>31891.034765</v>
      </c>
      <c r="F27" s="11" t="str">
        <f t="shared" si="12"/>
        <v>N/A</v>
      </c>
      <c r="G27" s="14">
        <v>31893.785693000002</v>
      </c>
      <c r="H27" s="11" t="str">
        <f t="shared" si="13"/>
        <v>N/A</v>
      </c>
      <c r="I27" s="12">
        <v>3.7040000000000002</v>
      </c>
      <c r="J27" s="12">
        <v>8.6E-3</v>
      </c>
      <c r="K27" s="43" t="s">
        <v>736</v>
      </c>
      <c r="L27" s="9" t="str">
        <f>IF(J27="Div by 0", "N/A", IF(OR(J27="N/A",K27="N/A"),"N/A", IF(J27&gt;VALUE(MID(K27,1,2)), "No", IF(J27&lt;-1*VALUE(MID(K27,1,2)), "No", "Yes"))))</f>
        <v>Yes</v>
      </c>
    </row>
    <row r="28" spans="1:12" x14ac:dyDescent="0.25">
      <c r="A28" s="50" t="s">
        <v>1227</v>
      </c>
      <c r="B28" s="14" t="s">
        <v>213</v>
      </c>
      <c r="C28" s="14" t="s">
        <v>1744</v>
      </c>
      <c r="D28" s="11" t="str">
        <f t="shared" ref="D28:D30" si="14">IF($B28="N/A","N/A",IF(C28&gt;10,"No",IF(C28&lt;-10,"No","Yes")))</f>
        <v>N/A</v>
      </c>
      <c r="E28" s="14" t="s">
        <v>1744</v>
      </c>
      <c r="F28" s="11" t="str">
        <f t="shared" si="12"/>
        <v>N/A</v>
      </c>
      <c r="G28" s="14" t="s">
        <v>1744</v>
      </c>
      <c r="H28" s="11" t="str">
        <f t="shared" ref="H28:H30" si="15">IF($B28="N/A","N/A",IF(G28&gt;10,"No",IF(G28&lt;-10,"No","Yes")))</f>
        <v>N/A</v>
      </c>
      <c r="I28" s="12" t="s">
        <v>1744</v>
      </c>
      <c r="J28" s="12" t="s">
        <v>1744</v>
      </c>
      <c r="K28" s="43" t="s">
        <v>736</v>
      </c>
      <c r="L28" s="9" t="str">
        <f>IF(J28="Div by 0", "N/A", IF(OR(J28="N/A",K28="N/A"),"N/A", IF(J28&gt;VALUE(MID(K28,1,2)), "No", IF(J28&lt;-1*VALUE(MID(K28,1,2)), "No", "Yes"))))</f>
        <v>N/A</v>
      </c>
    </row>
    <row r="29" spans="1:12" x14ac:dyDescent="0.25">
      <c r="A29" s="50" t="s">
        <v>1228</v>
      </c>
      <c r="B29" s="14" t="s">
        <v>213</v>
      </c>
      <c r="C29" s="14" t="s">
        <v>1744</v>
      </c>
      <c r="D29" s="11" t="str">
        <f t="shared" si="14"/>
        <v>N/A</v>
      </c>
      <c r="E29" s="14" t="s">
        <v>1744</v>
      </c>
      <c r="F29" s="11" t="str">
        <f t="shared" si="12"/>
        <v>N/A</v>
      </c>
      <c r="G29" s="14" t="s">
        <v>1744</v>
      </c>
      <c r="H29" s="11" t="str">
        <f t="shared" si="15"/>
        <v>N/A</v>
      </c>
      <c r="I29" s="12" t="s">
        <v>1744</v>
      </c>
      <c r="J29" s="12" t="s">
        <v>1744</v>
      </c>
      <c r="K29" s="43" t="s">
        <v>736</v>
      </c>
      <c r="L29" s="9" t="str">
        <f t="shared" ref="L29:L30" si="16">IF(J29="Div by 0", "N/A", IF(OR(J29="N/A",K29="N/A"),"N/A", IF(J29&gt;VALUE(MID(K29,1,2)), "No", IF(J29&lt;-1*VALUE(MID(K29,1,2)), "No", "Yes"))))</f>
        <v>N/A</v>
      </c>
    </row>
    <row r="30" spans="1:12" x14ac:dyDescent="0.25">
      <c r="A30" s="50" t="s">
        <v>1229</v>
      </c>
      <c r="B30" s="14" t="s">
        <v>213</v>
      </c>
      <c r="C30" s="14" t="s">
        <v>1744</v>
      </c>
      <c r="D30" s="11" t="str">
        <f t="shared" si="14"/>
        <v>N/A</v>
      </c>
      <c r="E30" s="14" t="s">
        <v>1744</v>
      </c>
      <c r="F30" s="11" t="str">
        <f t="shared" si="12"/>
        <v>N/A</v>
      </c>
      <c r="G30" s="14" t="s">
        <v>1744</v>
      </c>
      <c r="H30" s="11" t="str">
        <f t="shared" si="15"/>
        <v>N/A</v>
      </c>
      <c r="I30" s="12" t="s">
        <v>1744</v>
      </c>
      <c r="J30" s="12" t="s">
        <v>1744</v>
      </c>
      <c r="K30" s="43" t="s">
        <v>736</v>
      </c>
      <c r="L30" s="9" t="str">
        <f t="shared" si="16"/>
        <v>N/A</v>
      </c>
    </row>
    <row r="31" spans="1:12" x14ac:dyDescent="0.25">
      <c r="A31" s="44" t="s">
        <v>2</v>
      </c>
      <c r="B31" s="35" t="s">
        <v>213</v>
      </c>
      <c r="C31" s="13">
        <v>64.446741532000004</v>
      </c>
      <c r="D31" s="11" t="str">
        <f t="shared" ref="D31:D69" si="17">IF($B31="N/A","N/A",IF(C31&gt;10,"No",IF(C31&lt;-10,"No","Yes")))</f>
        <v>N/A</v>
      </c>
      <c r="E31" s="13">
        <v>0</v>
      </c>
      <c r="F31" s="11" t="str">
        <f t="shared" ref="F31:F69" si="18">IF($B31="N/A","N/A",IF(E31&gt;10,"No",IF(E31&lt;-10,"No","Yes")))</f>
        <v>N/A</v>
      </c>
      <c r="G31" s="13">
        <v>0</v>
      </c>
      <c r="H31" s="11" t="str">
        <f t="shared" ref="H31:H69" si="19">IF($B31="N/A","N/A",IF(G31&gt;10,"No",IF(G31&lt;-10,"No","Yes")))</f>
        <v>N/A</v>
      </c>
      <c r="I31" s="12">
        <v>-100</v>
      </c>
      <c r="J31" s="12" t="s">
        <v>1744</v>
      </c>
      <c r="K31" s="43" t="s">
        <v>736</v>
      </c>
      <c r="L31" s="9" t="str">
        <f t="shared" ref="L31:L99" si="20">IF(J31="Div by 0", "N/A", IF(K31="N/A","N/A", IF(J31&gt;VALUE(MID(K31,1,2)), "No", IF(J31&lt;-1*VALUE(MID(K31,1,2)), "No", "Yes"))))</f>
        <v>N/A</v>
      </c>
    </row>
    <row r="32" spans="1:12" x14ac:dyDescent="0.25">
      <c r="A32" s="44" t="s">
        <v>22</v>
      </c>
      <c r="B32" s="35" t="s">
        <v>213</v>
      </c>
      <c r="C32" s="1">
        <v>466974</v>
      </c>
      <c r="D32" s="11" t="str">
        <f t="shared" si="17"/>
        <v>N/A</v>
      </c>
      <c r="E32" s="1">
        <v>0</v>
      </c>
      <c r="F32" s="11" t="str">
        <f t="shared" si="18"/>
        <v>N/A</v>
      </c>
      <c r="G32" s="1">
        <v>0</v>
      </c>
      <c r="H32" s="11" t="str">
        <f t="shared" si="19"/>
        <v>N/A</v>
      </c>
      <c r="I32" s="12">
        <v>-100</v>
      </c>
      <c r="J32" s="12" t="s">
        <v>1744</v>
      </c>
      <c r="K32" s="43" t="s">
        <v>736</v>
      </c>
      <c r="L32" s="9" t="str">
        <f t="shared" si="20"/>
        <v>N/A</v>
      </c>
    </row>
    <row r="33" spans="1:12" x14ac:dyDescent="0.25">
      <c r="A33" s="44" t="s">
        <v>449</v>
      </c>
      <c r="B33" s="43" t="s">
        <v>213</v>
      </c>
      <c r="C33" s="1">
        <v>11</v>
      </c>
      <c r="D33" s="1" t="str">
        <f t="shared" si="17"/>
        <v>N/A</v>
      </c>
      <c r="E33" s="1">
        <v>0</v>
      </c>
      <c r="F33" s="1" t="str">
        <f t="shared" si="18"/>
        <v>N/A</v>
      </c>
      <c r="G33" s="1">
        <v>0</v>
      </c>
      <c r="H33" s="11" t="str">
        <f t="shared" si="19"/>
        <v>N/A</v>
      </c>
      <c r="I33" s="12">
        <v>-100</v>
      </c>
      <c r="J33" s="12" t="s">
        <v>1744</v>
      </c>
      <c r="K33" s="43" t="s">
        <v>736</v>
      </c>
      <c r="L33" s="9" t="str">
        <f t="shared" si="20"/>
        <v>N/A</v>
      </c>
    </row>
    <row r="34" spans="1:12" x14ac:dyDescent="0.25">
      <c r="A34" s="44" t="s">
        <v>1230</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1744</v>
      </c>
      <c r="J34" s="12" t="s">
        <v>1744</v>
      </c>
      <c r="K34" s="1" t="s">
        <v>736</v>
      </c>
      <c r="L34" s="9" t="str">
        <f t="shared" si="20"/>
        <v>N/A</v>
      </c>
    </row>
    <row r="35" spans="1:12" x14ac:dyDescent="0.25">
      <c r="A35" s="44" t="s">
        <v>1231</v>
      </c>
      <c r="B35" s="5" t="s">
        <v>213</v>
      </c>
      <c r="C35" s="1">
        <v>0</v>
      </c>
      <c r="D35" s="9" t="str">
        <f t="shared" si="21"/>
        <v>N/A</v>
      </c>
      <c r="E35" s="1">
        <v>0</v>
      </c>
      <c r="F35" s="9" t="str">
        <f t="shared" si="22"/>
        <v>N/A</v>
      </c>
      <c r="G35" s="1">
        <v>0</v>
      </c>
      <c r="H35" s="9" t="str">
        <f t="shared" si="23"/>
        <v>N/A</v>
      </c>
      <c r="I35" s="12" t="s">
        <v>1744</v>
      </c>
      <c r="J35" s="12" t="s">
        <v>1744</v>
      </c>
      <c r="K35" s="1" t="s">
        <v>736</v>
      </c>
      <c r="L35" s="9" t="str">
        <f t="shared" si="20"/>
        <v>N/A</v>
      </c>
    </row>
    <row r="36" spans="1:12" x14ac:dyDescent="0.25">
      <c r="A36" s="44" t="s">
        <v>1232</v>
      </c>
      <c r="B36" s="5" t="s">
        <v>213</v>
      </c>
      <c r="C36" s="1">
        <v>11</v>
      </c>
      <c r="D36" s="9" t="str">
        <f t="shared" si="21"/>
        <v>N/A</v>
      </c>
      <c r="E36" s="1">
        <v>0</v>
      </c>
      <c r="F36" s="9" t="str">
        <f t="shared" si="22"/>
        <v>N/A</v>
      </c>
      <c r="G36" s="1">
        <v>0</v>
      </c>
      <c r="H36" s="9" t="str">
        <f t="shared" si="23"/>
        <v>N/A</v>
      </c>
      <c r="I36" s="12">
        <v>-100</v>
      </c>
      <c r="J36" s="12" t="s">
        <v>1744</v>
      </c>
      <c r="K36" s="1" t="s">
        <v>736</v>
      </c>
      <c r="L36" s="9" t="str">
        <f t="shared" si="20"/>
        <v>N/A</v>
      </c>
    </row>
    <row r="37" spans="1:12" x14ac:dyDescent="0.25">
      <c r="A37" s="44" t="s">
        <v>1233</v>
      </c>
      <c r="B37" s="5" t="s">
        <v>213</v>
      </c>
      <c r="C37" s="1">
        <v>11</v>
      </c>
      <c r="D37" s="9" t="str">
        <f t="shared" si="21"/>
        <v>N/A</v>
      </c>
      <c r="E37" s="1">
        <v>0</v>
      </c>
      <c r="F37" s="9" t="str">
        <f t="shared" si="22"/>
        <v>N/A</v>
      </c>
      <c r="G37" s="1">
        <v>0</v>
      </c>
      <c r="H37" s="9" t="str">
        <f t="shared" si="23"/>
        <v>N/A</v>
      </c>
      <c r="I37" s="12">
        <v>-100</v>
      </c>
      <c r="J37" s="12" t="s">
        <v>1744</v>
      </c>
      <c r="K37" s="1" t="s">
        <v>736</v>
      </c>
      <c r="L37" s="9" t="str">
        <f t="shared" si="20"/>
        <v>N/A</v>
      </c>
    </row>
    <row r="38" spans="1:12" x14ac:dyDescent="0.25">
      <c r="A38" s="44" t="s">
        <v>1234</v>
      </c>
      <c r="B38" s="5" t="s">
        <v>213</v>
      </c>
      <c r="C38" s="1">
        <v>0</v>
      </c>
      <c r="D38" s="9" t="str">
        <f t="shared" si="21"/>
        <v>N/A</v>
      </c>
      <c r="E38" s="1">
        <v>0</v>
      </c>
      <c r="F38" s="9" t="str">
        <f t="shared" si="22"/>
        <v>N/A</v>
      </c>
      <c r="G38" s="1">
        <v>0</v>
      </c>
      <c r="H38" s="9" t="str">
        <f t="shared" si="23"/>
        <v>N/A</v>
      </c>
      <c r="I38" s="12" t="s">
        <v>1744</v>
      </c>
      <c r="J38" s="12" t="s">
        <v>1744</v>
      </c>
      <c r="K38" s="1" t="s">
        <v>736</v>
      </c>
      <c r="L38" s="9" t="str">
        <f t="shared" si="20"/>
        <v>N/A</v>
      </c>
    </row>
    <row r="39" spans="1:12" x14ac:dyDescent="0.25">
      <c r="A39" s="44" t="s">
        <v>450</v>
      </c>
      <c r="B39" s="43" t="s">
        <v>213</v>
      </c>
      <c r="C39" s="1">
        <v>621</v>
      </c>
      <c r="D39" s="1" t="str">
        <f t="shared" si="17"/>
        <v>N/A</v>
      </c>
      <c r="E39" s="1">
        <v>0</v>
      </c>
      <c r="F39" s="1" t="str">
        <f t="shared" si="18"/>
        <v>N/A</v>
      </c>
      <c r="G39" s="1">
        <v>0</v>
      </c>
      <c r="H39" s="11" t="str">
        <f t="shared" si="19"/>
        <v>N/A</v>
      </c>
      <c r="I39" s="12">
        <v>-100</v>
      </c>
      <c r="J39" s="12" t="s">
        <v>1744</v>
      </c>
      <c r="K39" s="43" t="s">
        <v>736</v>
      </c>
      <c r="L39" s="9" t="str">
        <f t="shared" si="20"/>
        <v>N/A</v>
      </c>
    </row>
    <row r="40" spans="1:12" x14ac:dyDescent="0.25">
      <c r="A40" s="44" t="s">
        <v>1235</v>
      </c>
      <c r="B40" s="5" t="s">
        <v>213</v>
      </c>
      <c r="C40" s="1">
        <v>68</v>
      </c>
      <c r="D40" s="9" t="str">
        <f t="shared" ref="D40:D45" si="24">IF($B40="N/A","N/A",IF(C40&lt;0,"No","Yes"))</f>
        <v>N/A</v>
      </c>
      <c r="E40" s="1">
        <v>0</v>
      </c>
      <c r="F40" s="9" t="str">
        <f t="shared" ref="F40:F45" si="25">IF($B40="N/A","N/A",IF(E40&lt;0,"No","Yes"))</f>
        <v>N/A</v>
      </c>
      <c r="G40" s="1">
        <v>0</v>
      </c>
      <c r="H40" s="9" t="str">
        <f t="shared" ref="H40:H45" si="26">IF($B40="N/A","N/A",IF(G40&lt;0,"No","Yes"))</f>
        <v>N/A</v>
      </c>
      <c r="I40" s="12">
        <v>-100</v>
      </c>
      <c r="J40" s="12" t="s">
        <v>1744</v>
      </c>
      <c r="K40" s="1" t="s">
        <v>736</v>
      </c>
      <c r="L40" s="9" t="str">
        <f t="shared" si="20"/>
        <v>N/A</v>
      </c>
    </row>
    <row r="41" spans="1:12" x14ac:dyDescent="0.25">
      <c r="A41" s="44" t="s">
        <v>1236</v>
      </c>
      <c r="B41" s="5" t="s">
        <v>213</v>
      </c>
      <c r="C41" s="1">
        <v>69</v>
      </c>
      <c r="D41" s="9" t="str">
        <f t="shared" si="24"/>
        <v>N/A</v>
      </c>
      <c r="E41" s="1">
        <v>0</v>
      </c>
      <c r="F41" s="9" t="str">
        <f t="shared" si="25"/>
        <v>N/A</v>
      </c>
      <c r="G41" s="1">
        <v>0</v>
      </c>
      <c r="H41" s="9" t="str">
        <f t="shared" si="26"/>
        <v>N/A</v>
      </c>
      <c r="I41" s="12">
        <v>-100</v>
      </c>
      <c r="J41" s="12" t="s">
        <v>1744</v>
      </c>
      <c r="K41" s="1" t="s">
        <v>736</v>
      </c>
      <c r="L41" s="9" t="str">
        <f t="shared" si="20"/>
        <v>N/A</v>
      </c>
    </row>
    <row r="42" spans="1:12" x14ac:dyDescent="0.25">
      <c r="A42" s="44" t="s">
        <v>1237</v>
      </c>
      <c r="B42" s="5" t="s">
        <v>213</v>
      </c>
      <c r="C42" s="1">
        <v>45</v>
      </c>
      <c r="D42" s="9" t="str">
        <f t="shared" si="24"/>
        <v>N/A</v>
      </c>
      <c r="E42" s="1">
        <v>0</v>
      </c>
      <c r="F42" s="9" t="str">
        <f t="shared" si="25"/>
        <v>N/A</v>
      </c>
      <c r="G42" s="1">
        <v>0</v>
      </c>
      <c r="H42" s="9" t="str">
        <f t="shared" si="26"/>
        <v>N/A</v>
      </c>
      <c r="I42" s="12">
        <v>-100</v>
      </c>
      <c r="J42" s="12" t="s">
        <v>1744</v>
      </c>
      <c r="K42" s="1" t="s">
        <v>736</v>
      </c>
      <c r="L42" s="9" t="str">
        <f t="shared" si="20"/>
        <v>N/A</v>
      </c>
    </row>
    <row r="43" spans="1:12" x14ac:dyDescent="0.25">
      <c r="A43" s="44" t="s">
        <v>1238</v>
      </c>
      <c r="B43" s="5" t="s">
        <v>213</v>
      </c>
      <c r="C43" s="1">
        <v>11</v>
      </c>
      <c r="D43" s="9" t="str">
        <f t="shared" si="24"/>
        <v>N/A</v>
      </c>
      <c r="E43" s="1">
        <v>0</v>
      </c>
      <c r="F43" s="9" t="str">
        <f t="shared" si="25"/>
        <v>N/A</v>
      </c>
      <c r="G43" s="1">
        <v>0</v>
      </c>
      <c r="H43" s="9" t="str">
        <f t="shared" si="26"/>
        <v>N/A</v>
      </c>
      <c r="I43" s="12">
        <v>-100</v>
      </c>
      <c r="J43" s="12" t="s">
        <v>1744</v>
      </c>
      <c r="K43" s="1" t="s">
        <v>736</v>
      </c>
      <c r="L43" s="9" t="str">
        <f t="shared" si="20"/>
        <v>N/A</v>
      </c>
    </row>
    <row r="44" spans="1:12" x14ac:dyDescent="0.25">
      <c r="A44" s="44" t="s">
        <v>1239</v>
      </c>
      <c r="B44" s="5" t="s">
        <v>213</v>
      </c>
      <c r="C44" s="1">
        <v>438</v>
      </c>
      <c r="D44" s="9" t="str">
        <f t="shared" si="24"/>
        <v>N/A</v>
      </c>
      <c r="E44" s="1">
        <v>0</v>
      </c>
      <c r="F44" s="9" t="str">
        <f t="shared" si="25"/>
        <v>N/A</v>
      </c>
      <c r="G44" s="1">
        <v>0</v>
      </c>
      <c r="H44" s="9" t="str">
        <f t="shared" si="26"/>
        <v>N/A</v>
      </c>
      <c r="I44" s="12">
        <v>-100</v>
      </c>
      <c r="J44" s="12" t="s">
        <v>1744</v>
      </c>
      <c r="K44" s="1" t="s">
        <v>736</v>
      </c>
      <c r="L44" s="9" t="str">
        <f t="shared" si="20"/>
        <v>N/A</v>
      </c>
    </row>
    <row r="45" spans="1:12" x14ac:dyDescent="0.25">
      <c r="A45" s="44" t="s">
        <v>1240</v>
      </c>
      <c r="B45" s="5" t="s">
        <v>213</v>
      </c>
      <c r="C45" s="1">
        <v>0</v>
      </c>
      <c r="D45" s="9" t="str">
        <f t="shared" si="24"/>
        <v>N/A</v>
      </c>
      <c r="E45" s="1">
        <v>0</v>
      </c>
      <c r="F45" s="9" t="str">
        <f t="shared" si="25"/>
        <v>N/A</v>
      </c>
      <c r="G45" s="1">
        <v>0</v>
      </c>
      <c r="H45" s="9" t="str">
        <f t="shared" si="26"/>
        <v>N/A</v>
      </c>
      <c r="I45" s="12" t="s">
        <v>1744</v>
      </c>
      <c r="J45" s="12" t="s">
        <v>1744</v>
      </c>
      <c r="K45" s="1" t="s">
        <v>736</v>
      </c>
      <c r="L45" s="9" t="str">
        <f t="shared" si="20"/>
        <v>N/A</v>
      </c>
    </row>
    <row r="46" spans="1:12" x14ac:dyDescent="0.25">
      <c r="A46" s="44" t="s">
        <v>451</v>
      </c>
      <c r="B46" s="43" t="s">
        <v>213</v>
      </c>
      <c r="C46" s="1">
        <v>299702</v>
      </c>
      <c r="D46" s="1" t="str">
        <f t="shared" si="17"/>
        <v>N/A</v>
      </c>
      <c r="E46" s="1">
        <v>0</v>
      </c>
      <c r="F46" s="1" t="str">
        <f t="shared" si="18"/>
        <v>N/A</v>
      </c>
      <c r="G46" s="1">
        <v>0</v>
      </c>
      <c r="H46" s="11" t="str">
        <f t="shared" si="19"/>
        <v>N/A</v>
      </c>
      <c r="I46" s="12">
        <v>-100</v>
      </c>
      <c r="J46" s="12" t="s">
        <v>1744</v>
      </c>
      <c r="K46" s="43" t="s">
        <v>736</v>
      </c>
      <c r="L46" s="9" t="str">
        <f t="shared" si="20"/>
        <v>N/A</v>
      </c>
    </row>
    <row r="47" spans="1:12" x14ac:dyDescent="0.25">
      <c r="A47" s="44" t="s">
        <v>1241</v>
      </c>
      <c r="B47" s="5" t="s">
        <v>213</v>
      </c>
      <c r="C47" s="1">
        <v>198507</v>
      </c>
      <c r="D47" s="9" t="str">
        <f t="shared" ref="D47:D53" si="27">IF($B47="N/A","N/A",IF(C47&lt;0,"No","Yes"))</f>
        <v>N/A</v>
      </c>
      <c r="E47" s="1">
        <v>0</v>
      </c>
      <c r="F47" s="9" t="str">
        <f t="shared" ref="F47:F53" si="28">IF($B47="N/A","N/A",IF(E47&lt;0,"No","Yes"))</f>
        <v>N/A</v>
      </c>
      <c r="G47" s="1">
        <v>0</v>
      </c>
      <c r="H47" s="9" t="str">
        <f t="shared" ref="H47:H53" si="29">IF($B47="N/A","N/A",IF(G47&lt;0,"No","Yes"))</f>
        <v>N/A</v>
      </c>
      <c r="I47" s="12">
        <v>-100</v>
      </c>
      <c r="J47" s="12" t="s">
        <v>1744</v>
      </c>
      <c r="K47" s="1" t="s">
        <v>736</v>
      </c>
      <c r="L47" s="9" t="str">
        <f t="shared" si="20"/>
        <v>N/A</v>
      </c>
    </row>
    <row r="48" spans="1:12" x14ac:dyDescent="0.25">
      <c r="A48" s="44" t="s">
        <v>1242</v>
      </c>
      <c r="B48" s="5" t="s">
        <v>213</v>
      </c>
      <c r="C48" s="1">
        <v>0</v>
      </c>
      <c r="D48" s="9" t="str">
        <f t="shared" si="27"/>
        <v>N/A</v>
      </c>
      <c r="E48" s="1">
        <v>0</v>
      </c>
      <c r="F48" s="9" t="str">
        <f t="shared" si="28"/>
        <v>N/A</v>
      </c>
      <c r="G48" s="1">
        <v>0</v>
      </c>
      <c r="H48" s="9" t="str">
        <f t="shared" si="29"/>
        <v>N/A</v>
      </c>
      <c r="I48" s="12" t="s">
        <v>1744</v>
      </c>
      <c r="J48" s="12" t="s">
        <v>1744</v>
      </c>
      <c r="K48" s="1" t="s">
        <v>736</v>
      </c>
      <c r="L48" s="9" t="str">
        <f t="shared" si="20"/>
        <v>N/A</v>
      </c>
    </row>
    <row r="49" spans="1:12" x14ac:dyDescent="0.25">
      <c r="A49" s="44" t="s">
        <v>1243</v>
      </c>
      <c r="B49" s="5" t="s">
        <v>213</v>
      </c>
      <c r="C49" s="1">
        <v>1059</v>
      </c>
      <c r="D49" s="9" t="str">
        <f t="shared" si="27"/>
        <v>N/A</v>
      </c>
      <c r="E49" s="1">
        <v>0</v>
      </c>
      <c r="F49" s="9" t="str">
        <f t="shared" si="28"/>
        <v>N/A</v>
      </c>
      <c r="G49" s="1">
        <v>0</v>
      </c>
      <c r="H49" s="9" t="str">
        <f t="shared" si="29"/>
        <v>N/A</v>
      </c>
      <c r="I49" s="12">
        <v>-100</v>
      </c>
      <c r="J49" s="12" t="s">
        <v>1744</v>
      </c>
      <c r="K49" s="1" t="s">
        <v>736</v>
      </c>
      <c r="L49" s="9" t="str">
        <f t="shared" si="20"/>
        <v>N/A</v>
      </c>
    </row>
    <row r="50" spans="1:12" x14ac:dyDescent="0.25">
      <c r="A50" s="44" t="s">
        <v>1244</v>
      </c>
      <c r="B50" s="5" t="s">
        <v>213</v>
      </c>
      <c r="C50" s="1">
        <v>59786</v>
      </c>
      <c r="D50" s="9" t="str">
        <f t="shared" si="27"/>
        <v>N/A</v>
      </c>
      <c r="E50" s="1">
        <v>0</v>
      </c>
      <c r="F50" s="9" t="str">
        <f t="shared" si="28"/>
        <v>N/A</v>
      </c>
      <c r="G50" s="1">
        <v>0</v>
      </c>
      <c r="H50" s="9" t="str">
        <f t="shared" si="29"/>
        <v>N/A</v>
      </c>
      <c r="I50" s="12">
        <v>-100</v>
      </c>
      <c r="J50" s="12" t="s">
        <v>1744</v>
      </c>
      <c r="K50" s="1" t="s">
        <v>736</v>
      </c>
      <c r="L50" s="9" t="str">
        <f t="shared" si="20"/>
        <v>N/A</v>
      </c>
    </row>
    <row r="51" spans="1:12" x14ac:dyDescent="0.25">
      <c r="A51" s="44" t="s">
        <v>1245</v>
      </c>
      <c r="B51" s="5" t="s">
        <v>213</v>
      </c>
      <c r="C51" s="1">
        <v>34448</v>
      </c>
      <c r="D51" s="9" t="str">
        <f t="shared" si="27"/>
        <v>N/A</v>
      </c>
      <c r="E51" s="1">
        <v>0</v>
      </c>
      <c r="F51" s="9" t="str">
        <f t="shared" si="28"/>
        <v>N/A</v>
      </c>
      <c r="G51" s="1">
        <v>0</v>
      </c>
      <c r="H51" s="9" t="str">
        <f t="shared" si="29"/>
        <v>N/A</v>
      </c>
      <c r="I51" s="12">
        <v>-100</v>
      </c>
      <c r="J51" s="12" t="s">
        <v>1744</v>
      </c>
      <c r="K51" s="1" t="s">
        <v>736</v>
      </c>
      <c r="L51" s="9" t="str">
        <f t="shared" si="20"/>
        <v>N/A</v>
      </c>
    </row>
    <row r="52" spans="1:12" x14ac:dyDescent="0.25">
      <c r="A52" s="44" t="s">
        <v>1246</v>
      </c>
      <c r="B52" s="5" t="s">
        <v>213</v>
      </c>
      <c r="C52" s="1">
        <v>5902</v>
      </c>
      <c r="D52" s="9" t="str">
        <f t="shared" si="27"/>
        <v>N/A</v>
      </c>
      <c r="E52" s="1">
        <v>0</v>
      </c>
      <c r="F52" s="9" t="str">
        <f t="shared" si="28"/>
        <v>N/A</v>
      </c>
      <c r="G52" s="1">
        <v>0</v>
      </c>
      <c r="H52" s="9" t="str">
        <f t="shared" si="29"/>
        <v>N/A</v>
      </c>
      <c r="I52" s="12">
        <v>-100</v>
      </c>
      <c r="J52" s="12" t="s">
        <v>1744</v>
      </c>
      <c r="K52" s="1" t="s">
        <v>736</v>
      </c>
      <c r="L52" s="9" t="str">
        <f t="shared" si="20"/>
        <v>N/A</v>
      </c>
    </row>
    <row r="53" spans="1:12" x14ac:dyDescent="0.25">
      <c r="A53" s="44" t="s">
        <v>1247</v>
      </c>
      <c r="B53" s="5" t="s">
        <v>213</v>
      </c>
      <c r="C53" s="1">
        <v>0</v>
      </c>
      <c r="D53" s="9" t="str">
        <f t="shared" si="27"/>
        <v>N/A</v>
      </c>
      <c r="E53" s="1">
        <v>0</v>
      </c>
      <c r="F53" s="9" t="str">
        <f t="shared" si="28"/>
        <v>N/A</v>
      </c>
      <c r="G53" s="1">
        <v>0</v>
      </c>
      <c r="H53" s="9" t="str">
        <f t="shared" si="29"/>
        <v>N/A</v>
      </c>
      <c r="I53" s="12" t="s">
        <v>1744</v>
      </c>
      <c r="J53" s="12" t="s">
        <v>1744</v>
      </c>
      <c r="K53" s="1" t="s">
        <v>736</v>
      </c>
      <c r="L53" s="9" t="str">
        <f t="shared" si="20"/>
        <v>N/A</v>
      </c>
    </row>
    <row r="54" spans="1:12" x14ac:dyDescent="0.25">
      <c r="A54" s="44" t="s">
        <v>452</v>
      </c>
      <c r="B54" s="43" t="s">
        <v>213</v>
      </c>
      <c r="C54" s="1">
        <v>166640</v>
      </c>
      <c r="D54" s="1" t="str">
        <f t="shared" si="17"/>
        <v>N/A</v>
      </c>
      <c r="E54" s="1">
        <v>0</v>
      </c>
      <c r="F54" s="1" t="str">
        <f t="shared" si="18"/>
        <v>N/A</v>
      </c>
      <c r="G54" s="1">
        <v>0</v>
      </c>
      <c r="H54" s="11" t="str">
        <f t="shared" si="19"/>
        <v>N/A</v>
      </c>
      <c r="I54" s="12">
        <v>-100</v>
      </c>
      <c r="J54" s="12" t="s">
        <v>1744</v>
      </c>
      <c r="K54" s="43" t="s">
        <v>736</v>
      </c>
      <c r="L54" s="9" t="str">
        <f t="shared" si="20"/>
        <v>N/A</v>
      </c>
    </row>
    <row r="55" spans="1:12" x14ac:dyDescent="0.25">
      <c r="A55" s="44" t="s">
        <v>1248</v>
      </c>
      <c r="B55" s="5" t="s">
        <v>213</v>
      </c>
      <c r="C55" s="1">
        <v>133063</v>
      </c>
      <c r="D55" s="9" t="str">
        <f t="shared" ref="D55:D60" si="30">IF($B55="N/A","N/A",IF(C55&lt;0,"No","Yes"))</f>
        <v>N/A</v>
      </c>
      <c r="E55" s="1">
        <v>0</v>
      </c>
      <c r="F55" s="9" t="str">
        <f t="shared" ref="F55:F60" si="31">IF($B55="N/A","N/A",IF(E55&lt;0,"No","Yes"))</f>
        <v>N/A</v>
      </c>
      <c r="G55" s="1">
        <v>0</v>
      </c>
      <c r="H55" s="9" t="str">
        <f t="shared" ref="H55:H60" si="32">IF($B55="N/A","N/A",IF(G55&lt;0,"No","Yes"))</f>
        <v>N/A</v>
      </c>
      <c r="I55" s="12">
        <v>-100</v>
      </c>
      <c r="J55" s="12" t="s">
        <v>1744</v>
      </c>
      <c r="K55" s="1" t="s">
        <v>736</v>
      </c>
      <c r="L55" s="9" t="str">
        <f t="shared" si="20"/>
        <v>N/A</v>
      </c>
    </row>
    <row r="56" spans="1:12" x14ac:dyDescent="0.25">
      <c r="A56" s="44" t="s">
        <v>1249</v>
      </c>
      <c r="B56" s="5" t="s">
        <v>213</v>
      </c>
      <c r="C56" s="1">
        <v>0</v>
      </c>
      <c r="D56" s="9" t="str">
        <f t="shared" si="30"/>
        <v>N/A</v>
      </c>
      <c r="E56" s="1">
        <v>0</v>
      </c>
      <c r="F56" s="9" t="str">
        <f t="shared" si="31"/>
        <v>N/A</v>
      </c>
      <c r="G56" s="1">
        <v>0</v>
      </c>
      <c r="H56" s="9" t="str">
        <f t="shared" si="32"/>
        <v>N/A</v>
      </c>
      <c r="I56" s="12" t="s">
        <v>1744</v>
      </c>
      <c r="J56" s="12" t="s">
        <v>1744</v>
      </c>
      <c r="K56" s="1" t="s">
        <v>736</v>
      </c>
      <c r="L56" s="9" t="str">
        <f t="shared" si="20"/>
        <v>N/A</v>
      </c>
    </row>
    <row r="57" spans="1:12" x14ac:dyDescent="0.25">
      <c r="A57" s="44" t="s">
        <v>1250</v>
      </c>
      <c r="B57" s="5" t="s">
        <v>213</v>
      </c>
      <c r="C57" s="1">
        <v>521</v>
      </c>
      <c r="D57" s="9" t="str">
        <f t="shared" si="30"/>
        <v>N/A</v>
      </c>
      <c r="E57" s="1">
        <v>0</v>
      </c>
      <c r="F57" s="9" t="str">
        <f t="shared" si="31"/>
        <v>N/A</v>
      </c>
      <c r="G57" s="1">
        <v>0</v>
      </c>
      <c r="H57" s="9" t="str">
        <f t="shared" si="32"/>
        <v>N/A</v>
      </c>
      <c r="I57" s="12">
        <v>-100</v>
      </c>
      <c r="J57" s="12" t="s">
        <v>1744</v>
      </c>
      <c r="K57" s="1" t="s">
        <v>736</v>
      </c>
      <c r="L57" s="9" t="str">
        <f t="shared" si="20"/>
        <v>N/A</v>
      </c>
    </row>
    <row r="58" spans="1:12" x14ac:dyDescent="0.25">
      <c r="A58" s="44" t="s">
        <v>1251</v>
      </c>
      <c r="B58" s="5" t="s">
        <v>213</v>
      </c>
      <c r="C58" s="1">
        <v>7267</v>
      </c>
      <c r="D58" s="9" t="str">
        <f t="shared" si="30"/>
        <v>N/A</v>
      </c>
      <c r="E58" s="1">
        <v>0</v>
      </c>
      <c r="F58" s="9" t="str">
        <f t="shared" si="31"/>
        <v>N/A</v>
      </c>
      <c r="G58" s="1">
        <v>0</v>
      </c>
      <c r="H58" s="9" t="str">
        <f t="shared" si="32"/>
        <v>N/A</v>
      </c>
      <c r="I58" s="12">
        <v>-100</v>
      </c>
      <c r="J58" s="12" t="s">
        <v>1744</v>
      </c>
      <c r="K58" s="1" t="s">
        <v>736</v>
      </c>
      <c r="L58" s="9" t="str">
        <f t="shared" si="20"/>
        <v>N/A</v>
      </c>
    </row>
    <row r="59" spans="1:12" x14ac:dyDescent="0.25">
      <c r="A59" s="44" t="s">
        <v>1252</v>
      </c>
      <c r="B59" s="5" t="s">
        <v>213</v>
      </c>
      <c r="C59" s="1">
        <v>25789</v>
      </c>
      <c r="D59" s="9" t="str">
        <f t="shared" si="30"/>
        <v>N/A</v>
      </c>
      <c r="E59" s="1">
        <v>0</v>
      </c>
      <c r="F59" s="9" t="str">
        <f t="shared" si="31"/>
        <v>N/A</v>
      </c>
      <c r="G59" s="1">
        <v>0</v>
      </c>
      <c r="H59" s="9" t="str">
        <f t="shared" si="32"/>
        <v>N/A</v>
      </c>
      <c r="I59" s="12">
        <v>-100</v>
      </c>
      <c r="J59" s="12" t="s">
        <v>1744</v>
      </c>
      <c r="K59" s="1" t="s">
        <v>736</v>
      </c>
      <c r="L59" s="9" t="str">
        <f t="shared" si="20"/>
        <v>N/A</v>
      </c>
    </row>
    <row r="60" spans="1:12" x14ac:dyDescent="0.25">
      <c r="A60" s="44" t="s">
        <v>1253</v>
      </c>
      <c r="B60" s="5" t="s">
        <v>213</v>
      </c>
      <c r="C60" s="1">
        <v>0</v>
      </c>
      <c r="D60" s="9" t="str">
        <f t="shared" si="30"/>
        <v>N/A</v>
      </c>
      <c r="E60" s="1">
        <v>0</v>
      </c>
      <c r="F60" s="9" t="str">
        <f t="shared" si="31"/>
        <v>N/A</v>
      </c>
      <c r="G60" s="1">
        <v>0</v>
      </c>
      <c r="H60" s="9" t="str">
        <f t="shared" si="32"/>
        <v>N/A</v>
      </c>
      <c r="I60" s="12" t="s">
        <v>1744</v>
      </c>
      <c r="J60" s="12" t="s">
        <v>1744</v>
      </c>
      <c r="K60" s="1" t="s">
        <v>736</v>
      </c>
      <c r="L60" s="9" t="str">
        <f t="shared" si="20"/>
        <v>N/A</v>
      </c>
    </row>
    <row r="61" spans="1:12" x14ac:dyDescent="0.25">
      <c r="A61" s="3" t="s">
        <v>186</v>
      </c>
      <c r="B61" s="35" t="s">
        <v>213</v>
      </c>
      <c r="C61" s="1">
        <v>466974</v>
      </c>
      <c r="D61" s="1" t="str">
        <f t="shared" si="17"/>
        <v>N/A</v>
      </c>
      <c r="E61" s="1">
        <v>0</v>
      </c>
      <c r="F61" s="1" t="str">
        <f t="shared" si="18"/>
        <v>N/A</v>
      </c>
      <c r="G61" s="1">
        <v>0</v>
      </c>
      <c r="H61" s="11" t="str">
        <f t="shared" si="19"/>
        <v>N/A</v>
      </c>
      <c r="I61" s="12">
        <v>-100</v>
      </c>
      <c r="J61" s="12" t="s">
        <v>1744</v>
      </c>
      <c r="K61" s="43" t="s">
        <v>736</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1744</v>
      </c>
      <c r="J62" s="12" t="s">
        <v>1744</v>
      </c>
      <c r="K62" s="43" t="s">
        <v>736</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1744</v>
      </c>
      <c r="J63" s="12" t="s">
        <v>1744</v>
      </c>
      <c r="K63" s="43" t="s">
        <v>736</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1744</v>
      </c>
      <c r="J64" s="12" t="s">
        <v>1744</v>
      </c>
      <c r="K64" s="43" t="s">
        <v>736</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1744</v>
      </c>
      <c r="J65" s="12" t="s">
        <v>1744</v>
      </c>
      <c r="K65" s="43" t="s">
        <v>736</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1744</v>
      </c>
      <c r="J66" s="12" t="s">
        <v>1744</v>
      </c>
      <c r="K66" s="43" t="s">
        <v>736</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1744</v>
      </c>
      <c r="J67" s="12" t="s">
        <v>1744</v>
      </c>
      <c r="K67" s="43" t="s">
        <v>736</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1744</v>
      </c>
      <c r="J68" s="12" t="s">
        <v>1744</v>
      </c>
      <c r="K68" s="43" t="s">
        <v>736</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1744</v>
      </c>
      <c r="J69" s="12" t="s">
        <v>1744</v>
      </c>
      <c r="K69" s="43" t="s">
        <v>736</v>
      </c>
      <c r="L69" s="9" t="str">
        <f t="shared" si="33"/>
        <v>N/A</v>
      </c>
    </row>
    <row r="70" spans="1:12" x14ac:dyDescent="0.25">
      <c r="A70" s="44" t="s">
        <v>78</v>
      </c>
      <c r="B70" s="43" t="s">
        <v>294</v>
      </c>
      <c r="C70" s="13">
        <v>1.1626573714999999</v>
      </c>
      <c r="D70" s="11" t="str">
        <f>IF($B70="N/A","N/A",IF(C70&gt;=20,"No",IF(C70&lt;0,"No","Yes")))</f>
        <v>Yes</v>
      </c>
      <c r="E70" s="13">
        <v>0</v>
      </c>
      <c r="F70" s="11" t="str">
        <f>IF($B70="N/A","N/A",IF(E70&gt;=20,"No",IF(E70&lt;0,"No","Yes")))</f>
        <v>Yes</v>
      </c>
      <c r="G70" s="13">
        <v>0</v>
      </c>
      <c r="H70" s="11" t="str">
        <f>IF($B70="N/A","N/A",IF(G70&gt;=20,"No",IF(G70&lt;0,"No","Yes")))</f>
        <v>Yes</v>
      </c>
      <c r="I70" s="12">
        <v>-100</v>
      </c>
      <c r="J70" s="12" t="s">
        <v>1744</v>
      </c>
      <c r="K70" s="43" t="s">
        <v>736</v>
      </c>
      <c r="L70" s="9" t="str">
        <f t="shared" si="20"/>
        <v>N/A</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1744</v>
      </c>
      <c r="J71" s="12" t="s">
        <v>1744</v>
      </c>
      <c r="K71" s="43" t="s">
        <v>736</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1744</v>
      </c>
      <c r="J72" s="12" t="s">
        <v>1744</v>
      </c>
      <c r="K72" s="43" t="s">
        <v>736</v>
      </c>
      <c r="L72" s="9" t="str">
        <f t="shared" si="20"/>
        <v>N/A</v>
      </c>
    </row>
    <row r="73" spans="1:12" x14ac:dyDescent="0.25">
      <c r="A73" s="44" t="s">
        <v>81</v>
      </c>
      <c r="B73" s="35" t="s">
        <v>213</v>
      </c>
      <c r="C73" s="13">
        <v>0.3414280227</v>
      </c>
      <c r="D73" s="11" t="str">
        <f>IF($B73="N/A","N/A",IF(C73&gt;10,"No",IF(C73&lt;-10,"No","Yes")))</f>
        <v>N/A</v>
      </c>
      <c r="E73" s="13">
        <v>0</v>
      </c>
      <c r="F73" s="11" t="str">
        <f>IF($B73="N/A","N/A",IF(E73&gt;10,"No",IF(E73&lt;-10,"No","Yes")))</f>
        <v>N/A</v>
      </c>
      <c r="G73" s="13">
        <v>0</v>
      </c>
      <c r="H73" s="11" t="str">
        <f>IF($B73="N/A","N/A",IF(G73&gt;10,"No",IF(G73&lt;-10,"No","Yes")))</f>
        <v>N/A</v>
      </c>
      <c r="I73" s="12">
        <v>-100</v>
      </c>
      <c r="J73" s="12" t="s">
        <v>1744</v>
      </c>
      <c r="K73" s="43" t="s">
        <v>736</v>
      </c>
      <c r="L73" s="9" t="str">
        <f t="shared" si="20"/>
        <v>N/A</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1744</v>
      </c>
      <c r="J74" s="12" t="s">
        <v>1744</v>
      </c>
      <c r="K74" s="43" t="s">
        <v>736</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1744</v>
      </c>
      <c r="J75" s="12" t="s">
        <v>1744</v>
      </c>
      <c r="K75" s="43" t="s">
        <v>736</v>
      </c>
      <c r="L75" s="9" t="str">
        <f t="shared" si="20"/>
        <v>N/A</v>
      </c>
    </row>
    <row r="76" spans="1:12" x14ac:dyDescent="0.25">
      <c r="A76" s="44" t="s">
        <v>195</v>
      </c>
      <c r="B76" s="35" t="s">
        <v>213</v>
      </c>
      <c r="C76" s="13" t="s">
        <v>1744</v>
      </c>
      <c r="D76" s="11" t="str">
        <f t="shared" ref="D76:D98" si="34">IF($B76="N/A","N/A",IF(C76&gt;10,"No",IF(C76&lt;-10,"No","Yes")))</f>
        <v>N/A</v>
      </c>
      <c r="E76" s="13" t="s">
        <v>1744</v>
      </c>
      <c r="F76" s="11" t="str">
        <f t="shared" ref="F76:F98" si="35">IF($B76="N/A","N/A",IF(E76&gt;10,"No",IF(E76&lt;-10,"No","Yes")))</f>
        <v>N/A</v>
      </c>
      <c r="G76" s="13" t="s">
        <v>1744</v>
      </c>
      <c r="H76" s="11" t="str">
        <f t="shared" ref="H76:H98" si="36">IF($B76="N/A","N/A",IF(G76&gt;10,"No",IF(G76&lt;-10,"No","Yes")))</f>
        <v>N/A</v>
      </c>
      <c r="I76" s="12" t="s">
        <v>1744</v>
      </c>
      <c r="J76" s="12" t="s">
        <v>1744</v>
      </c>
      <c r="K76" s="43" t="s">
        <v>736</v>
      </c>
      <c r="L76" s="9" t="str">
        <f>IF(J76="Div by 0", "N/A", IF(OR(J76="N/A",K76="N/A"),"N/A", IF(J76&gt;VALUE(MID(K76,1,2)), "No", IF(J76&lt;-1*VALUE(MID(K76,1,2)), "No", "Yes"))))</f>
        <v>N/A</v>
      </c>
    </row>
    <row r="77" spans="1:12" x14ac:dyDescent="0.25">
      <c r="A77" s="44" t="s">
        <v>196</v>
      </c>
      <c r="B77" s="35" t="s">
        <v>213</v>
      </c>
      <c r="C77" s="13" t="s">
        <v>1744</v>
      </c>
      <c r="D77" s="11" t="str">
        <f t="shared" si="34"/>
        <v>N/A</v>
      </c>
      <c r="E77" s="13" t="s">
        <v>1744</v>
      </c>
      <c r="F77" s="11" t="str">
        <f t="shared" si="35"/>
        <v>N/A</v>
      </c>
      <c r="G77" s="13" t="s">
        <v>1744</v>
      </c>
      <c r="H77" s="11" t="str">
        <f t="shared" si="36"/>
        <v>N/A</v>
      </c>
      <c r="I77" s="12" t="s">
        <v>1744</v>
      </c>
      <c r="J77" s="12" t="s">
        <v>1744</v>
      </c>
      <c r="K77" s="43" t="s">
        <v>736</v>
      </c>
      <c r="L77" s="9" t="str">
        <f t="shared" ref="L77:L81" si="37">IF(J77="Div by 0", "N/A", IF(OR(J77="N/A",K77="N/A"),"N/A", IF(J77&gt;VALUE(MID(K77,1,2)), "No", IF(J77&lt;-1*VALUE(MID(K77,1,2)), "No", "Yes"))))</f>
        <v>N/A</v>
      </c>
    </row>
    <row r="78" spans="1:12" x14ac:dyDescent="0.25">
      <c r="A78" s="44" t="s">
        <v>197</v>
      </c>
      <c r="B78" s="35" t="s">
        <v>213</v>
      </c>
      <c r="C78" s="13" t="s">
        <v>1744</v>
      </c>
      <c r="D78" s="11" t="str">
        <f t="shared" si="34"/>
        <v>N/A</v>
      </c>
      <c r="E78" s="13" t="s">
        <v>1744</v>
      </c>
      <c r="F78" s="11" t="str">
        <f t="shared" si="35"/>
        <v>N/A</v>
      </c>
      <c r="G78" s="13" t="s">
        <v>1744</v>
      </c>
      <c r="H78" s="11" t="str">
        <f t="shared" si="36"/>
        <v>N/A</v>
      </c>
      <c r="I78" s="12" t="s">
        <v>1744</v>
      </c>
      <c r="J78" s="12" t="s">
        <v>1744</v>
      </c>
      <c r="K78" s="43" t="s">
        <v>736</v>
      </c>
      <c r="L78" s="9" t="str">
        <f t="shared" si="37"/>
        <v>N/A</v>
      </c>
    </row>
    <row r="79" spans="1:12" x14ac:dyDescent="0.25">
      <c r="A79" s="44" t="s">
        <v>198</v>
      </c>
      <c r="B79" s="35" t="s">
        <v>213</v>
      </c>
      <c r="C79" s="13" t="s">
        <v>1744</v>
      </c>
      <c r="D79" s="11" t="str">
        <f t="shared" si="34"/>
        <v>N/A</v>
      </c>
      <c r="E79" s="13" t="s">
        <v>1744</v>
      </c>
      <c r="F79" s="11" t="str">
        <f t="shared" si="35"/>
        <v>N/A</v>
      </c>
      <c r="G79" s="13" t="s">
        <v>1744</v>
      </c>
      <c r="H79" s="11" t="str">
        <f t="shared" si="36"/>
        <v>N/A</v>
      </c>
      <c r="I79" s="12" t="s">
        <v>1744</v>
      </c>
      <c r="J79" s="12" t="s">
        <v>1744</v>
      </c>
      <c r="K79" s="43" t="s">
        <v>736</v>
      </c>
      <c r="L79" s="9" t="str">
        <f t="shared" si="37"/>
        <v>N/A</v>
      </c>
    </row>
    <row r="80" spans="1:12" x14ac:dyDescent="0.25">
      <c r="A80" s="44" t="s">
        <v>199</v>
      </c>
      <c r="B80" s="35" t="s">
        <v>213</v>
      </c>
      <c r="C80" s="13" t="s">
        <v>1744</v>
      </c>
      <c r="D80" s="11" t="str">
        <f t="shared" si="34"/>
        <v>N/A</v>
      </c>
      <c r="E80" s="13" t="s">
        <v>1744</v>
      </c>
      <c r="F80" s="11" t="str">
        <f t="shared" si="35"/>
        <v>N/A</v>
      </c>
      <c r="G80" s="13" t="s">
        <v>1744</v>
      </c>
      <c r="H80" s="11" t="str">
        <f t="shared" si="36"/>
        <v>N/A</v>
      </c>
      <c r="I80" s="12" t="s">
        <v>1744</v>
      </c>
      <c r="J80" s="12" t="s">
        <v>1744</v>
      </c>
      <c r="K80" s="43" t="s">
        <v>736</v>
      </c>
      <c r="L80" s="9" t="str">
        <f t="shared" si="37"/>
        <v>N/A</v>
      </c>
    </row>
    <row r="81" spans="1:12" x14ac:dyDescent="0.25">
      <c r="A81" s="44" t="s">
        <v>200</v>
      </c>
      <c r="B81" s="43" t="s">
        <v>213</v>
      </c>
      <c r="C81" s="13" t="s">
        <v>1744</v>
      </c>
      <c r="D81" s="11" t="str">
        <f t="shared" si="34"/>
        <v>N/A</v>
      </c>
      <c r="E81" s="13" t="s">
        <v>1744</v>
      </c>
      <c r="F81" s="11" t="str">
        <f t="shared" si="35"/>
        <v>N/A</v>
      </c>
      <c r="G81" s="13" t="s">
        <v>1744</v>
      </c>
      <c r="H81" s="11" t="str">
        <f t="shared" si="36"/>
        <v>N/A</v>
      </c>
      <c r="I81" s="12" t="s">
        <v>1744</v>
      </c>
      <c r="J81" s="12" t="s">
        <v>1744</v>
      </c>
      <c r="K81" s="43" t="s">
        <v>736</v>
      </c>
      <c r="L81" s="9" t="str">
        <f t="shared" si="37"/>
        <v>N/A</v>
      </c>
    </row>
    <row r="82" spans="1:12" x14ac:dyDescent="0.25">
      <c r="A82" s="44" t="s">
        <v>73</v>
      </c>
      <c r="B82" s="35" t="s">
        <v>213</v>
      </c>
      <c r="C82" s="36">
        <v>592422</v>
      </c>
      <c r="D82" s="11" t="str">
        <f t="shared" si="34"/>
        <v>N/A</v>
      </c>
      <c r="E82" s="36">
        <v>632804</v>
      </c>
      <c r="F82" s="11" t="str">
        <f t="shared" si="35"/>
        <v>N/A</v>
      </c>
      <c r="G82" s="36">
        <v>658228</v>
      </c>
      <c r="H82" s="11" t="str">
        <f t="shared" si="36"/>
        <v>N/A</v>
      </c>
      <c r="I82" s="12">
        <v>6.8159999999999998</v>
      </c>
      <c r="J82" s="12">
        <v>4.0179999999999998</v>
      </c>
      <c r="K82" s="43" t="s">
        <v>736</v>
      </c>
      <c r="L82" s="9" t="str">
        <f t="shared" si="20"/>
        <v>Yes</v>
      </c>
    </row>
    <row r="83" spans="1:12" x14ac:dyDescent="0.25">
      <c r="A83" s="44" t="s">
        <v>1254</v>
      </c>
      <c r="B83" s="35" t="s">
        <v>213</v>
      </c>
      <c r="C83" s="8">
        <v>65.014128442000001</v>
      </c>
      <c r="D83" s="11" t="str">
        <f t="shared" si="34"/>
        <v>N/A</v>
      </c>
      <c r="E83" s="8">
        <v>0</v>
      </c>
      <c r="F83" s="11" t="str">
        <f t="shared" si="35"/>
        <v>N/A</v>
      </c>
      <c r="G83" s="8">
        <v>0</v>
      </c>
      <c r="H83" s="11" t="str">
        <f t="shared" si="36"/>
        <v>N/A</v>
      </c>
      <c r="I83" s="12">
        <v>-100</v>
      </c>
      <c r="J83" s="12" t="s">
        <v>1744</v>
      </c>
      <c r="K83" s="43" t="s">
        <v>736</v>
      </c>
      <c r="L83" s="9" t="str">
        <f t="shared" si="20"/>
        <v>N/A</v>
      </c>
    </row>
    <row r="84" spans="1:12" x14ac:dyDescent="0.25">
      <c r="A84" s="44" t="s">
        <v>1255</v>
      </c>
      <c r="B84" s="35" t="s">
        <v>213</v>
      </c>
      <c r="C84" s="8">
        <v>0</v>
      </c>
      <c r="D84" s="11" t="str">
        <f t="shared" si="34"/>
        <v>N/A</v>
      </c>
      <c r="E84" s="8">
        <v>0</v>
      </c>
      <c r="F84" s="11" t="str">
        <f t="shared" si="35"/>
        <v>N/A</v>
      </c>
      <c r="G84" s="8">
        <v>0</v>
      </c>
      <c r="H84" s="11" t="str">
        <f t="shared" si="36"/>
        <v>N/A</v>
      </c>
      <c r="I84" s="12" t="s">
        <v>1744</v>
      </c>
      <c r="J84" s="12" t="s">
        <v>1744</v>
      </c>
      <c r="K84" s="43" t="s">
        <v>736</v>
      </c>
      <c r="L84" s="9" t="str">
        <f t="shared" si="20"/>
        <v>N/A</v>
      </c>
    </row>
    <row r="85" spans="1:12" x14ac:dyDescent="0.25">
      <c r="A85" s="44" t="s">
        <v>1256</v>
      </c>
      <c r="B85" s="35" t="s">
        <v>213</v>
      </c>
      <c r="C85" s="8">
        <v>0</v>
      </c>
      <c r="D85" s="11" t="str">
        <f t="shared" si="34"/>
        <v>N/A</v>
      </c>
      <c r="E85" s="8">
        <v>0</v>
      </c>
      <c r="F85" s="11" t="str">
        <f t="shared" si="35"/>
        <v>N/A</v>
      </c>
      <c r="G85" s="8">
        <v>0</v>
      </c>
      <c r="H85" s="11" t="str">
        <f t="shared" si="36"/>
        <v>N/A</v>
      </c>
      <c r="I85" s="12" t="s">
        <v>1744</v>
      </c>
      <c r="J85" s="12" t="s">
        <v>1744</v>
      </c>
      <c r="K85" s="43" t="s">
        <v>736</v>
      </c>
      <c r="L85" s="9" t="str">
        <f t="shared" si="20"/>
        <v>N/A</v>
      </c>
    </row>
    <row r="86" spans="1:12" x14ac:dyDescent="0.25">
      <c r="A86" s="44" t="s">
        <v>1257</v>
      </c>
      <c r="B86" s="35" t="s">
        <v>213</v>
      </c>
      <c r="C86" s="8">
        <v>0</v>
      </c>
      <c r="D86" s="11" t="str">
        <f t="shared" si="34"/>
        <v>N/A</v>
      </c>
      <c r="E86" s="8">
        <v>0</v>
      </c>
      <c r="F86" s="11" t="str">
        <f t="shared" si="35"/>
        <v>N/A</v>
      </c>
      <c r="G86" s="8">
        <v>0</v>
      </c>
      <c r="H86" s="11" t="str">
        <f t="shared" si="36"/>
        <v>N/A</v>
      </c>
      <c r="I86" s="12" t="s">
        <v>1744</v>
      </c>
      <c r="J86" s="12" t="s">
        <v>1744</v>
      </c>
      <c r="K86" s="43" t="s">
        <v>736</v>
      </c>
      <c r="L86" s="9" t="str">
        <f t="shared" si="20"/>
        <v>N/A</v>
      </c>
    </row>
    <row r="87" spans="1:12" x14ac:dyDescent="0.25">
      <c r="A87" s="44" t="s">
        <v>1258</v>
      </c>
      <c r="B87" s="35" t="s">
        <v>213</v>
      </c>
      <c r="C87" s="8">
        <v>0</v>
      </c>
      <c r="D87" s="11" t="str">
        <f t="shared" si="34"/>
        <v>N/A</v>
      </c>
      <c r="E87" s="8">
        <v>0</v>
      </c>
      <c r="F87" s="11" t="str">
        <f t="shared" si="35"/>
        <v>N/A</v>
      </c>
      <c r="G87" s="8">
        <v>0</v>
      </c>
      <c r="H87" s="11" t="str">
        <f t="shared" si="36"/>
        <v>N/A</v>
      </c>
      <c r="I87" s="12" t="s">
        <v>1744</v>
      </c>
      <c r="J87" s="12" t="s">
        <v>1744</v>
      </c>
      <c r="K87" s="43" t="s">
        <v>736</v>
      </c>
      <c r="L87" s="9" t="str">
        <f t="shared" si="20"/>
        <v>N/A</v>
      </c>
    </row>
    <row r="88" spans="1:12" x14ac:dyDescent="0.25">
      <c r="A88" s="44" t="s">
        <v>1259</v>
      </c>
      <c r="B88" s="35" t="s">
        <v>213</v>
      </c>
      <c r="C88" s="8">
        <v>0</v>
      </c>
      <c r="D88" s="11" t="str">
        <f t="shared" si="34"/>
        <v>N/A</v>
      </c>
      <c r="E88" s="8">
        <v>0</v>
      </c>
      <c r="F88" s="11" t="str">
        <f t="shared" si="35"/>
        <v>N/A</v>
      </c>
      <c r="G88" s="8">
        <v>0</v>
      </c>
      <c r="H88" s="11" t="str">
        <f t="shared" si="36"/>
        <v>N/A</v>
      </c>
      <c r="I88" s="12" t="s">
        <v>1744</v>
      </c>
      <c r="J88" s="12" t="s">
        <v>1744</v>
      </c>
      <c r="K88" s="43" t="s">
        <v>736</v>
      </c>
      <c r="L88" s="9" t="str">
        <f t="shared" si="20"/>
        <v>N/A</v>
      </c>
    </row>
    <row r="89" spans="1:12" x14ac:dyDescent="0.25">
      <c r="A89" s="44" t="s">
        <v>1260</v>
      </c>
      <c r="B89" s="35" t="s">
        <v>213</v>
      </c>
      <c r="C89" s="8">
        <v>0</v>
      </c>
      <c r="D89" s="11" t="str">
        <f t="shared" si="34"/>
        <v>N/A</v>
      </c>
      <c r="E89" s="8">
        <v>0</v>
      </c>
      <c r="F89" s="11" t="str">
        <f t="shared" si="35"/>
        <v>N/A</v>
      </c>
      <c r="G89" s="8">
        <v>0</v>
      </c>
      <c r="H89" s="11" t="str">
        <f t="shared" si="36"/>
        <v>N/A</v>
      </c>
      <c r="I89" s="12" t="s">
        <v>1744</v>
      </c>
      <c r="J89" s="12" t="s">
        <v>1744</v>
      </c>
      <c r="K89" s="43" t="s">
        <v>736</v>
      </c>
      <c r="L89" s="9" t="str">
        <f t="shared" si="20"/>
        <v>N/A</v>
      </c>
    </row>
    <row r="90" spans="1:12" x14ac:dyDescent="0.25">
      <c r="A90" s="44" t="s">
        <v>1261</v>
      </c>
      <c r="B90" s="35" t="s">
        <v>213</v>
      </c>
      <c r="C90" s="8">
        <v>0</v>
      </c>
      <c r="D90" s="11" t="str">
        <f t="shared" si="34"/>
        <v>N/A</v>
      </c>
      <c r="E90" s="8">
        <v>0</v>
      </c>
      <c r="F90" s="11" t="str">
        <f t="shared" si="35"/>
        <v>N/A</v>
      </c>
      <c r="G90" s="8">
        <v>0</v>
      </c>
      <c r="H90" s="11" t="str">
        <f t="shared" si="36"/>
        <v>N/A</v>
      </c>
      <c r="I90" s="12" t="s">
        <v>1744</v>
      </c>
      <c r="J90" s="12" t="s">
        <v>1744</v>
      </c>
      <c r="K90" s="43" t="s">
        <v>736</v>
      </c>
      <c r="L90" s="9" t="str">
        <f t="shared" si="20"/>
        <v>N/A</v>
      </c>
    </row>
    <row r="91" spans="1:12" x14ac:dyDescent="0.25">
      <c r="A91" s="44" t="s">
        <v>1262</v>
      </c>
      <c r="B91" s="35" t="s">
        <v>213</v>
      </c>
      <c r="C91" s="8">
        <v>0</v>
      </c>
      <c r="D91" s="11" t="str">
        <f t="shared" si="34"/>
        <v>N/A</v>
      </c>
      <c r="E91" s="8">
        <v>0</v>
      </c>
      <c r="F91" s="11" t="str">
        <f t="shared" si="35"/>
        <v>N/A</v>
      </c>
      <c r="G91" s="8">
        <v>0</v>
      </c>
      <c r="H91" s="11" t="str">
        <f t="shared" si="36"/>
        <v>N/A</v>
      </c>
      <c r="I91" s="12" t="s">
        <v>1744</v>
      </c>
      <c r="J91" s="12" t="s">
        <v>1744</v>
      </c>
      <c r="K91" s="43" t="s">
        <v>736</v>
      </c>
      <c r="L91" s="9" t="str">
        <f t="shared" si="20"/>
        <v>N/A</v>
      </c>
    </row>
    <row r="92" spans="1:12" x14ac:dyDescent="0.25">
      <c r="A92" s="44" t="s">
        <v>1263</v>
      </c>
      <c r="B92" s="35" t="s">
        <v>213</v>
      </c>
      <c r="C92" s="8">
        <v>0</v>
      </c>
      <c r="D92" s="11" t="str">
        <f t="shared" si="34"/>
        <v>N/A</v>
      </c>
      <c r="E92" s="8">
        <v>0</v>
      </c>
      <c r="F92" s="11" t="str">
        <f t="shared" si="35"/>
        <v>N/A</v>
      </c>
      <c r="G92" s="8">
        <v>0</v>
      </c>
      <c r="H92" s="11" t="str">
        <f t="shared" si="36"/>
        <v>N/A</v>
      </c>
      <c r="I92" s="12" t="s">
        <v>1744</v>
      </c>
      <c r="J92" s="12" t="s">
        <v>1744</v>
      </c>
      <c r="K92" s="43" t="s">
        <v>736</v>
      </c>
      <c r="L92" s="9" t="str">
        <f t="shared" si="20"/>
        <v>N/A</v>
      </c>
    </row>
    <row r="93" spans="1:12" x14ac:dyDescent="0.25">
      <c r="A93" s="44" t="s">
        <v>1264</v>
      </c>
      <c r="B93" s="35" t="s">
        <v>213</v>
      </c>
      <c r="C93" s="8">
        <v>0</v>
      </c>
      <c r="D93" s="11" t="str">
        <f t="shared" si="34"/>
        <v>N/A</v>
      </c>
      <c r="E93" s="8">
        <v>0</v>
      </c>
      <c r="F93" s="11" t="str">
        <f t="shared" si="35"/>
        <v>N/A</v>
      </c>
      <c r="G93" s="8">
        <v>0</v>
      </c>
      <c r="H93" s="11" t="str">
        <f t="shared" si="36"/>
        <v>N/A</v>
      </c>
      <c r="I93" s="12" t="s">
        <v>1744</v>
      </c>
      <c r="J93" s="12" t="s">
        <v>1744</v>
      </c>
      <c r="K93" s="43" t="s">
        <v>736</v>
      </c>
      <c r="L93" s="9" t="str">
        <f t="shared" si="20"/>
        <v>N/A</v>
      </c>
    </row>
    <row r="94" spans="1:12" x14ac:dyDescent="0.25">
      <c r="A94" s="44" t="s">
        <v>1265</v>
      </c>
      <c r="B94" s="35" t="s">
        <v>213</v>
      </c>
      <c r="C94" s="8">
        <v>0</v>
      </c>
      <c r="D94" s="11" t="str">
        <f t="shared" si="34"/>
        <v>N/A</v>
      </c>
      <c r="E94" s="8">
        <v>0</v>
      </c>
      <c r="F94" s="11" t="str">
        <f t="shared" si="35"/>
        <v>N/A</v>
      </c>
      <c r="G94" s="8">
        <v>0</v>
      </c>
      <c r="H94" s="11" t="str">
        <f t="shared" si="36"/>
        <v>N/A</v>
      </c>
      <c r="I94" s="12" t="s">
        <v>1744</v>
      </c>
      <c r="J94" s="12" t="s">
        <v>1744</v>
      </c>
      <c r="K94" s="43" t="s">
        <v>736</v>
      </c>
      <c r="L94" s="9" t="str">
        <f t="shared" si="20"/>
        <v>N/A</v>
      </c>
    </row>
    <row r="95" spans="1:12" x14ac:dyDescent="0.25">
      <c r="A95" s="44" t="s">
        <v>1266</v>
      </c>
      <c r="B95" s="43" t="s">
        <v>213</v>
      </c>
      <c r="C95" s="13">
        <v>0</v>
      </c>
      <c r="D95" s="11" t="str">
        <f t="shared" si="34"/>
        <v>N/A</v>
      </c>
      <c r="E95" s="13">
        <v>0</v>
      </c>
      <c r="F95" s="11" t="str">
        <f t="shared" si="35"/>
        <v>N/A</v>
      </c>
      <c r="G95" s="13">
        <v>0</v>
      </c>
      <c r="H95" s="11" t="str">
        <f t="shared" si="36"/>
        <v>N/A</v>
      </c>
      <c r="I95" s="12" t="s">
        <v>1744</v>
      </c>
      <c r="J95" s="12" t="s">
        <v>1744</v>
      </c>
      <c r="K95" s="43" t="s">
        <v>736</v>
      </c>
      <c r="L95" s="9" t="str">
        <f t="shared" si="20"/>
        <v>N/A</v>
      </c>
    </row>
    <row r="96" spans="1:12" x14ac:dyDescent="0.25">
      <c r="A96" s="44" t="s">
        <v>1267</v>
      </c>
      <c r="B96" s="43" t="s">
        <v>213</v>
      </c>
      <c r="C96" s="13">
        <v>0</v>
      </c>
      <c r="D96" s="11" t="str">
        <f t="shared" si="34"/>
        <v>N/A</v>
      </c>
      <c r="E96" s="13">
        <v>0</v>
      </c>
      <c r="F96" s="11" t="str">
        <f t="shared" si="35"/>
        <v>N/A</v>
      </c>
      <c r="G96" s="13">
        <v>0</v>
      </c>
      <c r="H96" s="11" t="str">
        <f t="shared" si="36"/>
        <v>N/A</v>
      </c>
      <c r="I96" s="12" t="s">
        <v>1744</v>
      </c>
      <c r="J96" s="12" t="s">
        <v>1744</v>
      </c>
      <c r="K96" s="43" t="s">
        <v>736</v>
      </c>
      <c r="L96" s="9" t="str">
        <f t="shared" si="20"/>
        <v>N/A</v>
      </c>
    </row>
    <row r="97" spans="1:12" x14ac:dyDescent="0.25">
      <c r="A97" s="44" t="s">
        <v>1268</v>
      </c>
      <c r="B97" s="35" t="s">
        <v>213</v>
      </c>
      <c r="C97" s="8">
        <v>0</v>
      </c>
      <c r="D97" s="11" t="str">
        <f t="shared" si="34"/>
        <v>N/A</v>
      </c>
      <c r="E97" s="8">
        <v>0</v>
      </c>
      <c r="F97" s="11" t="str">
        <f t="shared" si="35"/>
        <v>N/A</v>
      </c>
      <c r="G97" s="8">
        <v>0</v>
      </c>
      <c r="H97" s="11" t="str">
        <f t="shared" si="36"/>
        <v>N/A</v>
      </c>
      <c r="I97" s="12" t="s">
        <v>1744</v>
      </c>
      <c r="J97" s="12" t="s">
        <v>1744</v>
      </c>
      <c r="K97" s="43" t="s">
        <v>736</v>
      </c>
      <c r="L97" s="9" t="str">
        <f t="shared" si="20"/>
        <v>N/A</v>
      </c>
    </row>
    <row r="98" spans="1:12" x14ac:dyDescent="0.25">
      <c r="A98" s="44" t="s">
        <v>1269</v>
      </c>
      <c r="B98" s="35" t="s">
        <v>213</v>
      </c>
      <c r="C98" s="8">
        <v>34.985871557999999</v>
      </c>
      <c r="D98" s="11" t="str">
        <f t="shared" si="34"/>
        <v>N/A</v>
      </c>
      <c r="E98" s="8">
        <v>100</v>
      </c>
      <c r="F98" s="11" t="str">
        <f t="shared" si="35"/>
        <v>N/A</v>
      </c>
      <c r="G98" s="8">
        <v>100</v>
      </c>
      <c r="H98" s="11" t="str">
        <f t="shared" si="36"/>
        <v>N/A</v>
      </c>
      <c r="I98" s="12">
        <v>185.8</v>
      </c>
      <c r="J98" s="12">
        <v>0</v>
      </c>
      <c r="K98" s="43" t="s">
        <v>736</v>
      </c>
      <c r="L98" s="9" t="str">
        <f t="shared" si="20"/>
        <v>Yes</v>
      </c>
    </row>
    <row r="99" spans="1:12" x14ac:dyDescent="0.25">
      <c r="A99" s="44" t="s">
        <v>1270</v>
      </c>
      <c r="B99" s="51" t="s">
        <v>278</v>
      </c>
      <c r="C99" s="8">
        <v>0</v>
      </c>
      <c r="D99" s="11" t="str">
        <f>IF($B99="N/A","N/A",IF(C99&gt;=5,"No",IF(C99&lt;0,"No","Yes")))</f>
        <v>Yes</v>
      </c>
      <c r="E99" s="8">
        <v>0</v>
      </c>
      <c r="F99" s="11" t="str">
        <f>IF($B99="N/A","N/A",IF(E99&gt;=5,"No",IF(E99&lt;0,"No","Yes")))</f>
        <v>Yes</v>
      </c>
      <c r="G99" s="8">
        <v>0</v>
      </c>
      <c r="H99" s="11" t="str">
        <f>IF($B99="N/A","N/A",IF(G99&gt;=5,"No",IF(G99&lt;0,"No","Yes")))</f>
        <v>Yes</v>
      </c>
      <c r="I99" s="12" t="s">
        <v>1744</v>
      </c>
      <c r="J99" s="12" t="s">
        <v>1744</v>
      </c>
      <c r="K99" s="43" t="s">
        <v>736</v>
      </c>
      <c r="L99" s="9" t="str">
        <f t="shared" si="20"/>
        <v>N/A</v>
      </c>
    </row>
    <row r="100" spans="1:12" x14ac:dyDescent="0.25">
      <c r="A100" s="44" t="s">
        <v>107</v>
      </c>
      <c r="B100" s="35" t="s">
        <v>213</v>
      </c>
      <c r="C100" s="45">
        <v>910307483</v>
      </c>
      <c r="D100" s="11" t="str">
        <f>IF($B100="N/A","N/A",IF(C100&gt;10,"No",IF(C100&lt;-10,"No","Yes")))</f>
        <v>N/A</v>
      </c>
      <c r="E100" s="45">
        <v>0</v>
      </c>
      <c r="F100" s="11" t="str">
        <f>IF($B100="N/A","N/A",IF(E100&gt;10,"No",IF(E100&lt;-10,"No","Yes")))</f>
        <v>N/A</v>
      </c>
      <c r="G100" s="45">
        <v>0</v>
      </c>
      <c r="H100" s="11" t="str">
        <f>IF($B100="N/A","N/A",IF(G100&gt;10,"No",IF(G100&lt;-10,"No","Yes")))</f>
        <v>N/A</v>
      </c>
      <c r="I100" s="12">
        <v>-100</v>
      </c>
      <c r="J100" s="12" t="s">
        <v>1744</v>
      </c>
      <c r="K100" s="43" t="s">
        <v>736</v>
      </c>
      <c r="L100" s="9" t="str">
        <f t="shared" ref="L100:L111" si="38">IF(J100="Div by 0", "N/A", IF(K100="N/A","N/A", IF(J100&gt;VALUE(MID(K100,1,2)), "No", IF(J100&lt;-1*VALUE(MID(K100,1,2)), "No", "Yes"))))</f>
        <v>N/A</v>
      </c>
    </row>
    <row r="101" spans="1:12" x14ac:dyDescent="0.25">
      <c r="A101" s="44" t="s">
        <v>453</v>
      </c>
      <c r="B101" s="35" t="s">
        <v>213</v>
      </c>
      <c r="C101" s="45">
        <v>910307483</v>
      </c>
      <c r="D101" s="11" t="str">
        <f>IF($B101="N/A","N/A",IF(C101&gt;10,"No",IF(C101&lt;-10,"No","Yes")))</f>
        <v>N/A</v>
      </c>
      <c r="E101" s="45">
        <v>0</v>
      </c>
      <c r="F101" s="11" t="str">
        <f>IF($B101="N/A","N/A",IF(E101&gt;10,"No",IF(E101&lt;-10,"No","Yes")))</f>
        <v>N/A</v>
      </c>
      <c r="G101" s="45">
        <v>0</v>
      </c>
      <c r="H101" s="11" t="str">
        <f>IF($B101="N/A","N/A",IF(G101&gt;10,"No",IF(G101&lt;-10,"No","Yes")))</f>
        <v>N/A</v>
      </c>
      <c r="I101" s="12">
        <v>-100</v>
      </c>
      <c r="J101" s="12" t="s">
        <v>1744</v>
      </c>
      <c r="K101" s="43" t="s">
        <v>736</v>
      </c>
      <c r="L101" s="9" t="str">
        <f t="shared" si="38"/>
        <v>N/A</v>
      </c>
    </row>
    <row r="102" spans="1:12" x14ac:dyDescent="0.25">
      <c r="A102" s="44" t="s">
        <v>454</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1744</v>
      </c>
      <c r="J102" s="12" t="s">
        <v>1744</v>
      </c>
      <c r="K102" s="43" t="s">
        <v>736</v>
      </c>
      <c r="L102" s="9" t="str">
        <f t="shared" si="38"/>
        <v>N/A</v>
      </c>
    </row>
    <row r="103" spans="1:12" x14ac:dyDescent="0.25">
      <c r="A103" s="44" t="s">
        <v>455</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1744</v>
      </c>
      <c r="J103" s="12" t="s">
        <v>1744</v>
      </c>
      <c r="K103" s="43" t="s">
        <v>736</v>
      </c>
      <c r="L103" s="9" t="str">
        <f t="shared" si="38"/>
        <v>N/A</v>
      </c>
    </row>
    <row r="104" spans="1:12" x14ac:dyDescent="0.25">
      <c r="A104" s="44" t="s">
        <v>108</v>
      </c>
      <c r="B104" s="52" t="s">
        <v>295</v>
      </c>
      <c r="C104" s="8">
        <v>1.0160236813000001</v>
      </c>
      <c r="D104" s="11" t="str">
        <f>IF($B104="N/A","N/A",IF(C104&gt;2,"No",IF(C104&lt;0.9,"No","Yes")))</f>
        <v>Yes</v>
      </c>
      <c r="E104" s="8" t="s">
        <v>1744</v>
      </c>
      <c r="F104" s="11" t="str">
        <f>IF($B104="N/A","N/A",IF(E104&gt;2,"No",IF(E104&lt;0.9,"No","Yes")))</f>
        <v>No</v>
      </c>
      <c r="G104" s="8" t="s">
        <v>1744</v>
      </c>
      <c r="H104" s="11" t="str">
        <f>IF($B104="N/A","N/A",IF(G104&gt;2,"No",IF(G104&lt;0.9,"No","Yes")))</f>
        <v>No</v>
      </c>
      <c r="I104" s="12" t="s">
        <v>1744</v>
      </c>
      <c r="J104" s="12" t="s">
        <v>1744</v>
      </c>
      <c r="K104" s="43" t="s">
        <v>736</v>
      </c>
      <c r="L104" s="9" t="str">
        <f t="shared" si="38"/>
        <v>N/A</v>
      </c>
    </row>
    <row r="105" spans="1:12" x14ac:dyDescent="0.25">
      <c r="A105" s="44" t="s">
        <v>456</v>
      </c>
      <c r="B105" s="52" t="s">
        <v>295</v>
      </c>
      <c r="C105" s="8">
        <v>1.0160236813000001</v>
      </c>
      <c r="D105" s="11" t="str">
        <f>IF($B105="N/A","N/A",IF(C105&gt;2,"No",IF(C105&lt;0.9,"No","Yes")))</f>
        <v>Yes</v>
      </c>
      <c r="E105" s="8" t="s">
        <v>1744</v>
      </c>
      <c r="F105" s="11" t="str">
        <f>IF($B105="N/A","N/A",IF(E105&gt;2,"No",IF(E105&lt;0.9,"No","Yes")))</f>
        <v>No</v>
      </c>
      <c r="G105" s="8" t="s">
        <v>1744</v>
      </c>
      <c r="H105" s="11" t="str">
        <f>IF($B105="N/A","N/A",IF(G105&gt;2,"No",IF(G105&lt;0.9,"No","Yes")))</f>
        <v>No</v>
      </c>
      <c r="I105" s="12" t="s">
        <v>1744</v>
      </c>
      <c r="J105" s="12" t="s">
        <v>1744</v>
      </c>
      <c r="K105" s="43" t="s">
        <v>736</v>
      </c>
      <c r="L105" s="9" t="str">
        <f t="shared" si="38"/>
        <v>N/A</v>
      </c>
    </row>
    <row r="106" spans="1:12" x14ac:dyDescent="0.25">
      <c r="A106" s="44" t="s">
        <v>457</v>
      </c>
      <c r="B106" s="52" t="s">
        <v>295</v>
      </c>
      <c r="C106" s="8" t="s">
        <v>1744</v>
      </c>
      <c r="D106" s="11" t="str">
        <f>IF($B106="N/A","N/A",IF(C106&gt;2,"No",IF(C106&lt;0.9,"No","Yes")))</f>
        <v>No</v>
      </c>
      <c r="E106" s="8" t="s">
        <v>1744</v>
      </c>
      <c r="F106" s="11" t="str">
        <f>IF($B106="N/A","N/A",IF(E106&gt;2,"No",IF(E106&lt;0.9,"No","Yes")))</f>
        <v>No</v>
      </c>
      <c r="G106" s="8" t="s">
        <v>1744</v>
      </c>
      <c r="H106" s="11" t="str">
        <f>IF($B106="N/A","N/A",IF(G106&gt;2,"No",IF(G106&lt;0.9,"No","Yes")))</f>
        <v>No</v>
      </c>
      <c r="I106" s="12" t="s">
        <v>1744</v>
      </c>
      <c r="J106" s="12" t="s">
        <v>1744</v>
      </c>
      <c r="K106" s="43" t="s">
        <v>736</v>
      </c>
      <c r="L106" s="9" t="str">
        <f t="shared" si="38"/>
        <v>N/A</v>
      </c>
    </row>
    <row r="107" spans="1:12" x14ac:dyDescent="0.25">
      <c r="A107" s="44" t="s">
        <v>458</v>
      </c>
      <c r="B107" s="52" t="s">
        <v>295</v>
      </c>
      <c r="C107" s="8" t="s">
        <v>1744</v>
      </c>
      <c r="D107" s="11" t="str">
        <f>IF($B107="N/A","N/A",IF(C107&gt;2,"No",IF(C107&lt;0.9,"No","Yes")))</f>
        <v>No</v>
      </c>
      <c r="E107" s="8" t="s">
        <v>1744</v>
      </c>
      <c r="F107" s="11" t="str">
        <f>IF($B107="N/A","N/A",IF(E107&gt;2,"No",IF(E107&lt;0.9,"No","Yes")))</f>
        <v>No</v>
      </c>
      <c r="G107" s="8" t="s">
        <v>1744</v>
      </c>
      <c r="H107" s="11" t="str">
        <f>IF($B107="N/A","N/A",IF(G107&gt;2,"No",IF(G107&lt;0.9,"No","Yes")))</f>
        <v>No</v>
      </c>
      <c r="I107" s="12" t="s">
        <v>1744</v>
      </c>
      <c r="J107" s="12" t="s">
        <v>1744</v>
      </c>
      <c r="K107" s="43" t="s">
        <v>736</v>
      </c>
      <c r="L107" s="9" t="str">
        <f t="shared" si="38"/>
        <v>N/A</v>
      </c>
    </row>
    <row r="108" spans="1:12" x14ac:dyDescent="0.25">
      <c r="A108" s="44" t="s">
        <v>1271</v>
      </c>
      <c r="B108" s="35" t="s">
        <v>213</v>
      </c>
      <c r="C108" s="45">
        <v>194.06975688</v>
      </c>
      <c r="D108" s="11" t="str">
        <f>IF($B108="N/A","N/A",IF(C108&gt;10,"No",IF(C108&lt;-10,"No","Yes")))</f>
        <v>N/A</v>
      </c>
      <c r="E108" s="45" t="s">
        <v>1744</v>
      </c>
      <c r="F108" s="11" t="str">
        <f>IF($B108="N/A","N/A",IF(E108&gt;10,"No",IF(E108&lt;-10,"No","Yes")))</f>
        <v>N/A</v>
      </c>
      <c r="G108" s="45" t="s">
        <v>1744</v>
      </c>
      <c r="H108" s="11" t="str">
        <f>IF($B108="N/A","N/A",IF(G108&gt;10,"No",IF(G108&lt;-10,"No","Yes")))</f>
        <v>N/A</v>
      </c>
      <c r="I108" s="12" t="s">
        <v>1744</v>
      </c>
      <c r="J108" s="12" t="s">
        <v>1744</v>
      </c>
      <c r="K108" s="43" t="s">
        <v>736</v>
      </c>
      <c r="L108" s="9" t="str">
        <f t="shared" si="38"/>
        <v>N/A</v>
      </c>
    </row>
    <row r="109" spans="1:12" x14ac:dyDescent="0.25">
      <c r="A109" s="44" t="s">
        <v>1272</v>
      </c>
      <c r="B109" s="35" t="s">
        <v>213</v>
      </c>
      <c r="C109" s="45">
        <v>194.06975688</v>
      </c>
      <c r="D109" s="11" t="str">
        <f>IF($B109="N/A","N/A",IF(C109&gt;10,"No",IF(C109&lt;-10,"No","Yes")))</f>
        <v>N/A</v>
      </c>
      <c r="E109" s="45" t="s">
        <v>1744</v>
      </c>
      <c r="F109" s="11" t="str">
        <f>IF($B109="N/A","N/A",IF(E109&gt;10,"No",IF(E109&lt;-10,"No","Yes")))</f>
        <v>N/A</v>
      </c>
      <c r="G109" s="45" t="s">
        <v>1744</v>
      </c>
      <c r="H109" s="11" t="str">
        <f>IF($B109="N/A","N/A",IF(G109&gt;10,"No",IF(G109&lt;-10,"No","Yes")))</f>
        <v>N/A</v>
      </c>
      <c r="I109" s="12" t="s">
        <v>1744</v>
      </c>
      <c r="J109" s="12" t="s">
        <v>1744</v>
      </c>
      <c r="K109" s="43" t="s">
        <v>736</v>
      </c>
      <c r="L109" s="9" t="str">
        <f t="shared" si="38"/>
        <v>N/A</v>
      </c>
    </row>
    <row r="110" spans="1:12" x14ac:dyDescent="0.25">
      <c r="A110" s="44" t="s">
        <v>1273</v>
      </c>
      <c r="B110" s="35" t="s">
        <v>213</v>
      </c>
      <c r="C110" s="45" t="s">
        <v>1744</v>
      </c>
      <c r="D110" s="11" t="str">
        <f>IF($B110="N/A","N/A",IF(C110&gt;10,"No",IF(C110&lt;-10,"No","Yes")))</f>
        <v>N/A</v>
      </c>
      <c r="E110" s="45" t="s">
        <v>1744</v>
      </c>
      <c r="F110" s="11" t="str">
        <f>IF($B110="N/A","N/A",IF(E110&gt;10,"No",IF(E110&lt;-10,"No","Yes")))</f>
        <v>N/A</v>
      </c>
      <c r="G110" s="45" t="s">
        <v>1744</v>
      </c>
      <c r="H110" s="11" t="str">
        <f>IF($B110="N/A","N/A",IF(G110&gt;10,"No",IF(G110&lt;-10,"No","Yes")))</f>
        <v>N/A</v>
      </c>
      <c r="I110" s="12" t="s">
        <v>1744</v>
      </c>
      <c r="J110" s="12" t="s">
        <v>1744</v>
      </c>
      <c r="K110" s="43" t="s">
        <v>736</v>
      </c>
      <c r="L110" s="9" t="str">
        <f t="shared" si="38"/>
        <v>N/A</v>
      </c>
    </row>
    <row r="111" spans="1:12" x14ac:dyDescent="0.25">
      <c r="A111" s="44" t="s">
        <v>1274</v>
      </c>
      <c r="B111" s="35" t="s">
        <v>213</v>
      </c>
      <c r="C111" s="45" t="s">
        <v>1744</v>
      </c>
      <c r="D111" s="11" t="str">
        <f>IF($B111="N/A","N/A",IF(C111&gt;10,"No",IF(C111&lt;-10,"No","Yes")))</f>
        <v>N/A</v>
      </c>
      <c r="E111" s="45" t="s">
        <v>1744</v>
      </c>
      <c r="F111" s="11" t="str">
        <f>IF($B111="N/A","N/A",IF(E111&gt;10,"No",IF(E111&lt;-10,"No","Yes")))</f>
        <v>N/A</v>
      </c>
      <c r="G111" s="45" t="s">
        <v>1744</v>
      </c>
      <c r="H111" s="11" t="str">
        <f>IF($B111="N/A","N/A",IF(G111&gt;10,"No",IF(G111&lt;-10,"No","Yes")))</f>
        <v>N/A</v>
      </c>
      <c r="I111" s="12" t="s">
        <v>1744</v>
      </c>
      <c r="J111" s="12" t="s">
        <v>1744</v>
      </c>
      <c r="K111" s="43" t="s">
        <v>736</v>
      </c>
      <c r="L111" s="9" t="str">
        <f t="shared" si="38"/>
        <v>N/A</v>
      </c>
    </row>
    <row r="112" spans="1:12" x14ac:dyDescent="0.25">
      <c r="A112" s="44" t="s">
        <v>325</v>
      </c>
      <c r="B112" s="43" t="s">
        <v>296</v>
      </c>
      <c r="C112" s="8">
        <v>99.992933225000002</v>
      </c>
      <c r="D112" s="11" t="str">
        <f>IF(OR($B112="N/A",$C112="N/A"),"N/A",IF(C112&gt;98,"Yes","No"))</f>
        <v>Yes</v>
      </c>
      <c r="E112" s="8" t="s">
        <v>1744</v>
      </c>
      <c r="F112" s="11" t="str">
        <f>IF(OR($B112="N/A",$E112="N/A"),"N/A",IF(E112&gt;98,"Yes","No"))</f>
        <v>Yes</v>
      </c>
      <c r="G112" s="8" t="s">
        <v>1744</v>
      </c>
      <c r="H112" s="11" t="str">
        <f t="shared" ref="H112:H115" si="39">IF($B112="N/A","N/A",IF(G112&gt;98,"Yes","No"))</f>
        <v>Yes</v>
      </c>
      <c r="I112" s="12" t="s">
        <v>1744</v>
      </c>
      <c r="J112" s="12" t="s">
        <v>1744</v>
      </c>
      <c r="K112" s="43" t="s">
        <v>736</v>
      </c>
      <c r="L112" s="9" t="str">
        <f>IF(J112="Div by 0", "N/A", IF(OR(J112="N/A",K112="N/A"),"N/A", IF(J112&gt;VALUE(MID(K112,1,2)), "No", IF(J112&lt;-1*VALUE(MID(K112,1,2)), "No", "Yes"))))</f>
        <v>N/A</v>
      </c>
    </row>
    <row r="113" spans="1:12" x14ac:dyDescent="0.25">
      <c r="A113" s="44" t="s">
        <v>459</v>
      </c>
      <c r="B113" s="43" t="s">
        <v>296</v>
      </c>
      <c r="C113" s="8">
        <v>99.992933225000002</v>
      </c>
      <c r="D113" s="11" t="str">
        <f t="shared" ref="D113:D115" si="40">IF(OR($B113="N/A",$C113="N/A"),"N/A",IF(C113&gt;98,"Yes","No"))</f>
        <v>Yes</v>
      </c>
      <c r="E113" s="8" t="s">
        <v>1744</v>
      </c>
      <c r="F113" s="11" t="str">
        <f t="shared" ref="F113:F115" si="41">IF(OR($B113="N/A",$E113="N/A"),"N/A",IF(E113&gt;98,"Yes","No"))</f>
        <v>Yes</v>
      </c>
      <c r="G113" s="8" t="s">
        <v>1744</v>
      </c>
      <c r="H113" s="11" t="str">
        <f t="shared" si="39"/>
        <v>Yes</v>
      </c>
      <c r="I113" s="12" t="s">
        <v>1744</v>
      </c>
      <c r="J113" s="12" t="s">
        <v>1744</v>
      </c>
      <c r="K113" s="43" t="s">
        <v>736</v>
      </c>
      <c r="L113" s="9" t="str">
        <f t="shared" ref="L113:L115" si="42">IF(J113="Div by 0", "N/A", IF(OR(J113="N/A",K113="N/A"),"N/A", IF(J113&gt;VALUE(MID(K113,1,2)), "No", IF(J113&lt;-1*VALUE(MID(K113,1,2)), "No", "Yes"))))</f>
        <v>N/A</v>
      </c>
    </row>
    <row r="114" spans="1:12" x14ac:dyDescent="0.25">
      <c r="A114" s="44" t="s">
        <v>460</v>
      </c>
      <c r="B114" s="43" t="s">
        <v>296</v>
      </c>
      <c r="C114" s="8" t="s">
        <v>1744</v>
      </c>
      <c r="D114" s="11" t="str">
        <f t="shared" si="40"/>
        <v>Yes</v>
      </c>
      <c r="E114" s="8" t="s">
        <v>1744</v>
      </c>
      <c r="F114" s="11" t="str">
        <f t="shared" si="41"/>
        <v>Yes</v>
      </c>
      <c r="G114" s="8" t="s">
        <v>1744</v>
      </c>
      <c r="H114" s="11" t="str">
        <f t="shared" si="39"/>
        <v>Yes</v>
      </c>
      <c r="I114" s="12" t="s">
        <v>1744</v>
      </c>
      <c r="J114" s="12" t="s">
        <v>1744</v>
      </c>
      <c r="K114" s="43" t="s">
        <v>736</v>
      </c>
      <c r="L114" s="9" t="str">
        <f t="shared" si="42"/>
        <v>N/A</v>
      </c>
    </row>
    <row r="115" spans="1:12" x14ac:dyDescent="0.25">
      <c r="A115" s="44" t="s">
        <v>461</v>
      </c>
      <c r="B115" s="43" t="s">
        <v>296</v>
      </c>
      <c r="C115" s="8" t="s">
        <v>1744</v>
      </c>
      <c r="D115" s="11" t="str">
        <f t="shared" si="40"/>
        <v>Yes</v>
      </c>
      <c r="E115" s="8" t="s">
        <v>1744</v>
      </c>
      <c r="F115" s="11" t="str">
        <f t="shared" si="41"/>
        <v>Yes</v>
      </c>
      <c r="G115" s="8" t="s">
        <v>1744</v>
      </c>
      <c r="H115" s="11" t="str">
        <f t="shared" si="39"/>
        <v>Yes</v>
      </c>
      <c r="I115" s="12" t="s">
        <v>1744</v>
      </c>
      <c r="J115" s="12" t="s">
        <v>1744</v>
      </c>
      <c r="K115" s="43" t="s">
        <v>736</v>
      </c>
      <c r="L115" s="9" t="str">
        <f t="shared" si="42"/>
        <v>N/A</v>
      </c>
    </row>
    <row r="116" spans="1:12" x14ac:dyDescent="0.25">
      <c r="A116" s="3" t="s">
        <v>462</v>
      </c>
      <c r="B116" s="43" t="s">
        <v>213</v>
      </c>
      <c r="C116" s="1">
        <v>466974</v>
      </c>
      <c r="D116" s="11" t="str">
        <f>IF($B116="N/A","N/A",IF(C116&gt;10,"No",IF(C116&lt;-10,"No","Yes")))</f>
        <v>N/A</v>
      </c>
      <c r="E116" s="1">
        <v>0</v>
      </c>
      <c r="F116" s="11" t="str">
        <f>IF($B116="N/A","N/A",IF(E116&gt;10,"No",IF(E116&lt;-10,"No","Yes")))</f>
        <v>N/A</v>
      </c>
      <c r="G116" s="1">
        <v>0</v>
      </c>
      <c r="H116" s="11" t="str">
        <f>IF($B116="N/A","N/A",IF(G116&gt;10,"No",IF(G116&lt;-10,"No","Yes")))</f>
        <v>N/A</v>
      </c>
      <c r="I116" s="12">
        <v>-100</v>
      </c>
      <c r="J116" s="12" t="s">
        <v>1744</v>
      </c>
      <c r="K116" s="43" t="s">
        <v>736</v>
      </c>
      <c r="L116" s="9" t="str">
        <f>IF(J116="Div by 0", "N/A", IF(OR(J116="N/A",K116="N/A"),"N/A", IF(J116&gt;VALUE(MID(K116,1,2)), "No", IF(J116&lt;-1*VALUE(MID(K116,1,2)), "No", "Yes"))))</f>
        <v>N/A</v>
      </c>
    </row>
    <row r="117" spans="1:12" x14ac:dyDescent="0.25">
      <c r="A117" s="3" t="s">
        <v>211</v>
      </c>
      <c r="B117" s="43" t="s">
        <v>213</v>
      </c>
      <c r="C117" s="8">
        <v>85.425098614000007</v>
      </c>
      <c r="D117" s="11" t="str">
        <f>IF($B117="N/A","N/A",IF(C117&gt;10,"No",IF(C117&lt;-10,"No","Yes")))</f>
        <v>N/A</v>
      </c>
      <c r="E117" s="8" t="s">
        <v>1744</v>
      </c>
      <c r="F117" s="11" t="str">
        <f>IF($B117="N/A","N/A",IF(E117&gt;10,"No",IF(E117&lt;-10,"No","Yes")))</f>
        <v>N/A</v>
      </c>
      <c r="G117" s="8" t="s">
        <v>1744</v>
      </c>
      <c r="H117" s="11" t="str">
        <f>IF($B117="N/A","N/A",IF(G117&gt;10,"No",IF(G117&lt;-10,"No","Yes")))</f>
        <v>N/A</v>
      </c>
      <c r="I117" s="12" t="s">
        <v>1744</v>
      </c>
      <c r="J117" s="12" t="s">
        <v>1744</v>
      </c>
      <c r="K117" s="43" t="s">
        <v>736</v>
      </c>
      <c r="L117" s="9" t="str">
        <f>IF(J117="Div by 0", "N/A", IF(OR(J117="N/A",K117="N/A"),"N/A", IF(J117&gt;VALUE(MID(K117,1,2)), "No", IF(J117&lt;-1*VALUE(MID(K117,1,2)), "No", "Yes"))))</f>
        <v>N/A</v>
      </c>
    </row>
    <row r="118" spans="1:12" x14ac:dyDescent="0.25">
      <c r="A118" s="4" t="s">
        <v>1613</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1744</v>
      </c>
      <c r="J118" s="12" t="s">
        <v>1744</v>
      </c>
      <c r="K118" s="43" t="s">
        <v>736</v>
      </c>
      <c r="L118" s="9" t="str">
        <f>IF(J118="Div by 0", "N/A", IF(K118="N/A","N/A", IF(J118&gt;VALUE(MID(K118,1,2)), "No", IF(J118&lt;-1*VALUE(MID(K118,1,2)), "No", "Yes"))))</f>
        <v>N/A</v>
      </c>
    </row>
    <row r="119" spans="1:12" x14ac:dyDescent="0.25">
      <c r="A119" s="4" t="s">
        <v>1614</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1744</v>
      </c>
      <c r="J119" s="12" t="s">
        <v>1744</v>
      </c>
      <c r="K119" s="43" t="s">
        <v>736</v>
      </c>
      <c r="L119" s="9" t="str">
        <f>IF(J119="Div by 0", "N/A", IF(K119="N/A","N/A", IF(J119&gt;VALUE(MID(K119,1,2)), "No", IF(J119&lt;-1*VALUE(MID(K119,1,2)), "No", "Yes"))))</f>
        <v>N/A</v>
      </c>
    </row>
    <row r="120" spans="1:12" x14ac:dyDescent="0.25">
      <c r="A120" s="4" t="s">
        <v>1615</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1744</v>
      </c>
      <c r="J120" s="12" t="s">
        <v>1744</v>
      </c>
      <c r="K120" s="43" t="s">
        <v>736</v>
      </c>
      <c r="L120" s="9" t="str">
        <f>IF(J120="Div by 0", "N/A", IF(K120="N/A","N/A", IF(J120&gt;VALUE(MID(K120,1,2)), "No", IF(J120&lt;-1*VALUE(MID(K120,1,2)), "No", "Yes"))))</f>
        <v>N/A</v>
      </c>
    </row>
    <row r="121" spans="1:12" x14ac:dyDescent="0.25">
      <c r="A121" s="4" t="s">
        <v>1616</v>
      </c>
      <c r="B121" s="5" t="s">
        <v>213</v>
      </c>
      <c r="C121" s="1">
        <v>0</v>
      </c>
      <c r="D121" s="9" t="str">
        <f t="shared" ref="D121:H134" si="43">IF($B121="N/A","N/A",IF(C121&lt;0,"No","Yes"))</f>
        <v>N/A</v>
      </c>
      <c r="E121" s="1">
        <v>0</v>
      </c>
      <c r="F121" s="9" t="str">
        <f t="shared" si="43"/>
        <v>N/A</v>
      </c>
      <c r="G121" s="1">
        <v>0</v>
      </c>
      <c r="H121" s="9" t="str">
        <f t="shared" si="43"/>
        <v>N/A</v>
      </c>
      <c r="I121" s="12" t="s">
        <v>1744</v>
      </c>
      <c r="J121" s="12" t="s">
        <v>1744</v>
      </c>
      <c r="K121" s="5" t="s">
        <v>736</v>
      </c>
      <c r="L121" s="9" t="str">
        <f t="shared" ref="L121:L142" si="44">IF(J121="Div by 0", "N/A", IF(OR(J121="N/A",K121="N/A"),"N/A", IF(J121&gt;VALUE(MID(K121,1,2)), "No", IF(J121&lt;-1*VALUE(MID(K121,1,2)), "No", "Yes"))))</f>
        <v>N/A</v>
      </c>
    </row>
    <row r="122" spans="1:12" x14ac:dyDescent="0.25">
      <c r="A122" s="4" t="s">
        <v>1617</v>
      </c>
      <c r="B122" s="5" t="s">
        <v>213</v>
      </c>
      <c r="C122" s="1">
        <v>0</v>
      </c>
      <c r="D122" s="9" t="str">
        <f t="shared" si="43"/>
        <v>N/A</v>
      </c>
      <c r="E122" s="1">
        <v>0</v>
      </c>
      <c r="F122" s="9" t="str">
        <f t="shared" si="43"/>
        <v>N/A</v>
      </c>
      <c r="G122" s="1">
        <v>0</v>
      </c>
      <c r="H122" s="9" t="str">
        <f t="shared" si="43"/>
        <v>N/A</v>
      </c>
      <c r="I122" s="12" t="s">
        <v>1744</v>
      </c>
      <c r="J122" s="12" t="s">
        <v>1744</v>
      </c>
      <c r="K122" s="5" t="s">
        <v>736</v>
      </c>
      <c r="L122" s="9" t="str">
        <f t="shared" si="44"/>
        <v>N/A</v>
      </c>
    </row>
    <row r="123" spans="1:12" x14ac:dyDescent="0.25">
      <c r="A123" s="4" t="s">
        <v>1618</v>
      </c>
      <c r="B123" s="5" t="s">
        <v>213</v>
      </c>
      <c r="C123" s="1">
        <v>0</v>
      </c>
      <c r="D123" s="9" t="str">
        <f t="shared" si="43"/>
        <v>N/A</v>
      </c>
      <c r="E123" s="1">
        <v>0</v>
      </c>
      <c r="F123" s="9" t="str">
        <f t="shared" si="43"/>
        <v>N/A</v>
      </c>
      <c r="G123" s="1">
        <v>0</v>
      </c>
      <c r="H123" s="9" t="str">
        <f t="shared" si="43"/>
        <v>N/A</v>
      </c>
      <c r="I123" s="12" t="s">
        <v>1744</v>
      </c>
      <c r="J123" s="12" t="s">
        <v>1744</v>
      </c>
      <c r="K123" s="5" t="s">
        <v>736</v>
      </c>
      <c r="L123" s="9" t="str">
        <f t="shared" si="44"/>
        <v>N/A</v>
      </c>
    </row>
    <row r="124" spans="1:12" x14ac:dyDescent="0.25">
      <c r="A124" s="4" t="s">
        <v>1619</v>
      </c>
      <c r="B124" s="5" t="s">
        <v>213</v>
      </c>
      <c r="C124" s="1">
        <v>0</v>
      </c>
      <c r="D124" s="9" t="str">
        <f t="shared" si="43"/>
        <v>N/A</v>
      </c>
      <c r="E124" s="1">
        <v>0</v>
      </c>
      <c r="F124" s="9" t="str">
        <f t="shared" si="43"/>
        <v>N/A</v>
      </c>
      <c r="G124" s="1">
        <v>0</v>
      </c>
      <c r="H124" s="9" t="str">
        <f t="shared" si="43"/>
        <v>N/A</v>
      </c>
      <c r="I124" s="12" t="s">
        <v>1744</v>
      </c>
      <c r="J124" s="12" t="s">
        <v>1744</v>
      </c>
      <c r="K124" s="5" t="s">
        <v>736</v>
      </c>
      <c r="L124" s="9" t="str">
        <f t="shared" si="44"/>
        <v>N/A</v>
      </c>
    </row>
    <row r="125" spans="1:12" x14ac:dyDescent="0.25">
      <c r="A125" s="2" t="s">
        <v>1620</v>
      </c>
      <c r="B125" s="5" t="s">
        <v>213</v>
      </c>
      <c r="C125" s="13">
        <v>0</v>
      </c>
      <c r="D125" s="9" t="str">
        <f t="shared" si="43"/>
        <v>N/A</v>
      </c>
      <c r="E125" s="13">
        <v>0</v>
      </c>
      <c r="F125" s="9" t="str">
        <f t="shared" si="43"/>
        <v>N/A</v>
      </c>
      <c r="G125" s="13">
        <v>0</v>
      </c>
      <c r="H125" s="9" t="str">
        <f t="shared" si="43"/>
        <v>N/A</v>
      </c>
      <c r="I125" s="12" t="s">
        <v>1744</v>
      </c>
      <c r="J125" s="12" t="s">
        <v>1744</v>
      </c>
      <c r="K125" s="43" t="s">
        <v>736</v>
      </c>
      <c r="L125" s="9" t="str">
        <f>IF(J125="Div by 0", "N/A", IF(OR(J125="N/A",K125="N/A"),"N/A", IF(J125&gt;VALUE(MID(K125,1,2)), "No", IF(J125&lt;-1*VALUE(MID(K125,1,2)), "No", "Yes"))))</f>
        <v>N/A</v>
      </c>
    </row>
    <row r="126" spans="1:12" ht="25" x14ac:dyDescent="0.25">
      <c r="A126" s="2" t="s">
        <v>1621</v>
      </c>
      <c r="B126" s="5" t="s">
        <v>213</v>
      </c>
      <c r="C126" s="13">
        <v>0</v>
      </c>
      <c r="D126" s="9" t="str">
        <f t="shared" si="43"/>
        <v>N/A</v>
      </c>
      <c r="E126" s="13">
        <v>0</v>
      </c>
      <c r="F126" s="9" t="str">
        <f t="shared" si="43"/>
        <v>N/A</v>
      </c>
      <c r="G126" s="13">
        <v>0</v>
      </c>
      <c r="H126" s="9" t="str">
        <f t="shared" si="43"/>
        <v>N/A</v>
      </c>
      <c r="I126" s="12" t="s">
        <v>1744</v>
      </c>
      <c r="J126" s="12" t="s">
        <v>1744</v>
      </c>
      <c r="K126" s="5" t="s">
        <v>736</v>
      </c>
      <c r="L126" s="9" t="str">
        <f t="shared" ref="L126:L129" si="45">IF(J126="Div by 0", "N/A", IF(OR(J126="N/A",K126="N/A"),"N/A", IF(J126&gt;VALUE(MID(K126,1,2)), "No", IF(J126&lt;-1*VALUE(MID(K126,1,2)), "No", "Yes"))))</f>
        <v>N/A</v>
      </c>
    </row>
    <row r="127" spans="1:12" ht="25" x14ac:dyDescent="0.25">
      <c r="A127" s="2" t="s">
        <v>1622</v>
      </c>
      <c r="B127" s="5" t="s">
        <v>213</v>
      </c>
      <c r="C127" s="13">
        <v>0</v>
      </c>
      <c r="D127" s="9" t="str">
        <f t="shared" si="43"/>
        <v>N/A</v>
      </c>
      <c r="E127" s="13">
        <v>0</v>
      </c>
      <c r="F127" s="9" t="str">
        <f t="shared" si="43"/>
        <v>N/A</v>
      </c>
      <c r="G127" s="13">
        <v>0</v>
      </c>
      <c r="H127" s="9" t="str">
        <f t="shared" si="43"/>
        <v>N/A</v>
      </c>
      <c r="I127" s="12" t="s">
        <v>1744</v>
      </c>
      <c r="J127" s="12" t="s">
        <v>1744</v>
      </c>
      <c r="K127" s="5" t="s">
        <v>736</v>
      </c>
      <c r="L127" s="9" t="str">
        <f t="shared" si="45"/>
        <v>N/A</v>
      </c>
    </row>
    <row r="128" spans="1:12" ht="25" x14ac:dyDescent="0.25">
      <c r="A128" s="2" t="s">
        <v>1623</v>
      </c>
      <c r="B128" s="5" t="s">
        <v>213</v>
      </c>
      <c r="C128" s="13">
        <v>0</v>
      </c>
      <c r="D128" s="9" t="str">
        <f t="shared" si="43"/>
        <v>N/A</v>
      </c>
      <c r="E128" s="13">
        <v>0</v>
      </c>
      <c r="F128" s="9" t="str">
        <f t="shared" si="43"/>
        <v>N/A</v>
      </c>
      <c r="G128" s="13">
        <v>0</v>
      </c>
      <c r="H128" s="9" t="str">
        <f t="shared" si="43"/>
        <v>N/A</v>
      </c>
      <c r="I128" s="12" t="s">
        <v>1744</v>
      </c>
      <c r="J128" s="12" t="s">
        <v>1744</v>
      </c>
      <c r="K128" s="5" t="s">
        <v>736</v>
      </c>
      <c r="L128" s="9" t="str">
        <f t="shared" si="45"/>
        <v>N/A</v>
      </c>
    </row>
    <row r="129" spans="1:12" ht="25" x14ac:dyDescent="0.25">
      <c r="A129" s="2" t="s">
        <v>1624</v>
      </c>
      <c r="B129" s="5" t="s">
        <v>213</v>
      </c>
      <c r="C129" s="13">
        <v>0</v>
      </c>
      <c r="D129" s="9" t="str">
        <f t="shared" si="43"/>
        <v>N/A</v>
      </c>
      <c r="E129" s="13">
        <v>0</v>
      </c>
      <c r="F129" s="9" t="str">
        <f t="shared" si="43"/>
        <v>N/A</v>
      </c>
      <c r="G129" s="13">
        <v>0</v>
      </c>
      <c r="H129" s="9" t="str">
        <f t="shared" si="43"/>
        <v>N/A</v>
      </c>
      <c r="I129" s="12" t="s">
        <v>1744</v>
      </c>
      <c r="J129" s="12" t="s">
        <v>1744</v>
      </c>
      <c r="K129" s="5" t="s">
        <v>736</v>
      </c>
      <c r="L129" s="9" t="str">
        <f t="shared" si="45"/>
        <v>N/A</v>
      </c>
    </row>
    <row r="130" spans="1:12" ht="25" x14ac:dyDescent="0.25">
      <c r="A130" s="2" t="s">
        <v>1625</v>
      </c>
      <c r="B130" s="5" t="s">
        <v>213</v>
      </c>
      <c r="C130" s="13" t="s">
        <v>1744</v>
      </c>
      <c r="D130" s="9" t="str">
        <f t="shared" si="43"/>
        <v>N/A</v>
      </c>
      <c r="E130" s="13" t="s">
        <v>1744</v>
      </c>
      <c r="F130" s="9" t="str">
        <f t="shared" si="43"/>
        <v>N/A</v>
      </c>
      <c r="G130" s="13" t="s">
        <v>1744</v>
      </c>
      <c r="H130" s="9" t="str">
        <f t="shared" si="43"/>
        <v>N/A</v>
      </c>
      <c r="I130" s="12" t="s">
        <v>1744</v>
      </c>
      <c r="J130" s="12" t="s">
        <v>1744</v>
      </c>
      <c r="K130" s="43" t="s">
        <v>736</v>
      </c>
      <c r="L130" s="9" t="str">
        <f>IF(J130="Div by 0", "N/A", IF(OR(J130="N/A",K130="N/A"),"N/A", IF(J130&gt;VALUE(MID(K130,1,2)), "No", IF(J130&lt;-1*VALUE(MID(K130,1,2)), "No", "Yes"))))</f>
        <v>N/A</v>
      </c>
    </row>
    <row r="131" spans="1:12" ht="25" x14ac:dyDescent="0.25">
      <c r="A131" s="2" t="s">
        <v>1626</v>
      </c>
      <c r="B131" s="5" t="s">
        <v>213</v>
      </c>
      <c r="C131" s="13" t="s">
        <v>1744</v>
      </c>
      <c r="D131" s="9" t="str">
        <f t="shared" si="43"/>
        <v>N/A</v>
      </c>
      <c r="E131" s="13" t="s">
        <v>1744</v>
      </c>
      <c r="F131" s="9" t="str">
        <f t="shared" si="43"/>
        <v>N/A</v>
      </c>
      <c r="G131" s="13" t="s">
        <v>1744</v>
      </c>
      <c r="H131" s="9" t="str">
        <f t="shared" si="43"/>
        <v>N/A</v>
      </c>
      <c r="I131" s="12" t="s">
        <v>1744</v>
      </c>
      <c r="J131" s="12" t="s">
        <v>1744</v>
      </c>
      <c r="K131" s="5" t="s">
        <v>736</v>
      </c>
      <c r="L131" s="9" t="str">
        <f t="shared" si="44"/>
        <v>N/A</v>
      </c>
    </row>
    <row r="132" spans="1:12" ht="25" x14ac:dyDescent="0.25">
      <c r="A132" s="2" t="s">
        <v>494</v>
      </c>
      <c r="B132" s="5" t="s">
        <v>213</v>
      </c>
      <c r="C132" s="13" t="s">
        <v>1744</v>
      </c>
      <c r="D132" s="9" t="str">
        <f t="shared" si="43"/>
        <v>N/A</v>
      </c>
      <c r="E132" s="13" t="s">
        <v>1744</v>
      </c>
      <c r="F132" s="9" t="str">
        <f t="shared" si="43"/>
        <v>N/A</v>
      </c>
      <c r="G132" s="13" t="s">
        <v>1744</v>
      </c>
      <c r="H132" s="9" t="str">
        <f t="shared" si="43"/>
        <v>N/A</v>
      </c>
      <c r="I132" s="12" t="s">
        <v>1744</v>
      </c>
      <c r="J132" s="12" t="s">
        <v>1744</v>
      </c>
      <c r="K132" s="5" t="s">
        <v>736</v>
      </c>
      <c r="L132" s="9" t="str">
        <f t="shared" si="44"/>
        <v>N/A</v>
      </c>
    </row>
    <row r="133" spans="1:12" ht="25" x14ac:dyDescent="0.25">
      <c r="A133" s="2" t="s">
        <v>495</v>
      </c>
      <c r="B133" s="5" t="s">
        <v>213</v>
      </c>
      <c r="C133" s="13" t="s">
        <v>1744</v>
      </c>
      <c r="D133" s="9" t="str">
        <f t="shared" si="43"/>
        <v>N/A</v>
      </c>
      <c r="E133" s="13" t="s">
        <v>1744</v>
      </c>
      <c r="F133" s="9" t="str">
        <f t="shared" si="43"/>
        <v>N/A</v>
      </c>
      <c r="G133" s="13" t="s">
        <v>1744</v>
      </c>
      <c r="H133" s="9" t="str">
        <f t="shared" si="43"/>
        <v>N/A</v>
      </c>
      <c r="I133" s="12" t="s">
        <v>1744</v>
      </c>
      <c r="J133" s="12" t="s">
        <v>1744</v>
      </c>
      <c r="K133" s="5" t="s">
        <v>736</v>
      </c>
      <c r="L133" s="9" t="str">
        <f t="shared" si="44"/>
        <v>N/A</v>
      </c>
    </row>
    <row r="134" spans="1:12" ht="25" x14ac:dyDescent="0.25">
      <c r="A134" s="2" t="s">
        <v>496</v>
      </c>
      <c r="B134" s="5" t="s">
        <v>213</v>
      </c>
      <c r="C134" s="13" t="s">
        <v>1744</v>
      </c>
      <c r="D134" s="9" t="str">
        <f t="shared" si="43"/>
        <v>N/A</v>
      </c>
      <c r="E134" s="13" t="s">
        <v>1744</v>
      </c>
      <c r="F134" s="9" t="str">
        <f t="shared" si="43"/>
        <v>N/A</v>
      </c>
      <c r="G134" s="13" t="s">
        <v>1744</v>
      </c>
      <c r="H134" s="9" t="str">
        <f t="shared" si="43"/>
        <v>N/A</v>
      </c>
      <c r="I134" s="12" t="s">
        <v>1744</v>
      </c>
      <c r="J134" s="12" t="s">
        <v>1744</v>
      </c>
      <c r="K134" s="5" t="s">
        <v>736</v>
      </c>
      <c r="L134" s="9" t="str">
        <f t="shared" si="44"/>
        <v>N/A</v>
      </c>
    </row>
    <row r="135" spans="1:12" ht="25" x14ac:dyDescent="0.25">
      <c r="A135" s="2" t="s">
        <v>497</v>
      </c>
      <c r="B135" s="35" t="s">
        <v>213</v>
      </c>
      <c r="C135" s="13" t="s">
        <v>1744</v>
      </c>
      <c r="D135" s="11" t="str">
        <f t="shared" ref="D135:D141" si="46">IF($B135="N/A","N/A",IF(C135&gt;10,"No",IF(C135&lt;-10,"No","Yes")))</f>
        <v>N/A</v>
      </c>
      <c r="E135" s="13" t="s">
        <v>1744</v>
      </c>
      <c r="F135" s="11" t="str">
        <f t="shared" ref="F135:F141" si="47">IF($B135="N/A","N/A",IF(E135&gt;10,"No",IF(E135&lt;-10,"No","Yes")))</f>
        <v>N/A</v>
      </c>
      <c r="G135" s="13" t="s">
        <v>1744</v>
      </c>
      <c r="H135" s="11" t="str">
        <f t="shared" ref="H135:H141" si="48">IF($B135="N/A","N/A",IF(G135&gt;10,"No",IF(G135&lt;-10,"No","Yes")))</f>
        <v>N/A</v>
      </c>
      <c r="I135" s="12" t="s">
        <v>1744</v>
      </c>
      <c r="J135" s="12" t="s">
        <v>1744</v>
      </c>
      <c r="K135" s="5" t="s">
        <v>736</v>
      </c>
      <c r="L135" s="9" t="str">
        <f t="shared" si="44"/>
        <v>N/A</v>
      </c>
    </row>
    <row r="136" spans="1:12" ht="25" x14ac:dyDescent="0.25">
      <c r="A136" s="2" t="s">
        <v>498</v>
      </c>
      <c r="B136" s="35" t="s">
        <v>213</v>
      </c>
      <c r="C136" s="13" t="s">
        <v>1744</v>
      </c>
      <c r="D136" s="11" t="str">
        <f t="shared" si="46"/>
        <v>N/A</v>
      </c>
      <c r="E136" s="13" t="s">
        <v>1744</v>
      </c>
      <c r="F136" s="11" t="str">
        <f t="shared" si="47"/>
        <v>N/A</v>
      </c>
      <c r="G136" s="13" t="s">
        <v>1744</v>
      </c>
      <c r="H136" s="11" t="str">
        <f t="shared" si="48"/>
        <v>N/A</v>
      </c>
      <c r="I136" s="12" t="s">
        <v>1744</v>
      </c>
      <c r="J136" s="12" t="s">
        <v>1744</v>
      </c>
      <c r="K136" s="5" t="s">
        <v>736</v>
      </c>
      <c r="L136" s="9" t="str">
        <f t="shared" si="44"/>
        <v>N/A</v>
      </c>
    </row>
    <row r="137" spans="1:12" ht="25" x14ac:dyDescent="0.25">
      <c r="A137" s="2" t="s">
        <v>499</v>
      </c>
      <c r="B137" s="35" t="s">
        <v>213</v>
      </c>
      <c r="C137" s="13" t="s">
        <v>1744</v>
      </c>
      <c r="D137" s="11" t="str">
        <f t="shared" si="46"/>
        <v>N/A</v>
      </c>
      <c r="E137" s="13" t="s">
        <v>1744</v>
      </c>
      <c r="F137" s="11" t="str">
        <f t="shared" si="47"/>
        <v>N/A</v>
      </c>
      <c r="G137" s="13" t="s">
        <v>1744</v>
      </c>
      <c r="H137" s="11" t="str">
        <f t="shared" si="48"/>
        <v>N/A</v>
      </c>
      <c r="I137" s="12" t="s">
        <v>1744</v>
      </c>
      <c r="J137" s="12" t="s">
        <v>1744</v>
      </c>
      <c r="K137" s="5" t="s">
        <v>736</v>
      </c>
      <c r="L137" s="9" t="str">
        <f t="shared" si="44"/>
        <v>N/A</v>
      </c>
    </row>
    <row r="138" spans="1:12" ht="25" x14ac:dyDescent="0.25">
      <c r="A138" s="2" t="s">
        <v>500</v>
      </c>
      <c r="B138" s="35" t="s">
        <v>213</v>
      </c>
      <c r="C138" s="13" t="s">
        <v>1744</v>
      </c>
      <c r="D138" s="11" t="str">
        <f t="shared" si="46"/>
        <v>N/A</v>
      </c>
      <c r="E138" s="13" t="s">
        <v>1744</v>
      </c>
      <c r="F138" s="11" t="str">
        <f t="shared" si="47"/>
        <v>N/A</v>
      </c>
      <c r="G138" s="13" t="s">
        <v>1744</v>
      </c>
      <c r="H138" s="11" t="str">
        <f t="shared" si="48"/>
        <v>N/A</v>
      </c>
      <c r="I138" s="12" t="s">
        <v>1744</v>
      </c>
      <c r="J138" s="12" t="s">
        <v>1744</v>
      </c>
      <c r="K138" s="5" t="s">
        <v>736</v>
      </c>
      <c r="L138" s="9" t="str">
        <f t="shared" si="44"/>
        <v>N/A</v>
      </c>
    </row>
    <row r="139" spans="1:12" ht="25" x14ac:dyDescent="0.25">
      <c r="A139" s="2" t="s">
        <v>501</v>
      </c>
      <c r="B139" s="35" t="s">
        <v>213</v>
      </c>
      <c r="C139" s="13" t="s">
        <v>1744</v>
      </c>
      <c r="D139" s="11" t="str">
        <f t="shared" si="46"/>
        <v>N/A</v>
      </c>
      <c r="E139" s="13" t="s">
        <v>1744</v>
      </c>
      <c r="F139" s="11" t="str">
        <f t="shared" si="47"/>
        <v>N/A</v>
      </c>
      <c r="G139" s="13" t="s">
        <v>1744</v>
      </c>
      <c r="H139" s="11" t="str">
        <f t="shared" si="48"/>
        <v>N/A</v>
      </c>
      <c r="I139" s="12" t="s">
        <v>1744</v>
      </c>
      <c r="J139" s="12" t="s">
        <v>1744</v>
      </c>
      <c r="K139" s="5" t="s">
        <v>736</v>
      </c>
      <c r="L139" s="9" t="str">
        <f t="shared" si="44"/>
        <v>N/A</v>
      </c>
    </row>
    <row r="140" spans="1:12" ht="25" x14ac:dyDescent="0.25">
      <c r="A140" s="2" t="s">
        <v>502</v>
      </c>
      <c r="B140" s="35" t="s">
        <v>213</v>
      </c>
      <c r="C140" s="13" t="s">
        <v>1744</v>
      </c>
      <c r="D140" s="11" t="str">
        <f t="shared" si="46"/>
        <v>N/A</v>
      </c>
      <c r="E140" s="13" t="s">
        <v>1744</v>
      </c>
      <c r="F140" s="11" t="str">
        <f t="shared" si="47"/>
        <v>N/A</v>
      </c>
      <c r="G140" s="13" t="s">
        <v>1744</v>
      </c>
      <c r="H140" s="11" t="str">
        <f t="shared" si="48"/>
        <v>N/A</v>
      </c>
      <c r="I140" s="12" t="s">
        <v>1744</v>
      </c>
      <c r="J140" s="12" t="s">
        <v>1744</v>
      </c>
      <c r="K140" s="5" t="s">
        <v>736</v>
      </c>
      <c r="L140" s="9" t="str">
        <f t="shared" si="44"/>
        <v>N/A</v>
      </c>
    </row>
    <row r="141" spans="1:12" ht="25" x14ac:dyDescent="0.25">
      <c r="A141" s="2" t="s">
        <v>503</v>
      </c>
      <c r="B141" s="35" t="s">
        <v>213</v>
      </c>
      <c r="C141" s="13" t="s">
        <v>1744</v>
      </c>
      <c r="D141" s="11" t="str">
        <f t="shared" si="46"/>
        <v>N/A</v>
      </c>
      <c r="E141" s="13" t="s">
        <v>1744</v>
      </c>
      <c r="F141" s="11" t="str">
        <f t="shared" si="47"/>
        <v>N/A</v>
      </c>
      <c r="G141" s="13" t="s">
        <v>1744</v>
      </c>
      <c r="H141" s="11" t="str">
        <f t="shared" si="48"/>
        <v>N/A</v>
      </c>
      <c r="I141" s="12" t="s">
        <v>1744</v>
      </c>
      <c r="J141" s="12" t="s">
        <v>1744</v>
      </c>
      <c r="K141" s="5" t="s">
        <v>736</v>
      </c>
      <c r="L141" s="9" t="str">
        <f t="shared" si="44"/>
        <v>N/A</v>
      </c>
    </row>
    <row r="142" spans="1:12" ht="25" x14ac:dyDescent="0.25">
      <c r="A142" s="2" t="s">
        <v>504</v>
      </c>
      <c r="B142" s="35" t="s">
        <v>213</v>
      </c>
      <c r="C142" s="13" t="s">
        <v>1744</v>
      </c>
      <c r="D142" s="9" t="str">
        <f t="shared" ref="D142" si="49">IF($B142="N/A","N/A",IF(C142&lt;0,"No","Yes"))</f>
        <v>N/A</v>
      </c>
      <c r="E142" s="13" t="s">
        <v>1744</v>
      </c>
      <c r="F142" s="9" t="str">
        <f t="shared" ref="F142" si="50">IF($B142="N/A","N/A",IF(E142&lt;0,"No","Yes"))</f>
        <v>N/A</v>
      </c>
      <c r="G142" s="13" t="s">
        <v>1744</v>
      </c>
      <c r="H142" s="9" t="str">
        <f t="shared" ref="H142" si="51">IF($B142="N/A","N/A",IF(G142&lt;0,"No","Yes"))</f>
        <v>N/A</v>
      </c>
      <c r="I142" s="12" t="s">
        <v>1744</v>
      </c>
      <c r="J142" s="12" t="s">
        <v>1744</v>
      </c>
      <c r="K142" s="5" t="s">
        <v>736</v>
      </c>
      <c r="L142" s="9" t="str">
        <f t="shared" si="44"/>
        <v>N/A</v>
      </c>
    </row>
    <row r="143" spans="1:12" x14ac:dyDescent="0.25">
      <c r="A143" s="3" t="s">
        <v>733</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1744</v>
      </c>
      <c r="J143" s="12" t="s">
        <v>1744</v>
      </c>
      <c r="K143" s="43" t="s">
        <v>736</v>
      </c>
      <c r="L143" s="9" t="str">
        <f>IF(J143="Div by 0", "N/A", IF(K143="N/A","N/A", IF(J143&gt;VALUE(MID(K143,1,2)), "No", IF(J143&lt;-1*VALUE(MID(K143,1,2)), "No", "Yes"))))</f>
        <v>N/A</v>
      </c>
    </row>
    <row r="144" spans="1:12" x14ac:dyDescent="0.25">
      <c r="A144" s="3" t="s">
        <v>734</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1744</v>
      </c>
      <c r="J144" s="12" t="s">
        <v>1744</v>
      </c>
      <c r="K144" s="43"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1744</v>
      </c>
      <c r="J145" s="12" t="s">
        <v>1744</v>
      </c>
      <c r="K145" s="43"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1744</v>
      </c>
      <c r="J146" s="12" t="s">
        <v>1744</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1744</v>
      </c>
      <c r="J147" s="12" t="s">
        <v>1744</v>
      </c>
      <c r="K147" s="5" t="s">
        <v>736</v>
      </c>
      <c r="L147" s="9" t="str">
        <f t="shared" si="55"/>
        <v>N/A</v>
      </c>
    </row>
    <row r="148" spans="1:12" x14ac:dyDescent="0.25">
      <c r="A148" s="2" t="s">
        <v>508</v>
      </c>
      <c r="B148" s="5" t="s">
        <v>213</v>
      </c>
      <c r="C148" s="13">
        <v>0</v>
      </c>
      <c r="D148" s="9" t="str">
        <f t="shared" si="52"/>
        <v>N/A</v>
      </c>
      <c r="E148" s="13">
        <v>0</v>
      </c>
      <c r="F148" s="9" t="str">
        <f t="shared" si="53"/>
        <v>N/A</v>
      </c>
      <c r="G148" s="13">
        <v>0</v>
      </c>
      <c r="H148" s="9" t="str">
        <f t="shared" si="54"/>
        <v>N/A</v>
      </c>
      <c r="I148" s="12" t="s">
        <v>1744</v>
      </c>
      <c r="J148" s="12" t="s">
        <v>1744</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1744</v>
      </c>
      <c r="J149" s="12" t="s">
        <v>1744</v>
      </c>
      <c r="K149" s="5" t="s">
        <v>736</v>
      </c>
      <c r="L149" s="9" t="str">
        <f t="shared" si="55"/>
        <v>N/A</v>
      </c>
    </row>
    <row r="150" spans="1:12" x14ac:dyDescent="0.25">
      <c r="A150" s="4" t="s">
        <v>735</v>
      </c>
      <c r="B150" s="43" t="s">
        <v>213</v>
      </c>
      <c r="C150" s="1">
        <v>466974</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v>-100</v>
      </c>
      <c r="J150" s="12" t="s">
        <v>1744</v>
      </c>
      <c r="K150" s="43" t="s">
        <v>736</v>
      </c>
      <c r="L150" s="9" t="str">
        <f t="shared" ref="L150:L172" si="59">IF(J150="Div by 0", "N/A", IF(K150="N/A","N/A", IF(J150&gt;VALUE(MID(K150,1,2)), "No", IF(J150&lt;-1*VALUE(MID(K150,1,2)), "No", "Yes"))))</f>
        <v>N/A</v>
      </c>
    </row>
    <row r="151" spans="1:12" x14ac:dyDescent="0.25">
      <c r="A151" s="4" t="s">
        <v>532</v>
      </c>
      <c r="B151" s="43" t="s">
        <v>213</v>
      </c>
      <c r="C151" s="1">
        <v>11</v>
      </c>
      <c r="D151" s="11" t="str">
        <f t="shared" si="56"/>
        <v>N/A</v>
      </c>
      <c r="E151" s="1">
        <v>0</v>
      </c>
      <c r="F151" s="11" t="str">
        <f t="shared" si="57"/>
        <v>N/A</v>
      </c>
      <c r="G151" s="1">
        <v>0</v>
      </c>
      <c r="H151" s="11" t="str">
        <f t="shared" si="58"/>
        <v>N/A</v>
      </c>
      <c r="I151" s="12">
        <v>-100</v>
      </c>
      <c r="J151" s="12" t="s">
        <v>1744</v>
      </c>
      <c r="K151" s="43" t="s">
        <v>736</v>
      </c>
      <c r="L151" s="9" t="str">
        <f t="shared" si="59"/>
        <v>N/A</v>
      </c>
    </row>
    <row r="152" spans="1:12" x14ac:dyDescent="0.25">
      <c r="A152" s="4" t="s">
        <v>533</v>
      </c>
      <c r="B152" s="43" t="s">
        <v>213</v>
      </c>
      <c r="C152" s="1">
        <v>621</v>
      </c>
      <c r="D152" s="11" t="str">
        <f t="shared" si="56"/>
        <v>N/A</v>
      </c>
      <c r="E152" s="1">
        <v>0</v>
      </c>
      <c r="F152" s="11" t="str">
        <f t="shared" si="57"/>
        <v>N/A</v>
      </c>
      <c r="G152" s="1">
        <v>0</v>
      </c>
      <c r="H152" s="11" t="str">
        <f t="shared" si="58"/>
        <v>N/A</v>
      </c>
      <c r="I152" s="12">
        <v>-100</v>
      </c>
      <c r="J152" s="12" t="s">
        <v>1744</v>
      </c>
      <c r="K152" s="43" t="s">
        <v>736</v>
      </c>
      <c r="L152" s="9" t="str">
        <f t="shared" si="59"/>
        <v>N/A</v>
      </c>
    </row>
    <row r="153" spans="1:12" x14ac:dyDescent="0.25">
      <c r="A153" s="4" t="s">
        <v>534</v>
      </c>
      <c r="B153" s="43" t="s">
        <v>213</v>
      </c>
      <c r="C153" s="1">
        <v>299702</v>
      </c>
      <c r="D153" s="11" t="str">
        <f t="shared" si="56"/>
        <v>N/A</v>
      </c>
      <c r="E153" s="1">
        <v>0</v>
      </c>
      <c r="F153" s="11" t="str">
        <f t="shared" si="57"/>
        <v>N/A</v>
      </c>
      <c r="G153" s="1">
        <v>0</v>
      </c>
      <c r="H153" s="11" t="str">
        <f t="shared" si="58"/>
        <v>N/A</v>
      </c>
      <c r="I153" s="12">
        <v>-100</v>
      </c>
      <c r="J153" s="12" t="s">
        <v>1744</v>
      </c>
      <c r="K153" s="43" t="s">
        <v>736</v>
      </c>
      <c r="L153" s="9" t="str">
        <f t="shared" si="59"/>
        <v>N/A</v>
      </c>
    </row>
    <row r="154" spans="1:12" x14ac:dyDescent="0.25">
      <c r="A154" s="4" t="s">
        <v>535</v>
      </c>
      <c r="B154" s="43" t="s">
        <v>213</v>
      </c>
      <c r="C154" s="1">
        <v>166640</v>
      </c>
      <c r="D154" s="11" t="str">
        <f t="shared" si="56"/>
        <v>N/A</v>
      </c>
      <c r="E154" s="1">
        <v>0</v>
      </c>
      <c r="F154" s="11" t="str">
        <f t="shared" si="57"/>
        <v>N/A</v>
      </c>
      <c r="G154" s="1">
        <v>0</v>
      </c>
      <c r="H154" s="11" t="str">
        <f t="shared" si="58"/>
        <v>N/A</v>
      </c>
      <c r="I154" s="12">
        <v>-100</v>
      </c>
      <c r="J154" s="12" t="s">
        <v>1744</v>
      </c>
      <c r="K154" s="43" t="s">
        <v>736</v>
      </c>
      <c r="L154" s="9" t="str">
        <f t="shared" si="59"/>
        <v>N/A</v>
      </c>
    </row>
    <row r="155" spans="1:12" x14ac:dyDescent="0.25">
      <c r="A155" s="2" t="s">
        <v>536</v>
      </c>
      <c r="B155" s="5" t="s">
        <v>213</v>
      </c>
      <c r="C155" s="13">
        <v>64.446741532000004</v>
      </c>
      <c r="D155" s="9" t="str">
        <f t="shared" ref="D155:D159" si="60">IF($B155="N/A","N/A",IF(C155&lt;0,"No","Yes"))</f>
        <v>N/A</v>
      </c>
      <c r="E155" s="13">
        <v>0</v>
      </c>
      <c r="F155" s="9" t="str">
        <f t="shared" ref="F155:F159" si="61">IF($B155="N/A","N/A",IF(E155&lt;0,"No","Yes"))</f>
        <v>N/A</v>
      </c>
      <c r="G155" s="13">
        <v>0</v>
      </c>
      <c r="H155" s="9" t="str">
        <f t="shared" ref="H155:H159" si="62">IF($B155="N/A","N/A",IF(G155&lt;0,"No","Yes"))</f>
        <v>N/A</v>
      </c>
      <c r="I155" s="12">
        <v>-100</v>
      </c>
      <c r="J155" s="12" t="s">
        <v>1744</v>
      </c>
      <c r="K155" s="43" t="s">
        <v>736</v>
      </c>
      <c r="L155" s="9" t="str">
        <f>IF(J155="Div by 0", "N/A", IF(OR(J155="N/A",K155="N/A"),"N/A", IF(J155&gt;VALUE(MID(K155,1,2)), "No", IF(J155&lt;-1*VALUE(MID(K155,1,2)), "No", "Yes"))))</f>
        <v>N/A</v>
      </c>
    </row>
    <row r="156" spans="1:12" x14ac:dyDescent="0.25">
      <c r="A156" s="2" t="s">
        <v>537</v>
      </c>
      <c r="B156" s="5" t="s">
        <v>213</v>
      </c>
      <c r="C156" s="13">
        <v>2.08724692E-2</v>
      </c>
      <c r="D156" s="9" t="str">
        <f t="shared" si="60"/>
        <v>N/A</v>
      </c>
      <c r="E156" s="13">
        <v>0</v>
      </c>
      <c r="F156" s="9" t="str">
        <f t="shared" si="61"/>
        <v>N/A</v>
      </c>
      <c r="G156" s="13">
        <v>0</v>
      </c>
      <c r="H156" s="9" t="str">
        <f t="shared" si="62"/>
        <v>N/A</v>
      </c>
      <c r="I156" s="12">
        <v>-100</v>
      </c>
      <c r="J156" s="12" t="s">
        <v>1744</v>
      </c>
      <c r="K156" s="5" t="s">
        <v>736</v>
      </c>
      <c r="L156" s="9" t="str">
        <f t="shared" ref="L156:L159" si="63">IF(J156="Div by 0", "N/A", IF(OR(J156="N/A",K156="N/A"),"N/A", IF(J156&gt;VALUE(MID(K156,1,2)), "No", IF(J156&lt;-1*VALUE(MID(K156,1,2)), "No", "Yes"))))</f>
        <v>N/A</v>
      </c>
    </row>
    <row r="157" spans="1:12" ht="25" x14ac:dyDescent="0.25">
      <c r="A157" s="2" t="s">
        <v>538</v>
      </c>
      <c r="B157" s="5" t="s">
        <v>213</v>
      </c>
      <c r="C157" s="13">
        <v>0.96433063649999995</v>
      </c>
      <c r="D157" s="9" t="str">
        <f t="shared" si="60"/>
        <v>N/A</v>
      </c>
      <c r="E157" s="13">
        <v>0</v>
      </c>
      <c r="F157" s="9" t="str">
        <f t="shared" si="61"/>
        <v>N/A</v>
      </c>
      <c r="G157" s="13">
        <v>0</v>
      </c>
      <c r="H157" s="9" t="str">
        <f t="shared" si="62"/>
        <v>N/A</v>
      </c>
      <c r="I157" s="12">
        <v>-100</v>
      </c>
      <c r="J157" s="12" t="s">
        <v>1744</v>
      </c>
      <c r="K157" s="5" t="s">
        <v>736</v>
      </c>
      <c r="L157" s="9" t="str">
        <f t="shared" si="63"/>
        <v>N/A</v>
      </c>
    </row>
    <row r="158" spans="1:12" x14ac:dyDescent="0.25">
      <c r="A158" s="2" t="s">
        <v>539</v>
      </c>
      <c r="B158" s="5" t="s">
        <v>213</v>
      </c>
      <c r="C158" s="13">
        <v>95.113901072000004</v>
      </c>
      <c r="D158" s="9" t="str">
        <f t="shared" si="60"/>
        <v>N/A</v>
      </c>
      <c r="E158" s="13">
        <v>0</v>
      </c>
      <c r="F158" s="9" t="str">
        <f t="shared" si="61"/>
        <v>N/A</v>
      </c>
      <c r="G158" s="13">
        <v>0</v>
      </c>
      <c r="H158" s="9" t="str">
        <f t="shared" si="62"/>
        <v>N/A</v>
      </c>
      <c r="I158" s="12">
        <v>-100</v>
      </c>
      <c r="J158" s="12" t="s">
        <v>1744</v>
      </c>
      <c r="K158" s="5" t="s">
        <v>736</v>
      </c>
      <c r="L158" s="9" t="str">
        <f t="shared" si="63"/>
        <v>N/A</v>
      </c>
    </row>
    <row r="159" spans="1:12" x14ac:dyDescent="0.25">
      <c r="A159" s="2" t="s">
        <v>540</v>
      </c>
      <c r="B159" s="5" t="s">
        <v>213</v>
      </c>
      <c r="C159" s="13">
        <v>56.991788448999998</v>
      </c>
      <c r="D159" s="9" t="str">
        <f t="shared" si="60"/>
        <v>N/A</v>
      </c>
      <c r="E159" s="13">
        <v>0</v>
      </c>
      <c r="F159" s="9" t="str">
        <f t="shared" si="61"/>
        <v>N/A</v>
      </c>
      <c r="G159" s="13">
        <v>0</v>
      </c>
      <c r="H159" s="9" t="str">
        <f t="shared" si="62"/>
        <v>N/A</v>
      </c>
      <c r="I159" s="12">
        <v>-100</v>
      </c>
      <c r="J159" s="12" t="s">
        <v>1744</v>
      </c>
      <c r="K159" s="5" t="s">
        <v>736</v>
      </c>
      <c r="L159" s="9" t="str">
        <f t="shared" si="63"/>
        <v>N/A</v>
      </c>
    </row>
    <row r="160" spans="1:12" ht="25" x14ac:dyDescent="0.25">
      <c r="A160" s="4" t="s">
        <v>541</v>
      </c>
      <c r="B160" s="43" t="s">
        <v>213</v>
      </c>
      <c r="C160" s="1">
        <v>390927.02</v>
      </c>
      <c r="D160" s="11" t="str">
        <f t="shared" si="56"/>
        <v>N/A</v>
      </c>
      <c r="E160" s="1">
        <v>0</v>
      </c>
      <c r="F160" s="11" t="str">
        <f t="shared" si="57"/>
        <v>N/A</v>
      </c>
      <c r="G160" s="1">
        <v>0</v>
      </c>
      <c r="H160" s="11" t="str">
        <f t="shared" si="58"/>
        <v>N/A</v>
      </c>
      <c r="I160" s="12">
        <v>-100</v>
      </c>
      <c r="J160" s="12" t="s">
        <v>1744</v>
      </c>
      <c r="K160" s="43" t="s">
        <v>736</v>
      </c>
      <c r="L160" s="9" t="str">
        <f t="shared" si="59"/>
        <v>N/A</v>
      </c>
    </row>
    <row r="161" spans="1:12" x14ac:dyDescent="0.25">
      <c r="A161" s="4" t="s">
        <v>542</v>
      </c>
      <c r="B161" s="43" t="s">
        <v>213</v>
      </c>
      <c r="C161" s="14">
        <v>910307483</v>
      </c>
      <c r="D161" s="11" t="str">
        <f t="shared" si="56"/>
        <v>N/A</v>
      </c>
      <c r="E161" s="14">
        <v>0</v>
      </c>
      <c r="F161" s="11" t="str">
        <f t="shared" si="57"/>
        <v>N/A</v>
      </c>
      <c r="G161" s="14">
        <v>0</v>
      </c>
      <c r="H161" s="11" t="str">
        <f t="shared" si="58"/>
        <v>N/A</v>
      </c>
      <c r="I161" s="12">
        <v>-100</v>
      </c>
      <c r="J161" s="12" t="s">
        <v>1744</v>
      </c>
      <c r="K161" s="43" t="s">
        <v>736</v>
      </c>
      <c r="L161" s="9" t="str">
        <f t="shared" si="59"/>
        <v>N/A</v>
      </c>
    </row>
    <row r="162" spans="1:12" x14ac:dyDescent="0.25">
      <c r="A162" s="4" t="s">
        <v>1275</v>
      </c>
      <c r="B162" s="43" t="s">
        <v>213</v>
      </c>
      <c r="C162" s="14">
        <v>1949.3750894</v>
      </c>
      <c r="D162" s="11" t="str">
        <f t="shared" si="56"/>
        <v>N/A</v>
      </c>
      <c r="E162" s="14" t="s">
        <v>1744</v>
      </c>
      <c r="F162" s="11" t="str">
        <f t="shared" si="57"/>
        <v>N/A</v>
      </c>
      <c r="G162" s="14" t="s">
        <v>1744</v>
      </c>
      <c r="H162" s="11" t="str">
        <f t="shared" si="58"/>
        <v>N/A</v>
      </c>
      <c r="I162" s="12" t="s">
        <v>1744</v>
      </c>
      <c r="J162" s="12" t="s">
        <v>1744</v>
      </c>
      <c r="K162" s="43" t="s">
        <v>736</v>
      </c>
      <c r="L162" s="9" t="str">
        <f t="shared" si="59"/>
        <v>N/A</v>
      </c>
    </row>
    <row r="163" spans="1:12" ht="25" x14ac:dyDescent="0.25">
      <c r="A163" s="4" t="s">
        <v>1276</v>
      </c>
      <c r="B163" s="43" t="s">
        <v>213</v>
      </c>
      <c r="C163" s="14">
        <v>1094.0909091000001</v>
      </c>
      <c r="D163" s="11" t="str">
        <f t="shared" si="56"/>
        <v>N/A</v>
      </c>
      <c r="E163" s="14" t="s">
        <v>1744</v>
      </c>
      <c r="F163" s="11" t="str">
        <f t="shared" si="57"/>
        <v>N/A</v>
      </c>
      <c r="G163" s="14" t="s">
        <v>1744</v>
      </c>
      <c r="H163" s="11" t="str">
        <f t="shared" si="58"/>
        <v>N/A</v>
      </c>
      <c r="I163" s="12" t="s">
        <v>1744</v>
      </c>
      <c r="J163" s="12" t="s">
        <v>1744</v>
      </c>
      <c r="K163" s="43" t="s">
        <v>736</v>
      </c>
      <c r="L163" s="9" t="str">
        <f t="shared" si="59"/>
        <v>N/A</v>
      </c>
    </row>
    <row r="164" spans="1:12" ht="25" x14ac:dyDescent="0.25">
      <c r="A164" s="4" t="s">
        <v>1277</v>
      </c>
      <c r="B164" s="43" t="s">
        <v>213</v>
      </c>
      <c r="C164" s="14">
        <v>1657.6457327000001</v>
      </c>
      <c r="D164" s="11" t="str">
        <f t="shared" si="56"/>
        <v>N/A</v>
      </c>
      <c r="E164" s="14" t="s">
        <v>1744</v>
      </c>
      <c r="F164" s="11" t="str">
        <f t="shared" si="57"/>
        <v>N/A</v>
      </c>
      <c r="G164" s="14" t="s">
        <v>1744</v>
      </c>
      <c r="H164" s="11" t="str">
        <f t="shared" si="58"/>
        <v>N/A</v>
      </c>
      <c r="I164" s="12" t="s">
        <v>1744</v>
      </c>
      <c r="J164" s="12" t="s">
        <v>1744</v>
      </c>
      <c r="K164" s="43" t="s">
        <v>736</v>
      </c>
      <c r="L164" s="9" t="str">
        <f t="shared" si="59"/>
        <v>N/A</v>
      </c>
    </row>
    <row r="165" spans="1:12" ht="25" x14ac:dyDescent="0.25">
      <c r="A165" s="4" t="s">
        <v>1278</v>
      </c>
      <c r="B165" s="43" t="s">
        <v>213</v>
      </c>
      <c r="C165" s="14">
        <v>1629.0979873000001</v>
      </c>
      <c r="D165" s="11" t="str">
        <f t="shared" si="56"/>
        <v>N/A</v>
      </c>
      <c r="E165" s="14" t="s">
        <v>1744</v>
      </c>
      <c r="F165" s="11" t="str">
        <f t="shared" si="57"/>
        <v>N/A</v>
      </c>
      <c r="G165" s="14" t="s">
        <v>1744</v>
      </c>
      <c r="H165" s="11" t="str">
        <f t="shared" si="58"/>
        <v>N/A</v>
      </c>
      <c r="I165" s="12" t="s">
        <v>1744</v>
      </c>
      <c r="J165" s="12" t="s">
        <v>1744</v>
      </c>
      <c r="K165" s="43" t="s">
        <v>736</v>
      </c>
      <c r="L165" s="9" t="str">
        <f t="shared" si="59"/>
        <v>N/A</v>
      </c>
    </row>
    <row r="166" spans="1:12" ht="25" x14ac:dyDescent="0.25">
      <c r="A166" s="4" t="s">
        <v>1279</v>
      </c>
      <c r="B166" s="43" t="s">
        <v>213</v>
      </c>
      <c r="C166" s="14">
        <v>2526.5369959</v>
      </c>
      <c r="D166" s="11" t="str">
        <f t="shared" si="56"/>
        <v>N/A</v>
      </c>
      <c r="E166" s="14" t="s">
        <v>1744</v>
      </c>
      <c r="F166" s="11" t="str">
        <f t="shared" si="57"/>
        <v>N/A</v>
      </c>
      <c r="G166" s="14" t="s">
        <v>1744</v>
      </c>
      <c r="H166" s="11" t="str">
        <f t="shared" si="58"/>
        <v>N/A</v>
      </c>
      <c r="I166" s="12" t="s">
        <v>1744</v>
      </c>
      <c r="J166" s="12" t="s">
        <v>1744</v>
      </c>
      <c r="K166" s="43" t="s">
        <v>736</v>
      </c>
      <c r="L166" s="9" t="str">
        <f t="shared" si="59"/>
        <v>N/A</v>
      </c>
    </row>
    <row r="167" spans="1:12" x14ac:dyDescent="0.25">
      <c r="A167" s="44" t="s">
        <v>543</v>
      </c>
      <c r="B167" s="35" t="s">
        <v>213</v>
      </c>
      <c r="C167" s="45">
        <v>689790496</v>
      </c>
      <c r="D167" s="11" t="str">
        <f t="shared" si="56"/>
        <v>N/A</v>
      </c>
      <c r="E167" s="45">
        <v>0</v>
      </c>
      <c r="F167" s="11" t="str">
        <f t="shared" si="57"/>
        <v>N/A</v>
      </c>
      <c r="G167" s="45">
        <v>0</v>
      </c>
      <c r="H167" s="11" t="str">
        <f t="shared" si="58"/>
        <v>N/A</v>
      </c>
      <c r="I167" s="12">
        <v>-100</v>
      </c>
      <c r="J167" s="12" t="s">
        <v>1744</v>
      </c>
      <c r="K167" s="43" t="s">
        <v>736</v>
      </c>
      <c r="L167" s="9" t="str">
        <f t="shared" si="59"/>
        <v>N/A</v>
      </c>
    </row>
    <row r="168" spans="1:12" x14ac:dyDescent="0.25">
      <c r="A168" s="44" t="s">
        <v>1280</v>
      </c>
      <c r="B168" s="35" t="s">
        <v>213</v>
      </c>
      <c r="C168" s="45">
        <v>1477.1496829</v>
      </c>
      <c r="D168" s="11" t="str">
        <f t="shared" si="56"/>
        <v>N/A</v>
      </c>
      <c r="E168" s="45" t="s">
        <v>1744</v>
      </c>
      <c r="F168" s="11" t="str">
        <f t="shared" si="57"/>
        <v>N/A</v>
      </c>
      <c r="G168" s="45" t="s">
        <v>1744</v>
      </c>
      <c r="H168" s="11" t="str">
        <f t="shared" si="58"/>
        <v>N/A</v>
      </c>
      <c r="I168" s="12" t="s">
        <v>1744</v>
      </c>
      <c r="J168" s="12" t="s">
        <v>1744</v>
      </c>
      <c r="K168" s="43" t="s">
        <v>736</v>
      </c>
      <c r="L168" s="9" t="str">
        <f t="shared" si="59"/>
        <v>N/A</v>
      </c>
    </row>
    <row r="169" spans="1:12" ht="25" x14ac:dyDescent="0.25">
      <c r="A169" s="44" t="s">
        <v>1281</v>
      </c>
      <c r="B169" s="43" t="s">
        <v>213</v>
      </c>
      <c r="C169" s="14">
        <v>4278.1818181999997</v>
      </c>
      <c r="D169" s="11" t="str">
        <f t="shared" si="56"/>
        <v>N/A</v>
      </c>
      <c r="E169" s="14" t="s">
        <v>1744</v>
      </c>
      <c r="F169" s="11" t="str">
        <f t="shared" si="57"/>
        <v>N/A</v>
      </c>
      <c r="G169" s="14" t="s">
        <v>1744</v>
      </c>
      <c r="H169" s="11" t="str">
        <f t="shared" si="58"/>
        <v>N/A</v>
      </c>
      <c r="I169" s="12" t="s">
        <v>1744</v>
      </c>
      <c r="J169" s="12" t="s">
        <v>1744</v>
      </c>
      <c r="K169" s="43" t="s">
        <v>736</v>
      </c>
      <c r="L169" s="9" t="str">
        <f t="shared" si="59"/>
        <v>N/A</v>
      </c>
    </row>
    <row r="170" spans="1:12" ht="25" x14ac:dyDescent="0.25">
      <c r="A170" s="44" t="s">
        <v>1282</v>
      </c>
      <c r="B170" s="43" t="s">
        <v>213</v>
      </c>
      <c r="C170" s="14">
        <v>13227.877617</v>
      </c>
      <c r="D170" s="11" t="str">
        <f t="shared" si="56"/>
        <v>N/A</v>
      </c>
      <c r="E170" s="14" t="s">
        <v>1744</v>
      </c>
      <c r="F170" s="11" t="str">
        <f t="shared" si="57"/>
        <v>N/A</v>
      </c>
      <c r="G170" s="14" t="s">
        <v>1744</v>
      </c>
      <c r="H170" s="11" t="str">
        <f t="shared" si="58"/>
        <v>N/A</v>
      </c>
      <c r="I170" s="12" t="s">
        <v>1744</v>
      </c>
      <c r="J170" s="12" t="s">
        <v>1744</v>
      </c>
      <c r="K170" s="43" t="s">
        <v>736</v>
      </c>
      <c r="L170" s="9" t="str">
        <f t="shared" si="59"/>
        <v>N/A</v>
      </c>
    </row>
    <row r="171" spans="1:12" ht="25" x14ac:dyDescent="0.25">
      <c r="A171" s="44" t="s">
        <v>1283</v>
      </c>
      <c r="B171" s="43" t="s">
        <v>213</v>
      </c>
      <c r="C171" s="14">
        <v>1416.8044324</v>
      </c>
      <c r="D171" s="11" t="str">
        <f t="shared" si="56"/>
        <v>N/A</v>
      </c>
      <c r="E171" s="14" t="s">
        <v>1744</v>
      </c>
      <c r="F171" s="11" t="str">
        <f t="shared" si="57"/>
        <v>N/A</v>
      </c>
      <c r="G171" s="14" t="s">
        <v>1744</v>
      </c>
      <c r="H171" s="11" t="str">
        <f t="shared" si="58"/>
        <v>N/A</v>
      </c>
      <c r="I171" s="12" t="s">
        <v>1744</v>
      </c>
      <c r="J171" s="12" t="s">
        <v>1744</v>
      </c>
      <c r="K171" s="43" t="s">
        <v>736</v>
      </c>
      <c r="L171" s="9" t="str">
        <f t="shared" si="59"/>
        <v>N/A</v>
      </c>
    </row>
    <row r="172" spans="1:12" ht="25" x14ac:dyDescent="0.25">
      <c r="A172" s="44" t="s">
        <v>1284</v>
      </c>
      <c r="B172" s="43" t="s">
        <v>213</v>
      </c>
      <c r="C172" s="14">
        <v>1541.7054849000001</v>
      </c>
      <c r="D172" s="11" t="str">
        <f t="shared" si="56"/>
        <v>N/A</v>
      </c>
      <c r="E172" s="14" t="s">
        <v>1744</v>
      </c>
      <c r="F172" s="11" t="str">
        <f t="shared" si="57"/>
        <v>N/A</v>
      </c>
      <c r="G172" s="14" t="s">
        <v>1744</v>
      </c>
      <c r="H172" s="11" t="str">
        <f t="shared" si="58"/>
        <v>N/A</v>
      </c>
      <c r="I172" s="12" t="s">
        <v>1744</v>
      </c>
      <c r="J172" s="12" t="s">
        <v>1744</v>
      </c>
      <c r="K172" s="43" t="s">
        <v>736</v>
      </c>
      <c r="L172" s="9" t="str">
        <f t="shared" si="59"/>
        <v>N/A</v>
      </c>
    </row>
    <row r="173" spans="1:12" ht="25" x14ac:dyDescent="0.25">
      <c r="A173" s="2" t="s">
        <v>544</v>
      </c>
      <c r="B173" s="121" t="s">
        <v>213</v>
      </c>
      <c r="C173" s="122">
        <v>58880854</v>
      </c>
      <c r="D173" s="117" t="str">
        <f>IF($B173="N/A","N/A",IF(C173&gt;10,"No",IF(C173&lt;-10,"No","Yes")))</f>
        <v>N/A</v>
      </c>
      <c r="E173" s="122">
        <v>0</v>
      </c>
      <c r="F173" s="117" t="str">
        <f>IF($B173="N/A","N/A",IF(E173&gt;10,"No",IF(E173&lt;-10,"No","Yes")))</f>
        <v>N/A</v>
      </c>
      <c r="G173" s="122">
        <v>0</v>
      </c>
      <c r="H173" s="117" t="str">
        <f>IF($B173="N/A","N/A",IF(G173&gt;10,"No",IF(G173&lt;-10,"No","Yes")))</f>
        <v>N/A</v>
      </c>
      <c r="I173" s="118">
        <v>-100</v>
      </c>
      <c r="J173" s="118" t="s">
        <v>1744</v>
      </c>
      <c r="K173" s="119" t="s">
        <v>736</v>
      </c>
      <c r="L173" s="120" t="str">
        <f>IF(J173="Div by 0", "N/A", IF(K173="N/A","N/A", IF(J173&gt;VALUE(MID(K173,1,2)), "No", IF(J173&lt;-1*VALUE(MID(K173,1,2)), "No", "Yes"))))</f>
        <v>N/A</v>
      </c>
    </row>
    <row r="174" spans="1:12" ht="25" x14ac:dyDescent="0.25">
      <c r="A174" s="2" t="s">
        <v>1285</v>
      </c>
      <c r="B174" s="43" t="s">
        <v>213</v>
      </c>
      <c r="C174" s="14">
        <v>32881176</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v>-100</v>
      </c>
      <c r="J174" s="12" t="s">
        <v>1744</v>
      </c>
      <c r="K174" s="43" t="s">
        <v>736</v>
      </c>
      <c r="L174" s="9" t="str">
        <f t="shared" ref="L174:L181" si="67">IF(J174="Div by 0", "N/A", IF(K174="N/A","N/A", IF(J174&gt;VALUE(MID(K174,1,2)), "No", IF(J174&lt;-1*VALUE(MID(K174,1,2)), "No", "Yes"))))</f>
        <v>N/A</v>
      </c>
    </row>
    <row r="175" spans="1:12" ht="25" x14ac:dyDescent="0.25">
      <c r="A175" s="2" t="s">
        <v>545</v>
      </c>
      <c r="B175" s="43" t="s">
        <v>213</v>
      </c>
      <c r="C175" s="14">
        <v>265040499</v>
      </c>
      <c r="D175" s="11" t="str">
        <f t="shared" si="64"/>
        <v>N/A</v>
      </c>
      <c r="E175" s="14">
        <v>0</v>
      </c>
      <c r="F175" s="11" t="str">
        <f t="shared" si="65"/>
        <v>N/A</v>
      </c>
      <c r="G175" s="14">
        <v>0</v>
      </c>
      <c r="H175" s="11" t="str">
        <f t="shared" si="66"/>
        <v>N/A</v>
      </c>
      <c r="I175" s="12">
        <v>-100</v>
      </c>
      <c r="J175" s="12" t="s">
        <v>1744</v>
      </c>
      <c r="K175" s="43" t="s">
        <v>736</v>
      </c>
      <c r="L175" s="9" t="str">
        <f t="shared" si="67"/>
        <v>N/A</v>
      </c>
    </row>
    <row r="176" spans="1:12" ht="25" x14ac:dyDescent="0.25">
      <c r="A176" s="2" t="s">
        <v>510</v>
      </c>
      <c r="B176" s="43" t="s">
        <v>213</v>
      </c>
      <c r="C176" s="14">
        <v>332987967</v>
      </c>
      <c r="D176" s="11" t="str">
        <f t="shared" si="64"/>
        <v>N/A</v>
      </c>
      <c r="E176" s="14">
        <v>0</v>
      </c>
      <c r="F176" s="11" t="str">
        <f t="shared" si="65"/>
        <v>N/A</v>
      </c>
      <c r="G176" s="14">
        <v>0</v>
      </c>
      <c r="H176" s="11" t="str">
        <f t="shared" si="66"/>
        <v>N/A</v>
      </c>
      <c r="I176" s="12">
        <v>-100</v>
      </c>
      <c r="J176" s="12" t="s">
        <v>1744</v>
      </c>
      <c r="K176" s="43" t="s">
        <v>736</v>
      </c>
      <c r="L176" s="9" t="str">
        <f t="shared" si="67"/>
        <v>N/A</v>
      </c>
    </row>
    <row r="177" spans="1:12" ht="25" x14ac:dyDescent="0.25">
      <c r="A177" s="2" t="s">
        <v>511</v>
      </c>
      <c r="B177" s="43" t="s">
        <v>213</v>
      </c>
      <c r="C177" s="14">
        <v>126.09021916</v>
      </c>
      <c r="D177" s="11" t="str">
        <f t="shared" si="64"/>
        <v>N/A</v>
      </c>
      <c r="E177" s="14" t="s">
        <v>1744</v>
      </c>
      <c r="F177" s="11" t="str">
        <f t="shared" si="65"/>
        <v>N/A</v>
      </c>
      <c r="G177" s="14" t="s">
        <v>1744</v>
      </c>
      <c r="H177" s="11" t="str">
        <f t="shared" si="66"/>
        <v>N/A</v>
      </c>
      <c r="I177" s="12" t="s">
        <v>1744</v>
      </c>
      <c r="J177" s="12" t="s">
        <v>1744</v>
      </c>
      <c r="K177" s="43" t="s">
        <v>736</v>
      </c>
      <c r="L177" s="9" t="str">
        <f t="shared" si="67"/>
        <v>N/A</v>
      </c>
    </row>
    <row r="178" spans="1:12" ht="25" x14ac:dyDescent="0.25">
      <c r="A178" s="2" t="s">
        <v>1286</v>
      </c>
      <c r="B178" s="35" t="s">
        <v>213</v>
      </c>
      <c r="C178" s="45">
        <v>70.413290676000003</v>
      </c>
      <c r="D178" s="11" t="str">
        <f t="shared" si="64"/>
        <v>N/A</v>
      </c>
      <c r="E178" s="45" t="s">
        <v>1744</v>
      </c>
      <c r="F178" s="11" t="str">
        <f t="shared" si="65"/>
        <v>N/A</v>
      </c>
      <c r="G178" s="45" t="s">
        <v>1744</v>
      </c>
      <c r="H178" s="11" t="str">
        <f t="shared" si="66"/>
        <v>N/A</v>
      </c>
      <c r="I178" s="12" t="s">
        <v>1744</v>
      </c>
      <c r="J178" s="12" t="s">
        <v>1744</v>
      </c>
      <c r="K178" s="43" t="s">
        <v>736</v>
      </c>
      <c r="L178" s="9" t="str">
        <f t="shared" si="67"/>
        <v>N/A</v>
      </c>
    </row>
    <row r="179" spans="1:12" ht="25" x14ac:dyDescent="0.25">
      <c r="A179" s="2" t="s">
        <v>512</v>
      </c>
      <c r="B179" s="35" t="s">
        <v>213</v>
      </c>
      <c r="C179" s="45">
        <v>567.57014095</v>
      </c>
      <c r="D179" s="11" t="str">
        <f t="shared" si="64"/>
        <v>N/A</v>
      </c>
      <c r="E179" s="45" t="s">
        <v>1744</v>
      </c>
      <c r="F179" s="11" t="str">
        <f t="shared" si="65"/>
        <v>N/A</v>
      </c>
      <c r="G179" s="45" t="s">
        <v>1744</v>
      </c>
      <c r="H179" s="11" t="str">
        <f t="shared" si="66"/>
        <v>N/A</v>
      </c>
      <c r="I179" s="12" t="s">
        <v>1744</v>
      </c>
      <c r="J179" s="12" t="s">
        <v>1744</v>
      </c>
      <c r="K179" s="43" t="s">
        <v>736</v>
      </c>
      <c r="L179" s="9" t="str">
        <f t="shared" si="67"/>
        <v>N/A</v>
      </c>
    </row>
    <row r="180" spans="1:12" ht="25" x14ac:dyDescent="0.25">
      <c r="A180" s="2" t="s">
        <v>513</v>
      </c>
      <c r="B180" s="35" t="s">
        <v>213</v>
      </c>
      <c r="C180" s="45">
        <v>713.07603207</v>
      </c>
      <c r="D180" s="11" t="str">
        <f t="shared" si="64"/>
        <v>N/A</v>
      </c>
      <c r="E180" s="45" t="s">
        <v>1744</v>
      </c>
      <c r="F180" s="11" t="str">
        <f t="shared" si="65"/>
        <v>N/A</v>
      </c>
      <c r="G180" s="45" t="s">
        <v>1744</v>
      </c>
      <c r="H180" s="11" t="str">
        <f t="shared" si="66"/>
        <v>N/A</v>
      </c>
      <c r="I180" s="12" t="s">
        <v>1744</v>
      </c>
      <c r="J180" s="12" t="s">
        <v>1744</v>
      </c>
      <c r="K180" s="43" t="s">
        <v>736</v>
      </c>
      <c r="L180" s="9" t="str">
        <f t="shared" si="67"/>
        <v>N/A</v>
      </c>
    </row>
    <row r="181" spans="1:12" ht="25" x14ac:dyDescent="0.25">
      <c r="A181" s="2" t="s">
        <v>1638</v>
      </c>
      <c r="B181" s="43" t="s">
        <v>213</v>
      </c>
      <c r="C181" s="13">
        <v>85.425098614000007</v>
      </c>
      <c r="D181" s="11" t="str">
        <f t="shared" si="64"/>
        <v>N/A</v>
      </c>
      <c r="E181" s="13" t="s">
        <v>1744</v>
      </c>
      <c r="F181" s="11" t="str">
        <f t="shared" si="65"/>
        <v>N/A</v>
      </c>
      <c r="G181" s="13" t="s">
        <v>1744</v>
      </c>
      <c r="H181" s="11" t="str">
        <f t="shared" si="66"/>
        <v>N/A</v>
      </c>
      <c r="I181" s="12" t="s">
        <v>1744</v>
      </c>
      <c r="J181" s="12" t="s">
        <v>1744</v>
      </c>
      <c r="K181" s="43" t="s">
        <v>736</v>
      </c>
      <c r="L181" s="9" t="str">
        <f t="shared" si="67"/>
        <v>N/A</v>
      </c>
    </row>
    <row r="182" spans="1:12" ht="25" x14ac:dyDescent="0.25">
      <c r="A182" s="2" t="s">
        <v>1639</v>
      </c>
      <c r="B182" s="123" t="s">
        <v>213</v>
      </c>
      <c r="C182" s="124">
        <v>81.818181817999999</v>
      </c>
      <c r="D182" s="120" t="str">
        <f t="shared" ref="D182" si="68">IF($B182="N/A","N/A",IF(C182&lt;0,"No","Yes"))</f>
        <v>N/A</v>
      </c>
      <c r="E182" s="124" t="s">
        <v>1744</v>
      </c>
      <c r="F182" s="120" t="str">
        <f t="shared" ref="F182" si="69">IF($B182="N/A","N/A",IF(E182&lt;0,"No","Yes"))</f>
        <v>N/A</v>
      </c>
      <c r="G182" s="124" t="s">
        <v>1744</v>
      </c>
      <c r="H182" s="120" t="str">
        <f t="shared" ref="H182" si="70">IF($B182="N/A","N/A",IF(G182&lt;0,"No","Yes"))</f>
        <v>N/A</v>
      </c>
      <c r="I182" s="118" t="s">
        <v>1744</v>
      </c>
      <c r="J182" s="118" t="s">
        <v>1744</v>
      </c>
      <c r="K182" s="123" t="s">
        <v>736</v>
      </c>
      <c r="L182" s="120" t="str">
        <f t="shared" ref="L182" si="71">IF(J182="Div by 0", "N/A", IF(OR(J182="N/A",K182="N/A"),"N/A", IF(J182&gt;VALUE(MID(K182,1,2)), "No", IF(J182&lt;-1*VALUE(MID(K182,1,2)), "No", "Yes"))))</f>
        <v>N/A</v>
      </c>
    </row>
    <row r="183" spans="1:12" ht="25" x14ac:dyDescent="0.25">
      <c r="A183" s="2" t="s">
        <v>1640</v>
      </c>
      <c r="B183" s="5" t="s">
        <v>213</v>
      </c>
      <c r="C183" s="13">
        <v>78.743961353000003</v>
      </c>
      <c r="D183" s="9" t="str">
        <f t="shared" ref="D183:D185" si="72">IF($B183="N/A","N/A",IF(C183&lt;0,"No","Yes"))</f>
        <v>N/A</v>
      </c>
      <c r="E183" s="13" t="s">
        <v>1744</v>
      </c>
      <c r="F183" s="9" t="str">
        <f t="shared" ref="F183:F185" si="73">IF($B183="N/A","N/A",IF(E183&lt;0,"No","Yes"))</f>
        <v>N/A</v>
      </c>
      <c r="G183" s="13" t="s">
        <v>1744</v>
      </c>
      <c r="H183" s="9" t="str">
        <f t="shared" ref="H183:H185" si="74">IF($B183="N/A","N/A",IF(G183&lt;0,"No","Yes"))</f>
        <v>N/A</v>
      </c>
      <c r="I183" s="12" t="s">
        <v>1744</v>
      </c>
      <c r="J183" s="12" t="s">
        <v>1744</v>
      </c>
      <c r="K183" s="5" t="s">
        <v>736</v>
      </c>
      <c r="L183" s="9" t="str">
        <f t="shared" ref="L183:L213" si="75">IF(J183="Div by 0", "N/A", IF(OR(J183="N/A",K183="N/A"),"N/A", IF(J183&gt;VALUE(MID(K183,1,2)), "No", IF(J183&lt;-1*VALUE(MID(K183,1,2)), "No", "Yes"))))</f>
        <v>N/A</v>
      </c>
    </row>
    <row r="184" spans="1:12" ht="25" x14ac:dyDescent="0.25">
      <c r="A184" s="2" t="s">
        <v>1641</v>
      </c>
      <c r="B184" s="5" t="s">
        <v>213</v>
      </c>
      <c r="C184" s="13">
        <v>87.005091723999996</v>
      </c>
      <c r="D184" s="9" t="str">
        <f t="shared" si="72"/>
        <v>N/A</v>
      </c>
      <c r="E184" s="13" t="s">
        <v>1744</v>
      </c>
      <c r="F184" s="9" t="str">
        <f t="shared" si="73"/>
        <v>N/A</v>
      </c>
      <c r="G184" s="13" t="s">
        <v>1744</v>
      </c>
      <c r="H184" s="9" t="str">
        <f t="shared" si="74"/>
        <v>N/A</v>
      </c>
      <c r="I184" s="12" t="s">
        <v>1744</v>
      </c>
      <c r="J184" s="12" t="s">
        <v>1744</v>
      </c>
      <c r="K184" s="5" t="s">
        <v>736</v>
      </c>
      <c r="L184" s="9" t="str">
        <f t="shared" si="75"/>
        <v>N/A</v>
      </c>
    </row>
    <row r="185" spans="1:12" ht="25" x14ac:dyDescent="0.25">
      <c r="A185" s="2" t="s">
        <v>1642</v>
      </c>
      <c r="B185" s="5" t="s">
        <v>213</v>
      </c>
      <c r="C185" s="13">
        <v>82.608617378999995</v>
      </c>
      <c r="D185" s="9" t="str">
        <f t="shared" si="72"/>
        <v>N/A</v>
      </c>
      <c r="E185" s="13" t="s">
        <v>1744</v>
      </c>
      <c r="F185" s="9" t="str">
        <f t="shared" si="73"/>
        <v>N/A</v>
      </c>
      <c r="G185" s="13" t="s">
        <v>1744</v>
      </c>
      <c r="H185" s="9" t="str">
        <f t="shared" si="74"/>
        <v>N/A</v>
      </c>
      <c r="I185" s="12" t="s">
        <v>1744</v>
      </c>
      <c r="J185" s="12" t="s">
        <v>1744</v>
      </c>
      <c r="K185" s="5" t="s">
        <v>736</v>
      </c>
      <c r="L185" s="9" t="str">
        <f t="shared" si="75"/>
        <v>N/A</v>
      </c>
    </row>
    <row r="186" spans="1:12" ht="25" x14ac:dyDescent="0.25">
      <c r="A186" s="2" t="s">
        <v>1644</v>
      </c>
      <c r="B186" s="119" t="s">
        <v>213</v>
      </c>
      <c r="C186" s="124">
        <v>10.387730366</v>
      </c>
      <c r="D186" s="117" t="str">
        <f>IF($B186="N/A","N/A",IF(C186&gt;10,"No",IF(C186&lt;-10,"No","Yes")))</f>
        <v>N/A</v>
      </c>
      <c r="E186" s="124" t="s">
        <v>1744</v>
      </c>
      <c r="F186" s="117" t="str">
        <f>IF($B186="N/A","N/A",IF(E186&gt;10,"No",IF(E186&lt;-10,"No","Yes")))</f>
        <v>N/A</v>
      </c>
      <c r="G186" s="124" t="s">
        <v>1744</v>
      </c>
      <c r="H186" s="117" t="str">
        <f>IF($B186="N/A","N/A",IF(G186&gt;10,"No",IF(G186&lt;-10,"No","Yes")))</f>
        <v>N/A</v>
      </c>
      <c r="I186" s="118" t="s">
        <v>1744</v>
      </c>
      <c r="J186" s="118" t="s">
        <v>1744</v>
      </c>
      <c r="K186" s="119" t="s">
        <v>736</v>
      </c>
      <c r="L186" s="9" t="str">
        <f t="shared" si="75"/>
        <v>N/A</v>
      </c>
    </row>
    <row r="187" spans="1:12" ht="25" x14ac:dyDescent="0.25">
      <c r="A187" s="2" t="s">
        <v>1645</v>
      </c>
      <c r="B187" s="35" t="s">
        <v>213</v>
      </c>
      <c r="C187" s="13">
        <v>0</v>
      </c>
      <c r="D187" s="11" t="str">
        <f t="shared" ref="D187:D213" si="76">IF($B187="N/A","N/A",IF(C187&gt;10,"No",IF(C187&lt;-10,"No","Yes")))</f>
        <v>N/A</v>
      </c>
      <c r="E187" s="13" t="s">
        <v>1744</v>
      </c>
      <c r="F187" s="11" t="str">
        <f t="shared" ref="F187:F213" si="77">IF($B187="N/A","N/A",IF(E187&gt;10,"No",IF(E187&lt;-10,"No","Yes")))</f>
        <v>N/A</v>
      </c>
      <c r="G187" s="13" t="s">
        <v>1744</v>
      </c>
      <c r="H187" s="11" t="str">
        <f t="shared" ref="H187:H213" si="78">IF($B187="N/A","N/A",IF(G187&gt;10,"No",IF(G187&lt;-10,"No","Yes")))</f>
        <v>N/A</v>
      </c>
      <c r="I187" s="12" t="s">
        <v>1744</v>
      </c>
      <c r="J187" s="12" t="s">
        <v>1744</v>
      </c>
      <c r="K187" s="43" t="s">
        <v>736</v>
      </c>
      <c r="L187" s="9" t="str">
        <f t="shared" si="75"/>
        <v>N/A</v>
      </c>
    </row>
    <row r="188" spans="1:12" ht="25" x14ac:dyDescent="0.25">
      <c r="A188" s="2" t="s">
        <v>1646</v>
      </c>
      <c r="B188" s="35" t="s">
        <v>213</v>
      </c>
      <c r="C188" s="13">
        <v>0</v>
      </c>
      <c r="D188" s="11" t="str">
        <f t="shared" si="76"/>
        <v>N/A</v>
      </c>
      <c r="E188" s="13" t="s">
        <v>1744</v>
      </c>
      <c r="F188" s="11" t="str">
        <f t="shared" si="77"/>
        <v>N/A</v>
      </c>
      <c r="G188" s="13" t="s">
        <v>1744</v>
      </c>
      <c r="H188" s="11" t="str">
        <f t="shared" si="78"/>
        <v>N/A</v>
      </c>
      <c r="I188" s="12" t="s">
        <v>1744</v>
      </c>
      <c r="J188" s="12" t="s">
        <v>1744</v>
      </c>
      <c r="K188" s="43" t="s">
        <v>736</v>
      </c>
      <c r="L188" s="9" t="str">
        <f t="shared" si="75"/>
        <v>N/A</v>
      </c>
    </row>
    <row r="189" spans="1:12" ht="25" x14ac:dyDescent="0.25">
      <c r="A189" s="2" t="s">
        <v>1647</v>
      </c>
      <c r="B189" s="35" t="s">
        <v>213</v>
      </c>
      <c r="C189" s="13">
        <v>0</v>
      </c>
      <c r="D189" s="11" t="str">
        <f t="shared" si="76"/>
        <v>N/A</v>
      </c>
      <c r="E189" s="13" t="s">
        <v>1744</v>
      </c>
      <c r="F189" s="11" t="str">
        <f t="shared" si="77"/>
        <v>N/A</v>
      </c>
      <c r="G189" s="13" t="s">
        <v>1744</v>
      </c>
      <c r="H189" s="11" t="str">
        <f t="shared" si="78"/>
        <v>N/A</v>
      </c>
      <c r="I189" s="12" t="s">
        <v>1744</v>
      </c>
      <c r="J189" s="12" t="s">
        <v>1744</v>
      </c>
      <c r="K189" s="43" t="s">
        <v>736</v>
      </c>
      <c r="L189" s="9" t="str">
        <f t="shared" si="75"/>
        <v>N/A</v>
      </c>
    </row>
    <row r="190" spans="1:12" ht="25" x14ac:dyDescent="0.25">
      <c r="A190" s="2" t="s">
        <v>1648</v>
      </c>
      <c r="B190" s="35" t="s">
        <v>213</v>
      </c>
      <c r="C190" s="13">
        <v>3.4263149600000001E-2</v>
      </c>
      <c r="D190" s="11" t="str">
        <f t="shared" si="76"/>
        <v>N/A</v>
      </c>
      <c r="E190" s="13" t="s">
        <v>1744</v>
      </c>
      <c r="F190" s="11" t="str">
        <f t="shared" si="77"/>
        <v>N/A</v>
      </c>
      <c r="G190" s="13" t="s">
        <v>1744</v>
      </c>
      <c r="H190" s="11" t="str">
        <f t="shared" si="78"/>
        <v>N/A</v>
      </c>
      <c r="I190" s="12" t="s">
        <v>1744</v>
      </c>
      <c r="J190" s="12" t="s">
        <v>1744</v>
      </c>
      <c r="K190" s="43" t="s">
        <v>736</v>
      </c>
      <c r="L190" s="9" t="str">
        <f t="shared" si="75"/>
        <v>N/A</v>
      </c>
    </row>
    <row r="191" spans="1:12" ht="25" x14ac:dyDescent="0.25">
      <c r="A191" s="2" t="s">
        <v>1649</v>
      </c>
      <c r="B191" s="35" t="s">
        <v>213</v>
      </c>
      <c r="C191" s="13">
        <v>62.577788056999999</v>
      </c>
      <c r="D191" s="11" t="str">
        <f t="shared" si="76"/>
        <v>N/A</v>
      </c>
      <c r="E191" s="13" t="s">
        <v>1744</v>
      </c>
      <c r="F191" s="11" t="str">
        <f t="shared" si="77"/>
        <v>N/A</v>
      </c>
      <c r="G191" s="13" t="s">
        <v>1744</v>
      </c>
      <c r="H191" s="11" t="str">
        <f t="shared" si="78"/>
        <v>N/A</v>
      </c>
      <c r="I191" s="12" t="s">
        <v>1744</v>
      </c>
      <c r="J191" s="12" t="s">
        <v>1744</v>
      </c>
      <c r="K191" s="43" t="s">
        <v>736</v>
      </c>
      <c r="L191" s="9" t="str">
        <f t="shared" si="75"/>
        <v>N/A</v>
      </c>
    </row>
    <row r="192" spans="1:12" ht="25" x14ac:dyDescent="0.25">
      <c r="A192" s="2" t="s">
        <v>1650</v>
      </c>
      <c r="B192" s="35" t="s">
        <v>213</v>
      </c>
      <c r="C192" s="13">
        <v>0.18694830979999999</v>
      </c>
      <c r="D192" s="11" t="str">
        <f t="shared" si="76"/>
        <v>N/A</v>
      </c>
      <c r="E192" s="13" t="s">
        <v>1744</v>
      </c>
      <c r="F192" s="11" t="str">
        <f t="shared" si="77"/>
        <v>N/A</v>
      </c>
      <c r="G192" s="13" t="s">
        <v>1744</v>
      </c>
      <c r="H192" s="11" t="str">
        <f t="shared" si="78"/>
        <v>N/A</v>
      </c>
      <c r="I192" s="12" t="s">
        <v>1744</v>
      </c>
      <c r="J192" s="12" t="s">
        <v>1744</v>
      </c>
      <c r="K192" s="43" t="s">
        <v>736</v>
      </c>
      <c r="L192" s="9" t="str">
        <f t="shared" si="75"/>
        <v>N/A</v>
      </c>
    </row>
    <row r="193" spans="1:12" ht="25" x14ac:dyDescent="0.25">
      <c r="A193" s="2" t="s">
        <v>1651</v>
      </c>
      <c r="B193" s="35" t="s">
        <v>213</v>
      </c>
      <c r="C193" s="13">
        <v>11.238527199</v>
      </c>
      <c r="D193" s="11" t="str">
        <f t="shared" si="76"/>
        <v>N/A</v>
      </c>
      <c r="E193" s="13" t="s">
        <v>1744</v>
      </c>
      <c r="F193" s="11" t="str">
        <f t="shared" si="77"/>
        <v>N/A</v>
      </c>
      <c r="G193" s="13" t="s">
        <v>1744</v>
      </c>
      <c r="H193" s="11" t="str">
        <f t="shared" si="78"/>
        <v>N/A</v>
      </c>
      <c r="I193" s="12" t="s">
        <v>1744</v>
      </c>
      <c r="J193" s="12" t="s">
        <v>1744</v>
      </c>
      <c r="K193" s="43" t="s">
        <v>736</v>
      </c>
      <c r="L193" s="9" t="str">
        <f t="shared" si="75"/>
        <v>N/A</v>
      </c>
    </row>
    <row r="194" spans="1:12" ht="25" x14ac:dyDescent="0.25">
      <c r="A194" s="2" t="s">
        <v>1652</v>
      </c>
      <c r="B194" s="35" t="s">
        <v>213</v>
      </c>
      <c r="C194" s="13">
        <v>47.088060577</v>
      </c>
      <c r="D194" s="11" t="str">
        <f t="shared" si="76"/>
        <v>N/A</v>
      </c>
      <c r="E194" s="13" t="s">
        <v>1744</v>
      </c>
      <c r="F194" s="11" t="str">
        <f t="shared" si="77"/>
        <v>N/A</v>
      </c>
      <c r="G194" s="13" t="s">
        <v>1744</v>
      </c>
      <c r="H194" s="11" t="str">
        <f t="shared" si="78"/>
        <v>N/A</v>
      </c>
      <c r="I194" s="12" t="s">
        <v>1744</v>
      </c>
      <c r="J194" s="12" t="s">
        <v>1744</v>
      </c>
      <c r="K194" s="43" t="s">
        <v>736</v>
      </c>
      <c r="L194" s="9" t="str">
        <f t="shared" si="75"/>
        <v>N/A</v>
      </c>
    </row>
    <row r="195" spans="1:12" ht="25" x14ac:dyDescent="0.25">
      <c r="A195" s="2" t="s">
        <v>1653</v>
      </c>
      <c r="B195" s="35" t="s">
        <v>213</v>
      </c>
      <c r="C195" s="13">
        <v>27.092943076000001</v>
      </c>
      <c r="D195" s="11" t="str">
        <f t="shared" si="76"/>
        <v>N/A</v>
      </c>
      <c r="E195" s="13" t="s">
        <v>1744</v>
      </c>
      <c r="F195" s="11" t="str">
        <f t="shared" si="77"/>
        <v>N/A</v>
      </c>
      <c r="G195" s="13" t="s">
        <v>1744</v>
      </c>
      <c r="H195" s="11" t="str">
        <f t="shared" si="78"/>
        <v>N/A</v>
      </c>
      <c r="I195" s="12" t="s">
        <v>1744</v>
      </c>
      <c r="J195" s="12" t="s">
        <v>1744</v>
      </c>
      <c r="K195" s="43" t="s">
        <v>736</v>
      </c>
      <c r="L195" s="9" t="str">
        <f t="shared" si="75"/>
        <v>N/A</v>
      </c>
    </row>
    <row r="196" spans="1:12" ht="25" x14ac:dyDescent="0.25">
      <c r="A196" s="2" t="s">
        <v>1654</v>
      </c>
      <c r="B196" s="35" t="s">
        <v>213</v>
      </c>
      <c r="C196" s="13">
        <v>0.76128435419999996</v>
      </c>
      <c r="D196" s="11" t="str">
        <f t="shared" si="76"/>
        <v>N/A</v>
      </c>
      <c r="E196" s="13" t="s">
        <v>1744</v>
      </c>
      <c r="F196" s="11" t="str">
        <f t="shared" si="77"/>
        <v>N/A</v>
      </c>
      <c r="G196" s="13" t="s">
        <v>1744</v>
      </c>
      <c r="H196" s="11" t="str">
        <f t="shared" si="78"/>
        <v>N/A</v>
      </c>
      <c r="I196" s="12" t="s">
        <v>1744</v>
      </c>
      <c r="J196" s="12" t="s">
        <v>1744</v>
      </c>
      <c r="K196" s="43" t="s">
        <v>736</v>
      </c>
      <c r="L196" s="9" t="str">
        <f t="shared" si="75"/>
        <v>N/A</v>
      </c>
    </row>
    <row r="197" spans="1:12" ht="25" x14ac:dyDescent="0.25">
      <c r="A197" s="2" t="s">
        <v>1655</v>
      </c>
      <c r="B197" s="35" t="s">
        <v>213</v>
      </c>
      <c r="C197" s="13">
        <v>62.380346656999997</v>
      </c>
      <c r="D197" s="11" t="str">
        <f t="shared" si="76"/>
        <v>N/A</v>
      </c>
      <c r="E197" s="13" t="s">
        <v>1744</v>
      </c>
      <c r="F197" s="11" t="str">
        <f t="shared" si="77"/>
        <v>N/A</v>
      </c>
      <c r="G197" s="13" t="s">
        <v>1744</v>
      </c>
      <c r="H197" s="11" t="str">
        <f t="shared" si="78"/>
        <v>N/A</v>
      </c>
      <c r="I197" s="12" t="s">
        <v>1744</v>
      </c>
      <c r="J197" s="12" t="s">
        <v>1744</v>
      </c>
      <c r="K197" s="43" t="s">
        <v>736</v>
      </c>
      <c r="L197" s="9" t="str">
        <f t="shared" si="75"/>
        <v>N/A</v>
      </c>
    </row>
    <row r="198" spans="1:12" ht="25" x14ac:dyDescent="0.25">
      <c r="A198" s="2" t="s">
        <v>1656</v>
      </c>
      <c r="B198" s="35" t="s">
        <v>213</v>
      </c>
      <c r="C198" s="13">
        <v>0</v>
      </c>
      <c r="D198" s="11" t="str">
        <f t="shared" si="76"/>
        <v>N/A</v>
      </c>
      <c r="E198" s="13" t="s">
        <v>1744</v>
      </c>
      <c r="F198" s="11" t="str">
        <f t="shared" si="77"/>
        <v>N/A</v>
      </c>
      <c r="G198" s="13" t="s">
        <v>1744</v>
      </c>
      <c r="H198" s="11" t="str">
        <f t="shared" si="78"/>
        <v>N/A</v>
      </c>
      <c r="I198" s="12" t="s">
        <v>1744</v>
      </c>
      <c r="J198" s="12" t="s">
        <v>1744</v>
      </c>
      <c r="K198" s="43" t="s">
        <v>736</v>
      </c>
      <c r="L198" s="9" t="str">
        <f t="shared" si="75"/>
        <v>N/A</v>
      </c>
    </row>
    <row r="199" spans="1:12" ht="25" x14ac:dyDescent="0.25">
      <c r="A199" s="2" t="s">
        <v>1657</v>
      </c>
      <c r="B199" s="35" t="s">
        <v>213</v>
      </c>
      <c r="C199" s="13">
        <v>1.3679562460000001</v>
      </c>
      <c r="D199" s="11" t="str">
        <f t="shared" si="76"/>
        <v>N/A</v>
      </c>
      <c r="E199" s="13" t="s">
        <v>1744</v>
      </c>
      <c r="F199" s="11" t="str">
        <f t="shared" si="77"/>
        <v>N/A</v>
      </c>
      <c r="G199" s="13" t="s">
        <v>1744</v>
      </c>
      <c r="H199" s="11" t="str">
        <f t="shared" si="78"/>
        <v>N/A</v>
      </c>
      <c r="I199" s="12" t="s">
        <v>1744</v>
      </c>
      <c r="J199" s="12" t="s">
        <v>1744</v>
      </c>
      <c r="K199" s="43" t="s">
        <v>736</v>
      </c>
      <c r="L199" s="9" t="str">
        <f t="shared" si="75"/>
        <v>N/A</v>
      </c>
    </row>
    <row r="200" spans="1:12" ht="25" x14ac:dyDescent="0.25">
      <c r="A200" s="2" t="s">
        <v>1658</v>
      </c>
      <c r="B200" s="35" t="s">
        <v>213</v>
      </c>
      <c r="C200" s="13">
        <v>8.1334292702000006</v>
      </c>
      <c r="D200" s="11" t="str">
        <f t="shared" si="76"/>
        <v>N/A</v>
      </c>
      <c r="E200" s="13" t="s">
        <v>1744</v>
      </c>
      <c r="F200" s="11" t="str">
        <f t="shared" si="77"/>
        <v>N/A</v>
      </c>
      <c r="G200" s="13" t="s">
        <v>1744</v>
      </c>
      <c r="H200" s="11" t="str">
        <f t="shared" si="78"/>
        <v>N/A</v>
      </c>
      <c r="I200" s="12" t="s">
        <v>1744</v>
      </c>
      <c r="J200" s="12" t="s">
        <v>1744</v>
      </c>
      <c r="K200" s="43" t="s">
        <v>736</v>
      </c>
      <c r="L200" s="9" t="str">
        <f t="shared" si="75"/>
        <v>N/A</v>
      </c>
    </row>
    <row r="201" spans="1:12" ht="25" x14ac:dyDescent="0.25">
      <c r="A201" s="2" t="s">
        <v>1659</v>
      </c>
      <c r="B201" s="35" t="s">
        <v>213</v>
      </c>
      <c r="C201" s="13">
        <v>0</v>
      </c>
      <c r="D201" s="11" t="str">
        <f t="shared" si="76"/>
        <v>N/A</v>
      </c>
      <c r="E201" s="13" t="s">
        <v>1744</v>
      </c>
      <c r="F201" s="11" t="str">
        <f t="shared" si="77"/>
        <v>N/A</v>
      </c>
      <c r="G201" s="13" t="s">
        <v>1744</v>
      </c>
      <c r="H201" s="11" t="str">
        <f t="shared" si="78"/>
        <v>N/A</v>
      </c>
      <c r="I201" s="12" t="s">
        <v>1744</v>
      </c>
      <c r="J201" s="12" t="s">
        <v>1744</v>
      </c>
      <c r="K201" s="43" t="s">
        <v>736</v>
      </c>
      <c r="L201" s="9" t="str">
        <f t="shared" si="75"/>
        <v>N/A</v>
      </c>
    </row>
    <row r="202" spans="1:12" ht="25" x14ac:dyDescent="0.25">
      <c r="A202" s="2" t="s">
        <v>1660</v>
      </c>
      <c r="B202" s="35" t="s">
        <v>213</v>
      </c>
      <c r="C202" s="13">
        <v>0</v>
      </c>
      <c r="D202" s="11" t="str">
        <f t="shared" si="76"/>
        <v>N/A</v>
      </c>
      <c r="E202" s="13" t="s">
        <v>1744</v>
      </c>
      <c r="F202" s="11" t="str">
        <f t="shared" si="77"/>
        <v>N/A</v>
      </c>
      <c r="G202" s="13" t="s">
        <v>1744</v>
      </c>
      <c r="H202" s="11" t="str">
        <f t="shared" si="78"/>
        <v>N/A</v>
      </c>
      <c r="I202" s="12" t="s">
        <v>1744</v>
      </c>
      <c r="J202" s="12" t="s">
        <v>1744</v>
      </c>
      <c r="K202" s="43" t="s">
        <v>736</v>
      </c>
      <c r="L202" s="9" t="str">
        <f t="shared" si="75"/>
        <v>N/A</v>
      </c>
    </row>
    <row r="203" spans="1:12" ht="25" x14ac:dyDescent="0.25">
      <c r="A203" s="2" t="s">
        <v>1661</v>
      </c>
      <c r="B203" s="35" t="s">
        <v>213</v>
      </c>
      <c r="C203" s="13">
        <v>0</v>
      </c>
      <c r="D203" s="11" t="str">
        <f t="shared" si="76"/>
        <v>N/A</v>
      </c>
      <c r="E203" s="13" t="s">
        <v>1744</v>
      </c>
      <c r="F203" s="11" t="str">
        <f t="shared" si="77"/>
        <v>N/A</v>
      </c>
      <c r="G203" s="13" t="s">
        <v>1744</v>
      </c>
      <c r="H203" s="11" t="str">
        <f t="shared" si="78"/>
        <v>N/A</v>
      </c>
      <c r="I203" s="12" t="s">
        <v>1744</v>
      </c>
      <c r="J203" s="12" t="s">
        <v>1744</v>
      </c>
      <c r="K203" s="43" t="s">
        <v>736</v>
      </c>
      <c r="L203" s="9" t="str">
        <f t="shared" si="75"/>
        <v>N/A</v>
      </c>
    </row>
    <row r="204" spans="1:12" ht="25" x14ac:dyDescent="0.25">
      <c r="A204" s="2" t="s">
        <v>1662</v>
      </c>
      <c r="B204" s="35" t="s">
        <v>213</v>
      </c>
      <c r="C204" s="13">
        <v>0.29894597989999999</v>
      </c>
      <c r="D204" s="11" t="str">
        <f t="shared" si="76"/>
        <v>N/A</v>
      </c>
      <c r="E204" s="13" t="s">
        <v>1744</v>
      </c>
      <c r="F204" s="11" t="str">
        <f t="shared" si="77"/>
        <v>N/A</v>
      </c>
      <c r="G204" s="13" t="s">
        <v>1744</v>
      </c>
      <c r="H204" s="11" t="str">
        <f t="shared" si="78"/>
        <v>N/A</v>
      </c>
      <c r="I204" s="12" t="s">
        <v>1744</v>
      </c>
      <c r="J204" s="12" t="s">
        <v>1744</v>
      </c>
      <c r="K204" s="43" t="s">
        <v>736</v>
      </c>
      <c r="L204" s="9" t="str">
        <f t="shared" si="75"/>
        <v>N/A</v>
      </c>
    </row>
    <row r="205" spans="1:12" ht="25" x14ac:dyDescent="0.25">
      <c r="A205" s="2" t="s">
        <v>1663</v>
      </c>
      <c r="B205" s="35" t="s">
        <v>213</v>
      </c>
      <c r="C205" s="13">
        <v>2.3555914999999999E-3</v>
      </c>
      <c r="D205" s="11" t="str">
        <f t="shared" si="76"/>
        <v>N/A</v>
      </c>
      <c r="E205" s="13" t="s">
        <v>1744</v>
      </c>
      <c r="F205" s="11" t="str">
        <f t="shared" si="77"/>
        <v>N/A</v>
      </c>
      <c r="G205" s="13" t="s">
        <v>1744</v>
      </c>
      <c r="H205" s="11" t="str">
        <f t="shared" si="78"/>
        <v>N/A</v>
      </c>
      <c r="I205" s="12" t="s">
        <v>1744</v>
      </c>
      <c r="J205" s="12" t="s">
        <v>1744</v>
      </c>
      <c r="K205" s="43" t="s">
        <v>736</v>
      </c>
      <c r="L205" s="9" t="str">
        <f t="shared" si="75"/>
        <v>N/A</v>
      </c>
    </row>
    <row r="206" spans="1:12" ht="25" x14ac:dyDescent="0.25">
      <c r="A206" s="2" t="s">
        <v>1664</v>
      </c>
      <c r="B206" s="35" t="s">
        <v>213</v>
      </c>
      <c r="C206" s="13">
        <v>8.3175936989999997</v>
      </c>
      <c r="D206" s="11" t="str">
        <f t="shared" si="76"/>
        <v>N/A</v>
      </c>
      <c r="E206" s="13" t="s">
        <v>1744</v>
      </c>
      <c r="F206" s="11" t="str">
        <f t="shared" si="77"/>
        <v>N/A</v>
      </c>
      <c r="G206" s="13" t="s">
        <v>1744</v>
      </c>
      <c r="H206" s="11" t="str">
        <f t="shared" si="78"/>
        <v>N/A</v>
      </c>
      <c r="I206" s="12" t="s">
        <v>1744</v>
      </c>
      <c r="J206" s="12" t="s">
        <v>1744</v>
      </c>
      <c r="K206" s="43" t="s">
        <v>736</v>
      </c>
      <c r="L206" s="9" t="str">
        <f t="shared" si="75"/>
        <v>N/A</v>
      </c>
    </row>
    <row r="207" spans="1:12" ht="25" x14ac:dyDescent="0.25">
      <c r="A207" s="2" t="s">
        <v>1665</v>
      </c>
      <c r="B207" s="35" t="s">
        <v>213</v>
      </c>
      <c r="C207" s="13">
        <v>0</v>
      </c>
      <c r="D207" s="11" t="str">
        <f t="shared" si="76"/>
        <v>N/A</v>
      </c>
      <c r="E207" s="13" t="s">
        <v>1744</v>
      </c>
      <c r="F207" s="11" t="str">
        <f t="shared" si="77"/>
        <v>N/A</v>
      </c>
      <c r="G207" s="13" t="s">
        <v>1744</v>
      </c>
      <c r="H207" s="11" t="str">
        <f t="shared" si="78"/>
        <v>N/A</v>
      </c>
      <c r="I207" s="12" t="s">
        <v>1744</v>
      </c>
      <c r="J207" s="12" t="s">
        <v>1744</v>
      </c>
      <c r="K207" s="43" t="s">
        <v>736</v>
      </c>
      <c r="L207" s="9" t="str">
        <f t="shared" si="75"/>
        <v>N/A</v>
      </c>
    </row>
    <row r="208" spans="1:12" ht="25" x14ac:dyDescent="0.25">
      <c r="A208" s="2" t="s">
        <v>1666</v>
      </c>
      <c r="B208" s="35" t="s">
        <v>213</v>
      </c>
      <c r="C208" s="13">
        <v>24.664328207000001</v>
      </c>
      <c r="D208" s="11" t="str">
        <f t="shared" si="76"/>
        <v>N/A</v>
      </c>
      <c r="E208" s="13" t="s">
        <v>1744</v>
      </c>
      <c r="F208" s="11" t="str">
        <f t="shared" si="77"/>
        <v>N/A</v>
      </c>
      <c r="G208" s="13" t="s">
        <v>1744</v>
      </c>
      <c r="H208" s="11" t="str">
        <f t="shared" si="78"/>
        <v>N/A</v>
      </c>
      <c r="I208" s="12" t="s">
        <v>1744</v>
      </c>
      <c r="J208" s="12" t="s">
        <v>1744</v>
      </c>
      <c r="K208" s="43" t="s">
        <v>736</v>
      </c>
      <c r="L208" s="9" t="str">
        <f t="shared" si="75"/>
        <v>N/A</v>
      </c>
    </row>
    <row r="209" spans="1:12" ht="25" x14ac:dyDescent="0.25">
      <c r="A209" s="2" t="s">
        <v>1667</v>
      </c>
      <c r="B209" s="35" t="s">
        <v>213</v>
      </c>
      <c r="C209" s="13">
        <v>0</v>
      </c>
      <c r="D209" s="11" t="str">
        <f t="shared" si="76"/>
        <v>N/A</v>
      </c>
      <c r="E209" s="13" t="s">
        <v>1744</v>
      </c>
      <c r="F209" s="11" t="str">
        <f t="shared" si="77"/>
        <v>N/A</v>
      </c>
      <c r="G209" s="13" t="s">
        <v>1744</v>
      </c>
      <c r="H209" s="11" t="str">
        <f t="shared" si="78"/>
        <v>N/A</v>
      </c>
      <c r="I209" s="12" t="s">
        <v>1744</v>
      </c>
      <c r="J209" s="12" t="s">
        <v>1744</v>
      </c>
      <c r="K209" s="43" t="s">
        <v>736</v>
      </c>
      <c r="L209" s="9" t="str">
        <f t="shared" si="75"/>
        <v>N/A</v>
      </c>
    </row>
    <row r="210" spans="1:12" ht="25" x14ac:dyDescent="0.25">
      <c r="A210" s="2" t="s">
        <v>1668</v>
      </c>
      <c r="B210" s="35" t="s">
        <v>213</v>
      </c>
      <c r="C210" s="13">
        <v>3.4809218500000001</v>
      </c>
      <c r="D210" s="11" t="str">
        <f t="shared" si="76"/>
        <v>N/A</v>
      </c>
      <c r="E210" s="13" t="s">
        <v>1744</v>
      </c>
      <c r="F210" s="11" t="str">
        <f t="shared" si="77"/>
        <v>N/A</v>
      </c>
      <c r="G210" s="13" t="s">
        <v>1744</v>
      </c>
      <c r="H210" s="11" t="str">
        <f t="shared" si="78"/>
        <v>N/A</v>
      </c>
      <c r="I210" s="12" t="s">
        <v>1744</v>
      </c>
      <c r="J210" s="12" t="s">
        <v>1744</v>
      </c>
      <c r="K210" s="43" t="s">
        <v>736</v>
      </c>
      <c r="L210" s="9" t="str">
        <f t="shared" si="75"/>
        <v>N/A</v>
      </c>
    </row>
    <row r="211" spans="1:12" ht="25" x14ac:dyDescent="0.25">
      <c r="A211" s="2" t="s">
        <v>1669</v>
      </c>
      <c r="B211" s="35" t="s">
        <v>213</v>
      </c>
      <c r="C211" s="13">
        <v>0</v>
      </c>
      <c r="D211" s="11" t="str">
        <f t="shared" si="76"/>
        <v>N/A</v>
      </c>
      <c r="E211" s="13" t="s">
        <v>1744</v>
      </c>
      <c r="F211" s="11" t="str">
        <f t="shared" si="77"/>
        <v>N/A</v>
      </c>
      <c r="G211" s="13" t="s">
        <v>1744</v>
      </c>
      <c r="H211" s="11" t="str">
        <f t="shared" si="78"/>
        <v>N/A</v>
      </c>
      <c r="I211" s="12" t="s">
        <v>1744</v>
      </c>
      <c r="J211" s="12" t="s">
        <v>1744</v>
      </c>
      <c r="K211" s="43" t="s">
        <v>736</v>
      </c>
      <c r="L211" s="9" t="str">
        <f t="shared" si="75"/>
        <v>N/A</v>
      </c>
    </row>
    <row r="212" spans="1:12" ht="25" x14ac:dyDescent="0.25">
      <c r="A212" s="2" t="s">
        <v>1670</v>
      </c>
      <c r="B212" s="35" t="s">
        <v>213</v>
      </c>
      <c r="C212" s="13">
        <v>0</v>
      </c>
      <c r="D212" s="11" t="str">
        <f t="shared" si="76"/>
        <v>N/A</v>
      </c>
      <c r="E212" s="13" t="s">
        <v>1744</v>
      </c>
      <c r="F212" s="11" t="str">
        <f t="shared" si="77"/>
        <v>N/A</v>
      </c>
      <c r="G212" s="13" t="s">
        <v>1744</v>
      </c>
      <c r="H212" s="11" t="str">
        <f t="shared" si="78"/>
        <v>N/A</v>
      </c>
      <c r="I212" s="12" t="s">
        <v>1744</v>
      </c>
      <c r="J212" s="12" t="s">
        <v>1744</v>
      </c>
      <c r="K212" s="43" t="s">
        <v>736</v>
      </c>
      <c r="L212" s="9" t="str">
        <f t="shared" si="75"/>
        <v>N/A</v>
      </c>
    </row>
    <row r="213" spans="1:12" ht="25" x14ac:dyDescent="0.25">
      <c r="A213" s="2" t="s">
        <v>1643</v>
      </c>
      <c r="B213" s="35" t="s">
        <v>213</v>
      </c>
      <c r="C213" s="13">
        <v>1.7227939885000001</v>
      </c>
      <c r="D213" s="11" t="str">
        <f t="shared" si="76"/>
        <v>N/A</v>
      </c>
      <c r="E213" s="13" t="s">
        <v>1744</v>
      </c>
      <c r="F213" s="11" t="str">
        <f t="shared" si="77"/>
        <v>N/A</v>
      </c>
      <c r="G213" s="13" t="s">
        <v>1744</v>
      </c>
      <c r="H213" s="11" t="str">
        <f t="shared" si="78"/>
        <v>N/A</v>
      </c>
      <c r="I213" s="12" t="s">
        <v>1744</v>
      </c>
      <c r="J213" s="12" t="s">
        <v>1744</v>
      </c>
      <c r="K213" s="43" t="s">
        <v>736</v>
      </c>
      <c r="L213" s="9" t="str">
        <f t="shared" si="75"/>
        <v>N/A</v>
      </c>
    </row>
    <row r="214" spans="1:12" x14ac:dyDescent="0.25">
      <c r="A214" s="144" t="s">
        <v>1632</v>
      </c>
      <c r="B214" s="145"/>
      <c r="C214" s="145"/>
      <c r="D214" s="145"/>
      <c r="E214" s="145"/>
      <c r="F214" s="145"/>
      <c r="G214" s="145"/>
      <c r="H214" s="145"/>
      <c r="I214" s="145"/>
      <c r="J214" s="145"/>
      <c r="K214" s="145"/>
      <c r="L214" s="146"/>
    </row>
    <row r="215" spans="1:12" x14ac:dyDescent="0.25">
      <c r="A215" s="136" t="s">
        <v>1630</v>
      </c>
      <c r="B215" s="137"/>
      <c r="C215" s="137"/>
      <c r="D215" s="137"/>
      <c r="E215" s="137"/>
      <c r="F215" s="137"/>
      <c r="G215" s="137"/>
      <c r="H215" s="137"/>
      <c r="I215" s="137"/>
      <c r="J215" s="137"/>
      <c r="K215" s="137"/>
      <c r="L215" s="138"/>
    </row>
    <row r="216" spans="1:12" s="20" customFormat="1" x14ac:dyDescent="0.25">
      <c r="A216" s="139" t="s">
        <v>1731</v>
      </c>
      <c r="B216" s="139"/>
      <c r="C216" s="139"/>
      <c r="D216" s="139"/>
      <c r="E216" s="139"/>
      <c r="F216" s="139"/>
      <c r="G216" s="139"/>
      <c r="H216" s="139"/>
      <c r="I216" s="139"/>
      <c r="J216" s="139"/>
      <c r="K216" s="139"/>
      <c r="L216" s="140"/>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30" sqref="A30"/>
      <selection pane="topRight" activeCell="A30" sqref="A30"/>
      <selection pane="bottomLeft" activeCell="A30" sqref="A30"/>
      <selection pane="bottomRight" activeCell="A30" sqref="A30"/>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1725</v>
      </c>
      <c r="B1" s="128"/>
      <c r="C1" s="128"/>
      <c r="D1" s="128"/>
      <c r="E1" s="128"/>
      <c r="F1" s="128"/>
      <c r="G1" s="128"/>
      <c r="H1" s="128"/>
      <c r="I1" s="128"/>
      <c r="J1" s="128"/>
      <c r="K1" s="128"/>
      <c r="L1" s="129"/>
    </row>
    <row r="2" spans="1:12" ht="54" customHeight="1" x14ac:dyDescent="0.3">
      <c r="A2" s="150" t="s">
        <v>1593</v>
      </c>
      <c r="B2" s="151"/>
      <c r="C2" s="151"/>
      <c r="D2" s="151"/>
      <c r="E2" s="151"/>
      <c r="F2" s="151"/>
      <c r="G2" s="151"/>
      <c r="H2" s="151"/>
      <c r="I2" s="151"/>
      <c r="J2" s="151"/>
      <c r="K2" s="151"/>
      <c r="L2" s="152"/>
    </row>
    <row r="3" spans="1:12" s="20" customFormat="1" ht="13" x14ac:dyDescent="0.3">
      <c r="A3" s="133" t="s">
        <v>1743</v>
      </c>
      <c r="B3" s="134"/>
      <c r="C3" s="134"/>
      <c r="D3" s="134"/>
      <c r="E3" s="134"/>
      <c r="F3" s="134"/>
      <c r="G3" s="134"/>
      <c r="H3" s="134"/>
      <c r="I3" s="134"/>
      <c r="J3" s="134"/>
      <c r="K3" s="134"/>
      <c r="L3" s="135"/>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1723</v>
      </c>
      <c r="E5" s="24" t="s">
        <v>1693</v>
      </c>
      <c r="F5" s="24" t="s">
        <v>1720</v>
      </c>
      <c r="G5" s="24" t="s">
        <v>1717</v>
      </c>
      <c r="H5" s="24" t="s">
        <v>1718</v>
      </c>
      <c r="I5" s="40" t="s">
        <v>1724</v>
      </c>
      <c r="J5" s="40" t="s">
        <v>1721</v>
      </c>
      <c r="K5" s="41" t="s">
        <v>741</v>
      </c>
      <c r="L5" s="42" t="s">
        <v>740</v>
      </c>
    </row>
    <row r="6" spans="1:12" x14ac:dyDescent="0.25">
      <c r="A6" s="18" t="s">
        <v>3</v>
      </c>
      <c r="B6" s="43" t="s">
        <v>213</v>
      </c>
      <c r="C6" s="1">
        <v>171415</v>
      </c>
      <c r="D6" s="11" t="str">
        <f t="shared" ref="D6:D39" si="0">IF($B6="N/A","N/A",IF(C6&gt;10,"No",IF(C6&lt;-10,"No","Yes")))</f>
        <v>N/A</v>
      </c>
      <c r="E6" s="1">
        <v>662120</v>
      </c>
      <c r="F6" s="11" t="str">
        <f t="shared" ref="F6:F39" si="1">IF($B6="N/A","N/A",IF(E6&gt;10,"No",IF(E6&lt;-10,"No","Yes")))</f>
        <v>N/A</v>
      </c>
      <c r="G6" s="1">
        <v>687460</v>
      </c>
      <c r="H6" s="11" t="str">
        <f t="shared" ref="H6:H39" si="2">IF($B6="N/A","N/A",IF(G6&gt;10,"No",IF(G6&lt;-10,"No","Yes")))</f>
        <v>N/A</v>
      </c>
      <c r="I6" s="12">
        <v>286.3</v>
      </c>
      <c r="J6" s="12">
        <v>3.827</v>
      </c>
      <c r="K6" s="43" t="s">
        <v>736</v>
      </c>
      <c r="L6" s="9" t="str">
        <f t="shared" ref="L6:L39" si="3">IF(J6="Div by 0", "N/A", IF(K6="N/A","N/A", IF(J6&gt;VALUE(MID(K6,1,2)), "No", IF(J6&lt;-1*VALUE(MID(K6,1,2)), "No", "Yes"))))</f>
        <v>Yes</v>
      </c>
    </row>
    <row r="7" spans="1:12" x14ac:dyDescent="0.25">
      <c r="A7" s="18" t="s">
        <v>4</v>
      </c>
      <c r="B7" s="35" t="s">
        <v>213</v>
      </c>
      <c r="C7" s="36">
        <v>140052</v>
      </c>
      <c r="D7" s="11" t="str">
        <f t="shared" si="0"/>
        <v>N/A</v>
      </c>
      <c r="E7" s="36">
        <v>595244</v>
      </c>
      <c r="F7" s="11" t="str">
        <f t="shared" si="1"/>
        <v>N/A</v>
      </c>
      <c r="G7" s="36">
        <v>617519</v>
      </c>
      <c r="H7" s="11" t="str">
        <f t="shared" si="2"/>
        <v>N/A</v>
      </c>
      <c r="I7" s="12">
        <v>325</v>
      </c>
      <c r="J7" s="12">
        <v>3.742</v>
      </c>
      <c r="K7" s="43" t="s">
        <v>736</v>
      </c>
      <c r="L7" s="9" t="str">
        <f t="shared" si="3"/>
        <v>Yes</v>
      </c>
    </row>
    <row r="8" spans="1:12" x14ac:dyDescent="0.25">
      <c r="A8" s="18" t="s">
        <v>359</v>
      </c>
      <c r="B8" s="35" t="s">
        <v>213</v>
      </c>
      <c r="C8" s="8">
        <v>81.703468190999999</v>
      </c>
      <c r="D8" s="11" t="str">
        <f>IF($B8="N/A","N/A",IF(C8&gt;10,"No",IF(C8&lt;-10,"No","Yes")))</f>
        <v>N/A</v>
      </c>
      <c r="E8" s="8">
        <v>89.899716064000003</v>
      </c>
      <c r="F8" s="11" t="str">
        <f t="shared" si="1"/>
        <v>N/A</v>
      </c>
      <c r="G8" s="8">
        <v>89.826171704999993</v>
      </c>
      <c r="H8" s="11" t="str">
        <f t="shared" si="2"/>
        <v>N/A</v>
      </c>
      <c r="I8" s="12">
        <v>10.029999999999999</v>
      </c>
      <c r="J8" s="12">
        <v>-8.2000000000000003E-2</v>
      </c>
      <c r="K8" s="43" t="s">
        <v>736</v>
      </c>
      <c r="L8" s="9" t="str">
        <f t="shared" si="3"/>
        <v>Yes</v>
      </c>
    </row>
    <row r="9" spans="1:12" x14ac:dyDescent="0.25">
      <c r="A9" s="18" t="s">
        <v>83</v>
      </c>
      <c r="B9" s="35" t="s">
        <v>213</v>
      </c>
      <c r="C9" s="36">
        <v>115075.77</v>
      </c>
      <c r="D9" s="11" t="str">
        <f t="shared" si="0"/>
        <v>N/A</v>
      </c>
      <c r="E9" s="36">
        <v>554954.6</v>
      </c>
      <c r="F9" s="11" t="str">
        <f t="shared" si="1"/>
        <v>N/A</v>
      </c>
      <c r="G9" s="36">
        <v>578320.09</v>
      </c>
      <c r="H9" s="11" t="str">
        <f t="shared" si="2"/>
        <v>N/A</v>
      </c>
      <c r="I9" s="12">
        <v>382.3</v>
      </c>
      <c r="J9" s="12">
        <v>4.21</v>
      </c>
      <c r="K9" s="43" t="s">
        <v>736</v>
      </c>
      <c r="L9" s="9" t="str">
        <f t="shared" si="3"/>
        <v>Yes</v>
      </c>
    </row>
    <row r="10" spans="1:12" x14ac:dyDescent="0.25">
      <c r="A10" s="18" t="s">
        <v>100</v>
      </c>
      <c r="B10" s="35" t="s">
        <v>213</v>
      </c>
      <c r="C10" s="36">
        <v>4966</v>
      </c>
      <c r="D10" s="11" t="str">
        <f t="shared" si="0"/>
        <v>N/A</v>
      </c>
      <c r="E10" s="36">
        <v>5031</v>
      </c>
      <c r="F10" s="11" t="str">
        <f t="shared" si="1"/>
        <v>N/A</v>
      </c>
      <c r="G10" s="36">
        <v>5504</v>
      </c>
      <c r="H10" s="11" t="str">
        <f t="shared" si="2"/>
        <v>N/A</v>
      </c>
      <c r="I10" s="12">
        <v>1.3089999999999999</v>
      </c>
      <c r="J10" s="12">
        <v>9.4019999999999992</v>
      </c>
      <c r="K10" s="43" t="s">
        <v>736</v>
      </c>
      <c r="L10" s="9" t="str">
        <f t="shared" si="3"/>
        <v>Yes</v>
      </c>
    </row>
    <row r="11" spans="1:12" x14ac:dyDescent="0.25">
      <c r="A11" s="18" t="s">
        <v>976</v>
      </c>
      <c r="B11" s="35" t="s">
        <v>213</v>
      </c>
      <c r="C11" s="36">
        <v>489</v>
      </c>
      <c r="D11" s="11" t="str">
        <f t="shared" si="0"/>
        <v>N/A</v>
      </c>
      <c r="E11" s="36">
        <v>537</v>
      </c>
      <c r="F11" s="11" t="str">
        <f t="shared" si="1"/>
        <v>N/A</v>
      </c>
      <c r="G11" s="36">
        <v>558</v>
      </c>
      <c r="H11" s="11" t="str">
        <f t="shared" si="2"/>
        <v>N/A</v>
      </c>
      <c r="I11" s="12">
        <v>9.8160000000000007</v>
      </c>
      <c r="J11" s="12">
        <v>3.911</v>
      </c>
      <c r="K11" s="43" t="s">
        <v>736</v>
      </c>
      <c r="L11" s="9" t="str">
        <f t="shared" si="3"/>
        <v>Yes</v>
      </c>
    </row>
    <row r="12" spans="1:12" x14ac:dyDescent="0.25">
      <c r="A12" s="18" t="s">
        <v>977</v>
      </c>
      <c r="B12" s="35" t="s">
        <v>213</v>
      </c>
      <c r="C12" s="36">
        <v>432</v>
      </c>
      <c r="D12" s="11" t="str">
        <f t="shared" si="0"/>
        <v>N/A</v>
      </c>
      <c r="E12" s="36">
        <v>408</v>
      </c>
      <c r="F12" s="11" t="str">
        <f t="shared" si="1"/>
        <v>N/A</v>
      </c>
      <c r="G12" s="36">
        <v>435</v>
      </c>
      <c r="H12" s="11" t="str">
        <f t="shared" si="2"/>
        <v>N/A</v>
      </c>
      <c r="I12" s="12">
        <v>-5.56</v>
      </c>
      <c r="J12" s="12">
        <v>6.6180000000000003</v>
      </c>
      <c r="K12" s="43" t="s">
        <v>736</v>
      </c>
      <c r="L12" s="9" t="str">
        <f t="shared" si="3"/>
        <v>Yes</v>
      </c>
    </row>
    <row r="13" spans="1:12" x14ac:dyDescent="0.25">
      <c r="A13" s="18" t="s">
        <v>978</v>
      </c>
      <c r="B13" s="35" t="s">
        <v>213</v>
      </c>
      <c r="C13" s="36">
        <v>11</v>
      </c>
      <c r="D13" s="11" t="str">
        <f t="shared" si="0"/>
        <v>N/A</v>
      </c>
      <c r="E13" s="36">
        <v>15</v>
      </c>
      <c r="F13" s="11" t="str">
        <f t="shared" si="1"/>
        <v>N/A</v>
      </c>
      <c r="G13" s="36">
        <v>14</v>
      </c>
      <c r="H13" s="11" t="str">
        <f t="shared" si="2"/>
        <v>N/A</v>
      </c>
      <c r="I13" s="12">
        <v>114.3</v>
      </c>
      <c r="J13" s="12">
        <v>-6.67</v>
      </c>
      <c r="K13" s="43" t="s">
        <v>736</v>
      </c>
      <c r="L13" s="9" t="str">
        <f t="shared" si="3"/>
        <v>Yes</v>
      </c>
    </row>
    <row r="14" spans="1:12" x14ac:dyDescent="0.25">
      <c r="A14" s="18" t="s">
        <v>979</v>
      </c>
      <c r="B14" s="35" t="s">
        <v>213</v>
      </c>
      <c r="C14" s="36">
        <v>4038</v>
      </c>
      <c r="D14" s="11" t="str">
        <f t="shared" si="0"/>
        <v>N/A</v>
      </c>
      <c r="E14" s="36">
        <v>4071</v>
      </c>
      <c r="F14" s="11" t="str">
        <f t="shared" si="1"/>
        <v>N/A</v>
      </c>
      <c r="G14" s="36">
        <v>4497</v>
      </c>
      <c r="H14" s="11" t="str">
        <f t="shared" si="2"/>
        <v>N/A</v>
      </c>
      <c r="I14" s="12">
        <v>0.81720000000000004</v>
      </c>
      <c r="J14" s="12">
        <v>10.46</v>
      </c>
      <c r="K14" s="43" t="s">
        <v>736</v>
      </c>
      <c r="L14" s="9" t="str">
        <f t="shared" si="3"/>
        <v>Yes</v>
      </c>
    </row>
    <row r="15" spans="1:12" x14ac:dyDescent="0.25">
      <c r="A15" s="4" t="s">
        <v>980</v>
      </c>
      <c r="B15" s="35" t="s">
        <v>213</v>
      </c>
      <c r="C15" s="36">
        <v>0</v>
      </c>
      <c r="D15" s="11" t="str">
        <f t="shared" si="0"/>
        <v>N/A</v>
      </c>
      <c r="E15" s="36">
        <v>0</v>
      </c>
      <c r="F15" s="11" t="str">
        <f t="shared" si="1"/>
        <v>N/A</v>
      </c>
      <c r="G15" s="36">
        <v>0</v>
      </c>
      <c r="H15" s="11" t="str">
        <f t="shared" si="2"/>
        <v>N/A</v>
      </c>
      <c r="I15" s="12" t="s">
        <v>1744</v>
      </c>
      <c r="J15" s="12" t="s">
        <v>1744</v>
      </c>
      <c r="K15" s="43" t="s">
        <v>736</v>
      </c>
      <c r="L15" s="9" t="str">
        <f t="shared" si="3"/>
        <v>N/A</v>
      </c>
    </row>
    <row r="16" spans="1:12" x14ac:dyDescent="0.25">
      <c r="A16" s="4" t="s">
        <v>102</v>
      </c>
      <c r="B16" s="35" t="s">
        <v>213</v>
      </c>
      <c r="C16" s="36">
        <v>30383</v>
      </c>
      <c r="D16" s="11" t="str">
        <f t="shared" si="0"/>
        <v>N/A</v>
      </c>
      <c r="E16" s="36">
        <v>30868</v>
      </c>
      <c r="F16" s="11" t="str">
        <f t="shared" si="1"/>
        <v>N/A</v>
      </c>
      <c r="G16" s="36">
        <v>31100</v>
      </c>
      <c r="H16" s="11" t="str">
        <f t="shared" si="2"/>
        <v>N/A</v>
      </c>
      <c r="I16" s="12">
        <v>1.5960000000000001</v>
      </c>
      <c r="J16" s="12">
        <v>0.75160000000000005</v>
      </c>
      <c r="K16" s="43" t="s">
        <v>736</v>
      </c>
      <c r="L16" s="9" t="str">
        <f t="shared" si="3"/>
        <v>Yes</v>
      </c>
    </row>
    <row r="17" spans="1:12" x14ac:dyDescent="0.25">
      <c r="A17" s="4" t="s">
        <v>981</v>
      </c>
      <c r="B17" s="35" t="s">
        <v>213</v>
      </c>
      <c r="C17" s="36">
        <v>5864</v>
      </c>
      <c r="D17" s="11" t="str">
        <f t="shared" si="0"/>
        <v>N/A</v>
      </c>
      <c r="E17" s="36">
        <v>5862</v>
      </c>
      <c r="F17" s="11" t="str">
        <f t="shared" si="1"/>
        <v>N/A</v>
      </c>
      <c r="G17" s="36">
        <v>6119</v>
      </c>
      <c r="H17" s="11" t="str">
        <f t="shared" si="2"/>
        <v>N/A</v>
      </c>
      <c r="I17" s="12">
        <v>-3.4000000000000002E-2</v>
      </c>
      <c r="J17" s="12">
        <v>4.3840000000000003</v>
      </c>
      <c r="K17" s="43" t="s">
        <v>736</v>
      </c>
      <c r="L17" s="9" t="str">
        <f t="shared" si="3"/>
        <v>Yes</v>
      </c>
    </row>
    <row r="18" spans="1:12" x14ac:dyDescent="0.25">
      <c r="A18" s="4" t="s">
        <v>982</v>
      </c>
      <c r="B18" s="35" t="s">
        <v>213</v>
      </c>
      <c r="C18" s="36">
        <v>2639</v>
      </c>
      <c r="D18" s="11" t="str">
        <f t="shared" si="0"/>
        <v>N/A</v>
      </c>
      <c r="E18" s="36">
        <v>2525</v>
      </c>
      <c r="F18" s="11" t="str">
        <f t="shared" si="1"/>
        <v>N/A</v>
      </c>
      <c r="G18" s="36">
        <v>2423</v>
      </c>
      <c r="H18" s="11" t="str">
        <f t="shared" si="2"/>
        <v>N/A</v>
      </c>
      <c r="I18" s="12">
        <v>-4.32</v>
      </c>
      <c r="J18" s="12">
        <v>-4.04</v>
      </c>
      <c r="K18" s="43" t="s">
        <v>736</v>
      </c>
      <c r="L18" s="9" t="str">
        <f t="shared" si="3"/>
        <v>Yes</v>
      </c>
    </row>
    <row r="19" spans="1:12" x14ac:dyDescent="0.25">
      <c r="A19" s="4" t="s">
        <v>983</v>
      </c>
      <c r="B19" s="35" t="s">
        <v>213</v>
      </c>
      <c r="C19" s="36">
        <v>464</v>
      </c>
      <c r="D19" s="11" t="str">
        <f t="shared" si="0"/>
        <v>N/A</v>
      </c>
      <c r="E19" s="36">
        <v>440</v>
      </c>
      <c r="F19" s="11" t="str">
        <f t="shared" si="1"/>
        <v>N/A</v>
      </c>
      <c r="G19" s="36">
        <v>460</v>
      </c>
      <c r="H19" s="11" t="str">
        <f t="shared" si="2"/>
        <v>N/A</v>
      </c>
      <c r="I19" s="12">
        <v>-5.17</v>
      </c>
      <c r="J19" s="12">
        <v>4.5449999999999999</v>
      </c>
      <c r="K19" s="43" t="s">
        <v>736</v>
      </c>
      <c r="L19" s="9" t="str">
        <f t="shared" si="3"/>
        <v>Yes</v>
      </c>
    </row>
    <row r="20" spans="1:12" x14ac:dyDescent="0.25">
      <c r="A20" s="4" t="s">
        <v>984</v>
      </c>
      <c r="B20" s="35" t="s">
        <v>213</v>
      </c>
      <c r="C20" s="36">
        <v>21416</v>
      </c>
      <c r="D20" s="11" t="str">
        <f t="shared" si="0"/>
        <v>N/A</v>
      </c>
      <c r="E20" s="36">
        <v>22041</v>
      </c>
      <c r="F20" s="11" t="str">
        <f t="shared" si="1"/>
        <v>N/A</v>
      </c>
      <c r="G20" s="36">
        <v>22098</v>
      </c>
      <c r="H20" s="11" t="str">
        <f t="shared" si="2"/>
        <v>N/A</v>
      </c>
      <c r="I20" s="12">
        <v>2.9180000000000001</v>
      </c>
      <c r="J20" s="12">
        <v>0.2586</v>
      </c>
      <c r="K20" s="43" t="s">
        <v>736</v>
      </c>
      <c r="L20" s="9" t="str">
        <f t="shared" si="3"/>
        <v>Yes</v>
      </c>
    </row>
    <row r="21" spans="1:12" x14ac:dyDescent="0.25">
      <c r="A21" s="2" t="s">
        <v>985</v>
      </c>
      <c r="B21" s="35" t="s">
        <v>213</v>
      </c>
      <c r="C21" s="36">
        <v>0</v>
      </c>
      <c r="D21" s="11" t="str">
        <f t="shared" si="0"/>
        <v>N/A</v>
      </c>
      <c r="E21" s="36">
        <v>0</v>
      </c>
      <c r="F21" s="11" t="str">
        <f t="shared" si="1"/>
        <v>N/A</v>
      </c>
      <c r="G21" s="36">
        <v>0</v>
      </c>
      <c r="H21" s="11" t="str">
        <f t="shared" si="2"/>
        <v>N/A</v>
      </c>
      <c r="I21" s="12" t="s">
        <v>1744</v>
      </c>
      <c r="J21" s="12" t="s">
        <v>1744</v>
      </c>
      <c r="K21" s="43" t="s">
        <v>736</v>
      </c>
      <c r="L21" s="9" t="str">
        <f t="shared" si="3"/>
        <v>N/A</v>
      </c>
    </row>
    <row r="22" spans="1:12" x14ac:dyDescent="0.25">
      <c r="A22" s="4" t="s">
        <v>1703</v>
      </c>
      <c r="B22" s="35" t="s">
        <v>213</v>
      </c>
      <c r="C22" s="36">
        <v>15387</v>
      </c>
      <c r="D22" s="11" t="str">
        <f t="shared" si="0"/>
        <v>N/A</v>
      </c>
      <c r="E22" s="36">
        <v>321817</v>
      </c>
      <c r="F22" s="11" t="str">
        <f t="shared" si="1"/>
        <v>N/A</v>
      </c>
      <c r="G22" s="36">
        <v>327804</v>
      </c>
      <c r="H22" s="11" t="str">
        <f t="shared" si="2"/>
        <v>N/A</v>
      </c>
      <c r="I22" s="12">
        <v>1991</v>
      </c>
      <c r="J22" s="12">
        <v>1.86</v>
      </c>
      <c r="K22" s="43" t="s">
        <v>736</v>
      </c>
      <c r="L22" s="9" t="str">
        <f t="shared" si="3"/>
        <v>Yes</v>
      </c>
    </row>
    <row r="23" spans="1:12" x14ac:dyDescent="0.25">
      <c r="A23" s="4" t="s">
        <v>986</v>
      </c>
      <c r="B23" s="35" t="s">
        <v>213</v>
      </c>
      <c r="C23" s="36">
        <v>7525</v>
      </c>
      <c r="D23" s="11" t="str">
        <f t="shared" si="0"/>
        <v>N/A</v>
      </c>
      <c r="E23" s="36">
        <v>212312</v>
      </c>
      <c r="F23" s="11" t="str">
        <f t="shared" si="1"/>
        <v>N/A</v>
      </c>
      <c r="G23" s="36">
        <v>218592</v>
      </c>
      <c r="H23" s="11" t="str">
        <f t="shared" si="2"/>
        <v>N/A</v>
      </c>
      <c r="I23" s="12">
        <v>2721</v>
      </c>
      <c r="J23" s="12">
        <v>2.9580000000000002</v>
      </c>
      <c r="K23" s="43" t="s">
        <v>736</v>
      </c>
      <c r="L23" s="9" t="str">
        <f t="shared" si="3"/>
        <v>Yes</v>
      </c>
    </row>
    <row r="24" spans="1:12" x14ac:dyDescent="0.25">
      <c r="A24" s="4" t="s">
        <v>987</v>
      </c>
      <c r="B24" s="35" t="s">
        <v>213</v>
      </c>
      <c r="C24" s="36">
        <v>0</v>
      </c>
      <c r="D24" s="11" t="str">
        <f t="shared" si="0"/>
        <v>N/A</v>
      </c>
      <c r="E24" s="36">
        <v>0</v>
      </c>
      <c r="F24" s="11" t="str">
        <f t="shared" si="1"/>
        <v>N/A</v>
      </c>
      <c r="G24" s="36">
        <v>0</v>
      </c>
      <c r="H24" s="11" t="str">
        <f t="shared" si="2"/>
        <v>N/A</v>
      </c>
      <c r="I24" s="12" t="s">
        <v>1744</v>
      </c>
      <c r="J24" s="12" t="s">
        <v>1744</v>
      </c>
      <c r="K24" s="43" t="s">
        <v>736</v>
      </c>
      <c r="L24" s="9" t="str">
        <f t="shared" si="3"/>
        <v>N/A</v>
      </c>
    </row>
    <row r="25" spans="1:12" x14ac:dyDescent="0.25">
      <c r="A25" s="4" t="s">
        <v>988</v>
      </c>
      <c r="B25" s="35" t="s">
        <v>213</v>
      </c>
      <c r="C25" s="36">
        <v>307</v>
      </c>
      <c r="D25" s="11" t="str">
        <f t="shared" si="0"/>
        <v>N/A</v>
      </c>
      <c r="E25" s="36">
        <v>1437</v>
      </c>
      <c r="F25" s="11" t="str">
        <f t="shared" si="1"/>
        <v>N/A</v>
      </c>
      <c r="G25" s="36">
        <v>1457</v>
      </c>
      <c r="H25" s="11" t="str">
        <f t="shared" si="2"/>
        <v>N/A</v>
      </c>
      <c r="I25" s="12">
        <v>368.1</v>
      </c>
      <c r="J25" s="12">
        <v>1.3919999999999999</v>
      </c>
      <c r="K25" s="43" t="s">
        <v>736</v>
      </c>
      <c r="L25" s="9" t="str">
        <f t="shared" si="3"/>
        <v>Yes</v>
      </c>
    </row>
    <row r="26" spans="1:12" x14ac:dyDescent="0.25">
      <c r="A26" s="4" t="s">
        <v>989</v>
      </c>
      <c r="B26" s="35" t="s">
        <v>213</v>
      </c>
      <c r="C26" s="36">
        <v>3115</v>
      </c>
      <c r="D26" s="11" t="str">
        <f t="shared" si="0"/>
        <v>N/A</v>
      </c>
      <c r="E26" s="36">
        <v>63928</v>
      </c>
      <c r="F26" s="11" t="str">
        <f t="shared" si="1"/>
        <v>N/A</v>
      </c>
      <c r="G26" s="36">
        <v>63187</v>
      </c>
      <c r="H26" s="11" t="str">
        <f t="shared" si="2"/>
        <v>N/A</v>
      </c>
      <c r="I26" s="12">
        <v>1952</v>
      </c>
      <c r="J26" s="12">
        <v>-1.1599999999999999</v>
      </c>
      <c r="K26" s="43" t="s">
        <v>736</v>
      </c>
      <c r="L26" s="9" t="str">
        <f t="shared" si="3"/>
        <v>Yes</v>
      </c>
    </row>
    <row r="27" spans="1:12" x14ac:dyDescent="0.25">
      <c r="A27" s="4" t="s">
        <v>990</v>
      </c>
      <c r="B27" s="35" t="s">
        <v>213</v>
      </c>
      <c r="C27" s="36">
        <v>4255</v>
      </c>
      <c r="D27" s="11" t="str">
        <f t="shared" si="0"/>
        <v>N/A</v>
      </c>
      <c r="E27" s="36">
        <v>38344</v>
      </c>
      <c r="F27" s="11" t="str">
        <f t="shared" si="1"/>
        <v>N/A</v>
      </c>
      <c r="G27" s="36">
        <v>38548</v>
      </c>
      <c r="H27" s="11" t="str">
        <f t="shared" si="2"/>
        <v>N/A</v>
      </c>
      <c r="I27" s="12">
        <v>801.2</v>
      </c>
      <c r="J27" s="12">
        <v>0.53200000000000003</v>
      </c>
      <c r="K27" s="43" t="s">
        <v>736</v>
      </c>
      <c r="L27" s="9" t="str">
        <f t="shared" si="3"/>
        <v>Yes</v>
      </c>
    </row>
    <row r="28" spans="1:12" x14ac:dyDescent="0.25">
      <c r="A28" s="50" t="s">
        <v>991</v>
      </c>
      <c r="B28" s="35" t="s">
        <v>213</v>
      </c>
      <c r="C28" s="36">
        <v>185</v>
      </c>
      <c r="D28" s="11" t="str">
        <f t="shared" si="0"/>
        <v>N/A</v>
      </c>
      <c r="E28" s="36">
        <v>5796</v>
      </c>
      <c r="F28" s="11" t="str">
        <f t="shared" si="1"/>
        <v>N/A</v>
      </c>
      <c r="G28" s="36">
        <v>6020</v>
      </c>
      <c r="H28" s="11" t="str">
        <f t="shared" si="2"/>
        <v>N/A</v>
      </c>
      <c r="I28" s="12">
        <v>3033</v>
      </c>
      <c r="J28" s="12">
        <v>3.8650000000000002</v>
      </c>
      <c r="K28" s="43" t="s">
        <v>736</v>
      </c>
      <c r="L28" s="9" t="str">
        <f t="shared" si="3"/>
        <v>Yes</v>
      </c>
    </row>
    <row r="29" spans="1:12" x14ac:dyDescent="0.25">
      <c r="A29" s="50" t="s">
        <v>992</v>
      </c>
      <c r="B29" s="35" t="s">
        <v>213</v>
      </c>
      <c r="C29" s="36">
        <v>0</v>
      </c>
      <c r="D29" s="11" t="str">
        <f t="shared" si="0"/>
        <v>N/A</v>
      </c>
      <c r="E29" s="36">
        <v>0</v>
      </c>
      <c r="F29" s="11" t="str">
        <f t="shared" si="1"/>
        <v>N/A</v>
      </c>
      <c r="G29" s="36">
        <v>0</v>
      </c>
      <c r="H29" s="11" t="str">
        <f t="shared" si="2"/>
        <v>N/A</v>
      </c>
      <c r="I29" s="12" t="s">
        <v>1744</v>
      </c>
      <c r="J29" s="12" t="s">
        <v>1744</v>
      </c>
      <c r="K29" s="43" t="s">
        <v>736</v>
      </c>
      <c r="L29" s="9" t="str">
        <f t="shared" si="3"/>
        <v>N/A</v>
      </c>
    </row>
    <row r="30" spans="1:12" x14ac:dyDescent="0.25">
      <c r="A30" s="50" t="s">
        <v>106</v>
      </c>
      <c r="B30" s="35" t="s">
        <v>213</v>
      </c>
      <c r="C30" s="36">
        <v>120679</v>
      </c>
      <c r="D30" s="11" t="str">
        <f t="shared" si="0"/>
        <v>N/A</v>
      </c>
      <c r="E30" s="36">
        <v>304404</v>
      </c>
      <c r="F30" s="11" t="str">
        <f t="shared" si="1"/>
        <v>N/A</v>
      </c>
      <c r="G30" s="36">
        <v>323052</v>
      </c>
      <c r="H30" s="11" t="str">
        <f t="shared" si="2"/>
        <v>N/A</v>
      </c>
      <c r="I30" s="12">
        <v>152.19999999999999</v>
      </c>
      <c r="J30" s="12">
        <v>6.1260000000000003</v>
      </c>
      <c r="K30" s="43" t="s">
        <v>736</v>
      </c>
      <c r="L30" s="9" t="str">
        <f t="shared" si="3"/>
        <v>Yes</v>
      </c>
    </row>
    <row r="31" spans="1:12" x14ac:dyDescent="0.25">
      <c r="A31" s="44" t="s">
        <v>993</v>
      </c>
      <c r="B31" s="35" t="s">
        <v>213</v>
      </c>
      <c r="C31" s="36">
        <v>9459</v>
      </c>
      <c r="D31" s="11" t="str">
        <f t="shared" si="0"/>
        <v>N/A</v>
      </c>
      <c r="E31" s="36">
        <v>143737</v>
      </c>
      <c r="F31" s="11" t="str">
        <f t="shared" si="1"/>
        <v>N/A</v>
      </c>
      <c r="G31" s="36">
        <v>149294</v>
      </c>
      <c r="H31" s="11" t="str">
        <f t="shared" si="2"/>
        <v>N/A</v>
      </c>
      <c r="I31" s="12">
        <v>1420</v>
      </c>
      <c r="J31" s="12">
        <v>3.8660000000000001</v>
      </c>
      <c r="K31" s="43" t="s">
        <v>736</v>
      </c>
      <c r="L31" s="9" t="str">
        <f t="shared" si="3"/>
        <v>Yes</v>
      </c>
    </row>
    <row r="32" spans="1:12" x14ac:dyDescent="0.25">
      <c r="A32" s="44" t="s">
        <v>994</v>
      </c>
      <c r="B32" s="35" t="s">
        <v>213</v>
      </c>
      <c r="C32" s="36">
        <v>0</v>
      </c>
      <c r="D32" s="11" t="str">
        <f t="shared" si="0"/>
        <v>N/A</v>
      </c>
      <c r="E32" s="36">
        <v>0</v>
      </c>
      <c r="F32" s="11" t="str">
        <f t="shared" si="1"/>
        <v>N/A</v>
      </c>
      <c r="G32" s="36">
        <v>0</v>
      </c>
      <c r="H32" s="11" t="str">
        <f t="shared" si="2"/>
        <v>N/A</v>
      </c>
      <c r="I32" s="12" t="s">
        <v>1744</v>
      </c>
      <c r="J32" s="12" t="s">
        <v>1744</v>
      </c>
      <c r="K32" s="43" t="s">
        <v>736</v>
      </c>
      <c r="L32" s="9" t="str">
        <f t="shared" si="3"/>
        <v>N/A</v>
      </c>
    </row>
    <row r="33" spans="1:12" x14ac:dyDescent="0.25">
      <c r="A33" s="44" t="s">
        <v>995</v>
      </c>
      <c r="B33" s="35" t="s">
        <v>213</v>
      </c>
      <c r="C33" s="36">
        <v>209</v>
      </c>
      <c r="D33" s="11" t="str">
        <f t="shared" si="0"/>
        <v>N/A</v>
      </c>
      <c r="E33" s="36">
        <v>816</v>
      </c>
      <c r="F33" s="11" t="str">
        <f t="shared" si="1"/>
        <v>N/A</v>
      </c>
      <c r="G33" s="36">
        <v>641</v>
      </c>
      <c r="H33" s="11" t="str">
        <f t="shared" si="2"/>
        <v>N/A</v>
      </c>
      <c r="I33" s="12">
        <v>290.39999999999998</v>
      </c>
      <c r="J33" s="12">
        <v>-21.4</v>
      </c>
      <c r="K33" s="43" t="s">
        <v>736</v>
      </c>
      <c r="L33" s="9" t="str">
        <f t="shared" si="3"/>
        <v>Yes</v>
      </c>
    </row>
    <row r="34" spans="1:12" x14ac:dyDescent="0.25">
      <c r="A34" s="44" t="s">
        <v>996</v>
      </c>
      <c r="B34" s="35" t="s">
        <v>213</v>
      </c>
      <c r="C34" s="36">
        <v>3793</v>
      </c>
      <c r="D34" s="11" t="str">
        <f t="shared" si="0"/>
        <v>N/A</v>
      </c>
      <c r="E34" s="36">
        <v>12186</v>
      </c>
      <c r="F34" s="11" t="str">
        <f t="shared" si="1"/>
        <v>N/A</v>
      </c>
      <c r="G34" s="36">
        <v>12076</v>
      </c>
      <c r="H34" s="11" t="str">
        <f t="shared" si="2"/>
        <v>N/A</v>
      </c>
      <c r="I34" s="12">
        <v>221.3</v>
      </c>
      <c r="J34" s="12">
        <v>-0.90300000000000002</v>
      </c>
      <c r="K34" s="43" t="s">
        <v>736</v>
      </c>
      <c r="L34" s="9" t="str">
        <f t="shared" si="3"/>
        <v>Yes</v>
      </c>
    </row>
    <row r="35" spans="1:12" x14ac:dyDescent="0.25">
      <c r="A35" s="44" t="s">
        <v>997</v>
      </c>
      <c r="B35" s="35" t="s">
        <v>213</v>
      </c>
      <c r="C35" s="36">
        <v>107218</v>
      </c>
      <c r="D35" s="11" t="str">
        <f t="shared" si="0"/>
        <v>N/A</v>
      </c>
      <c r="E35" s="36">
        <v>147665</v>
      </c>
      <c r="F35" s="11" t="str">
        <f t="shared" si="1"/>
        <v>N/A</v>
      </c>
      <c r="G35" s="36">
        <v>161041</v>
      </c>
      <c r="H35" s="11" t="str">
        <f t="shared" si="2"/>
        <v>N/A</v>
      </c>
      <c r="I35" s="12">
        <v>37.72</v>
      </c>
      <c r="J35" s="12">
        <v>9.0579999999999998</v>
      </c>
      <c r="K35" s="43" t="s">
        <v>736</v>
      </c>
      <c r="L35" s="9" t="str">
        <f t="shared" si="3"/>
        <v>Yes</v>
      </c>
    </row>
    <row r="36" spans="1:12" x14ac:dyDescent="0.25">
      <c r="A36" s="44" t="s">
        <v>998</v>
      </c>
      <c r="B36" s="35" t="s">
        <v>213</v>
      </c>
      <c r="C36" s="36">
        <v>0</v>
      </c>
      <c r="D36" s="11" t="str">
        <f t="shared" si="0"/>
        <v>N/A</v>
      </c>
      <c r="E36" s="36">
        <v>0</v>
      </c>
      <c r="F36" s="11" t="str">
        <f t="shared" si="1"/>
        <v>N/A</v>
      </c>
      <c r="G36" s="36">
        <v>0</v>
      </c>
      <c r="H36" s="11" t="str">
        <f t="shared" si="2"/>
        <v>N/A</v>
      </c>
      <c r="I36" s="12" t="s">
        <v>1744</v>
      </c>
      <c r="J36" s="12" t="s">
        <v>1744</v>
      </c>
      <c r="K36" s="43" t="s">
        <v>736</v>
      </c>
      <c r="L36" s="9" t="str">
        <f t="shared" si="3"/>
        <v>N/A</v>
      </c>
    </row>
    <row r="37" spans="1:12" x14ac:dyDescent="0.25">
      <c r="A37" s="44" t="s">
        <v>122</v>
      </c>
      <c r="B37" s="35" t="s">
        <v>213</v>
      </c>
      <c r="C37" s="36">
        <v>1051</v>
      </c>
      <c r="D37" s="11" t="str">
        <f t="shared" si="0"/>
        <v>N/A</v>
      </c>
      <c r="E37" s="36">
        <v>1150</v>
      </c>
      <c r="F37" s="11" t="str">
        <f t="shared" si="1"/>
        <v>N/A</v>
      </c>
      <c r="G37" s="36">
        <v>1273</v>
      </c>
      <c r="H37" s="11" t="str">
        <f t="shared" si="2"/>
        <v>N/A</v>
      </c>
      <c r="I37" s="12">
        <v>9.42</v>
      </c>
      <c r="J37" s="12">
        <v>10.7</v>
      </c>
      <c r="K37" s="43" t="s">
        <v>736</v>
      </c>
      <c r="L37" s="9" t="str">
        <f t="shared" si="3"/>
        <v>Yes</v>
      </c>
    </row>
    <row r="38" spans="1:12" x14ac:dyDescent="0.25">
      <c r="A38" s="44" t="s">
        <v>84</v>
      </c>
      <c r="B38" s="35" t="s">
        <v>213</v>
      </c>
      <c r="C38" s="45">
        <v>1619842705</v>
      </c>
      <c r="D38" s="11" t="str">
        <f t="shared" si="0"/>
        <v>N/A</v>
      </c>
      <c r="E38" s="45">
        <v>3314783873</v>
      </c>
      <c r="F38" s="11" t="str">
        <f t="shared" si="1"/>
        <v>N/A</v>
      </c>
      <c r="G38" s="45">
        <v>3628938380</v>
      </c>
      <c r="H38" s="11" t="str">
        <f t="shared" si="2"/>
        <v>N/A</v>
      </c>
      <c r="I38" s="12">
        <v>104.6</v>
      </c>
      <c r="J38" s="12">
        <v>9.4770000000000003</v>
      </c>
      <c r="K38" s="43" t="s">
        <v>736</v>
      </c>
      <c r="L38" s="9" t="str">
        <f t="shared" si="3"/>
        <v>Yes</v>
      </c>
    </row>
    <row r="39" spans="1:12" x14ac:dyDescent="0.25">
      <c r="A39" s="44" t="s">
        <v>1287</v>
      </c>
      <c r="B39" s="35" t="s">
        <v>213</v>
      </c>
      <c r="C39" s="45">
        <v>9449.8305574000005</v>
      </c>
      <c r="D39" s="11" t="str">
        <f t="shared" si="0"/>
        <v>N/A</v>
      </c>
      <c r="E39" s="45">
        <v>5006.3189044000001</v>
      </c>
      <c r="F39" s="11" t="str">
        <f t="shared" si="1"/>
        <v>N/A</v>
      </c>
      <c r="G39" s="45">
        <v>5278.7629534999996</v>
      </c>
      <c r="H39" s="11" t="str">
        <f t="shared" si="2"/>
        <v>N/A</v>
      </c>
      <c r="I39" s="12">
        <v>-47</v>
      </c>
      <c r="J39" s="12">
        <v>5.4420000000000002</v>
      </c>
      <c r="K39" s="43" t="s">
        <v>736</v>
      </c>
      <c r="L39" s="9" t="str">
        <f t="shared" si="3"/>
        <v>Yes</v>
      </c>
    </row>
    <row r="40" spans="1:12" x14ac:dyDescent="0.25">
      <c r="A40" s="44" t="s">
        <v>1288</v>
      </c>
      <c r="B40" s="35" t="s">
        <v>213</v>
      </c>
      <c r="C40" s="45">
        <v>11566.009088999999</v>
      </c>
      <c r="D40" s="11" t="str">
        <f>IF($B40="N/A","N/A",IF(C40&gt;10,"No",IF(C40&lt;-10,"No","Yes")))</f>
        <v>N/A</v>
      </c>
      <c r="E40" s="45">
        <v>5568.7816642999996</v>
      </c>
      <c r="F40" s="11" t="str">
        <f>IF($B40="N/A","N/A",IF(E40&gt;10,"No",IF(E40&lt;-10,"No","Yes")))</f>
        <v>N/A</v>
      </c>
      <c r="G40" s="45">
        <v>5876.6424677000005</v>
      </c>
      <c r="H40" s="11" t="str">
        <f>IF($B40="N/A","N/A",IF(G40&gt;10,"No",IF(G40&lt;-10,"No","Yes")))</f>
        <v>N/A</v>
      </c>
      <c r="I40" s="12">
        <v>-51.9</v>
      </c>
      <c r="J40" s="12">
        <v>5.5279999999999996</v>
      </c>
      <c r="K40" s="43" t="s">
        <v>736</v>
      </c>
      <c r="L40" s="9" t="str">
        <f>IF(J40="Div by 0", "N/A", IF(K40="N/A","N/A", IF(J40&gt;VALUE(MID(K40,1,2)), "No", IF(J40&lt;-1*VALUE(MID(K40,1,2)), "No", "Yes"))))</f>
        <v>Yes</v>
      </c>
    </row>
    <row r="41" spans="1:12" x14ac:dyDescent="0.25">
      <c r="A41" s="44" t="s">
        <v>107</v>
      </c>
      <c r="B41" s="35" t="s">
        <v>213</v>
      </c>
      <c r="C41" s="45">
        <v>1078614</v>
      </c>
      <c r="D41" s="11" t="str">
        <f t="shared" ref="D41:D44" si="4">IF($B41="N/A","N/A",IF(C41&gt;10,"No",IF(C41&lt;-10,"No","Yes")))</f>
        <v>N/A</v>
      </c>
      <c r="E41" s="45">
        <v>0</v>
      </c>
      <c r="F41" s="11" t="str">
        <f t="shared" ref="F41:F44" si="5">IF($B41="N/A","N/A",IF(E41&gt;10,"No",IF(E41&lt;-10,"No","Yes")))</f>
        <v>N/A</v>
      </c>
      <c r="G41" s="45">
        <v>0</v>
      </c>
      <c r="H41" s="11" t="str">
        <f t="shared" ref="H41:H44" si="6">IF($B41="N/A","N/A",IF(G41&gt;10,"No",IF(G41&lt;-10,"No","Yes")))</f>
        <v>N/A</v>
      </c>
      <c r="I41" s="12">
        <v>-100</v>
      </c>
      <c r="J41" s="12" t="s">
        <v>1744</v>
      </c>
      <c r="K41" s="43" t="s">
        <v>736</v>
      </c>
      <c r="L41" s="9" t="str">
        <f t="shared" ref="L41:L43" si="7">IF(J41="Div by 0", "N/A", IF(K41="N/A","N/A", IF(J41&gt;VALUE(MID(K41,1,2)), "No", IF(J41&lt;-1*VALUE(MID(K41,1,2)), "No", "Yes"))))</f>
        <v>N/A</v>
      </c>
    </row>
    <row r="42" spans="1:12" x14ac:dyDescent="0.25">
      <c r="A42" s="44" t="s">
        <v>158</v>
      </c>
      <c r="B42" s="43" t="s">
        <v>217</v>
      </c>
      <c r="C42" s="1">
        <v>1094</v>
      </c>
      <c r="D42" s="11" t="str">
        <f>IF($B42="N/A","N/A",IF(C42&gt;0,"No",IF(C42&lt;0,"No","Yes")))</f>
        <v>No</v>
      </c>
      <c r="E42" s="1">
        <v>0</v>
      </c>
      <c r="F42" s="11" t="str">
        <f>IF($B42="N/A","N/A",IF(E42&gt;0,"No",IF(E42&lt;0,"No","Yes")))</f>
        <v>Yes</v>
      </c>
      <c r="G42" s="1">
        <v>0</v>
      </c>
      <c r="H42" s="11" t="str">
        <f>IF($B42="N/A","N/A",IF(G42&gt;0,"No",IF(G42&lt;0,"No","Yes")))</f>
        <v>Yes</v>
      </c>
      <c r="I42" s="12">
        <v>-100</v>
      </c>
      <c r="J42" s="12" t="s">
        <v>1744</v>
      </c>
      <c r="K42" s="43" t="s">
        <v>736</v>
      </c>
      <c r="L42" s="9" t="str">
        <f t="shared" si="7"/>
        <v>N/A</v>
      </c>
    </row>
    <row r="43" spans="1:12" x14ac:dyDescent="0.25">
      <c r="A43" s="44" t="s">
        <v>156</v>
      </c>
      <c r="B43" s="35" t="s">
        <v>213</v>
      </c>
      <c r="C43" s="45">
        <v>1078614</v>
      </c>
      <c r="D43" s="11" t="str">
        <f t="shared" si="4"/>
        <v>N/A</v>
      </c>
      <c r="E43" s="45">
        <v>0</v>
      </c>
      <c r="F43" s="11" t="str">
        <f t="shared" si="5"/>
        <v>N/A</v>
      </c>
      <c r="G43" s="45">
        <v>0</v>
      </c>
      <c r="H43" s="11" t="str">
        <f t="shared" si="6"/>
        <v>N/A</v>
      </c>
      <c r="I43" s="12">
        <v>-100</v>
      </c>
      <c r="J43" s="12" t="s">
        <v>1744</v>
      </c>
      <c r="K43" s="43" t="s">
        <v>736</v>
      </c>
      <c r="L43" s="9" t="str">
        <f t="shared" si="7"/>
        <v>N/A</v>
      </c>
    </row>
    <row r="44" spans="1:12" x14ac:dyDescent="0.25">
      <c r="A44" s="44" t="s">
        <v>1289</v>
      </c>
      <c r="B44" s="35" t="s">
        <v>213</v>
      </c>
      <c r="C44" s="45">
        <v>985.93601463000005</v>
      </c>
      <c r="D44" s="11" t="str">
        <f t="shared" si="4"/>
        <v>N/A</v>
      </c>
      <c r="E44" s="45" t="s">
        <v>1744</v>
      </c>
      <c r="F44" s="11" t="str">
        <f t="shared" si="5"/>
        <v>N/A</v>
      </c>
      <c r="G44" s="45" t="s">
        <v>1744</v>
      </c>
      <c r="H44" s="11" t="str">
        <f t="shared" si="6"/>
        <v>N/A</v>
      </c>
      <c r="I44" s="12" t="s">
        <v>1744</v>
      </c>
      <c r="J44" s="12" t="s">
        <v>1744</v>
      </c>
      <c r="K44" s="43" t="s">
        <v>736</v>
      </c>
      <c r="L44" s="9" t="str">
        <f>IF(J44="Div by 0", "N/A", IF(OR(J44="N/A",K44="N/A"),"N/A", IF(J44&gt;VALUE(MID(K44,1,2)), "No", IF(J44&lt;-1*VALUE(MID(K44,1,2)), "No", "Yes"))))</f>
        <v>N/A</v>
      </c>
    </row>
    <row r="45" spans="1:12" x14ac:dyDescent="0.25">
      <c r="A45" s="44" t="s">
        <v>1290</v>
      </c>
      <c r="B45" s="35" t="s">
        <v>213</v>
      </c>
      <c r="C45" s="45">
        <v>19394.983285999999</v>
      </c>
      <c r="D45" s="11" t="str">
        <f t="shared" ref="D45:D71" si="8">IF($B45="N/A","N/A",IF(C45&gt;10,"No",IF(C45&lt;-10,"No","Yes")))</f>
        <v>N/A</v>
      </c>
      <c r="E45" s="45">
        <v>21098.770423000002</v>
      </c>
      <c r="F45" s="11" t="str">
        <f t="shared" ref="F45:F71" si="9">IF($B45="N/A","N/A",IF(E45&gt;10,"No",IF(E45&lt;-10,"No","Yes")))</f>
        <v>N/A</v>
      </c>
      <c r="G45" s="45">
        <v>20907.510901000001</v>
      </c>
      <c r="H45" s="11" t="str">
        <f t="shared" ref="H45:H71" si="10">IF($B45="N/A","N/A",IF(G45&gt;10,"No",IF(G45&lt;-10,"No","Yes")))</f>
        <v>N/A</v>
      </c>
      <c r="I45" s="12">
        <v>8.7850000000000001</v>
      </c>
      <c r="J45" s="12">
        <v>-0.90600000000000003</v>
      </c>
      <c r="K45" s="43" t="s">
        <v>736</v>
      </c>
      <c r="L45" s="9" t="str">
        <f t="shared" ref="L45:L71" si="11">IF(J45="Div by 0", "N/A", IF(K45="N/A","N/A", IF(J45&gt;VALUE(MID(K45,1,2)), "No", IF(J45&lt;-1*VALUE(MID(K45,1,2)), "No", "Yes"))))</f>
        <v>Yes</v>
      </c>
    </row>
    <row r="46" spans="1:12" x14ac:dyDescent="0.25">
      <c r="A46" s="44" t="s">
        <v>1291</v>
      </c>
      <c r="B46" s="35" t="s">
        <v>213</v>
      </c>
      <c r="C46" s="45">
        <v>19852.308793</v>
      </c>
      <c r="D46" s="11" t="str">
        <f t="shared" si="8"/>
        <v>N/A</v>
      </c>
      <c r="E46" s="45">
        <v>20506.210427999999</v>
      </c>
      <c r="F46" s="11" t="str">
        <f t="shared" si="9"/>
        <v>N/A</v>
      </c>
      <c r="G46" s="45">
        <v>22126.673835000001</v>
      </c>
      <c r="H46" s="11" t="str">
        <f t="shared" si="10"/>
        <v>N/A</v>
      </c>
      <c r="I46" s="12">
        <v>3.294</v>
      </c>
      <c r="J46" s="12">
        <v>7.9020000000000001</v>
      </c>
      <c r="K46" s="43" t="s">
        <v>736</v>
      </c>
      <c r="L46" s="9" t="str">
        <f t="shared" si="11"/>
        <v>Yes</v>
      </c>
    </row>
    <row r="47" spans="1:12" x14ac:dyDescent="0.25">
      <c r="A47" s="44" t="s">
        <v>1292</v>
      </c>
      <c r="B47" s="35" t="s">
        <v>213</v>
      </c>
      <c r="C47" s="45">
        <v>11396.481481000001</v>
      </c>
      <c r="D47" s="11" t="str">
        <f t="shared" si="8"/>
        <v>N/A</v>
      </c>
      <c r="E47" s="45">
        <v>12077.061275</v>
      </c>
      <c r="F47" s="11" t="str">
        <f t="shared" si="9"/>
        <v>N/A</v>
      </c>
      <c r="G47" s="45">
        <v>11075.16092</v>
      </c>
      <c r="H47" s="11" t="str">
        <f t="shared" si="10"/>
        <v>N/A</v>
      </c>
      <c r="I47" s="12">
        <v>5.9720000000000004</v>
      </c>
      <c r="J47" s="12">
        <v>-8.3000000000000007</v>
      </c>
      <c r="K47" s="43" t="s">
        <v>736</v>
      </c>
      <c r="L47" s="9" t="str">
        <f t="shared" si="11"/>
        <v>Yes</v>
      </c>
    </row>
    <row r="48" spans="1:12" x14ac:dyDescent="0.25">
      <c r="A48" s="44" t="s">
        <v>1293</v>
      </c>
      <c r="B48" s="35" t="s">
        <v>213</v>
      </c>
      <c r="C48" s="45">
        <v>611.85714285999995</v>
      </c>
      <c r="D48" s="11" t="str">
        <f t="shared" si="8"/>
        <v>N/A</v>
      </c>
      <c r="E48" s="45">
        <v>755.86666666999997</v>
      </c>
      <c r="F48" s="11" t="str">
        <f t="shared" si="9"/>
        <v>N/A</v>
      </c>
      <c r="G48" s="45">
        <v>312</v>
      </c>
      <c r="H48" s="11" t="str">
        <f t="shared" si="10"/>
        <v>N/A</v>
      </c>
      <c r="I48" s="12">
        <v>23.54</v>
      </c>
      <c r="J48" s="12">
        <v>-58.7</v>
      </c>
      <c r="K48" s="43" t="s">
        <v>736</v>
      </c>
      <c r="L48" s="9" t="str">
        <f t="shared" si="11"/>
        <v>No</v>
      </c>
    </row>
    <row r="49" spans="1:12" x14ac:dyDescent="0.25">
      <c r="A49" s="44" t="s">
        <v>1294</v>
      </c>
      <c r="B49" s="35" t="s">
        <v>213</v>
      </c>
      <c r="C49" s="45">
        <v>20227.871470999999</v>
      </c>
      <c r="D49" s="11" t="str">
        <f t="shared" si="8"/>
        <v>N/A</v>
      </c>
      <c r="E49" s="45">
        <v>22156.055023000001</v>
      </c>
      <c r="F49" s="11" t="str">
        <f t="shared" si="9"/>
        <v>N/A</v>
      </c>
      <c r="G49" s="45">
        <v>21771.446075</v>
      </c>
      <c r="H49" s="11" t="str">
        <f t="shared" si="10"/>
        <v>N/A</v>
      </c>
      <c r="I49" s="12">
        <v>9.532</v>
      </c>
      <c r="J49" s="12">
        <v>-1.74</v>
      </c>
      <c r="K49" s="43" t="s">
        <v>736</v>
      </c>
      <c r="L49" s="9" t="str">
        <f t="shared" si="11"/>
        <v>Yes</v>
      </c>
    </row>
    <row r="50" spans="1:12" x14ac:dyDescent="0.25">
      <c r="A50" s="44" t="s">
        <v>1295</v>
      </c>
      <c r="B50" s="35" t="s">
        <v>213</v>
      </c>
      <c r="C50" s="45" t="s">
        <v>1744</v>
      </c>
      <c r="D50" s="11" t="str">
        <f t="shared" si="8"/>
        <v>N/A</v>
      </c>
      <c r="E50" s="45" t="s">
        <v>1744</v>
      </c>
      <c r="F50" s="11" t="str">
        <f t="shared" si="9"/>
        <v>N/A</v>
      </c>
      <c r="G50" s="45" t="s">
        <v>1744</v>
      </c>
      <c r="H50" s="11" t="str">
        <f t="shared" si="10"/>
        <v>N/A</v>
      </c>
      <c r="I50" s="12" t="s">
        <v>1744</v>
      </c>
      <c r="J50" s="12" t="s">
        <v>1744</v>
      </c>
      <c r="K50" s="43" t="s">
        <v>736</v>
      </c>
      <c r="L50" s="9" t="str">
        <f t="shared" si="11"/>
        <v>N/A</v>
      </c>
    </row>
    <row r="51" spans="1:12" x14ac:dyDescent="0.25">
      <c r="A51" s="44" t="s">
        <v>1296</v>
      </c>
      <c r="B51" s="35" t="s">
        <v>213</v>
      </c>
      <c r="C51" s="45">
        <v>27386.831023999999</v>
      </c>
      <c r="D51" s="11" t="str">
        <f t="shared" si="8"/>
        <v>N/A</v>
      </c>
      <c r="E51" s="45">
        <v>28346.157769000001</v>
      </c>
      <c r="F51" s="11" t="str">
        <f t="shared" si="9"/>
        <v>N/A</v>
      </c>
      <c r="G51" s="45">
        <v>29357.385627</v>
      </c>
      <c r="H51" s="11" t="str">
        <f t="shared" si="10"/>
        <v>N/A</v>
      </c>
      <c r="I51" s="12">
        <v>3.5030000000000001</v>
      </c>
      <c r="J51" s="12">
        <v>3.5670000000000002</v>
      </c>
      <c r="K51" s="43" t="s">
        <v>736</v>
      </c>
      <c r="L51" s="9" t="str">
        <f t="shared" si="11"/>
        <v>Yes</v>
      </c>
    </row>
    <row r="52" spans="1:12" x14ac:dyDescent="0.25">
      <c r="A52" s="44" t="s">
        <v>1297</v>
      </c>
      <c r="B52" s="35" t="s">
        <v>213</v>
      </c>
      <c r="C52" s="45">
        <v>35262.193041999999</v>
      </c>
      <c r="D52" s="11" t="str">
        <f t="shared" si="8"/>
        <v>N/A</v>
      </c>
      <c r="E52" s="45">
        <v>36800.230809000001</v>
      </c>
      <c r="F52" s="11" t="str">
        <f t="shared" si="9"/>
        <v>N/A</v>
      </c>
      <c r="G52" s="45">
        <v>37923.132210999996</v>
      </c>
      <c r="H52" s="11" t="str">
        <f t="shared" si="10"/>
        <v>N/A</v>
      </c>
      <c r="I52" s="12">
        <v>4.3620000000000001</v>
      </c>
      <c r="J52" s="12">
        <v>3.0510000000000002</v>
      </c>
      <c r="K52" s="43" t="s">
        <v>736</v>
      </c>
      <c r="L52" s="9" t="str">
        <f t="shared" si="11"/>
        <v>Yes</v>
      </c>
    </row>
    <row r="53" spans="1:12" x14ac:dyDescent="0.25">
      <c r="A53" s="44" t="s">
        <v>1298</v>
      </c>
      <c r="B53" s="35" t="s">
        <v>213</v>
      </c>
      <c r="C53" s="45">
        <v>20186.071996999999</v>
      </c>
      <c r="D53" s="11" t="str">
        <f t="shared" si="8"/>
        <v>N/A</v>
      </c>
      <c r="E53" s="45">
        <v>22119.423365999999</v>
      </c>
      <c r="F53" s="11" t="str">
        <f t="shared" si="9"/>
        <v>N/A</v>
      </c>
      <c r="G53" s="45">
        <v>22840.525794000001</v>
      </c>
      <c r="H53" s="11" t="str">
        <f t="shared" si="10"/>
        <v>N/A</v>
      </c>
      <c r="I53" s="12">
        <v>9.5779999999999994</v>
      </c>
      <c r="J53" s="12">
        <v>3.26</v>
      </c>
      <c r="K53" s="43" t="s">
        <v>736</v>
      </c>
      <c r="L53" s="9" t="str">
        <f t="shared" si="11"/>
        <v>Yes</v>
      </c>
    </row>
    <row r="54" spans="1:12" x14ac:dyDescent="0.25">
      <c r="A54" s="44" t="s">
        <v>1299</v>
      </c>
      <c r="B54" s="35" t="s">
        <v>213</v>
      </c>
      <c r="C54" s="45">
        <v>11758.681033999999</v>
      </c>
      <c r="D54" s="11" t="str">
        <f t="shared" si="8"/>
        <v>N/A</v>
      </c>
      <c r="E54" s="45">
        <v>11631.088636</v>
      </c>
      <c r="F54" s="11" t="str">
        <f t="shared" si="9"/>
        <v>N/A</v>
      </c>
      <c r="G54" s="45">
        <v>14919.630434999999</v>
      </c>
      <c r="H54" s="11" t="str">
        <f t="shared" si="10"/>
        <v>N/A</v>
      </c>
      <c r="I54" s="12">
        <v>-1.0900000000000001</v>
      </c>
      <c r="J54" s="12">
        <v>28.27</v>
      </c>
      <c r="K54" s="43" t="s">
        <v>736</v>
      </c>
      <c r="L54" s="9" t="str">
        <f t="shared" si="11"/>
        <v>Yes</v>
      </c>
    </row>
    <row r="55" spans="1:12" x14ac:dyDescent="0.25">
      <c r="A55" s="44" t="s">
        <v>1676</v>
      </c>
      <c r="B55" s="35" t="s">
        <v>213</v>
      </c>
      <c r="C55" s="45">
        <v>26456.365100999999</v>
      </c>
      <c r="D55" s="11" t="str">
        <f t="shared" si="8"/>
        <v>N/A</v>
      </c>
      <c r="E55" s="45">
        <v>27144.731274000002</v>
      </c>
      <c r="F55" s="11" t="str">
        <f t="shared" si="9"/>
        <v>N/A</v>
      </c>
      <c r="G55" s="45">
        <v>28000.607431</v>
      </c>
      <c r="H55" s="11" t="str">
        <f t="shared" si="10"/>
        <v>N/A</v>
      </c>
      <c r="I55" s="12">
        <v>2.6019999999999999</v>
      </c>
      <c r="J55" s="12">
        <v>3.153</v>
      </c>
      <c r="K55" s="43" t="s">
        <v>736</v>
      </c>
      <c r="L55" s="9" t="str">
        <f t="shared" si="11"/>
        <v>Yes</v>
      </c>
    </row>
    <row r="56" spans="1:12" x14ac:dyDescent="0.25">
      <c r="A56" s="44" t="s">
        <v>1300</v>
      </c>
      <c r="B56" s="35" t="s">
        <v>213</v>
      </c>
      <c r="C56" s="45" t="s">
        <v>1744</v>
      </c>
      <c r="D56" s="11" t="str">
        <f t="shared" si="8"/>
        <v>N/A</v>
      </c>
      <c r="E56" s="45" t="s">
        <v>1744</v>
      </c>
      <c r="F56" s="11" t="str">
        <f t="shared" si="9"/>
        <v>N/A</v>
      </c>
      <c r="G56" s="45" t="s">
        <v>1744</v>
      </c>
      <c r="H56" s="11" t="str">
        <f t="shared" si="10"/>
        <v>N/A</v>
      </c>
      <c r="I56" s="12" t="s">
        <v>1744</v>
      </c>
      <c r="J56" s="12" t="s">
        <v>1744</v>
      </c>
      <c r="K56" s="43" t="s">
        <v>736</v>
      </c>
      <c r="L56" s="9" t="str">
        <f t="shared" si="11"/>
        <v>N/A</v>
      </c>
    </row>
    <row r="57" spans="1:12" x14ac:dyDescent="0.25">
      <c r="A57" s="44" t="s">
        <v>1677</v>
      </c>
      <c r="B57" s="35" t="s">
        <v>213</v>
      </c>
      <c r="C57" s="45">
        <v>4402.1876909000002</v>
      </c>
      <c r="D57" s="11" t="str">
        <f t="shared" si="8"/>
        <v>N/A</v>
      </c>
      <c r="E57" s="45">
        <v>2850.5130337999999</v>
      </c>
      <c r="F57" s="11" t="str">
        <f t="shared" si="9"/>
        <v>N/A</v>
      </c>
      <c r="G57" s="45">
        <v>3060.1522860999999</v>
      </c>
      <c r="H57" s="11" t="str">
        <f t="shared" si="10"/>
        <v>N/A</v>
      </c>
      <c r="I57" s="12">
        <v>-35.200000000000003</v>
      </c>
      <c r="J57" s="12">
        <v>7.3540000000000001</v>
      </c>
      <c r="K57" s="43" t="s">
        <v>736</v>
      </c>
      <c r="L57" s="9" t="str">
        <f t="shared" si="11"/>
        <v>Yes</v>
      </c>
    </row>
    <row r="58" spans="1:12" x14ac:dyDescent="0.25">
      <c r="A58" s="44" t="s">
        <v>1301</v>
      </c>
      <c r="B58" s="35" t="s">
        <v>213</v>
      </c>
      <c r="C58" s="45">
        <v>1182.6317607999999</v>
      </c>
      <c r="D58" s="11" t="str">
        <f t="shared" si="8"/>
        <v>N/A</v>
      </c>
      <c r="E58" s="45">
        <v>2218.4940935999998</v>
      </c>
      <c r="F58" s="11" t="str">
        <f t="shared" si="9"/>
        <v>N/A</v>
      </c>
      <c r="G58" s="45">
        <v>2407.5581037000002</v>
      </c>
      <c r="H58" s="11" t="str">
        <f t="shared" si="10"/>
        <v>N/A</v>
      </c>
      <c r="I58" s="12">
        <v>87.59</v>
      </c>
      <c r="J58" s="12">
        <v>8.5220000000000002</v>
      </c>
      <c r="K58" s="43" t="s">
        <v>736</v>
      </c>
      <c r="L58" s="9" t="str">
        <f t="shared" si="11"/>
        <v>Yes</v>
      </c>
    </row>
    <row r="59" spans="1:12" ht="12" customHeight="1" x14ac:dyDescent="0.25">
      <c r="A59" s="44" t="s">
        <v>1678</v>
      </c>
      <c r="B59" s="35" t="s">
        <v>213</v>
      </c>
      <c r="C59" s="45" t="s">
        <v>1744</v>
      </c>
      <c r="D59" s="11" t="str">
        <f t="shared" si="8"/>
        <v>N/A</v>
      </c>
      <c r="E59" s="45" t="s">
        <v>1744</v>
      </c>
      <c r="F59" s="11" t="str">
        <f t="shared" si="9"/>
        <v>N/A</v>
      </c>
      <c r="G59" s="45" t="s">
        <v>1744</v>
      </c>
      <c r="H59" s="11" t="str">
        <f t="shared" si="10"/>
        <v>N/A</v>
      </c>
      <c r="I59" s="12" t="s">
        <v>1744</v>
      </c>
      <c r="J59" s="12" t="s">
        <v>1744</v>
      </c>
      <c r="K59" s="43" t="s">
        <v>736</v>
      </c>
      <c r="L59" s="9" t="str">
        <f t="shared" si="11"/>
        <v>N/A</v>
      </c>
    </row>
    <row r="60" spans="1:12" x14ac:dyDescent="0.25">
      <c r="A60" s="44" t="s">
        <v>1679</v>
      </c>
      <c r="B60" s="35" t="s">
        <v>213</v>
      </c>
      <c r="C60" s="45">
        <v>930.41368078000005</v>
      </c>
      <c r="D60" s="11" t="str">
        <f t="shared" si="8"/>
        <v>N/A</v>
      </c>
      <c r="E60" s="45">
        <v>1980.2755741000001</v>
      </c>
      <c r="F60" s="11" t="str">
        <f t="shared" si="9"/>
        <v>N/A</v>
      </c>
      <c r="G60" s="45">
        <v>2398.026081</v>
      </c>
      <c r="H60" s="11" t="str">
        <f t="shared" si="10"/>
        <v>N/A</v>
      </c>
      <c r="I60" s="12">
        <v>112.8</v>
      </c>
      <c r="J60" s="12">
        <v>21.1</v>
      </c>
      <c r="K60" s="43" t="s">
        <v>736</v>
      </c>
      <c r="L60" s="9" t="str">
        <f t="shared" si="11"/>
        <v>Yes</v>
      </c>
    </row>
    <row r="61" spans="1:12" x14ac:dyDescent="0.25">
      <c r="A61" s="3" t="s">
        <v>1680</v>
      </c>
      <c r="B61" s="35" t="s">
        <v>213</v>
      </c>
      <c r="C61" s="45">
        <v>3392.2902087000002</v>
      </c>
      <c r="D61" s="11" t="str">
        <f t="shared" si="8"/>
        <v>N/A</v>
      </c>
      <c r="E61" s="45">
        <v>3374.7893254999999</v>
      </c>
      <c r="F61" s="11" t="str">
        <f t="shared" si="9"/>
        <v>N/A</v>
      </c>
      <c r="G61" s="45">
        <v>3565.9335305999998</v>
      </c>
      <c r="H61" s="11" t="str">
        <f t="shared" si="10"/>
        <v>N/A</v>
      </c>
      <c r="I61" s="12">
        <v>-0.51600000000000001</v>
      </c>
      <c r="J61" s="12">
        <v>5.6639999999999997</v>
      </c>
      <c r="K61" s="43" t="s">
        <v>736</v>
      </c>
      <c r="L61" s="9" t="str">
        <f t="shared" si="11"/>
        <v>Yes</v>
      </c>
    </row>
    <row r="62" spans="1:12" x14ac:dyDescent="0.25">
      <c r="A62" s="3" t="s">
        <v>1681</v>
      </c>
      <c r="B62" s="35" t="s">
        <v>213</v>
      </c>
      <c r="C62" s="45">
        <v>10624.132315000001</v>
      </c>
      <c r="D62" s="11" t="str">
        <f t="shared" si="8"/>
        <v>N/A</v>
      </c>
      <c r="E62" s="45">
        <v>5229.8374713000003</v>
      </c>
      <c r="F62" s="11" t="str">
        <f t="shared" si="9"/>
        <v>N/A</v>
      </c>
      <c r="G62" s="45">
        <v>5661.9646934000002</v>
      </c>
      <c r="H62" s="11" t="str">
        <f t="shared" si="10"/>
        <v>N/A</v>
      </c>
      <c r="I62" s="12">
        <v>-50.8</v>
      </c>
      <c r="J62" s="12">
        <v>8.2629999999999999</v>
      </c>
      <c r="K62" s="43" t="s">
        <v>736</v>
      </c>
      <c r="L62" s="9" t="str">
        <f t="shared" si="11"/>
        <v>Yes</v>
      </c>
    </row>
    <row r="63" spans="1:12" x14ac:dyDescent="0.25">
      <c r="A63" s="3" t="s">
        <v>1682</v>
      </c>
      <c r="B63" s="35" t="s">
        <v>213</v>
      </c>
      <c r="C63" s="45">
        <v>15020.832431999999</v>
      </c>
      <c r="D63" s="11" t="str">
        <f t="shared" si="8"/>
        <v>N/A</v>
      </c>
      <c r="E63" s="45">
        <v>4694.3683574999995</v>
      </c>
      <c r="F63" s="11" t="str">
        <f t="shared" si="9"/>
        <v>N/A</v>
      </c>
      <c r="G63" s="45">
        <v>4947.7139534999997</v>
      </c>
      <c r="H63" s="11" t="str">
        <f t="shared" si="10"/>
        <v>N/A</v>
      </c>
      <c r="I63" s="12">
        <v>-68.7</v>
      </c>
      <c r="J63" s="12">
        <v>5.3970000000000002</v>
      </c>
      <c r="K63" s="43" t="s">
        <v>736</v>
      </c>
      <c r="L63" s="9" t="str">
        <f t="shared" si="11"/>
        <v>Yes</v>
      </c>
    </row>
    <row r="64" spans="1:12" x14ac:dyDescent="0.25">
      <c r="A64" s="3" t="s">
        <v>1683</v>
      </c>
      <c r="B64" s="35" t="s">
        <v>213</v>
      </c>
      <c r="C64" s="45" t="s">
        <v>1744</v>
      </c>
      <c r="D64" s="11" t="str">
        <f t="shared" si="8"/>
        <v>N/A</v>
      </c>
      <c r="E64" s="45" t="s">
        <v>1744</v>
      </c>
      <c r="F64" s="11" t="str">
        <f t="shared" si="9"/>
        <v>N/A</v>
      </c>
      <c r="G64" s="45" t="s">
        <v>1744</v>
      </c>
      <c r="H64" s="11" t="str">
        <f t="shared" si="10"/>
        <v>N/A</v>
      </c>
      <c r="I64" s="12" t="s">
        <v>1744</v>
      </c>
      <c r="J64" s="12" t="s">
        <v>1744</v>
      </c>
      <c r="K64" s="43" t="s">
        <v>736</v>
      </c>
      <c r="L64" s="9" t="str">
        <f t="shared" si="11"/>
        <v>N/A</v>
      </c>
    </row>
    <row r="65" spans="1:12" x14ac:dyDescent="0.25">
      <c r="A65" s="3" t="s">
        <v>1684</v>
      </c>
      <c r="B65" s="35" t="s">
        <v>213</v>
      </c>
      <c r="C65" s="45">
        <v>5168.2286809999996</v>
      </c>
      <c r="D65" s="11" t="str">
        <f t="shared" si="8"/>
        <v>N/A</v>
      </c>
      <c r="E65" s="45">
        <v>4652.7089262999998</v>
      </c>
      <c r="F65" s="11" t="str">
        <f t="shared" si="9"/>
        <v>N/A</v>
      </c>
      <c r="G65" s="45">
        <v>4945.7009614999997</v>
      </c>
      <c r="H65" s="11" t="str">
        <f t="shared" si="10"/>
        <v>N/A</v>
      </c>
      <c r="I65" s="12">
        <v>-9.9700000000000006</v>
      </c>
      <c r="J65" s="12">
        <v>6.2969999999999997</v>
      </c>
      <c r="K65" s="43" t="s">
        <v>736</v>
      </c>
      <c r="L65" s="9" t="str">
        <f t="shared" si="11"/>
        <v>Yes</v>
      </c>
    </row>
    <row r="66" spans="1:12" x14ac:dyDescent="0.25">
      <c r="A66" s="3" t="s">
        <v>1685</v>
      </c>
      <c r="B66" s="35" t="s">
        <v>213</v>
      </c>
      <c r="C66" s="45">
        <v>3306.7011312</v>
      </c>
      <c r="D66" s="11" t="str">
        <f t="shared" si="8"/>
        <v>N/A</v>
      </c>
      <c r="E66" s="45">
        <v>3887.4633392999999</v>
      </c>
      <c r="F66" s="11" t="str">
        <f t="shared" si="9"/>
        <v>N/A</v>
      </c>
      <c r="G66" s="45">
        <v>4129.4616527999997</v>
      </c>
      <c r="H66" s="11" t="str">
        <f t="shared" si="10"/>
        <v>N/A</v>
      </c>
      <c r="I66" s="12">
        <v>17.559999999999999</v>
      </c>
      <c r="J66" s="12">
        <v>6.2249999999999996</v>
      </c>
      <c r="K66" s="43" t="s">
        <v>736</v>
      </c>
      <c r="L66" s="9" t="str">
        <f t="shared" si="11"/>
        <v>Yes</v>
      </c>
    </row>
    <row r="67" spans="1:12" x14ac:dyDescent="0.25">
      <c r="A67" s="3" t="s">
        <v>1686</v>
      </c>
      <c r="B67" s="35" t="s">
        <v>213</v>
      </c>
      <c r="C67" s="45" t="s">
        <v>1744</v>
      </c>
      <c r="D67" s="11" t="str">
        <f t="shared" si="8"/>
        <v>N/A</v>
      </c>
      <c r="E67" s="45" t="s">
        <v>1744</v>
      </c>
      <c r="F67" s="11" t="str">
        <f t="shared" si="9"/>
        <v>N/A</v>
      </c>
      <c r="G67" s="45" t="s">
        <v>1744</v>
      </c>
      <c r="H67" s="11" t="str">
        <f t="shared" si="10"/>
        <v>N/A</v>
      </c>
      <c r="I67" s="12" t="s">
        <v>1744</v>
      </c>
      <c r="J67" s="12" t="s">
        <v>1744</v>
      </c>
      <c r="K67" s="43" t="s">
        <v>736</v>
      </c>
      <c r="L67" s="9" t="str">
        <f t="shared" si="11"/>
        <v>N/A</v>
      </c>
    </row>
    <row r="68" spans="1:12" x14ac:dyDescent="0.25">
      <c r="A68" s="2" t="s">
        <v>1687</v>
      </c>
      <c r="B68" s="35" t="s">
        <v>213</v>
      </c>
      <c r="C68" s="45">
        <v>2855.0813397000002</v>
      </c>
      <c r="D68" s="11" t="str">
        <f t="shared" si="8"/>
        <v>N/A</v>
      </c>
      <c r="E68" s="45">
        <v>5262.7144607999999</v>
      </c>
      <c r="F68" s="11" t="str">
        <f t="shared" si="9"/>
        <v>N/A</v>
      </c>
      <c r="G68" s="45">
        <v>3283.6396255999998</v>
      </c>
      <c r="H68" s="11" t="str">
        <f t="shared" si="10"/>
        <v>N/A</v>
      </c>
      <c r="I68" s="12">
        <v>84.33</v>
      </c>
      <c r="J68" s="12">
        <v>-37.6</v>
      </c>
      <c r="K68" s="43" t="s">
        <v>736</v>
      </c>
      <c r="L68" s="9" t="str">
        <f t="shared" si="11"/>
        <v>No</v>
      </c>
    </row>
    <row r="69" spans="1:12" x14ac:dyDescent="0.25">
      <c r="A69" s="2" t="s">
        <v>1688</v>
      </c>
      <c r="B69" s="35" t="s">
        <v>213</v>
      </c>
      <c r="C69" s="45">
        <v>3447.6730819999998</v>
      </c>
      <c r="D69" s="11" t="str">
        <f t="shared" si="8"/>
        <v>N/A</v>
      </c>
      <c r="E69" s="45">
        <v>5005.5729525999996</v>
      </c>
      <c r="F69" s="11" t="str">
        <f t="shared" si="9"/>
        <v>N/A</v>
      </c>
      <c r="G69" s="45">
        <v>5230.1417688000001</v>
      </c>
      <c r="H69" s="11" t="str">
        <f t="shared" si="10"/>
        <v>N/A</v>
      </c>
      <c r="I69" s="12">
        <v>45.19</v>
      </c>
      <c r="J69" s="12">
        <v>4.4859999999999998</v>
      </c>
      <c r="K69" s="43" t="s">
        <v>736</v>
      </c>
      <c r="L69" s="9" t="str">
        <f t="shared" si="11"/>
        <v>Yes</v>
      </c>
    </row>
    <row r="70" spans="1:12" x14ac:dyDescent="0.25">
      <c r="A70" s="44" t="s">
        <v>1689</v>
      </c>
      <c r="B70" s="35" t="s">
        <v>213</v>
      </c>
      <c r="C70" s="45">
        <v>5397.8328918999996</v>
      </c>
      <c r="D70" s="11" t="str">
        <f t="shared" si="8"/>
        <v>N/A</v>
      </c>
      <c r="E70" s="45">
        <v>5365.1075271999998</v>
      </c>
      <c r="F70" s="11" t="str">
        <f t="shared" si="9"/>
        <v>N/A</v>
      </c>
      <c r="G70" s="45">
        <v>5687.6865766999999</v>
      </c>
      <c r="H70" s="11" t="str">
        <f t="shared" si="10"/>
        <v>N/A</v>
      </c>
      <c r="I70" s="12">
        <v>-0.60599999999999998</v>
      </c>
      <c r="J70" s="12">
        <v>6.0129999999999999</v>
      </c>
      <c r="K70" s="43" t="s">
        <v>736</v>
      </c>
      <c r="L70" s="9" t="str">
        <f t="shared" si="11"/>
        <v>Yes</v>
      </c>
    </row>
    <row r="71" spans="1:12" x14ac:dyDescent="0.25">
      <c r="A71" s="44" t="s">
        <v>1690</v>
      </c>
      <c r="B71" s="35" t="s">
        <v>213</v>
      </c>
      <c r="C71" s="45" t="s">
        <v>1744</v>
      </c>
      <c r="D71" s="11" t="str">
        <f t="shared" si="8"/>
        <v>N/A</v>
      </c>
      <c r="E71" s="45" t="s">
        <v>1744</v>
      </c>
      <c r="F71" s="11" t="str">
        <f t="shared" si="9"/>
        <v>N/A</v>
      </c>
      <c r="G71" s="45" t="s">
        <v>1744</v>
      </c>
      <c r="H71" s="11" t="str">
        <f t="shared" si="10"/>
        <v>N/A</v>
      </c>
      <c r="I71" s="12" t="s">
        <v>1744</v>
      </c>
      <c r="J71" s="12" t="s">
        <v>1744</v>
      </c>
      <c r="K71" s="43" t="s">
        <v>736</v>
      </c>
      <c r="L71" s="9" t="str">
        <f t="shared" si="11"/>
        <v>N/A</v>
      </c>
    </row>
    <row r="72" spans="1:12" x14ac:dyDescent="0.25">
      <c r="A72" s="44" t="s">
        <v>1608</v>
      </c>
      <c r="B72" s="35" t="s">
        <v>213</v>
      </c>
      <c r="C72" s="45">
        <v>340585016</v>
      </c>
      <c r="D72" s="11" t="str">
        <f t="shared" ref="D72:D135" si="12">IF($B72="N/A","N/A",IF(C72&gt;10,"No",IF(C72&lt;-10,"No","Yes")))</f>
        <v>N/A</v>
      </c>
      <c r="E72" s="45">
        <v>652631983</v>
      </c>
      <c r="F72" s="11" t="str">
        <f t="shared" ref="F72:F135" si="13">IF($B72="N/A","N/A",IF(E72&gt;10,"No",IF(E72&lt;-10,"No","Yes")))</f>
        <v>N/A</v>
      </c>
      <c r="G72" s="45">
        <v>678936625</v>
      </c>
      <c r="H72" s="11" t="str">
        <f t="shared" ref="H72:H135" si="14">IF($B72="N/A","N/A",IF(G72&gt;10,"No",IF(G72&lt;-10,"No","Yes")))</f>
        <v>N/A</v>
      </c>
      <c r="I72" s="12">
        <v>91.62</v>
      </c>
      <c r="J72" s="12">
        <v>4.0309999999999997</v>
      </c>
      <c r="K72" s="43" t="s">
        <v>736</v>
      </c>
      <c r="L72" s="9" t="str">
        <f t="shared" ref="L72:L132" si="15">IF(J72="Div by 0", "N/A", IF(K72="N/A","N/A", IF(J72&gt;VALUE(MID(K72,1,2)), "No", IF(J72&lt;-1*VALUE(MID(K72,1,2)), "No", "Yes"))))</f>
        <v>Yes</v>
      </c>
    </row>
    <row r="73" spans="1:12" x14ac:dyDescent="0.25">
      <c r="A73" s="44" t="s">
        <v>1609</v>
      </c>
      <c r="B73" s="35" t="s">
        <v>213</v>
      </c>
      <c r="C73" s="36">
        <v>26519</v>
      </c>
      <c r="D73" s="11" t="str">
        <f t="shared" si="12"/>
        <v>N/A</v>
      </c>
      <c r="E73" s="36">
        <v>65926</v>
      </c>
      <c r="F73" s="11" t="str">
        <f t="shared" si="13"/>
        <v>N/A</v>
      </c>
      <c r="G73" s="36">
        <v>67106</v>
      </c>
      <c r="H73" s="11" t="str">
        <f t="shared" si="14"/>
        <v>N/A</v>
      </c>
      <c r="I73" s="12">
        <v>148.6</v>
      </c>
      <c r="J73" s="12">
        <v>1.79</v>
      </c>
      <c r="K73" s="43" t="s">
        <v>736</v>
      </c>
      <c r="L73" s="9" t="str">
        <f t="shared" si="15"/>
        <v>Yes</v>
      </c>
    </row>
    <row r="74" spans="1:12" x14ac:dyDescent="0.25">
      <c r="A74" s="44" t="s">
        <v>1302</v>
      </c>
      <c r="B74" s="35" t="s">
        <v>213</v>
      </c>
      <c r="C74" s="45">
        <v>12843.056526</v>
      </c>
      <c r="D74" s="11" t="str">
        <f t="shared" si="12"/>
        <v>N/A</v>
      </c>
      <c r="E74" s="45">
        <v>9899.4627763999997</v>
      </c>
      <c r="F74" s="11" t="str">
        <f t="shared" si="13"/>
        <v>N/A</v>
      </c>
      <c r="G74" s="45">
        <v>10117.375867999999</v>
      </c>
      <c r="H74" s="11" t="str">
        <f t="shared" si="14"/>
        <v>N/A</v>
      </c>
      <c r="I74" s="12">
        <v>-22.9</v>
      </c>
      <c r="J74" s="12">
        <v>2.2010000000000001</v>
      </c>
      <c r="K74" s="43" t="s">
        <v>736</v>
      </c>
      <c r="L74" s="9" t="str">
        <f t="shared" si="15"/>
        <v>Yes</v>
      </c>
    </row>
    <row r="75" spans="1:12" x14ac:dyDescent="0.25">
      <c r="A75" s="44" t="s">
        <v>1303</v>
      </c>
      <c r="B75" s="35" t="s">
        <v>213</v>
      </c>
      <c r="C75" s="36">
        <v>9.0940834873000007</v>
      </c>
      <c r="D75" s="11" t="str">
        <f t="shared" si="12"/>
        <v>N/A</v>
      </c>
      <c r="E75" s="36">
        <v>6.6358189484999999</v>
      </c>
      <c r="F75" s="11" t="str">
        <f t="shared" si="13"/>
        <v>N/A</v>
      </c>
      <c r="G75" s="36">
        <v>6.7736118976000004</v>
      </c>
      <c r="H75" s="11" t="str">
        <f t="shared" si="14"/>
        <v>N/A</v>
      </c>
      <c r="I75" s="12">
        <v>-27</v>
      </c>
      <c r="J75" s="12">
        <v>2.077</v>
      </c>
      <c r="K75" s="43" t="s">
        <v>736</v>
      </c>
      <c r="L75" s="9" t="str">
        <f t="shared" si="15"/>
        <v>Yes</v>
      </c>
    </row>
    <row r="76" spans="1:12" ht="25" x14ac:dyDescent="0.25">
      <c r="A76" s="44" t="s">
        <v>546</v>
      </c>
      <c r="B76" s="35" t="s">
        <v>213</v>
      </c>
      <c r="C76" s="45">
        <v>274996</v>
      </c>
      <c r="D76" s="11" t="str">
        <f t="shared" si="12"/>
        <v>N/A</v>
      </c>
      <c r="E76" s="45">
        <v>1809399</v>
      </c>
      <c r="F76" s="11" t="str">
        <f t="shared" si="13"/>
        <v>N/A</v>
      </c>
      <c r="G76" s="45">
        <v>1874531</v>
      </c>
      <c r="H76" s="11" t="str">
        <f t="shared" si="14"/>
        <v>N/A</v>
      </c>
      <c r="I76" s="12">
        <v>558</v>
      </c>
      <c r="J76" s="12">
        <v>3.6</v>
      </c>
      <c r="K76" s="43" t="s">
        <v>736</v>
      </c>
      <c r="L76" s="9" t="str">
        <f t="shared" si="15"/>
        <v>Yes</v>
      </c>
    </row>
    <row r="77" spans="1:12" x14ac:dyDescent="0.25">
      <c r="A77" s="44" t="s">
        <v>547</v>
      </c>
      <c r="B77" s="35" t="s">
        <v>213</v>
      </c>
      <c r="C77" s="36">
        <v>11</v>
      </c>
      <c r="D77" s="11" t="str">
        <f t="shared" si="12"/>
        <v>N/A</v>
      </c>
      <c r="E77" s="36">
        <v>11</v>
      </c>
      <c r="F77" s="11" t="str">
        <f t="shared" si="13"/>
        <v>N/A</v>
      </c>
      <c r="G77" s="36">
        <v>11</v>
      </c>
      <c r="H77" s="11" t="str">
        <f t="shared" si="14"/>
        <v>N/A</v>
      </c>
      <c r="I77" s="12">
        <v>-20</v>
      </c>
      <c r="J77" s="12">
        <v>75</v>
      </c>
      <c r="K77" s="43" t="s">
        <v>736</v>
      </c>
      <c r="L77" s="9" t="str">
        <f t="shared" si="15"/>
        <v>No</v>
      </c>
    </row>
    <row r="78" spans="1:12" x14ac:dyDescent="0.25">
      <c r="A78" s="44" t="s">
        <v>1304</v>
      </c>
      <c r="B78" s="35" t="s">
        <v>213</v>
      </c>
      <c r="C78" s="45">
        <v>54999.199999999997</v>
      </c>
      <c r="D78" s="11" t="str">
        <f t="shared" si="12"/>
        <v>N/A</v>
      </c>
      <c r="E78" s="45">
        <v>452349.75</v>
      </c>
      <c r="F78" s="11" t="str">
        <f t="shared" si="13"/>
        <v>N/A</v>
      </c>
      <c r="G78" s="45">
        <v>267790.14286000002</v>
      </c>
      <c r="H78" s="11" t="str">
        <f t="shared" si="14"/>
        <v>N/A</v>
      </c>
      <c r="I78" s="12">
        <v>722.5</v>
      </c>
      <c r="J78" s="12">
        <v>-40.799999999999997</v>
      </c>
      <c r="K78" s="43" t="s">
        <v>736</v>
      </c>
      <c r="L78" s="9" t="str">
        <f t="shared" si="15"/>
        <v>No</v>
      </c>
    </row>
    <row r="79" spans="1:12" ht="25" x14ac:dyDescent="0.25">
      <c r="A79" s="44" t="s">
        <v>548</v>
      </c>
      <c r="B79" s="35" t="s">
        <v>213</v>
      </c>
      <c r="C79" s="45">
        <v>1252685</v>
      </c>
      <c r="D79" s="11" t="str">
        <f t="shared" si="12"/>
        <v>N/A</v>
      </c>
      <c r="E79" s="45">
        <v>43897670</v>
      </c>
      <c r="F79" s="11" t="str">
        <f t="shared" si="13"/>
        <v>N/A</v>
      </c>
      <c r="G79" s="45">
        <v>52019479</v>
      </c>
      <c r="H79" s="11" t="str">
        <f t="shared" si="14"/>
        <v>N/A</v>
      </c>
      <c r="I79" s="12">
        <v>3404</v>
      </c>
      <c r="J79" s="12">
        <v>18.5</v>
      </c>
      <c r="K79" s="43" t="s">
        <v>736</v>
      </c>
      <c r="L79" s="9" t="str">
        <f t="shared" si="15"/>
        <v>Yes</v>
      </c>
    </row>
    <row r="80" spans="1:12" x14ac:dyDescent="0.25">
      <c r="A80" s="44" t="s">
        <v>549</v>
      </c>
      <c r="B80" s="35" t="s">
        <v>213</v>
      </c>
      <c r="C80" s="36">
        <v>30</v>
      </c>
      <c r="D80" s="11" t="str">
        <f t="shared" si="12"/>
        <v>N/A</v>
      </c>
      <c r="E80" s="36">
        <v>646</v>
      </c>
      <c r="F80" s="11" t="str">
        <f t="shared" si="13"/>
        <v>N/A</v>
      </c>
      <c r="G80" s="36">
        <v>683</v>
      </c>
      <c r="H80" s="11" t="str">
        <f t="shared" si="14"/>
        <v>N/A</v>
      </c>
      <c r="I80" s="12">
        <v>2053</v>
      </c>
      <c r="J80" s="12">
        <v>5.7279999999999998</v>
      </c>
      <c r="K80" s="43" t="s">
        <v>736</v>
      </c>
      <c r="L80" s="9" t="str">
        <f t="shared" si="15"/>
        <v>Yes</v>
      </c>
    </row>
    <row r="81" spans="1:12" ht="25" x14ac:dyDescent="0.25">
      <c r="A81" s="44" t="s">
        <v>1305</v>
      </c>
      <c r="B81" s="35" t="s">
        <v>213</v>
      </c>
      <c r="C81" s="45">
        <v>41756.166666999998</v>
      </c>
      <c r="D81" s="11" t="str">
        <f t="shared" si="12"/>
        <v>N/A</v>
      </c>
      <c r="E81" s="45">
        <v>67953.049536000006</v>
      </c>
      <c r="F81" s="11" t="str">
        <f t="shared" si="13"/>
        <v>N/A</v>
      </c>
      <c r="G81" s="45">
        <v>76163.219618999996</v>
      </c>
      <c r="H81" s="11" t="str">
        <f t="shared" si="14"/>
        <v>N/A</v>
      </c>
      <c r="I81" s="12">
        <v>62.74</v>
      </c>
      <c r="J81" s="12">
        <v>12.08</v>
      </c>
      <c r="K81" s="43" t="s">
        <v>736</v>
      </c>
      <c r="L81" s="9" t="str">
        <f t="shared" si="15"/>
        <v>Yes</v>
      </c>
    </row>
    <row r="82" spans="1:12" x14ac:dyDescent="0.25">
      <c r="A82" s="44" t="s">
        <v>550</v>
      </c>
      <c r="B82" s="35" t="s">
        <v>213</v>
      </c>
      <c r="C82" s="45">
        <v>35829425</v>
      </c>
      <c r="D82" s="11" t="str">
        <f t="shared" si="12"/>
        <v>N/A</v>
      </c>
      <c r="E82" s="45">
        <v>33608712</v>
      </c>
      <c r="F82" s="11" t="str">
        <f t="shared" si="13"/>
        <v>N/A</v>
      </c>
      <c r="G82" s="45">
        <v>33900351</v>
      </c>
      <c r="H82" s="11" t="str">
        <f t="shared" si="14"/>
        <v>N/A</v>
      </c>
      <c r="I82" s="12">
        <v>-6.2</v>
      </c>
      <c r="J82" s="12">
        <v>0.86770000000000003</v>
      </c>
      <c r="K82" s="43" t="s">
        <v>736</v>
      </c>
      <c r="L82" s="9" t="str">
        <f t="shared" si="15"/>
        <v>Yes</v>
      </c>
    </row>
    <row r="83" spans="1:12" x14ac:dyDescent="0.25">
      <c r="A83" s="44" t="s">
        <v>551</v>
      </c>
      <c r="B83" s="35" t="s">
        <v>213</v>
      </c>
      <c r="C83" s="36">
        <v>160</v>
      </c>
      <c r="D83" s="11" t="str">
        <f t="shared" si="12"/>
        <v>N/A</v>
      </c>
      <c r="E83" s="36">
        <v>143</v>
      </c>
      <c r="F83" s="11" t="str">
        <f t="shared" si="13"/>
        <v>N/A</v>
      </c>
      <c r="G83" s="36">
        <v>133</v>
      </c>
      <c r="H83" s="11" t="str">
        <f t="shared" si="14"/>
        <v>N/A</v>
      </c>
      <c r="I83" s="12">
        <v>-10.6</v>
      </c>
      <c r="J83" s="12">
        <v>-6.99</v>
      </c>
      <c r="K83" s="43" t="s">
        <v>736</v>
      </c>
      <c r="L83" s="9" t="str">
        <f t="shared" si="15"/>
        <v>Yes</v>
      </c>
    </row>
    <row r="84" spans="1:12" x14ac:dyDescent="0.25">
      <c r="A84" s="44" t="s">
        <v>1306</v>
      </c>
      <c r="B84" s="35" t="s">
        <v>213</v>
      </c>
      <c r="C84" s="45">
        <v>223933.90625</v>
      </c>
      <c r="D84" s="11" t="str">
        <f t="shared" si="12"/>
        <v>N/A</v>
      </c>
      <c r="E84" s="45">
        <v>235025.95804</v>
      </c>
      <c r="F84" s="11" t="str">
        <f t="shared" si="13"/>
        <v>N/A</v>
      </c>
      <c r="G84" s="45">
        <v>254889.85714000001</v>
      </c>
      <c r="H84" s="11" t="str">
        <f t="shared" si="14"/>
        <v>N/A</v>
      </c>
      <c r="I84" s="12">
        <v>4.9530000000000003</v>
      </c>
      <c r="J84" s="12">
        <v>8.452</v>
      </c>
      <c r="K84" s="43" t="s">
        <v>736</v>
      </c>
      <c r="L84" s="9" t="str">
        <f t="shared" si="15"/>
        <v>Yes</v>
      </c>
    </row>
    <row r="85" spans="1:12" x14ac:dyDescent="0.25">
      <c r="A85" s="44" t="s">
        <v>552</v>
      </c>
      <c r="B85" s="35" t="s">
        <v>213</v>
      </c>
      <c r="C85" s="45">
        <v>151031486</v>
      </c>
      <c r="D85" s="11" t="str">
        <f t="shared" si="12"/>
        <v>N/A</v>
      </c>
      <c r="E85" s="45">
        <v>162040637</v>
      </c>
      <c r="F85" s="11" t="str">
        <f t="shared" si="13"/>
        <v>N/A</v>
      </c>
      <c r="G85" s="45">
        <v>163537379</v>
      </c>
      <c r="H85" s="11" t="str">
        <f t="shared" si="14"/>
        <v>N/A</v>
      </c>
      <c r="I85" s="12">
        <v>7.2889999999999997</v>
      </c>
      <c r="J85" s="12">
        <v>0.92369999999999997</v>
      </c>
      <c r="K85" s="43" t="s">
        <v>736</v>
      </c>
      <c r="L85" s="9" t="str">
        <f t="shared" si="15"/>
        <v>Yes</v>
      </c>
    </row>
    <row r="86" spans="1:12" x14ac:dyDescent="0.25">
      <c r="A86" s="44" t="s">
        <v>553</v>
      </c>
      <c r="B86" s="35" t="s">
        <v>213</v>
      </c>
      <c r="C86" s="36">
        <v>3197</v>
      </c>
      <c r="D86" s="11" t="str">
        <f t="shared" si="12"/>
        <v>N/A</v>
      </c>
      <c r="E86" s="36">
        <v>3782</v>
      </c>
      <c r="F86" s="11" t="str">
        <f t="shared" si="13"/>
        <v>N/A</v>
      </c>
      <c r="G86" s="36">
        <v>4051</v>
      </c>
      <c r="H86" s="11" t="str">
        <f t="shared" si="14"/>
        <v>N/A</v>
      </c>
      <c r="I86" s="12">
        <v>18.3</v>
      </c>
      <c r="J86" s="12">
        <v>7.1130000000000004</v>
      </c>
      <c r="K86" s="43" t="s">
        <v>736</v>
      </c>
      <c r="L86" s="9" t="str">
        <f t="shared" si="15"/>
        <v>Yes</v>
      </c>
    </row>
    <row r="87" spans="1:12" x14ac:dyDescent="0.25">
      <c r="A87" s="44" t="s">
        <v>1307</v>
      </c>
      <c r="B87" s="35" t="s">
        <v>213</v>
      </c>
      <c r="C87" s="45">
        <v>47241.628402000002</v>
      </c>
      <c r="D87" s="11" t="str">
        <f t="shared" si="12"/>
        <v>N/A</v>
      </c>
      <c r="E87" s="45">
        <v>42845.223956000002</v>
      </c>
      <c r="F87" s="11" t="str">
        <f t="shared" si="13"/>
        <v>N/A</v>
      </c>
      <c r="G87" s="45">
        <v>40369.631943</v>
      </c>
      <c r="H87" s="11" t="str">
        <f t="shared" si="14"/>
        <v>N/A</v>
      </c>
      <c r="I87" s="12">
        <v>-9.31</v>
      </c>
      <c r="J87" s="12">
        <v>-5.78</v>
      </c>
      <c r="K87" s="43" t="s">
        <v>736</v>
      </c>
      <c r="L87" s="9" t="str">
        <f t="shared" si="15"/>
        <v>Yes</v>
      </c>
    </row>
    <row r="88" spans="1:12" ht="25" x14ac:dyDescent="0.25">
      <c r="A88" s="44" t="s">
        <v>554</v>
      </c>
      <c r="B88" s="35" t="s">
        <v>213</v>
      </c>
      <c r="C88" s="45">
        <v>60537626</v>
      </c>
      <c r="D88" s="11" t="str">
        <f t="shared" si="12"/>
        <v>N/A</v>
      </c>
      <c r="E88" s="45">
        <v>219541152</v>
      </c>
      <c r="F88" s="11" t="str">
        <f t="shared" si="13"/>
        <v>N/A</v>
      </c>
      <c r="G88" s="45">
        <v>286432346</v>
      </c>
      <c r="H88" s="11" t="str">
        <f t="shared" si="14"/>
        <v>N/A</v>
      </c>
      <c r="I88" s="12">
        <v>262.7</v>
      </c>
      <c r="J88" s="12">
        <v>30.47</v>
      </c>
      <c r="K88" s="43" t="s">
        <v>736</v>
      </c>
      <c r="L88" s="9" t="str">
        <f t="shared" si="15"/>
        <v>No</v>
      </c>
    </row>
    <row r="89" spans="1:12" x14ac:dyDescent="0.25">
      <c r="A89" s="44" t="s">
        <v>555</v>
      </c>
      <c r="B89" s="35" t="s">
        <v>213</v>
      </c>
      <c r="C89" s="36">
        <v>80625</v>
      </c>
      <c r="D89" s="11" t="str">
        <f t="shared" si="12"/>
        <v>N/A</v>
      </c>
      <c r="E89" s="36">
        <v>390487</v>
      </c>
      <c r="F89" s="11" t="str">
        <f t="shared" si="13"/>
        <v>N/A</v>
      </c>
      <c r="G89" s="36">
        <v>416252</v>
      </c>
      <c r="H89" s="11" t="str">
        <f t="shared" si="14"/>
        <v>N/A</v>
      </c>
      <c r="I89" s="12">
        <v>384.3</v>
      </c>
      <c r="J89" s="12">
        <v>6.5979999999999999</v>
      </c>
      <c r="K89" s="43" t="s">
        <v>736</v>
      </c>
      <c r="L89" s="9" t="str">
        <f t="shared" si="15"/>
        <v>Yes</v>
      </c>
    </row>
    <row r="90" spans="1:12" x14ac:dyDescent="0.25">
      <c r="A90" s="44" t="s">
        <v>1308</v>
      </c>
      <c r="B90" s="35" t="s">
        <v>213</v>
      </c>
      <c r="C90" s="45">
        <v>750.85427597</v>
      </c>
      <c r="D90" s="11" t="str">
        <f t="shared" si="12"/>
        <v>N/A</v>
      </c>
      <c r="E90" s="45">
        <v>562.22397160000003</v>
      </c>
      <c r="F90" s="11" t="str">
        <f t="shared" si="13"/>
        <v>N/A</v>
      </c>
      <c r="G90" s="45">
        <v>688.12244985999996</v>
      </c>
      <c r="H90" s="11" t="str">
        <f t="shared" si="14"/>
        <v>N/A</v>
      </c>
      <c r="I90" s="12">
        <v>-25.1</v>
      </c>
      <c r="J90" s="12">
        <v>22.39</v>
      </c>
      <c r="K90" s="43" t="s">
        <v>736</v>
      </c>
      <c r="L90" s="9" t="str">
        <f t="shared" si="15"/>
        <v>Yes</v>
      </c>
    </row>
    <row r="91" spans="1:12" x14ac:dyDescent="0.25">
      <c r="A91" s="44" t="s">
        <v>556</v>
      </c>
      <c r="B91" s="35" t="s">
        <v>213</v>
      </c>
      <c r="C91" s="45">
        <v>30226808</v>
      </c>
      <c r="D91" s="11" t="str">
        <f t="shared" si="12"/>
        <v>N/A</v>
      </c>
      <c r="E91" s="45">
        <v>167931918</v>
      </c>
      <c r="F91" s="11" t="str">
        <f t="shared" si="13"/>
        <v>N/A</v>
      </c>
      <c r="G91" s="45">
        <v>174395857</v>
      </c>
      <c r="H91" s="11" t="str">
        <f t="shared" si="14"/>
        <v>N/A</v>
      </c>
      <c r="I91" s="12">
        <v>455.6</v>
      </c>
      <c r="J91" s="12">
        <v>3.8490000000000002</v>
      </c>
      <c r="K91" s="43" t="s">
        <v>736</v>
      </c>
      <c r="L91" s="9" t="str">
        <f t="shared" si="15"/>
        <v>Yes</v>
      </c>
    </row>
    <row r="92" spans="1:12" x14ac:dyDescent="0.25">
      <c r="A92" s="44" t="s">
        <v>557</v>
      </c>
      <c r="B92" s="35" t="s">
        <v>213</v>
      </c>
      <c r="C92" s="36">
        <v>53448</v>
      </c>
      <c r="D92" s="11" t="str">
        <f t="shared" si="12"/>
        <v>N/A</v>
      </c>
      <c r="E92" s="36">
        <v>322248</v>
      </c>
      <c r="F92" s="11" t="str">
        <f t="shared" si="13"/>
        <v>N/A</v>
      </c>
      <c r="G92" s="36">
        <v>339466</v>
      </c>
      <c r="H92" s="11" t="str">
        <f t="shared" si="14"/>
        <v>N/A</v>
      </c>
      <c r="I92" s="12">
        <v>502.9</v>
      </c>
      <c r="J92" s="12">
        <v>5.343</v>
      </c>
      <c r="K92" s="43" t="s">
        <v>736</v>
      </c>
      <c r="L92" s="9" t="str">
        <f t="shared" si="15"/>
        <v>Yes</v>
      </c>
    </row>
    <row r="93" spans="1:12" x14ac:dyDescent="0.25">
      <c r="A93" s="44" t="s">
        <v>1309</v>
      </c>
      <c r="B93" s="35" t="s">
        <v>213</v>
      </c>
      <c r="C93" s="45">
        <v>565.53674599999999</v>
      </c>
      <c r="D93" s="11" t="str">
        <f t="shared" si="12"/>
        <v>N/A</v>
      </c>
      <c r="E93" s="45">
        <v>521.12633127000004</v>
      </c>
      <c r="F93" s="11" t="str">
        <f t="shared" si="13"/>
        <v>N/A</v>
      </c>
      <c r="G93" s="45">
        <v>513.73585866999997</v>
      </c>
      <c r="H93" s="11" t="str">
        <f t="shared" si="14"/>
        <v>N/A</v>
      </c>
      <c r="I93" s="12">
        <v>-7.85</v>
      </c>
      <c r="J93" s="12">
        <v>-1.42</v>
      </c>
      <c r="K93" s="43" t="s">
        <v>736</v>
      </c>
      <c r="L93" s="9" t="str">
        <f t="shared" si="15"/>
        <v>Yes</v>
      </c>
    </row>
    <row r="94" spans="1:12" ht="25" x14ac:dyDescent="0.25">
      <c r="A94" s="44" t="s">
        <v>558</v>
      </c>
      <c r="B94" s="35" t="s">
        <v>213</v>
      </c>
      <c r="C94" s="45">
        <v>3424546</v>
      </c>
      <c r="D94" s="11" t="str">
        <f t="shared" si="12"/>
        <v>N/A</v>
      </c>
      <c r="E94" s="45">
        <v>27461671</v>
      </c>
      <c r="F94" s="11" t="str">
        <f t="shared" si="13"/>
        <v>N/A</v>
      </c>
      <c r="G94" s="45">
        <v>31063934</v>
      </c>
      <c r="H94" s="11" t="str">
        <f t="shared" si="14"/>
        <v>N/A</v>
      </c>
      <c r="I94" s="12">
        <v>701.9</v>
      </c>
      <c r="J94" s="12">
        <v>13.12</v>
      </c>
      <c r="K94" s="43" t="s">
        <v>736</v>
      </c>
      <c r="L94" s="9" t="str">
        <f t="shared" si="15"/>
        <v>Yes</v>
      </c>
    </row>
    <row r="95" spans="1:12" x14ac:dyDescent="0.25">
      <c r="A95" s="44" t="s">
        <v>559</v>
      </c>
      <c r="B95" s="35" t="s">
        <v>213</v>
      </c>
      <c r="C95" s="36">
        <v>26691</v>
      </c>
      <c r="D95" s="11" t="str">
        <f t="shared" si="12"/>
        <v>N/A</v>
      </c>
      <c r="E95" s="36">
        <v>128399</v>
      </c>
      <c r="F95" s="11" t="str">
        <f t="shared" si="13"/>
        <v>N/A</v>
      </c>
      <c r="G95" s="36">
        <v>141214</v>
      </c>
      <c r="H95" s="11" t="str">
        <f t="shared" si="14"/>
        <v>N/A</v>
      </c>
      <c r="I95" s="12">
        <v>381.1</v>
      </c>
      <c r="J95" s="12">
        <v>9.9809999999999999</v>
      </c>
      <c r="K95" s="43" t="s">
        <v>736</v>
      </c>
      <c r="L95" s="9" t="str">
        <f t="shared" si="15"/>
        <v>Yes</v>
      </c>
    </row>
    <row r="96" spans="1:12" ht="25" x14ac:dyDescent="0.25">
      <c r="A96" s="44" t="s">
        <v>1310</v>
      </c>
      <c r="B96" s="35" t="s">
        <v>213</v>
      </c>
      <c r="C96" s="45">
        <v>128.30339814999999</v>
      </c>
      <c r="D96" s="11" t="str">
        <f t="shared" si="12"/>
        <v>N/A</v>
      </c>
      <c r="E96" s="45">
        <v>213.87760807999999</v>
      </c>
      <c r="F96" s="11" t="str">
        <f t="shared" si="13"/>
        <v>N/A</v>
      </c>
      <c r="G96" s="45">
        <v>219.97772176000001</v>
      </c>
      <c r="H96" s="11" t="str">
        <f t="shared" si="14"/>
        <v>N/A</v>
      </c>
      <c r="I96" s="12">
        <v>66.7</v>
      </c>
      <c r="J96" s="12">
        <v>2.8519999999999999</v>
      </c>
      <c r="K96" s="43" t="s">
        <v>736</v>
      </c>
      <c r="L96" s="9" t="str">
        <f t="shared" si="15"/>
        <v>Yes</v>
      </c>
    </row>
    <row r="97" spans="1:12" ht="25" x14ac:dyDescent="0.25">
      <c r="A97" s="44" t="s">
        <v>560</v>
      </c>
      <c r="B97" s="35" t="s">
        <v>213</v>
      </c>
      <c r="C97" s="45">
        <v>134991314</v>
      </c>
      <c r="D97" s="11" t="str">
        <f t="shared" si="12"/>
        <v>N/A</v>
      </c>
      <c r="E97" s="45">
        <v>365880511</v>
      </c>
      <c r="F97" s="11" t="str">
        <f t="shared" si="13"/>
        <v>N/A</v>
      </c>
      <c r="G97" s="45">
        <v>418995785</v>
      </c>
      <c r="H97" s="11" t="str">
        <f t="shared" si="14"/>
        <v>N/A</v>
      </c>
      <c r="I97" s="12">
        <v>171</v>
      </c>
      <c r="J97" s="12">
        <v>14.52</v>
      </c>
      <c r="K97" s="43" t="s">
        <v>736</v>
      </c>
      <c r="L97" s="9" t="str">
        <f t="shared" si="15"/>
        <v>Yes</v>
      </c>
    </row>
    <row r="98" spans="1:12" x14ac:dyDescent="0.25">
      <c r="A98" s="44" t="s">
        <v>561</v>
      </c>
      <c r="B98" s="35" t="s">
        <v>213</v>
      </c>
      <c r="C98" s="36">
        <v>93731</v>
      </c>
      <c r="D98" s="11" t="str">
        <f t="shared" si="12"/>
        <v>N/A</v>
      </c>
      <c r="E98" s="36">
        <v>341812</v>
      </c>
      <c r="F98" s="11" t="str">
        <f t="shared" si="13"/>
        <v>N/A</v>
      </c>
      <c r="G98" s="36">
        <v>353631</v>
      </c>
      <c r="H98" s="11" t="str">
        <f t="shared" si="14"/>
        <v>N/A</v>
      </c>
      <c r="I98" s="12">
        <v>264.7</v>
      </c>
      <c r="J98" s="12">
        <v>3.4580000000000002</v>
      </c>
      <c r="K98" s="43" t="s">
        <v>736</v>
      </c>
      <c r="L98" s="9" t="str">
        <f t="shared" si="15"/>
        <v>Yes</v>
      </c>
    </row>
    <row r="99" spans="1:12" x14ac:dyDescent="0.25">
      <c r="A99" s="44" t="s">
        <v>1311</v>
      </c>
      <c r="B99" s="35" t="s">
        <v>213</v>
      </c>
      <c r="C99" s="45">
        <v>1440.1992296999999</v>
      </c>
      <c r="D99" s="11" t="str">
        <f t="shared" si="12"/>
        <v>N/A</v>
      </c>
      <c r="E99" s="45">
        <v>1070.4144705000001</v>
      </c>
      <c r="F99" s="11" t="str">
        <f t="shared" si="13"/>
        <v>N/A</v>
      </c>
      <c r="G99" s="45">
        <v>1184.8389563999999</v>
      </c>
      <c r="H99" s="11" t="str">
        <f t="shared" si="14"/>
        <v>N/A</v>
      </c>
      <c r="I99" s="12">
        <v>-25.7</v>
      </c>
      <c r="J99" s="12">
        <v>10.69</v>
      </c>
      <c r="K99" s="43" t="s">
        <v>736</v>
      </c>
      <c r="L99" s="9" t="str">
        <f t="shared" si="15"/>
        <v>Yes</v>
      </c>
    </row>
    <row r="100" spans="1:12" x14ac:dyDescent="0.25">
      <c r="A100" s="44" t="s">
        <v>562</v>
      </c>
      <c r="B100" s="35" t="s">
        <v>213</v>
      </c>
      <c r="C100" s="45">
        <v>53115442</v>
      </c>
      <c r="D100" s="11" t="str">
        <f t="shared" si="12"/>
        <v>N/A</v>
      </c>
      <c r="E100" s="45">
        <v>143521573</v>
      </c>
      <c r="F100" s="11" t="str">
        <f t="shared" si="13"/>
        <v>N/A</v>
      </c>
      <c r="G100" s="45">
        <v>156742704</v>
      </c>
      <c r="H100" s="11" t="str">
        <f t="shared" si="14"/>
        <v>N/A</v>
      </c>
      <c r="I100" s="12">
        <v>170.2</v>
      </c>
      <c r="J100" s="12">
        <v>9.2119999999999997</v>
      </c>
      <c r="K100" s="43" t="s">
        <v>736</v>
      </c>
      <c r="L100" s="9" t="str">
        <f t="shared" si="15"/>
        <v>Yes</v>
      </c>
    </row>
    <row r="101" spans="1:12" x14ac:dyDescent="0.25">
      <c r="A101" s="44" t="s">
        <v>563</v>
      </c>
      <c r="B101" s="35" t="s">
        <v>213</v>
      </c>
      <c r="C101" s="36">
        <v>52418</v>
      </c>
      <c r="D101" s="11" t="str">
        <f t="shared" si="12"/>
        <v>N/A</v>
      </c>
      <c r="E101" s="36">
        <v>194271</v>
      </c>
      <c r="F101" s="11" t="str">
        <f t="shared" si="13"/>
        <v>N/A</v>
      </c>
      <c r="G101" s="36">
        <v>214539</v>
      </c>
      <c r="H101" s="11" t="str">
        <f t="shared" si="14"/>
        <v>N/A</v>
      </c>
      <c r="I101" s="12">
        <v>270.60000000000002</v>
      </c>
      <c r="J101" s="12">
        <v>10.43</v>
      </c>
      <c r="K101" s="43" t="s">
        <v>736</v>
      </c>
      <c r="L101" s="9" t="str">
        <f t="shared" si="15"/>
        <v>Yes</v>
      </c>
    </row>
    <row r="102" spans="1:12" x14ac:dyDescent="0.25">
      <c r="A102" s="44" t="s">
        <v>1312</v>
      </c>
      <c r="B102" s="35" t="s">
        <v>213</v>
      </c>
      <c r="C102" s="45">
        <v>1013.3053913</v>
      </c>
      <c r="D102" s="11" t="str">
        <f t="shared" si="12"/>
        <v>N/A</v>
      </c>
      <c r="E102" s="45">
        <v>738.76992962999998</v>
      </c>
      <c r="F102" s="11" t="str">
        <f t="shared" si="13"/>
        <v>N/A</v>
      </c>
      <c r="G102" s="45">
        <v>730.60237999000003</v>
      </c>
      <c r="H102" s="11" t="str">
        <f t="shared" si="14"/>
        <v>N/A</v>
      </c>
      <c r="I102" s="12">
        <v>-27.1</v>
      </c>
      <c r="J102" s="12">
        <v>-1.1100000000000001</v>
      </c>
      <c r="K102" s="43" t="s">
        <v>736</v>
      </c>
      <c r="L102" s="9" t="str">
        <f t="shared" si="15"/>
        <v>Yes</v>
      </c>
    </row>
    <row r="103" spans="1:12" ht="25" x14ac:dyDescent="0.25">
      <c r="A103" s="44" t="s">
        <v>564</v>
      </c>
      <c r="B103" s="35" t="s">
        <v>213</v>
      </c>
      <c r="C103" s="45">
        <v>44468546</v>
      </c>
      <c r="D103" s="11" t="str">
        <f t="shared" si="12"/>
        <v>N/A</v>
      </c>
      <c r="E103" s="45">
        <v>64873196</v>
      </c>
      <c r="F103" s="11" t="str">
        <f t="shared" si="13"/>
        <v>N/A</v>
      </c>
      <c r="G103" s="45">
        <v>118664751</v>
      </c>
      <c r="H103" s="11" t="str">
        <f t="shared" si="14"/>
        <v>N/A</v>
      </c>
      <c r="I103" s="12">
        <v>45.89</v>
      </c>
      <c r="J103" s="12">
        <v>82.92</v>
      </c>
      <c r="K103" s="43" t="s">
        <v>736</v>
      </c>
      <c r="L103" s="9" t="str">
        <f t="shared" si="15"/>
        <v>No</v>
      </c>
    </row>
    <row r="104" spans="1:12" x14ac:dyDescent="0.25">
      <c r="A104" s="44" t="s">
        <v>565</v>
      </c>
      <c r="B104" s="35" t="s">
        <v>213</v>
      </c>
      <c r="C104" s="36">
        <v>8874</v>
      </c>
      <c r="D104" s="11" t="str">
        <f t="shared" si="12"/>
        <v>N/A</v>
      </c>
      <c r="E104" s="36">
        <v>14067</v>
      </c>
      <c r="F104" s="11" t="str">
        <f t="shared" si="13"/>
        <v>N/A</v>
      </c>
      <c r="G104" s="36">
        <v>15088</v>
      </c>
      <c r="H104" s="11" t="str">
        <f t="shared" si="14"/>
        <v>N/A</v>
      </c>
      <c r="I104" s="12">
        <v>58.52</v>
      </c>
      <c r="J104" s="12">
        <v>7.258</v>
      </c>
      <c r="K104" s="43" t="s">
        <v>736</v>
      </c>
      <c r="L104" s="9" t="str">
        <f t="shared" si="15"/>
        <v>Yes</v>
      </c>
    </row>
    <row r="105" spans="1:12" x14ac:dyDescent="0.25">
      <c r="A105" s="44" t="s">
        <v>1313</v>
      </c>
      <c r="B105" s="35" t="s">
        <v>213</v>
      </c>
      <c r="C105" s="45">
        <v>5011.1050259000003</v>
      </c>
      <c r="D105" s="11" t="str">
        <f t="shared" si="12"/>
        <v>N/A</v>
      </c>
      <c r="E105" s="45">
        <v>4611.7292955000003</v>
      </c>
      <c r="F105" s="11" t="str">
        <f t="shared" si="13"/>
        <v>N/A</v>
      </c>
      <c r="G105" s="45">
        <v>7864.8429877999997</v>
      </c>
      <c r="H105" s="11" t="str">
        <f t="shared" si="14"/>
        <v>N/A</v>
      </c>
      <c r="I105" s="12">
        <v>-7.97</v>
      </c>
      <c r="J105" s="12">
        <v>70.540000000000006</v>
      </c>
      <c r="K105" s="43" t="s">
        <v>736</v>
      </c>
      <c r="L105" s="9" t="str">
        <f t="shared" si="15"/>
        <v>No</v>
      </c>
    </row>
    <row r="106" spans="1:12" x14ac:dyDescent="0.25">
      <c r="A106" s="44" t="s">
        <v>566</v>
      </c>
      <c r="B106" s="35" t="s">
        <v>213</v>
      </c>
      <c r="C106" s="45">
        <v>86285662</v>
      </c>
      <c r="D106" s="11" t="str">
        <f t="shared" si="12"/>
        <v>N/A</v>
      </c>
      <c r="E106" s="45">
        <v>206178041</v>
      </c>
      <c r="F106" s="11" t="str">
        <f t="shared" si="13"/>
        <v>N/A</v>
      </c>
      <c r="G106" s="45">
        <v>233911363</v>
      </c>
      <c r="H106" s="11" t="str">
        <f t="shared" si="14"/>
        <v>N/A</v>
      </c>
      <c r="I106" s="12">
        <v>138.9</v>
      </c>
      <c r="J106" s="12">
        <v>13.45</v>
      </c>
      <c r="K106" s="43" t="s">
        <v>736</v>
      </c>
      <c r="L106" s="9" t="str">
        <f t="shared" si="15"/>
        <v>Yes</v>
      </c>
    </row>
    <row r="107" spans="1:12" x14ac:dyDescent="0.25">
      <c r="A107" s="44" t="s">
        <v>567</v>
      </c>
      <c r="B107" s="35" t="s">
        <v>213</v>
      </c>
      <c r="C107" s="36">
        <v>107913</v>
      </c>
      <c r="D107" s="11" t="str">
        <f t="shared" si="12"/>
        <v>N/A</v>
      </c>
      <c r="E107" s="36">
        <v>408339</v>
      </c>
      <c r="F107" s="11" t="str">
        <f t="shared" si="13"/>
        <v>N/A</v>
      </c>
      <c r="G107" s="36">
        <v>426930</v>
      </c>
      <c r="H107" s="11" t="str">
        <f t="shared" si="14"/>
        <v>N/A</v>
      </c>
      <c r="I107" s="12">
        <v>278.39999999999998</v>
      </c>
      <c r="J107" s="12">
        <v>4.5529999999999999</v>
      </c>
      <c r="K107" s="43" t="s">
        <v>736</v>
      </c>
      <c r="L107" s="9" t="str">
        <f t="shared" si="15"/>
        <v>Yes</v>
      </c>
    </row>
    <row r="108" spans="1:12" x14ac:dyDescent="0.25">
      <c r="A108" s="44" t="s">
        <v>1314</v>
      </c>
      <c r="B108" s="35" t="s">
        <v>213</v>
      </c>
      <c r="C108" s="45">
        <v>799.5854253</v>
      </c>
      <c r="D108" s="11" t="str">
        <f t="shared" si="12"/>
        <v>N/A</v>
      </c>
      <c r="E108" s="45">
        <v>504.91880766000003</v>
      </c>
      <c r="F108" s="11" t="str">
        <f t="shared" si="13"/>
        <v>N/A</v>
      </c>
      <c r="G108" s="45">
        <v>547.89160518000006</v>
      </c>
      <c r="H108" s="11" t="str">
        <f t="shared" si="14"/>
        <v>N/A</v>
      </c>
      <c r="I108" s="12">
        <v>-36.9</v>
      </c>
      <c r="J108" s="12">
        <v>8.5109999999999992</v>
      </c>
      <c r="K108" s="43" t="s">
        <v>736</v>
      </c>
      <c r="L108" s="9" t="str">
        <f t="shared" si="15"/>
        <v>Yes</v>
      </c>
    </row>
    <row r="109" spans="1:12" x14ac:dyDescent="0.25">
      <c r="A109" s="44" t="s">
        <v>568</v>
      </c>
      <c r="B109" s="35" t="s">
        <v>213</v>
      </c>
      <c r="C109" s="45">
        <v>339370236</v>
      </c>
      <c r="D109" s="11" t="str">
        <f t="shared" si="12"/>
        <v>N/A</v>
      </c>
      <c r="E109" s="45">
        <v>643434522</v>
      </c>
      <c r="F109" s="11" t="str">
        <f t="shared" si="13"/>
        <v>N/A</v>
      </c>
      <c r="G109" s="45">
        <v>672565536</v>
      </c>
      <c r="H109" s="11" t="str">
        <f t="shared" si="14"/>
        <v>N/A</v>
      </c>
      <c r="I109" s="12">
        <v>89.6</v>
      </c>
      <c r="J109" s="12">
        <v>4.5270000000000001</v>
      </c>
      <c r="K109" s="43" t="s">
        <v>736</v>
      </c>
      <c r="L109" s="9" t="str">
        <f t="shared" si="15"/>
        <v>Yes</v>
      </c>
    </row>
    <row r="110" spans="1:12" x14ac:dyDescent="0.25">
      <c r="A110" s="44" t="s">
        <v>569</v>
      </c>
      <c r="B110" s="35" t="s">
        <v>213</v>
      </c>
      <c r="C110" s="36">
        <v>107838</v>
      </c>
      <c r="D110" s="11" t="str">
        <f t="shared" si="12"/>
        <v>N/A</v>
      </c>
      <c r="E110" s="36">
        <v>453945</v>
      </c>
      <c r="F110" s="11" t="str">
        <f t="shared" si="13"/>
        <v>N/A</v>
      </c>
      <c r="G110" s="36">
        <v>468494</v>
      </c>
      <c r="H110" s="11" t="str">
        <f t="shared" si="14"/>
        <v>N/A</v>
      </c>
      <c r="I110" s="12">
        <v>321</v>
      </c>
      <c r="J110" s="12">
        <v>3.2050000000000001</v>
      </c>
      <c r="K110" s="43" t="s">
        <v>736</v>
      </c>
      <c r="L110" s="9" t="str">
        <f t="shared" si="15"/>
        <v>Yes</v>
      </c>
    </row>
    <row r="111" spans="1:12" x14ac:dyDescent="0.25">
      <c r="A111" s="44" t="s">
        <v>1315</v>
      </c>
      <c r="B111" s="35" t="s">
        <v>213</v>
      </c>
      <c r="C111" s="45">
        <v>3147.0375562999998</v>
      </c>
      <c r="D111" s="11" t="str">
        <f t="shared" si="12"/>
        <v>N/A</v>
      </c>
      <c r="E111" s="45">
        <v>1417.4283713</v>
      </c>
      <c r="F111" s="11" t="str">
        <f t="shared" si="13"/>
        <v>N/A</v>
      </c>
      <c r="G111" s="45">
        <v>1435.5905006</v>
      </c>
      <c r="H111" s="11" t="str">
        <f t="shared" si="14"/>
        <v>N/A</v>
      </c>
      <c r="I111" s="12">
        <v>-55</v>
      </c>
      <c r="J111" s="12">
        <v>1.2809999999999999</v>
      </c>
      <c r="K111" s="43" t="s">
        <v>736</v>
      </c>
      <c r="L111" s="9" t="str">
        <f t="shared" si="15"/>
        <v>Yes</v>
      </c>
    </row>
    <row r="112" spans="1:12" ht="25" x14ac:dyDescent="0.25">
      <c r="A112" s="44" t="s">
        <v>570</v>
      </c>
      <c r="B112" s="35" t="s">
        <v>213</v>
      </c>
      <c r="C112" s="45">
        <v>6003531</v>
      </c>
      <c r="D112" s="11" t="str">
        <f t="shared" si="12"/>
        <v>N/A</v>
      </c>
      <c r="E112" s="45">
        <v>26391564</v>
      </c>
      <c r="F112" s="11" t="str">
        <f t="shared" si="13"/>
        <v>N/A</v>
      </c>
      <c r="G112" s="45">
        <v>17107806</v>
      </c>
      <c r="H112" s="11" t="str">
        <f t="shared" si="14"/>
        <v>N/A</v>
      </c>
      <c r="I112" s="12">
        <v>339.6</v>
      </c>
      <c r="J112" s="12">
        <v>-35.200000000000003</v>
      </c>
      <c r="K112" s="43" t="s">
        <v>736</v>
      </c>
      <c r="L112" s="9" t="str">
        <f t="shared" si="15"/>
        <v>No</v>
      </c>
    </row>
    <row r="113" spans="1:12" x14ac:dyDescent="0.25">
      <c r="A113" s="44" t="s">
        <v>571</v>
      </c>
      <c r="B113" s="35" t="s">
        <v>213</v>
      </c>
      <c r="C113" s="36">
        <v>7260</v>
      </c>
      <c r="D113" s="11" t="str">
        <f t="shared" si="12"/>
        <v>N/A</v>
      </c>
      <c r="E113" s="36">
        <v>40026</v>
      </c>
      <c r="F113" s="11" t="str">
        <f t="shared" si="13"/>
        <v>N/A</v>
      </c>
      <c r="G113" s="36">
        <v>40954</v>
      </c>
      <c r="H113" s="11" t="str">
        <f t="shared" si="14"/>
        <v>N/A</v>
      </c>
      <c r="I113" s="12">
        <v>451.3</v>
      </c>
      <c r="J113" s="12">
        <v>2.3180000000000001</v>
      </c>
      <c r="K113" s="43" t="s">
        <v>736</v>
      </c>
      <c r="L113" s="9" t="str">
        <f t="shared" si="15"/>
        <v>Yes</v>
      </c>
    </row>
    <row r="114" spans="1:12" ht="25" x14ac:dyDescent="0.25">
      <c r="A114" s="44" t="s">
        <v>1316</v>
      </c>
      <c r="B114" s="35" t="s">
        <v>213</v>
      </c>
      <c r="C114" s="45">
        <v>826.93264463000003</v>
      </c>
      <c r="D114" s="11" t="str">
        <f t="shared" si="12"/>
        <v>N/A</v>
      </c>
      <c r="E114" s="45">
        <v>659.36051566000003</v>
      </c>
      <c r="F114" s="11" t="str">
        <f t="shared" si="13"/>
        <v>N/A</v>
      </c>
      <c r="G114" s="45">
        <v>417.73223617000002</v>
      </c>
      <c r="H114" s="11" t="str">
        <f t="shared" si="14"/>
        <v>N/A</v>
      </c>
      <c r="I114" s="12">
        <v>-20.3</v>
      </c>
      <c r="J114" s="12">
        <v>-36.6</v>
      </c>
      <c r="K114" s="43" t="s">
        <v>736</v>
      </c>
      <c r="L114" s="9" t="str">
        <f t="shared" si="15"/>
        <v>No</v>
      </c>
    </row>
    <row r="115" spans="1:12" ht="25" x14ac:dyDescent="0.25">
      <c r="A115" s="44" t="s">
        <v>572</v>
      </c>
      <c r="B115" s="35" t="s">
        <v>213</v>
      </c>
      <c r="C115" s="45">
        <v>14431354</v>
      </c>
      <c r="D115" s="11" t="str">
        <f t="shared" si="12"/>
        <v>N/A</v>
      </c>
      <c r="E115" s="45">
        <v>22750079</v>
      </c>
      <c r="F115" s="11" t="str">
        <f t="shared" si="13"/>
        <v>N/A</v>
      </c>
      <c r="G115" s="45">
        <v>47373103</v>
      </c>
      <c r="H115" s="11" t="str">
        <f t="shared" si="14"/>
        <v>N/A</v>
      </c>
      <c r="I115" s="12">
        <v>57.64</v>
      </c>
      <c r="J115" s="12">
        <v>108.2</v>
      </c>
      <c r="K115" s="43" t="s">
        <v>736</v>
      </c>
      <c r="L115" s="9" t="str">
        <f t="shared" si="15"/>
        <v>No</v>
      </c>
    </row>
    <row r="116" spans="1:12" x14ac:dyDescent="0.25">
      <c r="A116" s="3" t="s">
        <v>573</v>
      </c>
      <c r="B116" s="35" t="s">
        <v>213</v>
      </c>
      <c r="C116" s="36">
        <v>24634</v>
      </c>
      <c r="D116" s="11" t="str">
        <f t="shared" si="12"/>
        <v>N/A</v>
      </c>
      <c r="E116" s="36">
        <v>50385</v>
      </c>
      <c r="F116" s="11" t="str">
        <f t="shared" si="13"/>
        <v>N/A</v>
      </c>
      <c r="G116" s="36">
        <v>73628</v>
      </c>
      <c r="H116" s="11" t="str">
        <f t="shared" si="14"/>
        <v>N/A</v>
      </c>
      <c r="I116" s="12">
        <v>104.5</v>
      </c>
      <c r="J116" s="12">
        <v>46.13</v>
      </c>
      <c r="K116" s="43" t="s">
        <v>736</v>
      </c>
      <c r="L116" s="9" t="str">
        <f t="shared" si="15"/>
        <v>No</v>
      </c>
    </row>
    <row r="117" spans="1:12" ht="25" x14ac:dyDescent="0.25">
      <c r="A117" s="3" t="s">
        <v>1317</v>
      </c>
      <c r="B117" s="35" t="s">
        <v>213</v>
      </c>
      <c r="C117" s="45">
        <v>585.83072176999997</v>
      </c>
      <c r="D117" s="11" t="str">
        <f t="shared" si="12"/>
        <v>N/A</v>
      </c>
      <c r="E117" s="45">
        <v>451.52483874000001</v>
      </c>
      <c r="F117" s="11" t="str">
        <f t="shared" si="13"/>
        <v>N/A</v>
      </c>
      <c r="G117" s="45">
        <v>643.41151463999995</v>
      </c>
      <c r="H117" s="11" t="str">
        <f t="shared" si="14"/>
        <v>N/A</v>
      </c>
      <c r="I117" s="12">
        <v>-22.9</v>
      </c>
      <c r="J117" s="12">
        <v>42.5</v>
      </c>
      <c r="K117" s="43" t="s">
        <v>736</v>
      </c>
      <c r="L117" s="9" t="str">
        <f t="shared" si="15"/>
        <v>No</v>
      </c>
    </row>
    <row r="118" spans="1:12" ht="25" x14ac:dyDescent="0.25">
      <c r="A118" s="4" t="s">
        <v>574</v>
      </c>
      <c r="B118" s="35" t="s">
        <v>213</v>
      </c>
      <c r="C118" s="45">
        <v>17849805</v>
      </c>
      <c r="D118" s="11" t="str">
        <f t="shared" si="12"/>
        <v>N/A</v>
      </c>
      <c r="E118" s="45">
        <v>20580763</v>
      </c>
      <c r="F118" s="11" t="str">
        <f t="shared" si="13"/>
        <v>N/A</v>
      </c>
      <c r="G118" s="45">
        <v>24598236</v>
      </c>
      <c r="H118" s="11" t="str">
        <f t="shared" si="14"/>
        <v>N/A</v>
      </c>
      <c r="I118" s="12">
        <v>15.3</v>
      </c>
      <c r="J118" s="12">
        <v>19.52</v>
      </c>
      <c r="K118" s="43" t="s">
        <v>736</v>
      </c>
      <c r="L118" s="9" t="str">
        <f t="shared" si="15"/>
        <v>Yes</v>
      </c>
    </row>
    <row r="119" spans="1:12" x14ac:dyDescent="0.25">
      <c r="A119" s="4" t="s">
        <v>575</v>
      </c>
      <c r="B119" s="35" t="s">
        <v>213</v>
      </c>
      <c r="C119" s="36">
        <v>861</v>
      </c>
      <c r="D119" s="11" t="str">
        <f t="shared" si="12"/>
        <v>N/A</v>
      </c>
      <c r="E119" s="36">
        <v>1032</v>
      </c>
      <c r="F119" s="11" t="str">
        <f t="shared" si="13"/>
        <v>N/A</v>
      </c>
      <c r="G119" s="36">
        <v>1164</v>
      </c>
      <c r="H119" s="11" t="str">
        <f t="shared" si="14"/>
        <v>N/A</v>
      </c>
      <c r="I119" s="12">
        <v>19.86</v>
      </c>
      <c r="J119" s="12">
        <v>12.79</v>
      </c>
      <c r="K119" s="43" t="s">
        <v>736</v>
      </c>
      <c r="L119" s="9" t="str">
        <f t="shared" si="15"/>
        <v>Yes</v>
      </c>
    </row>
    <row r="120" spans="1:12" ht="25" x14ac:dyDescent="0.25">
      <c r="A120" s="4" t="s">
        <v>1318</v>
      </c>
      <c r="B120" s="35" t="s">
        <v>213</v>
      </c>
      <c r="C120" s="45">
        <v>20731.480835999999</v>
      </c>
      <c r="D120" s="11" t="str">
        <f t="shared" si="12"/>
        <v>N/A</v>
      </c>
      <c r="E120" s="45">
        <v>19942.599805999998</v>
      </c>
      <c r="F120" s="11" t="str">
        <f t="shared" si="13"/>
        <v>N/A</v>
      </c>
      <c r="G120" s="45">
        <v>21132.505154999999</v>
      </c>
      <c r="H120" s="11" t="str">
        <f t="shared" si="14"/>
        <v>N/A</v>
      </c>
      <c r="I120" s="12">
        <v>-3.81</v>
      </c>
      <c r="J120" s="12">
        <v>5.9669999999999996</v>
      </c>
      <c r="K120" s="43" t="s">
        <v>736</v>
      </c>
      <c r="L120" s="9" t="str">
        <f t="shared" si="15"/>
        <v>Yes</v>
      </c>
    </row>
    <row r="121" spans="1:12" ht="25" x14ac:dyDescent="0.25">
      <c r="A121" s="4" t="s">
        <v>576</v>
      </c>
      <c r="B121" s="35" t="s">
        <v>213</v>
      </c>
      <c r="C121" s="45">
        <v>8181138</v>
      </c>
      <c r="D121" s="11" t="str">
        <f t="shared" si="12"/>
        <v>N/A</v>
      </c>
      <c r="E121" s="45">
        <v>13183486</v>
      </c>
      <c r="F121" s="11" t="str">
        <f t="shared" si="13"/>
        <v>N/A</v>
      </c>
      <c r="G121" s="45">
        <v>26472520</v>
      </c>
      <c r="H121" s="11" t="str">
        <f t="shared" si="14"/>
        <v>N/A</v>
      </c>
      <c r="I121" s="12">
        <v>61.14</v>
      </c>
      <c r="J121" s="12">
        <v>100.8</v>
      </c>
      <c r="K121" s="43" t="s">
        <v>736</v>
      </c>
      <c r="L121" s="9" t="str">
        <f t="shared" si="15"/>
        <v>No</v>
      </c>
    </row>
    <row r="122" spans="1:12" x14ac:dyDescent="0.25">
      <c r="A122" s="4" t="s">
        <v>577</v>
      </c>
      <c r="B122" s="35" t="s">
        <v>213</v>
      </c>
      <c r="C122" s="36">
        <v>6097</v>
      </c>
      <c r="D122" s="11" t="str">
        <f t="shared" si="12"/>
        <v>N/A</v>
      </c>
      <c r="E122" s="36">
        <v>10704</v>
      </c>
      <c r="F122" s="11" t="str">
        <f t="shared" si="13"/>
        <v>N/A</v>
      </c>
      <c r="G122" s="36">
        <v>15578</v>
      </c>
      <c r="H122" s="11" t="str">
        <f t="shared" si="14"/>
        <v>N/A</v>
      </c>
      <c r="I122" s="12">
        <v>75.56</v>
      </c>
      <c r="J122" s="12">
        <v>45.53</v>
      </c>
      <c r="K122" s="43" t="s">
        <v>736</v>
      </c>
      <c r="L122" s="9" t="str">
        <f t="shared" si="15"/>
        <v>No</v>
      </c>
    </row>
    <row r="123" spans="1:12" ht="25" x14ac:dyDescent="0.25">
      <c r="A123" s="4" t="s">
        <v>1319</v>
      </c>
      <c r="B123" s="35" t="s">
        <v>213</v>
      </c>
      <c r="C123" s="45">
        <v>1341.8300804</v>
      </c>
      <c r="D123" s="11" t="str">
        <f t="shared" si="12"/>
        <v>N/A</v>
      </c>
      <c r="E123" s="45">
        <v>1231.6410688000001</v>
      </c>
      <c r="F123" s="11" t="str">
        <f t="shared" si="13"/>
        <v>N/A</v>
      </c>
      <c r="G123" s="45">
        <v>1699.3529335999999</v>
      </c>
      <c r="H123" s="11" t="str">
        <f t="shared" si="14"/>
        <v>N/A</v>
      </c>
      <c r="I123" s="12">
        <v>-8.2100000000000009</v>
      </c>
      <c r="J123" s="12">
        <v>37.97</v>
      </c>
      <c r="K123" s="43" t="s">
        <v>736</v>
      </c>
      <c r="L123" s="9" t="str">
        <f t="shared" si="15"/>
        <v>No</v>
      </c>
    </row>
    <row r="124" spans="1:12" ht="25" x14ac:dyDescent="0.25">
      <c r="A124" s="4" t="s">
        <v>578</v>
      </c>
      <c r="B124" s="35" t="s">
        <v>213</v>
      </c>
      <c r="C124" s="45">
        <v>49137371</v>
      </c>
      <c r="D124" s="11" t="str">
        <f t="shared" si="12"/>
        <v>N/A</v>
      </c>
      <c r="E124" s="45">
        <v>48675318</v>
      </c>
      <c r="F124" s="11" t="str">
        <f t="shared" si="13"/>
        <v>N/A</v>
      </c>
      <c r="G124" s="45">
        <v>53442995</v>
      </c>
      <c r="H124" s="11" t="str">
        <f t="shared" si="14"/>
        <v>N/A</v>
      </c>
      <c r="I124" s="12">
        <v>-0.94</v>
      </c>
      <c r="J124" s="12">
        <v>9.7949999999999999</v>
      </c>
      <c r="K124" s="43" t="s">
        <v>736</v>
      </c>
      <c r="L124" s="9" t="str">
        <f t="shared" si="15"/>
        <v>Yes</v>
      </c>
    </row>
    <row r="125" spans="1:12" x14ac:dyDescent="0.25">
      <c r="A125" s="2" t="s">
        <v>579</v>
      </c>
      <c r="B125" s="35" t="s">
        <v>213</v>
      </c>
      <c r="C125" s="36">
        <v>1840</v>
      </c>
      <c r="D125" s="11" t="str">
        <f t="shared" si="12"/>
        <v>N/A</v>
      </c>
      <c r="E125" s="36">
        <v>1813</v>
      </c>
      <c r="F125" s="11" t="str">
        <f t="shared" si="13"/>
        <v>N/A</v>
      </c>
      <c r="G125" s="36">
        <v>1909</v>
      </c>
      <c r="H125" s="11" t="str">
        <f t="shared" si="14"/>
        <v>N/A</v>
      </c>
      <c r="I125" s="12">
        <v>-1.47</v>
      </c>
      <c r="J125" s="12">
        <v>5.2949999999999999</v>
      </c>
      <c r="K125" s="43" t="s">
        <v>736</v>
      </c>
      <c r="L125" s="9" t="str">
        <f t="shared" si="15"/>
        <v>Yes</v>
      </c>
    </row>
    <row r="126" spans="1:12" ht="25" x14ac:dyDescent="0.25">
      <c r="A126" s="2" t="s">
        <v>1320</v>
      </c>
      <c r="B126" s="35" t="s">
        <v>213</v>
      </c>
      <c r="C126" s="45">
        <v>26705.092935000001</v>
      </c>
      <c r="D126" s="11" t="str">
        <f t="shared" si="12"/>
        <v>N/A</v>
      </c>
      <c r="E126" s="45">
        <v>26847.941533000001</v>
      </c>
      <c r="F126" s="11" t="str">
        <f t="shared" si="13"/>
        <v>N/A</v>
      </c>
      <c r="G126" s="45">
        <v>27995.282870999999</v>
      </c>
      <c r="H126" s="11" t="str">
        <f t="shared" si="14"/>
        <v>N/A</v>
      </c>
      <c r="I126" s="12">
        <v>0.53490000000000004</v>
      </c>
      <c r="J126" s="12">
        <v>4.2729999999999997</v>
      </c>
      <c r="K126" s="43" t="s">
        <v>736</v>
      </c>
      <c r="L126" s="9" t="str">
        <f t="shared" si="15"/>
        <v>Yes</v>
      </c>
    </row>
    <row r="127" spans="1:12" ht="25" x14ac:dyDescent="0.25">
      <c r="A127" s="2" t="s">
        <v>580</v>
      </c>
      <c r="B127" s="35" t="s">
        <v>213</v>
      </c>
      <c r="C127" s="45">
        <v>68381</v>
      </c>
      <c r="D127" s="11" t="str">
        <f t="shared" si="12"/>
        <v>N/A</v>
      </c>
      <c r="E127" s="45">
        <v>808949</v>
      </c>
      <c r="F127" s="11" t="str">
        <f t="shared" si="13"/>
        <v>N/A</v>
      </c>
      <c r="G127" s="45">
        <v>1156850</v>
      </c>
      <c r="H127" s="11" t="str">
        <f t="shared" si="14"/>
        <v>N/A</v>
      </c>
      <c r="I127" s="12">
        <v>1083</v>
      </c>
      <c r="J127" s="12">
        <v>43.01</v>
      </c>
      <c r="K127" s="43" t="s">
        <v>736</v>
      </c>
      <c r="L127" s="9" t="str">
        <f t="shared" si="15"/>
        <v>No</v>
      </c>
    </row>
    <row r="128" spans="1:12" x14ac:dyDescent="0.25">
      <c r="A128" s="2" t="s">
        <v>581</v>
      </c>
      <c r="B128" s="35" t="s">
        <v>213</v>
      </c>
      <c r="C128" s="36">
        <v>70</v>
      </c>
      <c r="D128" s="11" t="str">
        <f t="shared" si="12"/>
        <v>N/A</v>
      </c>
      <c r="E128" s="36">
        <v>1702</v>
      </c>
      <c r="F128" s="11" t="str">
        <f t="shared" si="13"/>
        <v>N/A</v>
      </c>
      <c r="G128" s="36">
        <v>2184</v>
      </c>
      <c r="H128" s="11" t="str">
        <f t="shared" si="14"/>
        <v>N/A</v>
      </c>
      <c r="I128" s="12">
        <v>2331</v>
      </c>
      <c r="J128" s="12">
        <v>28.32</v>
      </c>
      <c r="K128" s="43" t="s">
        <v>736</v>
      </c>
      <c r="L128" s="9" t="str">
        <f t="shared" si="15"/>
        <v>Yes</v>
      </c>
    </row>
    <row r="129" spans="1:12" ht="25" x14ac:dyDescent="0.25">
      <c r="A129" s="2" t="s">
        <v>1321</v>
      </c>
      <c r="B129" s="35" t="s">
        <v>213</v>
      </c>
      <c r="C129" s="45">
        <v>976.87142857000003</v>
      </c>
      <c r="D129" s="11" t="str">
        <f t="shared" si="12"/>
        <v>N/A</v>
      </c>
      <c r="E129" s="45">
        <v>475.29318448999999</v>
      </c>
      <c r="F129" s="11" t="str">
        <f t="shared" si="13"/>
        <v>N/A</v>
      </c>
      <c r="G129" s="45">
        <v>529.69322344</v>
      </c>
      <c r="H129" s="11" t="str">
        <f t="shared" si="14"/>
        <v>N/A</v>
      </c>
      <c r="I129" s="12">
        <v>-51.3</v>
      </c>
      <c r="J129" s="12">
        <v>11.45</v>
      </c>
      <c r="K129" s="43" t="s">
        <v>736</v>
      </c>
      <c r="L129" s="9" t="str">
        <f t="shared" si="15"/>
        <v>Yes</v>
      </c>
    </row>
    <row r="130" spans="1:12" x14ac:dyDescent="0.25">
      <c r="A130" s="2" t="s">
        <v>582</v>
      </c>
      <c r="B130" s="35" t="s">
        <v>213</v>
      </c>
      <c r="C130" s="45">
        <v>3776485</v>
      </c>
      <c r="D130" s="11" t="str">
        <f t="shared" si="12"/>
        <v>N/A</v>
      </c>
      <c r="E130" s="45">
        <v>4628373</v>
      </c>
      <c r="F130" s="11" t="str">
        <f t="shared" si="13"/>
        <v>N/A</v>
      </c>
      <c r="G130" s="45">
        <v>4745210</v>
      </c>
      <c r="H130" s="11" t="str">
        <f t="shared" si="14"/>
        <v>N/A</v>
      </c>
      <c r="I130" s="12">
        <v>22.56</v>
      </c>
      <c r="J130" s="12">
        <v>2.524</v>
      </c>
      <c r="K130" s="43" t="s">
        <v>736</v>
      </c>
      <c r="L130" s="9" t="str">
        <f t="shared" si="15"/>
        <v>Yes</v>
      </c>
    </row>
    <row r="131" spans="1:12" x14ac:dyDescent="0.25">
      <c r="A131" s="2" t="s">
        <v>583</v>
      </c>
      <c r="B131" s="35" t="s">
        <v>213</v>
      </c>
      <c r="C131" s="36">
        <v>344</v>
      </c>
      <c r="D131" s="11" t="str">
        <f t="shared" si="12"/>
        <v>N/A</v>
      </c>
      <c r="E131" s="36">
        <v>441</v>
      </c>
      <c r="F131" s="11" t="str">
        <f t="shared" si="13"/>
        <v>N/A</v>
      </c>
      <c r="G131" s="36">
        <v>496</v>
      </c>
      <c r="H131" s="11" t="str">
        <f t="shared" si="14"/>
        <v>N/A</v>
      </c>
      <c r="I131" s="12">
        <v>28.2</v>
      </c>
      <c r="J131" s="12">
        <v>12.47</v>
      </c>
      <c r="K131" s="43" t="s">
        <v>736</v>
      </c>
      <c r="L131" s="9" t="str">
        <f t="shared" si="15"/>
        <v>Yes</v>
      </c>
    </row>
    <row r="132" spans="1:12" x14ac:dyDescent="0.25">
      <c r="A132" s="2" t="s">
        <v>1322</v>
      </c>
      <c r="B132" s="35" t="s">
        <v>213</v>
      </c>
      <c r="C132" s="45">
        <v>10978.154070000001</v>
      </c>
      <c r="D132" s="11" t="str">
        <f t="shared" si="12"/>
        <v>N/A</v>
      </c>
      <c r="E132" s="45">
        <v>10495.176871</v>
      </c>
      <c r="F132" s="11" t="str">
        <f t="shared" si="13"/>
        <v>N/A</v>
      </c>
      <c r="G132" s="45">
        <v>9566.9556451999997</v>
      </c>
      <c r="H132" s="11" t="str">
        <f t="shared" si="14"/>
        <v>N/A</v>
      </c>
      <c r="I132" s="12">
        <v>-4.4000000000000004</v>
      </c>
      <c r="J132" s="12">
        <v>-8.84</v>
      </c>
      <c r="K132" s="43" t="s">
        <v>736</v>
      </c>
      <c r="L132" s="9" t="str">
        <f t="shared" si="15"/>
        <v>Yes</v>
      </c>
    </row>
    <row r="133" spans="1:12" ht="25" x14ac:dyDescent="0.25">
      <c r="A133" s="2" t="s">
        <v>584</v>
      </c>
      <c r="B133" s="35" t="s">
        <v>213</v>
      </c>
      <c r="C133" s="45">
        <v>1888658</v>
      </c>
      <c r="D133" s="11" t="str">
        <f t="shared" si="12"/>
        <v>N/A</v>
      </c>
      <c r="E133" s="45">
        <v>8539765</v>
      </c>
      <c r="F133" s="11" t="str">
        <f t="shared" si="13"/>
        <v>N/A</v>
      </c>
      <c r="G133" s="45">
        <v>14844396</v>
      </c>
      <c r="H133" s="11" t="str">
        <f t="shared" si="14"/>
        <v>N/A</v>
      </c>
      <c r="I133" s="12">
        <v>352.2</v>
      </c>
      <c r="J133" s="12">
        <v>73.83</v>
      </c>
      <c r="K133" s="43" t="s">
        <v>736</v>
      </c>
      <c r="L133" s="9" t="str">
        <f>IF(J133="Div by 0", "N/A", IF(OR(J133="N/A",K133="N/A"),"N/A", IF(J133&gt;VALUE(MID(K133,1,2)), "No", IF(J133&lt;-1*VALUE(MID(K133,1,2)), "No", "Yes"))))</f>
        <v>No</v>
      </c>
    </row>
    <row r="134" spans="1:12" x14ac:dyDescent="0.25">
      <c r="A134" s="2" t="s">
        <v>585</v>
      </c>
      <c r="B134" s="35" t="s">
        <v>213</v>
      </c>
      <c r="C134" s="36">
        <v>10387</v>
      </c>
      <c r="D134" s="11" t="str">
        <f t="shared" si="12"/>
        <v>N/A</v>
      </c>
      <c r="E134" s="36">
        <v>58970</v>
      </c>
      <c r="F134" s="11" t="str">
        <f t="shared" si="13"/>
        <v>N/A</v>
      </c>
      <c r="G134" s="36">
        <v>80029</v>
      </c>
      <c r="H134" s="11" t="str">
        <f t="shared" si="14"/>
        <v>N/A</v>
      </c>
      <c r="I134" s="12">
        <v>467.7</v>
      </c>
      <c r="J134" s="12">
        <v>35.71</v>
      </c>
      <c r="K134" s="43" t="s">
        <v>736</v>
      </c>
      <c r="L134" s="9" t="str">
        <f t="shared" ref="L134:L138" si="16">IF(J134="Div by 0", "N/A", IF(OR(J134="N/A",K134="N/A"),"N/A", IF(J134&gt;VALUE(MID(K134,1,2)), "No", IF(J134&lt;-1*VALUE(MID(K134,1,2)), "No", "Yes"))))</f>
        <v>No</v>
      </c>
    </row>
    <row r="135" spans="1:12" ht="25" x14ac:dyDescent="0.25">
      <c r="A135" s="2" t="s">
        <v>1323</v>
      </c>
      <c r="B135" s="35" t="s">
        <v>213</v>
      </c>
      <c r="C135" s="45">
        <v>181.82901704</v>
      </c>
      <c r="D135" s="11" t="str">
        <f t="shared" si="12"/>
        <v>N/A</v>
      </c>
      <c r="E135" s="45">
        <v>144.81541462000001</v>
      </c>
      <c r="F135" s="11" t="str">
        <f t="shared" si="13"/>
        <v>N/A</v>
      </c>
      <c r="G135" s="45">
        <v>185.48771070000001</v>
      </c>
      <c r="H135" s="11" t="str">
        <f t="shared" si="14"/>
        <v>N/A</v>
      </c>
      <c r="I135" s="12">
        <v>-20.399999999999999</v>
      </c>
      <c r="J135" s="12">
        <v>28.09</v>
      </c>
      <c r="K135" s="43" t="s">
        <v>736</v>
      </c>
      <c r="L135" s="9" t="str">
        <f t="shared" si="16"/>
        <v>Yes</v>
      </c>
    </row>
    <row r="136" spans="1:12" ht="25" x14ac:dyDescent="0.25">
      <c r="A136" s="2" t="s">
        <v>586</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1744</v>
      </c>
      <c r="J136" s="12" t="s">
        <v>1744</v>
      </c>
      <c r="K136" s="43" t="s">
        <v>736</v>
      </c>
      <c r="L136" s="9" t="str">
        <f t="shared" si="16"/>
        <v>N/A</v>
      </c>
    </row>
    <row r="137" spans="1:12" x14ac:dyDescent="0.25">
      <c r="A137" s="2" t="s">
        <v>587</v>
      </c>
      <c r="B137" s="35" t="s">
        <v>213</v>
      </c>
      <c r="C137" s="36">
        <v>0</v>
      </c>
      <c r="D137" s="11" t="str">
        <f t="shared" si="17"/>
        <v>N/A</v>
      </c>
      <c r="E137" s="36">
        <v>0</v>
      </c>
      <c r="F137" s="11" t="str">
        <f t="shared" si="18"/>
        <v>N/A</v>
      </c>
      <c r="G137" s="36">
        <v>0</v>
      </c>
      <c r="H137" s="11" t="str">
        <f t="shared" si="19"/>
        <v>N/A</v>
      </c>
      <c r="I137" s="12" t="s">
        <v>1744</v>
      </c>
      <c r="J137" s="12" t="s">
        <v>1744</v>
      </c>
      <c r="K137" s="43" t="s">
        <v>736</v>
      </c>
      <c r="L137" s="9" t="str">
        <f t="shared" si="16"/>
        <v>N/A</v>
      </c>
    </row>
    <row r="138" spans="1:12" ht="25" x14ac:dyDescent="0.25">
      <c r="A138" s="2" t="s">
        <v>1324</v>
      </c>
      <c r="B138" s="35" t="s">
        <v>213</v>
      </c>
      <c r="C138" s="45" t="s">
        <v>1744</v>
      </c>
      <c r="D138" s="11" t="str">
        <f t="shared" si="17"/>
        <v>N/A</v>
      </c>
      <c r="E138" s="45" t="s">
        <v>1744</v>
      </c>
      <c r="F138" s="11" t="str">
        <f t="shared" si="18"/>
        <v>N/A</v>
      </c>
      <c r="G138" s="45" t="s">
        <v>1744</v>
      </c>
      <c r="H138" s="11" t="str">
        <f t="shared" si="19"/>
        <v>N/A</v>
      </c>
      <c r="I138" s="12" t="s">
        <v>1744</v>
      </c>
      <c r="J138" s="12" t="s">
        <v>1744</v>
      </c>
      <c r="K138" s="43" t="s">
        <v>736</v>
      </c>
      <c r="L138" s="9" t="str">
        <f t="shared" si="16"/>
        <v>N/A</v>
      </c>
    </row>
    <row r="139" spans="1:12" ht="25" x14ac:dyDescent="0.25">
      <c r="A139" s="2" t="s">
        <v>588</v>
      </c>
      <c r="B139" s="35" t="s">
        <v>213</v>
      </c>
      <c r="C139" s="45">
        <v>78400572</v>
      </c>
      <c r="D139" s="11" t="str">
        <f t="shared" si="17"/>
        <v>N/A</v>
      </c>
      <c r="E139" s="45">
        <v>135925891</v>
      </c>
      <c r="F139" s="11" t="str">
        <f t="shared" si="18"/>
        <v>N/A</v>
      </c>
      <c r="G139" s="45">
        <v>101163465</v>
      </c>
      <c r="H139" s="11" t="str">
        <f t="shared" si="19"/>
        <v>N/A</v>
      </c>
      <c r="I139" s="12">
        <v>73.37</v>
      </c>
      <c r="J139" s="12">
        <v>-25.6</v>
      </c>
      <c r="K139" s="43" t="s">
        <v>736</v>
      </c>
      <c r="L139" s="9" t="str">
        <f t="shared" ref="L139:L150" si="20">IF(J139="Div by 0", "N/A", IF(K139="N/A","N/A", IF(J139&gt;VALUE(MID(K139,1,2)), "No", IF(J139&lt;-1*VALUE(MID(K139,1,2)), "No", "Yes"))))</f>
        <v>Yes</v>
      </c>
    </row>
    <row r="140" spans="1:12" x14ac:dyDescent="0.25">
      <c r="A140" s="2" t="s">
        <v>589</v>
      </c>
      <c r="B140" s="35" t="s">
        <v>213</v>
      </c>
      <c r="C140" s="36">
        <v>62582</v>
      </c>
      <c r="D140" s="11" t="str">
        <f t="shared" si="17"/>
        <v>N/A</v>
      </c>
      <c r="E140" s="36">
        <v>229489</v>
      </c>
      <c r="F140" s="11" t="str">
        <f t="shared" si="18"/>
        <v>N/A</v>
      </c>
      <c r="G140" s="36">
        <v>242580</v>
      </c>
      <c r="H140" s="11" t="str">
        <f t="shared" si="19"/>
        <v>N/A</v>
      </c>
      <c r="I140" s="12">
        <v>266.7</v>
      </c>
      <c r="J140" s="12">
        <v>5.7039999999999997</v>
      </c>
      <c r="K140" s="43" t="s">
        <v>736</v>
      </c>
      <c r="L140" s="9" t="str">
        <f t="shared" si="20"/>
        <v>Yes</v>
      </c>
    </row>
    <row r="141" spans="1:12" ht="25" x14ac:dyDescent="0.25">
      <c r="A141" s="2" t="s">
        <v>1325</v>
      </c>
      <c r="B141" s="35" t="s">
        <v>213</v>
      </c>
      <c r="C141" s="45">
        <v>1252.7655236000001</v>
      </c>
      <c r="D141" s="11" t="str">
        <f t="shared" si="17"/>
        <v>N/A</v>
      </c>
      <c r="E141" s="45">
        <v>592.29806656999995</v>
      </c>
      <c r="F141" s="11" t="str">
        <f t="shared" si="18"/>
        <v>N/A</v>
      </c>
      <c r="G141" s="45">
        <v>417.03135048000001</v>
      </c>
      <c r="H141" s="11" t="str">
        <f t="shared" si="19"/>
        <v>N/A</v>
      </c>
      <c r="I141" s="12">
        <v>-52.7</v>
      </c>
      <c r="J141" s="12">
        <v>-29.6</v>
      </c>
      <c r="K141" s="43" t="s">
        <v>736</v>
      </c>
      <c r="L141" s="9" t="str">
        <f t="shared" si="20"/>
        <v>Yes</v>
      </c>
    </row>
    <row r="142" spans="1:12" ht="25" x14ac:dyDescent="0.25">
      <c r="A142" s="2" t="s">
        <v>590</v>
      </c>
      <c r="B142" s="35" t="s">
        <v>213</v>
      </c>
      <c r="C142" s="45">
        <v>79401539</v>
      </c>
      <c r="D142" s="11" t="str">
        <f t="shared" si="17"/>
        <v>N/A</v>
      </c>
      <c r="E142" s="45">
        <v>93744198</v>
      </c>
      <c r="F142" s="11" t="str">
        <f t="shared" si="18"/>
        <v>N/A</v>
      </c>
      <c r="G142" s="45">
        <v>103547753</v>
      </c>
      <c r="H142" s="11" t="str">
        <f t="shared" si="19"/>
        <v>N/A</v>
      </c>
      <c r="I142" s="12">
        <v>18.059999999999999</v>
      </c>
      <c r="J142" s="12">
        <v>10.46</v>
      </c>
      <c r="K142" s="43" t="s">
        <v>736</v>
      </c>
      <c r="L142" s="9" t="str">
        <f t="shared" si="20"/>
        <v>Yes</v>
      </c>
    </row>
    <row r="143" spans="1:12" x14ac:dyDescent="0.25">
      <c r="A143" s="3" t="s">
        <v>591</v>
      </c>
      <c r="B143" s="35" t="s">
        <v>213</v>
      </c>
      <c r="C143" s="36">
        <v>707</v>
      </c>
      <c r="D143" s="11" t="str">
        <f t="shared" si="17"/>
        <v>N/A</v>
      </c>
      <c r="E143" s="36">
        <v>1334</v>
      </c>
      <c r="F143" s="11" t="str">
        <f t="shared" si="18"/>
        <v>N/A</v>
      </c>
      <c r="G143" s="36">
        <v>1264</v>
      </c>
      <c r="H143" s="11" t="str">
        <f t="shared" si="19"/>
        <v>N/A</v>
      </c>
      <c r="I143" s="12">
        <v>88.68</v>
      </c>
      <c r="J143" s="12">
        <v>-5.25</v>
      </c>
      <c r="K143" s="43" t="s">
        <v>736</v>
      </c>
      <c r="L143" s="9" t="str">
        <f t="shared" si="20"/>
        <v>Yes</v>
      </c>
    </row>
    <row r="144" spans="1:12" ht="25" x14ac:dyDescent="0.25">
      <c r="A144" s="3" t="s">
        <v>1326</v>
      </c>
      <c r="B144" s="35" t="s">
        <v>213</v>
      </c>
      <c r="C144" s="45">
        <v>112307.69306999999</v>
      </c>
      <c r="D144" s="11" t="str">
        <f t="shared" si="17"/>
        <v>N/A</v>
      </c>
      <c r="E144" s="45">
        <v>70273.011994</v>
      </c>
      <c r="F144" s="11" t="str">
        <f t="shared" si="18"/>
        <v>N/A</v>
      </c>
      <c r="G144" s="45">
        <v>81920.690665000002</v>
      </c>
      <c r="H144" s="11" t="str">
        <f t="shared" si="19"/>
        <v>N/A</v>
      </c>
      <c r="I144" s="12">
        <v>-37.4</v>
      </c>
      <c r="J144" s="12">
        <v>16.57</v>
      </c>
      <c r="K144" s="43" t="s">
        <v>736</v>
      </c>
      <c r="L144" s="9" t="str">
        <f t="shared" si="20"/>
        <v>Yes</v>
      </c>
    </row>
    <row r="145" spans="1:12" ht="25" x14ac:dyDescent="0.25">
      <c r="A145" s="2" t="s">
        <v>592</v>
      </c>
      <c r="B145" s="35" t="s">
        <v>213</v>
      </c>
      <c r="C145" s="45">
        <v>60900664</v>
      </c>
      <c r="D145" s="11" t="str">
        <f t="shared" si="17"/>
        <v>N/A</v>
      </c>
      <c r="E145" s="45">
        <v>171211427</v>
      </c>
      <c r="F145" s="11" t="str">
        <f t="shared" si="18"/>
        <v>N/A</v>
      </c>
      <c r="G145" s="45">
        <v>174065567</v>
      </c>
      <c r="H145" s="11" t="str">
        <f t="shared" si="19"/>
        <v>N/A</v>
      </c>
      <c r="I145" s="12">
        <v>181.1</v>
      </c>
      <c r="J145" s="12">
        <v>1.667</v>
      </c>
      <c r="K145" s="43" t="s">
        <v>736</v>
      </c>
      <c r="L145" s="9" t="str">
        <f t="shared" si="20"/>
        <v>Yes</v>
      </c>
    </row>
    <row r="146" spans="1:12" x14ac:dyDescent="0.25">
      <c r="A146" s="2" t="s">
        <v>593</v>
      </c>
      <c r="B146" s="35" t="s">
        <v>213</v>
      </c>
      <c r="C146" s="36">
        <v>35262</v>
      </c>
      <c r="D146" s="11" t="str">
        <f t="shared" si="17"/>
        <v>N/A</v>
      </c>
      <c r="E146" s="36">
        <v>112090</v>
      </c>
      <c r="F146" s="11" t="str">
        <f t="shared" si="18"/>
        <v>N/A</v>
      </c>
      <c r="G146" s="36">
        <v>119726</v>
      </c>
      <c r="H146" s="11" t="str">
        <f t="shared" si="19"/>
        <v>N/A</v>
      </c>
      <c r="I146" s="12">
        <v>217.9</v>
      </c>
      <c r="J146" s="12">
        <v>6.8120000000000003</v>
      </c>
      <c r="K146" s="43" t="s">
        <v>736</v>
      </c>
      <c r="L146" s="9" t="str">
        <f t="shared" si="20"/>
        <v>Yes</v>
      </c>
    </row>
    <row r="147" spans="1:12" ht="25" x14ac:dyDescent="0.25">
      <c r="A147" s="2" t="s">
        <v>1327</v>
      </c>
      <c r="B147" s="35" t="s">
        <v>213</v>
      </c>
      <c r="C147" s="45">
        <v>1727.0904657000001</v>
      </c>
      <c r="D147" s="11" t="str">
        <f t="shared" si="17"/>
        <v>N/A</v>
      </c>
      <c r="E147" s="45">
        <v>1527.4460434</v>
      </c>
      <c r="F147" s="11" t="str">
        <f t="shared" si="18"/>
        <v>N/A</v>
      </c>
      <c r="G147" s="45">
        <v>1453.8660525</v>
      </c>
      <c r="H147" s="11" t="str">
        <f t="shared" si="19"/>
        <v>N/A</v>
      </c>
      <c r="I147" s="12">
        <v>-11.6</v>
      </c>
      <c r="J147" s="12">
        <v>-4.82</v>
      </c>
      <c r="K147" s="43" t="s">
        <v>736</v>
      </c>
      <c r="L147" s="9" t="str">
        <f t="shared" si="20"/>
        <v>Yes</v>
      </c>
    </row>
    <row r="148" spans="1:12" ht="25" x14ac:dyDescent="0.25">
      <c r="A148" s="2" t="s">
        <v>594</v>
      </c>
      <c r="B148" s="35" t="s">
        <v>213</v>
      </c>
      <c r="C148" s="45">
        <v>15971629</v>
      </c>
      <c r="D148" s="11" t="str">
        <f t="shared" si="17"/>
        <v>N/A</v>
      </c>
      <c r="E148" s="45">
        <v>26289134</v>
      </c>
      <c r="F148" s="11" t="str">
        <f t="shared" si="18"/>
        <v>N/A</v>
      </c>
      <c r="G148" s="45">
        <v>26918230</v>
      </c>
      <c r="H148" s="11" t="str">
        <f t="shared" si="19"/>
        <v>N/A</v>
      </c>
      <c r="I148" s="12">
        <v>64.599999999999994</v>
      </c>
      <c r="J148" s="12">
        <v>2.3929999999999998</v>
      </c>
      <c r="K148" s="43" t="s">
        <v>736</v>
      </c>
      <c r="L148" s="9" t="str">
        <f t="shared" si="20"/>
        <v>Yes</v>
      </c>
    </row>
    <row r="149" spans="1:12" x14ac:dyDescent="0.25">
      <c r="A149" s="2" t="s">
        <v>595</v>
      </c>
      <c r="B149" s="35" t="s">
        <v>213</v>
      </c>
      <c r="C149" s="36">
        <v>858</v>
      </c>
      <c r="D149" s="11" t="str">
        <f t="shared" si="17"/>
        <v>N/A</v>
      </c>
      <c r="E149" s="36">
        <v>1319</v>
      </c>
      <c r="F149" s="11" t="str">
        <f t="shared" si="18"/>
        <v>N/A</v>
      </c>
      <c r="G149" s="36">
        <v>1361</v>
      </c>
      <c r="H149" s="11" t="str">
        <f t="shared" si="19"/>
        <v>N/A</v>
      </c>
      <c r="I149" s="12">
        <v>53.73</v>
      </c>
      <c r="J149" s="12">
        <v>3.1840000000000002</v>
      </c>
      <c r="K149" s="43" t="s">
        <v>736</v>
      </c>
      <c r="L149" s="9" t="str">
        <f t="shared" si="20"/>
        <v>Yes</v>
      </c>
    </row>
    <row r="150" spans="1:12" ht="25" x14ac:dyDescent="0.25">
      <c r="A150" s="4" t="s">
        <v>1328</v>
      </c>
      <c r="B150" s="35" t="s">
        <v>213</v>
      </c>
      <c r="C150" s="45">
        <v>18614.952214000001</v>
      </c>
      <c r="D150" s="11" t="str">
        <f t="shared" si="17"/>
        <v>N/A</v>
      </c>
      <c r="E150" s="45">
        <v>19931.109931999999</v>
      </c>
      <c r="F150" s="11" t="str">
        <f t="shared" si="18"/>
        <v>N/A</v>
      </c>
      <c r="G150" s="45">
        <v>19778.273327999999</v>
      </c>
      <c r="H150" s="11" t="str">
        <f t="shared" si="19"/>
        <v>N/A</v>
      </c>
      <c r="I150" s="12">
        <v>7.07</v>
      </c>
      <c r="J150" s="12">
        <v>-0.76700000000000002</v>
      </c>
      <c r="K150" s="43" t="s">
        <v>736</v>
      </c>
      <c r="L150" s="9" t="str">
        <f t="shared" si="20"/>
        <v>Yes</v>
      </c>
    </row>
    <row r="151" spans="1:12" x14ac:dyDescent="0.25">
      <c r="A151" s="4" t="s">
        <v>1329</v>
      </c>
      <c r="B151" s="35" t="s">
        <v>213</v>
      </c>
      <c r="C151" s="45">
        <v>1986.9032232</v>
      </c>
      <c r="D151" s="11" t="str">
        <f t="shared" ref="D151:D170" si="21">IF($B151="N/A","N/A",IF(C151&gt;10,"No",IF(C151&lt;-10,"No","Yes")))</f>
        <v>N/A</v>
      </c>
      <c r="E151" s="45">
        <v>985.67024557000002</v>
      </c>
      <c r="F151" s="11" t="str">
        <f t="shared" ref="F151:F170" si="22">IF($B151="N/A","N/A",IF(E151&gt;10,"No",IF(E151&lt;-10,"No","Yes")))</f>
        <v>N/A</v>
      </c>
      <c r="G151" s="45">
        <v>987.60164227999996</v>
      </c>
      <c r="H151" s="11" t="str">
        <f t="shared" ref="H151:H170" si="23">IF($B151="N/A","N/A",IF(G151&gt;10,"No",IF(G151&lt;-10,"No","Yes")))</f>
        <v>N/A</v>
      </c>
      <c r="I151" s="12">
        <v>-50.4</v>
      </c>
      <c r="J151" s="12">
        <v>0.19589999999999999</v>
      </c>
      <c r="K151" s="43" t="s">
        <v>736</v>
      </c>
      <c r="L151" s="9" t="str">
        <f t="shared" ref="L151:L170" si="24">IF(J151="Div by 0", "N/A", IF(K151="N/A","N/A", IF(J151&gt;VALUE(MID(K151,1,2)), "No", IF(J151&lt;-1*VALUE(MID(K151,1,2)), "No", "Yes"))))</f>
        <v>Yes</v>
      </c>
    </row>
    <row r="152" spans="1:12" ht="25" x14ac:dyDescent="0.25">
      <c r="A152" s="4" t="s">
        <v>1330</v>
      </c>
      <c r="B152" s="35" t="s">
        <v>213</v>
      </c>
      <c r="C152" s="45">
        <v>3194.7440596000001</v>
      </c>
      <c r="D152" s="11" t="str">
        <f t="shared" si="21"/>
        <v>N/A</v>
      </c>
      <c r="E152" s="45">
        <v>3450.4404691</v>
      </c>
      <c r="F152" s="11" t="str">
        <f t="shared" si="22"/>
        <v>N/A</v>
      </c>
      <c r="G152" s="45">
        <v>3237.3444767000001</v>
      </c>
      <c r="H152" s="11" t="str">
        <f t="shared" si="23"/>
        <v>N/A</v>
      </c>
      <c r="I152" s="12">
        <v>8.0039999999999996</v>
      </c>
      <c r="J152" s="12">
        <v>-6.18</v>
      </c>
      <c r="K152" s="43" t="s">
        <v>736</v>
      </c>
      <c r="L152" s="9" t="str">
        <f t="shared" si="24"/>
        <v>Yes</v>
      </c>
    </row>
    <row r="153" spans="1:12" ht="25" x14ac:dyDescent="0.25">
      <c r="A153" s="4" t="s">
        <v>1331</v>
      </c>
      <c r="B153" s="35" t="s">
        <v>213</v>
      </c>
      <c r="C153" s="45">
        <v>4198.0174110999997</v>
      </c>
      <c r="D153" s="11" t="str">
        <f t="shared" si="21"/>
        <v>N/A</v>
      </c>
      <c r="E153" s="45">
        <v>4372.7255409999998</v>
      </c>
      <c r="F153" s="11" t="str">
        <f t="shared" si="22"/>
        <v>N/A</v>
      </c>
      <c r="G153" s="45">
        <v>4273.7272026000001</v>
      </c>
      <c r="H153" s="11" t="str">
        <f t="shared" si="23"/>
        <v>N/A</v>
      </c>
      <c r="I153" s="12">
        <v>4.1619999999999999</v>
      </c>
      <c r="J153" s="12">
        <v>-2.2599999999999998</v>
      </c>
      <c r="K153" s="43" t="s">
        <v>736</v>
      </c>
      <c r="L153" s="9" t="str">
        <f t="shared" si="24"/>
        <v>Yes</v>
      </c>
    </row>
    <row r="154" spans="1:12" ht="25" x14ac:dyDescent="0.25">
      <c r="A154" s="4" t="s">
        <v>1332</v>
      </c>
      <c r="B154" s="35" t="s">
        <v>213</v>
      </c>
      <c r="C154" s="45">
        <v>1355.4586339</v>
      </c>
      <c r="D154" s="11" t="str">
        <f t="shared" si="21"/>
        <v>N/A</v>
      </c>
      <c r="E154" s="45">
        <v>580.61281722000001</v>
      </c>
      <c r="F154" s="11" t="str">
        <f t="shared" si="22"/>
        <v>N/A</v>
      </c>
      <c r="G154" s="45">
        <v>596.20062293000001</v>
      </c>
      <c r="H154" s="11" t="str">
        <f t="shared" si="23"/>
        <v>N/A</v>
      </c>
      <c r="I154" s="12">
        <v>-57.2</v>
      </c>
      <c r="J154" s="12">
        <v>2.6850000000000001</v>
      </c>
      <c r="K154" s="43" t="s">
        <v>736</v>
      </c>
      <c r="L154" s="9" t="str">
        <f t="shared" si="24"/>
        <v>Yes</v>
      </c>
    </row>
    <row r="155" spans="1:12" ht="25" x14ac:dyDescent="0.25">
      <c r="A155" s="2" t="s">
        <v>1333</v>
      </c>
      <c r="B155" s="35" t="s">
        <v>213</v>
      </c>
      <c r="C155" s="45">
        <v>1461.0256300000001</v>
      </c>
      <c r="D155" s="11" t="str">
        <f t="shared" si="21"/>
        <v>N/A</v>
      </c>
      <c r="E155" s="45">
        <v>1029.6988541999999</v>
      </c>
      <c r="F155" s="11" t="str">
        <f t="shared" si="22"/>
        <v>N/A</v>
      </c>
      <c r="G155" s="45">
        <v>1030.0769412</v>
      </c>
      <c r="H155" s="11" t="str">
        <f t="shared" si="23"/>
        <v>N/A</v>
      </c>
      <c r="I155" s="12">
        <v>-29.5</v>
      </c>
      <c r="J155" s="12">
        <v>3.6700000000000003E-2</v>
      </c>
      <c r="K155" s="43" t="s">
        <v>736</v>
      </c>
      <c r="L155" s="9" t="str">
        <f t="shared" si="24"/>
        <v>Yes</v>
      </c>
    </row>
    <row r="156" spans="1:12" x14ac:dyDescent="0.25">
      <c r="A156" s="2" t="s">
        <v>1334</v>
      </c>
      <c r="B156" s="35" t="s">
        <v>213</v>
      </c>
      <c r="C156" s="45">
        <v>1099.0204590999999</v>
      </c>
      <c r="D156" s="11" t="str">
        <f t="shared" si="21"/>
        <v>N/A</v>
      </c>
      <c r="E156" s="45">
        <v>364.52065789</v>
      </c>
      <c r="F156" s="11" t="str">
        <f t="shared" si="22"/>
        <v>N/A</v>
      </c>
      <c r="G156" s="45">
        <v>365.59471096999999</v>
      </c>
      <c r="H156" s="11" t="str">
        <f t="shared" si="23"/>
        <v>N/A</v>
      </c>
      <c r="I156" s="12">
        <v>-66.8</v>
      </c>
      <c r="J156" s="12">
        <v>0.29459999999999997</v>
      </c>
      <c r="K156" s="43" t="s">
        <v>736</v>
      </c>
      <c r="L156" s="9" t="str">
        <f t="shared" si="24"/>
        <v>Yes</v>
      </c>
    </row>
    <row r="157" spans="1:12" ht="25" x14ac:dyDescent="0.25">
      <c r="A157" s="2" t="s">
        <v>1335</v>
      </c>
      <c r="B157" s="35" t="s">
        <v>213</v>
      </c>
      <c r="C157" s="45">
        <v>6521.3640757000003</v>
      </c>
      <c r="D157" s="11" t="str">
        <f t="shared" si="21"/>
        <v>N/A</v>
      </c>
      <c r="E157" s="45">
        <v>7259.9767442000002</v>
      </c>
      <c r="F157" s="11" t="str">
        <f t="shared" si="22"/>
        <v>N/A</v>
      </c>
      <c r="G157" s="45">
        <v>6594.4091570000001</v>
      </c>
      <c r="H157" s="11" t="str">
        <f t="shared" si="23"/>
        <v>N/A</v>
      </c>
      <c r="I157" s="12">
        <v>11.33</v>
      </c>
      <c r="J157" s="12">
        <v>-9.17</v>
      </c>
      <c r="K157" s="43" t="s">
        <v>736</v>
      </c>
      <c r="L157" s="9" t="str">
        <f t="shared" si="24"/>
        <v>Yes</v>
      </c>
    </row>
    <row r="158" spans="1:12" ht="25" x14ac:dyDescent="0.25">
      <c r="A158" s="2" t="s">
        <v>1336</v>
      </c>
      <c r="B158" s="35" t="s">
        <v>213</v>
      </c>
      <c r="C158" s="45">
        <v>4293.0862653000004</v>
      </c>
      <c r="D158" s="11" t="str">
        <f t="shared" si="21"/>
        <v>N/A</v>
      </c>
      <c r="E158" s="45">
        <v>4104.8335816999997</v>
      </c>
      <c r="F158" s="11" t="str">
        <f t="shared" si="22"/>
        <v>N/A</v>
      </c>
      <c r="G158" s="45">
        <v>3943.4444051</v>
      </c>
      <c r="H158" s="11" t="str">
        <f t="shared" si="23"/>
        <v>N/A</v>
      </c>
      <c r="I158" s="12">
        <v>-4.3899999999999997</v>
      </c>
      <c r="J158" s="12">
        <v>-3.93</v>
      </c>
      <c r="K158" s="43" t="s">
        <v>736</v>
      </c>
      <c r="L158" s="9" t="str">
        <f t="shared" si="24"/>
        <v>Yes</v>
      </c>
    </row>
    <row r="159" spans="1:12" ht="25" x14ac:dyDescent="0.25">
      <c r="A159" s="2" t="s">
        <v>1337</v>
      </c>
      <c r="B159" s="35" t="s">
        <v>213</v>
      </c>
      <c r="C159" s="45">
        <v>447.88373302000002</v>
      </c>
      <c r="D159" s="11" t="str">
        <f t="shared" si="21"/>
        <v>N/A</v>
      </c>
      <c r="E159" s="45">
        <v>153.98162310000001</v>
      </c>
      <c r="F159" s="11" t="str">
        <f t="shared" si="22"/>
        <v>N/A</v>
      </c>
      <c r="G159" s="45">
        <v>176.39077313999999</v>
      </c>
      <c r="H159" s="11" t="str">
        <f t="shared" si="23"/>
        <v>N/A</v>
      </c>
      <c r="I159" s="12">
        <v>-65.599999999999994</v>
      </c>
      <c r="J159" s="12">
        <v>14.55</v>
      </c>
      <c r="K159" s="43" t="s">
        <v>736</v>
      </c>
      <c r="L159" s="9" t="str">
        <f t="shared" si="24"/>
        <v>Yes</v>
      </c>
    </row>
    <row r="160" spans="1:12" ht="25" x14ac:dyDescent="0.25">
      <c r="A160" s="4" t="s">
        <v>1338</v>
      </c>
      <c r="B160" s="35" t="s">
        <v>213</v>
      </c>
      <c r="C160" s="45">
        <v>154.74996478</v>
      </c>
      <c r="D160" s="11" t="str">
        <f t="shared" si="21"/>
        <v>N/A</v>
      </c>
      <c r="E160" s="45">
        <v>93.854114925999994</v>
      </c>
      <c r="F160" s="11" t="str">
        <f t="shared" si="22"/>
        <v>N/A</v>
      </c>
      <c r="G160" s="45">
        <v>107.02112973</v>
      </c>
      <c r="H160" s="11" t="str">
        <f t="shared" si="23"/>
        <v>N/A</v>
      </c>
      <c r="I160" s="12">
        <v>-39.4</v>
      </c>
      <c r="J160" s="12">
        <v>14.03</v>
      </c>
      <c r="K160" s="43" t="s">
        <v>736</v>
      </c>
      <c r="L160" s="9" t="str">
        <f t="shared" si="24"/>
        <v>Yes</v>
      </c>
    </row>
    <row r="161" spans="1:12" x14ac:dyDescent="0.25">
      <c r="A161" s="4" t="s">
        <v>1339</v>
      </c>
      <c r="B161" s="35" t="s">
        <v>213</v>
      </c>
      <c r="C161" s="45">
        <v>1979.8164455000001</v>
      </c>
      <c r="D161" s="11" t="str">
        <f t="shared" si="21"/>
        <v>N/A</v>
      </c>
      <c r="E161" s="45">
        <v>971.77931794999995</v>
      </c>
      <c r="F161" s="11" t="str">
        <f t="shared" si="22"/>
        <v>N/A</v>
      </c>
      <c r="G161" s="45">
        <v>978.33406452999998</v>
      </c>
      <c r="H161" s="11" t="str">
        <f t="shared" si="23"/>
        <v>N/A</v>
      </c>
      <c r="I161" s="12">
        <v>-50.9</v>
      </c>
      <c r="J161" s="12">
        <v>0.67449999999999999</v>
      </c>
      <c r="K161" s="43" t="s">
        <v>736</v>
      </c>
      <c r="L161" s="9" t="str">
        <f t="shared" si="24"/>
        <v>Yes</v>
      </c>
    </row>
    <row r="162" spans="1:12" x14ac:dyDescent="0.25">
      <c r="A162" s="4" t="s">
        <v>1340</v>
      </c>
      <c r="B162" s="35" t="s">
        <v>213</v>
      </c>
      <c r="C162" s="45">
        <v>3120.2583568</v>
      </c>
      <c r="D162" s="11" t="str">
        <f t="shared" si="21"/>
        <v>N/A</v>
      </c>
      <c r="E162" s="45">
        <v>3198.9103558000002</v>
      </c>
      <c r="F162" s="11" t="str">
        <f t="shared" si="22"/>
        <v>N/A</v>
      </c>
      <c r="G162" s="45">
        <v>3071.8059592999998</v>
      </c>
      <c r="H162" s="11" t="str">
        <f t="shared" si="23"/>
        <v>N/A</v>
      </c>
      <c r="I162" s="12">
        <v>2.5209999999999999</v>
      </c>
      <c r="J162" s="12">
        <v>-3.97</v>
      </c>
      <c r="K162" s="43" t="s">
        <v>736</v>
      </c>
      <c r="L162" s="9" t="str">
        <f t="shared" si="24"/>
        <v>Yes</v>
      </c>
    </row>
    <row r="163" spans="1:12" x14ac:dyDescent="0.25">
      <c r="A163" s="4" t="s">
        <v>1691</v>
      </c>
      <c r="B163" s="35" t="s">
        <v>213</v>
      </c>
      <c r="C163" s="45">
        <v>6196.9047493999997</v>
      </c>
      <c r="D163" s="11" t="str">
        <f t="shared" si="21"/>
        <v>N/A</v>
      </c>
      <c r="E163" s="45">
        <v>6152.952961</v>
      </c>
      <c r="F163" s="11" t="str">
        <f t="shared" si="22"/>
        <v>N/A</v>
      </c>
      <c r="G163" s="45">
        <v>6030.8483600999998</v>
      </c>
      <c r="H163" s="11" t="str">
        <f t="shared" si="23"/>
        <v>N/A</v>
      </c>
      <c r="I163" s="12">
        <v>-0.70899999999999996</v>
      </c>
      <c r="J163" s="12">
        <v>-1.98</v>
      </c>
      <c r="K163" s="43" t="s">
        <v>736</v>
      </c>
      <c r="L163" s="9" t="str">
        <f t="shared" si="24"/>
        <v>Yes</v>
      </c>
    </row>
    <row r="164" spans="1:12" x14ac:dyDescent="0.25">
      <c r="A164" s="4" t="s">
        <v>1341</v>
      </c>
      <c r="B164" s="35" t="s">
        <v>213</v>
      </c>
      <c r="C164" s="45">
        <v>288.62624292999999</v>
      </c>
      <c r="D164" s="11" t="str">
        <f t="shared" si="21"/>
        <v>N/A</v>
      </c>
      <c r="E164" s="45">
        <v>389.14208386000001</v>
      </c>
      <c r="F164" s="11" t="str">
        <f t="shared" si="22"/>
        <v>N/A</v>
      </c>
      <c r="G164" s="45">
        <v>408.45851178999999</v>
      </c>
      <c r="H164" s="11" t="str">
        <f t="shared" si="23"/>
        <v>N/A</v>
      </c>
      <c r="I164" s="12">
        <v>34.83</v>
      </c>
      <c r="J164" s="12">
        <v>4.9640000000000004</v>
      </c>
      <c r="K164" s="43" t="s">
        <v>736</v>
      </c>
      <c r="L164" s="9" t="str">
        <f t="shared" si="24"/>
        <v>Yes</v>
      </c>
    </row>
    <row r="165" spans="1:12" x14ac:dyDescent="0.25">
      <c r="A165" s="4" t="s">
        <v>1342</v>
      </c>
      <c r="B165" s="35" t="s">
        <v>213</v>
      </c>
      <c r="C165" s="45">
        <v>1086.7954159000001</v>
      </c>
      <c r="D165" s="11" t="str">
        <f t="shared" si="21"/>
        <v>N/A</v>
      </c>
      <c r="E165" s="45">
        <v>1025.5414318000001</v>
      </c>
      <c r="F165" s="11" t="str">
        <f t="shared" si="22"/>
        <v>N/A</v>
      </c>
      <c r="G165" s="45">
        <v>1034.5226094</v>
      </c>
      <c r="H165" s="11" t="str">
        <f t="shared" si="23"/>
        <v>N/A</v>
      </c>
      <c r="I165" s="12">
        <v>-5.64</v>
      </c>
      <c r="J165" s="12">
        <v>0.87570000000000003</v>
      </c>
      <c r="K165" s="43" t="s">
        <v>736</v>
      </c>
      <c r="L165" s="9" t="str">
        <f t="shared" si="24"/>
        <v>Yes</v>
      </c>
    </row>
    <row r="166" spans="1:12" x14ac:dyDescent="0.25">
      <c r="A166" s="4" t="s">
        <v>1343</v>
      </c>
      <c r="B166" s="35" t="s">
        <v>213</v>
      </c>
      <c r="C166" s="45">
        <v>4384.0904296999997</v>
      </c>
      <c r="D166" s="11" t="str">
        <f t="shared" si="21"/>
        <v>N/A</v>
      </c>
      <c r="E166" s="45">
        <v>2684.3486830000002</v>
      </c>
      <c r="F166" s="11" t="str">
        <f t="shared" si="22"/>
        <v>N/A</v>
      </c>
      <c r="G166" s="45">
        <v>2947.2325357</v>
      </c>
      <c r="H166" s="11" t="str">
        <f t="shared" si="23"/>
        <v>N/A</v>
      </c>
      <c r="I166" s="12">
        <v>-38.799999999999997</v>
      </c>
      <c r="J166" s="12">
        <v>9.7929999999999993</v>
      </c>
      <c r="K166" s="43" t="s">
        <v>736</v>
      </c>
      <c r="L166" s="9" t="str">
        <f t="shared" si="24"/>
        <v>Yes</v>
      </c>
    </row>
    <row r="167" spans="1:12" x14ac:dyDescent="0.25">
      <c r="A167" s="44" t="s">
        <v>1344</v>
      </c>
      <c r="B167" s="35" t="s">
        <v>213</v>
      </c>
      <c r="C167" s="45">
        <v>6558.6167942000002</v>
      </c>
      <c r="D167" s="11" t="str">
        <f t="shared" si="21"/>
        <v>N/A</v>
      </c>
      <c r="E167" s="45">
        <v>7189.4428543000004</v>
      </c>
      <c r="F167" s="11" t="str">
        <f t="shared" si="22"/>
        <v>N/A</v>
      </c>
      <c r="G167" s="45">
        <v>8003.9513080999996</v>
      </c>
      <c r="H167" s="11" t="str">
        <f t="shared" si="23"/>
        <v>N/A</v>
      </c>
      <c r="I167" s="12">
        <v>9.6180000000000003</v>
      </c>
      <c r="J167" s="12">
        <v>11.33</v>
      </c>
      <c r="K167" s="43" t="s">
        <v>736</v>
      </c>
      <c r="L167" s="9" t="str">
        <f t="shared" si="24"/>
        <v>Yes</v>
      </c>
    </row>
    <row r="168" spans="1:12" x14ac:dyDescent="0.25">
      <c r="A168" s="44" t="s">
        <v>1345</v>
      </c>
      <c r="B168" s="35" t="s">
        <v>213</v>
      </c>
      <c r="C168" s="45">
        <v>12698.822598000001</v>
      </c>
      <c r="D168" s="11" t="str">
        <f t="shared" si="21"/>
        <v>N/A</v>
      </c>
      <c r="E168" s="45">
        <v>13715.645685</v>
      </c>
      <c r="F168" s="11" t="str">
        <f t="shared" si="22"/>
        <v>N/A</v>
      </c>
      <c r="G168" s="45">
        <v>15109.365658999999</v>
      </c>
      <c r="H168" s="11" t="str">
        <f t="shared" si="23"/>
        <v>N/A</v>
      </c>
      <c r="I168" s="12">
        <v>8.0069999999999997</v>
      </c>
      <c r="J168" s="12">
        <v>10.16</v>
      </c>
      <c r="K168" s="43" t="s">
        <v>736</v>
      </c>
      <c r="L168" s="9" t="str">
        <f t="shared" si="24"/>
        <v>Yes</v>
      </c>
    </row>
    <row r="169" spans="1:12" x14ac:dyDescent="0.25">
      <c r="A169" s="44" t="s">
        <v>1346</v>
      </c>
      <c r="B169" s="35" t="s">
        <v>213</v>
      </c>
      <c r="C169" s="45">
        <v>2310.2190810000002</v>
      </c>
      <c r="D169" s="11" t="str">
        <f t="shared" si="21"/>
        <v>N/A</v>
      </c>
      <c r="E169" s="45">
        <v>1726.7765096000001</v>
      </c>
      <c r="F169" s="11" t="str">
        <f t="shared" si="22"/>
        <v>N/A</v>
      </c>
      <c r="G169" s="45">
        <v>1879.1023783000001</v>
      </c>
      <c r="H169" s="11" t="str">
        <f t="shared" si="23"/>
        <v>N/A</v>
      </c>
      <c r="I169" s="12">
        <v>-25.3</v>
      </c>
      <c r="J169" s="12">
        <v>8.8209999999999997</v>
      </c>
      <c r="K169" s="43" t="s">
        <v>736</v>
      </c>
      <c r="L169" s="9" t="str">
        <f t="shared" si="24"/>
        <v>Yes</v>
      </c>
    </row>
    <row r="170" spans="1:12" x14ac:dyDescent="0.25">
      <c r="A170" s="44" t="s">
        <v>1347</v>
      </c>
      <c r="B170" s="35" t="s">
        <v>213</v>
      </c>
      <c r="C170" s="45">
        <v>2465.6576703000001</v>
      </c>
      <c r="D170" s="11" t="str">
        <f t="shared" si="21"/>
        <v>N/A</v>
      </c>
      <c r="E170" s="45">
        <v>2503.6145253999998</v>
      </c>
      <c r="F170" s="11" t="str">
        <f t="shared" si="22"/>
        <v>N/A</v>
      </c>
      <c r="G170" s="45">
        <v>2774.0802812000002</v>
      </c>
      <c r="H170" s="11" t="str">
        <f t="shared" si="23"/>
        <v>N/A</v>
      </c>
      <c r="I170" s="12">
        <v>1.5389999999999999</v>
      </c>
      <c r="J170" s="12">
        <v>10.8</v>
      </c>
      <c r="K170" s="43" t="s">
        <v>736</v>
      </c>
      <c r="L170" s="9" t="str">
        <f t="shared" si="24"/>
        <v>Yes</v>
      </c>
    </row>
    <row r="171" spans="1:12" x14ac:dyDescent="0.25">
      <c r="A171" s="44" t="s">
        <v>85</v>
      </c>
      <c r="B171" s="35" t="s">
        <v>213</v>
      </c>
      <c r="C171" s="8">
        <v>15.470641426</v>
      </c>
      <c r="D171" s="11" t="str">
        <f t="shared" ref="D171:D202" si="25">IF($B171="N/A","N/A",IF(C171&gt;10,"No",IF(C171&lt;-10,"No","Yes")))</f>
        <v>N/A</v>
      </c>
      <c r="E171" s="8">
        <v>9.9568054128999997</v>
      </c>
      <c r="F171" s="11" t="str">
        <f t="shared" ref="F171:F202" si="26">IF($B171="N/A","N/A",IF(E171&gt;10,"No",IF(E171&lt;-10,"No","Yes")))</f>
        <v>N/A</v>
      </c>
      <c r="G171" s="8">
        <v>9.7614406656000003</v>
      </c>
      <c r="H171" s="11" t="str">
        <f t="shared" ref="H171:H202" si="27">IF($B171="N/A","N/A",IF(G171&gt;10,"No",IF(G171&lt;-10,"No","Yes")))</f>
        <v>N/A</v>
      </c>
      <c r="I171" s="12">
        <v>-35.6</v>
      </c>
      <c r="J171" s="12">
        <v>-1.96</v>
      </c>
      <c r="K171" s="43" t="s">
        <v>736</v>
      </c>
      <c r="L171" s="9" t="str">
        <f t="shared" ref="L171:L202" si="28">IF(J171="Div by 0", "N/A", IF(K171="N/A","N/A", IF(J171&gt;VALUE(MID(K171,1,2)), "No", IF(J171&lt;-1*VALUE(MID(K171,1,2)), "No", "Yes"))))</f>
        <v>Yes</v>
      </c>
    </row>
    <row r="172" spans="1:12" x14ac:dyDescent="0.25">
      <c r="A172" s="44" t="s">
        <v>463</v>
      </c>
      <c r="B172" s="35" t="s">
        <v>213</v>
      </c>
      <c r="C172" s="8">
        <v>18.928715264000001</v>
      </c>
      <c r="D172" s="11" t="str">
        <f t="shared" si="25"/>
        <v>N/A</v>
      </c>
      <c r="E172" s="8">
        <v>21.765056649000002</v>
      </c>
      <c r="F172" s="11" t="str">
        <f t="shared" si="26"/>
        <v>N/A</v>
      </c>
      <c r="G172" s="8">
        <v>20.803052326</v>
      </c>
      <c r="H172" s="11" t="str">
        <f t="shared" si="27"/>
        <v>N/A</v>
      </c>
      <c r="I172" s="12">
        <v>14.98</v>
      </c>
      <c r="J172" s="12">
        <v>-4.42</v>
      </c>
      <c r="K172" s="43" t="s">
        <v>736</v>
      </c>
      <c r="L172" s="9" t="str">
        <f t="shared" si="28"/>
        <v>Yes</v>
      </c>
    </row>
    <row r="173" spans="1:12" x14ac:dyDescent="0.25">
      <c r="A173" s="44" t="s">
        <v>464</v>
      </c>
      <c r="B173" s="35" t="s">
        <v>213</v>
      </c>
      <c r="C173" s="8">
        <v>21.469242669</v>
      </c>
      <c r="D173" s="11" t="str">
        <f t="shared" si="25"/>
        <v>N/A</v>
      </c>
      <c r="E173" s="8">
        <v>21.766878321</v>
      </c>
      <c r="F173" s="11" t="str">
        <f t="shared" si="26"/>
        <v>N/A</v>
      </c>
      <c r="G173" s="8">
        <v>21.897106108999999</v>
      </c>
      <c r="H173" s="11" t="str">
        <f t="shared" si="27"/>
        <v>N/A</v>
      </c>
      <c r="I173" s="12">
        <v>1.3859999999999999</v>
      </c>
      <c r="J173" s="12">
        <v>0.59830000000000005</v>
      </c>
      <c r="K173" s="43" t="s">
        <v>736</v>
      </c>
      <c r="L173" s="9" t="str">
        <f t="shared" si="28"/>
        <v>Yes</v>
      </c>
    </row>
    <row r="174" spans="1:12" x14ac:dyDescent="0.25">
      <c r="A174" s="2" t="s">
        <v>465</v>
      </c>
      <c r="B174" s="35" t="s">
        <v>213</v>
      </c>
      <c r="C174" s="8">
        <v>20.341847013999999</v>
      </c>
      <c r="D174" s="11" t="str">
        <f t="shared" si="25"/>
        <v>N/A</v>
      </c>
      <c r="E174" s="8">
        <v>7.1264103511999997</v>
      </c>
      <c r="F174" s="11" t="str">
        <f t="shared" si="26"/>
        <v>N/A</v>
      </c>
      <c r="G174" s="8">
        <v>6.9834413247000002</v>
      </c>
      <c r="H174" s="11" t="str">
        <f t="shared" si="27"/>
        <v>N/A</v>
      </c>
      <c r="I174" s="12">
        <v>-65</v>
      </c>
      <c r="J174" s="12">
        <v>-2.0099999999999998</v>
      </c>
      <c r="K174" s="43" t="s">
        <v>736</v>
      </c>
      <c r="L174" s="9" t="str">
        <f t="shared" si="28"/>
        <v>Yes</v>
      </c>
    </row>
    <row r="175" spans="1:12" x14ac:dyDescent="0.25">
      <c r="A175" s="2" t="s">
        <v>466</v>
      </c>
      <c r="B175" s="35" t="s">
        <v>213</v>
      </c>
      <c r="C175" s="8">
        <v>13.196993677</v>
      </c>
      <c r="D175" s="11" t="str">
        <f t="shared" si="25"/>
        <v>N/A</v>
      </c>
      <c r="E175" s="8">
        <v>11.556352742</v>
      </c>
      <c r="F175" s="11" t="str">
        <f t="shared" si="26"/>
        <v>N/A</v>
      </c>
      <c r="G175" s="8">
        <v>11.223889652</v>
      </c>
      <c r="H175" s="11" t="str">
        <f t="shared" si="27"/>
        <v>N/A</v>
      </c>
      <c r="I175" s="12">
        <v>-12.4</v>
      </c>
      <c r="J175" s="12">
        <v>-2.88</v>
      </c>
      <c r="K175" s="43" t="s">
        <v>736</v>
      </c>
      <c r="L175" s="9" t="str">
        <f t="shared" si="28"/>
        <v>Yes</v>
      </c>
    </row>
    <row r="176" spans="1:12" x14ac:dyDescent="0.25">
      <c r="A176" s="2" t="s">
        <v>1348</v>
      </c>
      <c r="B176" s="35" t="s">
        <v>213</v>
      </c>
      <c r="C176" s="8">
        <v>1.9770731850000001</v>
      </c>
      <c r="D176" s="11" t="str">
        <f t="shared" si="25"/>
        <v>N/A</v>
      </c>
      <c r="E176" s="8">
        <v>0.6905092732</v>
      </c>
      <c r="F176" s="11" t="str">
        <f t="shared" si="26"/>
        <v>N/A</v>
      </c>
      <c r="G176" s="8">
        <v>0.70855031570000004</v>
      </c>
      <c r="H176" s="11" t="str">
        <f t="shared" si="27"/>
        <v>N/A</v>
      </c>
      <c r="I176" s="12">
        <v>-65.099999999999994</v>
      </c>
      <c r="J176" s="12">
        <v>2.613</v>
      </c>
      <c r="K176" s="43" t="s">
        <v>736</v>
      </c>
      <c r="L176" s="9" t="str">
        <f t="shared" si="28"/>
        <v>Yes</v>
      </c>
    </row>
    <row r="177" spans="1:12" x14ac:dyDescent="0.25">
      <c r="A177" s="2" t="s">
        <v>1349</v>
      </c>
      <c r="B177" s="35" t="s">
        <v>213</v>
      </c>
      <c r="C177" s="8">
        <v>12.202980266000001</v>
      </c>
      <c r="D177" s="11" t="str">
        <f t="shared" si="25"/>
        <v>N/A</v>
      </c>
      <c r="E177" s="8">
        <v>13.555953090999999</v>
      </c>
      <c r="F177" s="11" t="str">
        <f t="shared" si="26"/>
        <v>N/A</v>
      </c>
      <c r="G177" s="8">
        <v>12.645348837</v>
      </c>
      <c r="H177" s="11" t="str">
        <f t="shared" si="27"/>
        <v>N/A</v>
      </c>
      <c r="I177" s="12">
        <v>11.09</v>
      </c>
      <c r="J177" s="12">
        <v>-6.72</v>
      </c>
      <c r="K177" s="43" t="s">
        <v>736</v>
      </c>
      <c r="L177" s="9" t="str">
        <f t="shared" si="28"/>
        <v>Yes</v>
      </c>
    </row>
    <row r="178" spans="1:12" x14ac:dyDescent="0.25">
      <c r="A178" s="2" t="s">
        <v>1350</v>
      </c>
      <c r="B178" s="35" t="s">
        <v>213</v>
      </c>
      <c r="C178" s="8">
        <v>6.3127406773999999</v>
      </c>
      <c r="D178" s="11" t="str">
        <f t="shared" si="25"/>
        <v>N/A</v>
      </c>
      <c r="E178" s="8">
        <v>6.2621485032999997</v>
      </c>
      <c r="F178" s="11" t="str">
        <f t="shared" si="26"/>
        <v>N/A</v>
      </c>
      <c r="G178" s="8">
        <v>6.2540192925999998</v>
      </c>
      <c r="H178" s="11" t="str">
        <f t="shared" si="27"/>
        <v>N/A</v>
      </c>
      <c r="I178" s="12">
        <v>-0.80100000000000005</v>
      </c>
      <c r="J178" s="12">
        <v>-0.13</v>
      </c>
      <c r="K178" s="43" t="s">
        <v>736</v>
      </c>
      <c r="L178" s="9" t="str">
        <f t="shared" si="28"/>
        <v>Yes</v>
      </c>
    </row>
    <row r="179" spans="1:12" x14ac:dyDescent="0.25">
      <c r="A179" s="2" t="s">
        <v>1351</v>
      </c>
      <c r="B179" s="35" t="s">
        <v>213</v>
      </c>
      <c r="C179" s="8">
        <v>0.22096575030000001</v>
      </c>
      <c r="D179" s="11" t="str">
        <f t="shared" si="25"/>
        <v>N/A</v>
      </c>
      <c r="E179" s="8">
        <v>0.2050854989</v>
      </c>
      <c r="F179" s="11" t="str">
        <f t="shared" si="26"/>
        <v>N/A</v>
      </c>
      <c r="G179" s="8">
        <v>0.21506754040000001</v>
      </c>
      <c r="H179" s="11" t="str">
        <f t="shared" si="27"/>
        <v>N/A</v>
      </c>
      <c r="I179" s="12">
        <v>-7.19</v>
      </c>
      <c r="J179" s="12">
        <v>4.867</v>
      </c>
      <c r="K179" s="43" t="s">
        <v>736</v>
      </c>
      <c r="L179" s="9" t="str">
        <f t="shared" si="28"/>
        <v>Yes</v>
      </c>
    </row>
    <row r="180" spans="1:12" x14ac:dyDescent="0.25">
      <c r="A180" s="2" t="s">
        <v>1352</v>
      </c>
      <c r="B180" s="35" t="s">
        <v>213</v>
      </c>
      <c r="C180" s="8">
        <v>0.68860365099999998</v>
      </c>
      <c r="D180" s="11" t="str">
        <f t="shared" si="25"/>
        <v>N/A</v>
      </c>
      <c r="E180" s="8">
        <v>0.42607850089999999</v>
      </c>
      <c r="F180" s="11" t="str">
        <f t="shared" si="26"/>
        <v>N/A</v>
      </c>
      <c r="G180" s="8">
        <v>0.47206022559999999</v>
      </c>
      <c r="H180" s="11" t="str">
        <f t="shared" si="27"/>
        <v>N/A</v>
      </c>
      <c r="I180" s="12">
        <v>-38.1</v>
      </c>
      <c r="J180" s="12">
        <v>10.79</v>
      </c>
      <c r="K180" s="43" t="s">
        <v>736</v>
      </c>
      <c r="L180" s="9" t="str">
        <f t="shared" si="28"/>
        <v>Yes</v>
      </c>
    </row>
    <row r="181" spans="1:12" x14ac:dyDescent="0.25">
      <c r="A181" s="2" t="s">
        <v>86</v>
      </c>
      <c r="B181" s="35" t="s">
        <v>213</v>
      </c>
      <c r="C181" s="8">
        <v>1.5933903806</v>
      </c>
      <c r="D181" s="11" t="str">
        <f t="shared" si="25"/>
        <v>N/A</v>
      </c>
      <c r="E181" s="8">
        <v>0.50306211720000005</v>
      </c>
      <c r="F181" s="11" t="str">
        <f t="shared" si="26"/>
        <v>N/A</v>
      </c>
      <c r="G181" s="8">
        <v>0.59536029560000003</v>
      </c>
      <c r="H181" s="11" t="str">
        <f t="shared" si="27"/>
        <v>N/A</v>
      </c>
      <c r="I181" s="12">
        <v>-68.400000000000006</v>
      </c>
      <c r="J181" s="12">
        <v>18.350000000000001</v>
      </c>
      <c r="K181" s="43" t="s">
        <v>736</v>
      </c>
      <c r="L181" s="9" t="str">
        <f t="shared" si="28"/>
        <v>Yes</v>
      </c>
    </row>
    <row r="182" spans="1:12" x14ac:dyDescent="0.25">
      <c r="A182" s="2" t="s">
        <v>87</v>
      </c>
      <c r="B182" s="35" t="s">
        <v>213</v>
      </c>
      <c r="C182" s="8">
        <v>62.910480413000002</v>
      </c>
      <c r="D182" s="11" t="str">
        <f t="shared" si="25"/>
        <v>N/A</v>
      </c>
      <c r="E182" s="8">
        <v>68.559324594000003</v>
      </c>
      <c r="F182" s="11" t="str">
        <f t="shared" si="26"/>
        <v>N/A</v>
      </c>
      <c r="G182" s="8">
        <v>68.148546824999997</v>
      </c>
      <c r="H182" s="11" t="str">
        <f t="shared" si="27"/>
        <v>N/A</v>
      </c>
      <c r="I182" s="12">
        <v>8.9789999999999992</v>
      </c>
      <c r="J182" s="12">
        <v>-0.59899999999999998</v>
      </c>
      <c r="K182" s="43" t="s">
        <v>736</v>
      </c>
      <c r="L182" s="9" t="str">
        <f t="shared" si="28"/>
        <v>Yes</v>
      </c>
    </row>
    <row r="183" spans="1:12" x14ac:dyDescent="0.25">
      <c r="A183" s="2" t="s">
        <v>467</v>
      </c>
      <c r="B183" s="35" t="s">
        <v>213</v>
      </c>
      <c r="C183" s="8">
        <v>78.554168344999994</v>
      </c>
      <c r="D183" s="11" t="str">
        <f t="shared" si="25"/>
        <v>N/A</v>
      </c>
      <c r="E183" s="8">
        <v>78.692108924999999</v>
      </c>
      <c r="F183" s="11" t="str">
        <f t="shared" si="26"/>
        <v>N/A</v>
      </c>
      <c r="G183" s="8">
        <v>76.689680233000004</v>
      </c>
      <c r="H183" s="11" t="str">
        <f t="shared" si="27"/>
        <v>N/A</v>
      </c>
      <c r="I183" s="12">
        <v>0.17560000000000001</v>
      </c>
      <c r="J183" s="12">
        <v>-2.54</v>
      </c>
      <c r="K183" s="43" t="s">
        <v>736</v>
      </c>
      <c r="L183" s="9" t="str">
        <f t="shared" si="28"/>
        <v>Yes</v>
      </c>
    </row>
    <row r="184" spans="1:12" x14ac:dyDescent="0.25">
      <c r="A184" s="2" t="s">
        <v>468</v>
      </c>
      <c r="B184" s="35" t="s">
        <v>213</v>
      </c>
      <c r="C184" s="8">
        <v>89.188032781000004</v>
      </c>
      <c r="D184" s="11" t="str">
        <f t="shared" si="25"/>
        <v>N/A</v>
      </c>
      <c r="E184" s="8">
        <v>89.536089153999995</v>
      </c>
      <c r="F184" s="11" t="str">
        <f t="shared" si="26"/>
        <v>N/A</v>
      </c>
      <c r="G184" s="8">
        <v>89.440514468999993</v>
      </c>
      <c r="H184" s="11" t="str">
        <f t="shared" si="27"/>
        <v>N/A</v>
      </c>
      <c r="I184" s="12">
        <v>0.39029999999999998</v>
      </c>
      <c r="J184" s="12">
        <v>-0.107</v>
      </c>
      <c r="K184" s="43" t="s">
        <v>736</v>
      </c>
      <c r="L184" s="9" t="str">
        <f t="shared" si="28"/>
        <v>Yes</v>
      </c>
    </row>
    <row r="185" spans="1:12" x14ac:dyDescent="0.25">
      <c r="A185" s="2" t="s">
        <v>469</v>
      </c>
      <c r="B185" s="35" t="s">
        <v>213</v>
      </c>
      <c r="C185" s="8">
        <v>22.395528692999999</v>
      </c>
      <c r="D185" s="11" t="str">
        <f t="shared" si="25"/>
        <v>N/A</v>
      </c>
      <c r="E185" s="8">
        <v>63.433877017</v>
      </c>
      <c r="F185" s="11" t="str">
        <f t="shared" si="26"/>
        <v>N/A</v>
      </c>
      <c r="G185" s="8">
        <v>62.695696208999998</v>
      </c>
      <c r="H185" s="11" t="str">
        <f t="shared" si="27"/>
        <v>N/A</v>
      </c>
      <c r="I185" s="12">
        <v>183.2</v>
      </c>
      <c r="J185" s="12">
        <v>-1.1599999999999999</v>
      </c>
      <c r="K185" s="43" t="s">
        <v>736</v>
      </c>
      <c r="L185" s="9" t="str">
        <f t="shared" si="28"/>
        <v>Yes</v>
      </c>
    </row>
    <row r="186" spans="1:12" x14ac:dyDescent="0.25">
      <c r="A186" s="2" t="s">
        <v>470</v>
      </c>
      <c r="B186" s="35" t="s">
        <v>213</v>
      </c>
      <c r="C186" s="8">
        <v>60.816712103999997</v>
      </c>
      <c r="D186" s="11" t="str">
        <f t="shared" si="25"/>
        <v>N/A</v>
      </c>
      <c r="E186" s="8">
        <v>71.683355015000004</v>
      </c>
      <c r="F186" s="11" t="str">
        <f t="shared" si="26"/>
        <v>N/A</v>
      </c>
      <c r="G186" s="8">
        <v>71.486324182999994</v>
      </c>
      <c r="H186" s="11" t="str">
        <f t="shared" si="27"/>
        <v>N/A</v>
      </c>
      <c r="I186" s="12">
        <v>17.87</v>
      </c>
      <c r="J186" s="12">
        <v>-0.27500000000000002</v>
      </c>
      <c r="K186" s="43" t="s">
        <v>736</v>
      </c>
      <c r="L186" s="9" t="str">
        <f t="shared" si="28"/>
        <v>Yes</v>
      </c>
    </row>
    <row r="187" spans="1:12" x14ac:dyDescent="0.25">
      <c r="A187" s="2" t="s">
        <v>116</v>
      </c>
      <c r="B187" s="35" t="s">
        <v>213</v>
      </c>
      <c r="C187" s="8">
        <v>79.494793337999994</v>
      </c>
      <c r="D187" s="11" t="str">
        <f t="shared" si="25"/>
        <v>N/A</v>
      </c>
      <c r="E187" s="8">
        <v>88.210898326999995</v>
      </c>
      <c r="F187" s="11" t="str">
        <f t="shared" si="26"/>
        <v>N/A</v>
      </c>
      <c r="G187" s="8">
        <v>88.387397085000003</v>
      </c>
      <c r="H187" s="11" t="str">
        <f t="shared" si="27"/>
        <v>N/A</v>
      </c>
      <c r="I187" s="12">
        <v>10.96</v>
      </c>
      <c r="J187" s="12">
        <v>0.2001</v>
      </c>
      <c r="K187" s="43" t="s">
        <v>736</v>
      </c>
      <c r="L187" s="9" t="str">
        <f t="shared" si="28"/>
        <v>Yes</v>
      </c>
    </row>
    <row r="188" spans="1:12" x14ac:dyDescent="0.25">
      <c r="A188" s="2" t="s">
        <v>471</v>
      </c>
      <c r="B188" s="35" t="s">
        <v>213</v>
      </c>
      <c r="C188" s="8">
        <v>84.434152234999999</v>
      </c>
      <c r="D188" s="11" t="str">
        <f t="shared" si="25"/>
        <v>N/A</v>
      </c>
      <c r="E188" s="8">
        <v>86.165772211999993</v>
      </c>
      <c r="F188" s="11" t="str">
        <f t="shared" si="26"/>
        <v>N/A</v>
      </c>
      <c r="G188" s="8">
        <v>85.192587208999996</v>
      </c>
      <c r="H188" s="11" t="str">
        <f t="shared" si="27"/>
        <v>N/A</v>
      </c>
      <c r="I188" s="12">
        <v>2.0510000000000002</v>
      </c>
      <c r="J188" s="12">
        <v>-1.1299999999999999</v>
      </c>
      <c r="K188" s="43" t="s">
        <v>736</v>
      </c>
      <c r="L188" s="9" t="str">
        <f t="shared" si="28"/>
        <v>Yes</v>
      </c>
    </row>
    <row r="189" spans="1:12" x14ac:dyDescent="0.25">
      <c r="A189" s="2" t="s">
        <v>472</v>
      </c>
      <c r="B189" s="35" t="s">
        <v>213</v>
      </c>
      <c r="C189" s="8">
        <v>94.299443768000003</v>
      </c>
      <c r="D189" s="11" t="str">
        <f t="shared" si="25"/>
        <v>N/A</v>
      </c>
      <c r="E189" s="8">
        <v>94.544512116000007</v>
      </c>
      <c r="F189" s="11" t="str">
        <f t="shared" si="26"/>
        <v>N/A</v>
      </c>
      <c r="G189" s="8">
        <v>94.758842443999995</v>
      </c>
      <c r="H189" s="11" t="str">
        <f t="shared" si="27"/>
        <v>N/A</v>
      </c>
      <c r="I189" s="12">
        <v>0.25990000000000002</v>
      </c>
      <c r="J189" s="12">
        <v>0.22670000000000001</v>
      </c>
      <c r="K189" s="43" t="s">
        <v>736</v>
      </c>
      <c r="L189" s="9" t="str">
        <f t="shared" si="28"/>
        <v>Yes</v>
      </c>
    </row>
    <row r="190" spans="1:12" x14ac:dyDescent="0.25">
      <c r="A190" s="2" t="s">
        <v>473</v>
      </c>
      <c r="B190" s="35" t="s">
        <v>213</v>
      </c>
      <c r="C190" s="8">
        <v>56.092805615000003</v>
      </c>
      <c r="D190" s="11" t="str">
        <f t="shared" si="25"/>
        <v>N/A</v>
      </c>
      <c r="E190" s="8">
        <v>91.189402673000004</v>
      </c>
      <c r="F190" s="11" t="str">
        <f t="shared" si="26"/>
        <v>N/A</v>
      </c>
      <c r="G190" s="8">
        <v>91.763065733999994</v>
      </c>
      <c r="H190" s="11" t="str">
        <f t="shared" si="27"/>
        <v>N/A</v>
      </c>
      <c r="I190" s="12">
        <v>62.57</v>
      </c>
      <c r="J190" s="12">
        <v>0.62909999999999999</v>
      </c>
      <c r="K190" s="43" t="s">
        <v>736</v>
      </c>
      <c r="L190" s="9" t="str">
        <f t="shared" si="28"/>
        <v>Yes</v>
      </c>
    </row>
    <row r="191" spans="1:12" x14ac:dyDescent="0.25">
      <c r="A191" s="2" t="s">
        <v>474</v>
      </c>
      <c r="B191" s="35" t="s">
        <v>213</v>
      </c>
      <c r="C191" s="8">
        <v>78.548048956000002</v>
      </c>
      <c r="D191" s="11" t="str">
        <f t="shared" si="25"/>
        <v>N/A</v>
      </c>
      <c r="E191" s="8">
        <v>84.453555144000006</v>
      </c>
      <c r="F191" s="11" t="str">
        <f t="shared" si="26"/>
        <v>N/A</v>
      </c>
      <c r="G191" s="8">
        <v>84.403130145999995</v>
      </c>
      <c r="H191" s="11" t="str">
        <f t="shared" si="27"/>
        <v>N/A</v>
      </c>
      <c r="I191" s="12">
        <v>7.5179999999999998</v>
      </c>
      <c r="J191" s="12">
        <v>-0.06</v>
      </c>
      <c r="K191" s="43" t="s">
        <v>736</v>
      </c>
      <c r="L191" s="9" t="str">
        <f t="shared" si="28"/>
        <v>Yes</v>
      </c>
    </row>
    <row r="192" spans="1:12" x14ac:dyDescent="0.25">
      <c r="A192" s="2" t="s">
        <v>1353</v>
      </c>
      <c r="B192" s="35" t="s">
        <v>213</v>
      </c>
      <c r="C192" s="36">
        <v>9.0940834873000007</v>
      </c>
      <c r="D192" s="11" t="str">
        <f t="shared" si="25"/>
        <v>N/A</v>
      </c>
      <c r="E192" s="36">
        <v>6.6358189484999999</v>
      </c>
      <c r="F192" s="11" t="str">
        <f t="shared" si="26"/>
        <v>N/A</v>
      </c>
      <c r="G192" s="36">
        <v>6.7736118976000004</v>
      </c>
      <c r="H192" s="11" t="str">
        <f t="shared" si="27"/>
        <v>N/A</v>
      </c>
      <c r="I192" s="12">
        <v>-27</v>
      </c>
      <c r="J192" s="12">
        <v>2.077</v>
      </c>
      <c r="K192" s="43" t="s">
        <v>736</v>
      </c>
      <c r="L192" s="9" t="str">
        <f t="shared" si="28"/>
        <v>Yes</v>
      </c>
    </row>
    <row r="193" spans="1:12" x14ac:dyDescent="0.25">
      <c r="A193" s="2" t="s">
        <v>1354</v>
      </c>
      <c r="B193" s="35" t="s">
        <v>213</v>
      </c>
      <c r="C193" s="36">
        <v>12.255319149</v>
      </c>
      <c r="D193" s="11" t="str">
        <f t="shared" si="25"/>
        <v>N/A</v>
      </c>
      <c r="E193" s="36">
        <v>11.37716895</v>
      </c>
      <c r="F193" s="11" t="str">
        <f t="shared" si="26"/>
        <v>N/A</v>
      </c>
      <c r="G193" s="36">
        <v>10.986026201</v>
      </c>
      <c r="H193" s="11" t="str">
        <f t="shared" si="27"/>
        <v>N/A</v>
      </c>
      <c r="I193" s="12">
        <v>-7.17</v>
      </c>
      <c r="J193" s="12">
        <v>-3.44</v>
      </c>
      <c r="K193" s="43" t="s">
        <v>736</v>
      </c>
      <c r="L193" s="9" t="str">
        <f t="shared" si="28"/>
        <v>Yes</v>
      </c>
    </row>
    <row r="194" spans="1:12" x14ac:dyDescent="0.25">
      <c r="A194" s="2" t="s">
        <v>1355</v>
      </c>
      <c r="B194" s="35" t="s">
        <v>213</v>
      </c>
      <c r="C194" s="36">
        <v>13.806837345</v>
      </c>
      <c r="D194" s="11" t="str">
        <f t="shared" si="25"/>
        <v>N/A</v>
      </c>
      <c r="E194" s="36">
        <v>13.407649948</v>
      </c>
      <c r="F194" s="11" t="str">
        <f t="shared" si="26"/>
        <v>N/A</v>
      </c>
      <c r="G194" s="36">
        <v>13.238179148</v>
      </c>
      <c r="H194" s="11" t="str">
        <f t="shared" si="27"/>
        <v>N/A</v>
      </c>
      <c r="I194" s="12">
        <v>-2.89</v>
      </c>
      <c r="J194" s="12">
        <v>-1.26</v>
      </c>
      <c r="K194" s="43" t="s">
        <v>736</v>
      </c>
      <c r="L194" s="9" t="str">
        <f t="shared" si="28"/>
        <v>Yes</v>
      </c>
    </row>
    <row r="195" spans="1:12" x14ac:dyDescent="0.25">
      <c r="A195" s="2" t="s">
        <v>1356</v>
      </c>
      <c r="B195" s="35" t="s">
        <v>213</v>
      </c>
      <c r="C195" s="36">
        <v>4.3271565494999997</v>
      </c>
      <c r="D195" s="11" t="str">
        <f t="shared" si="25"/>
        <v>N/A</v>
      </c>
      <c r="E195" s="36">
        <v>5.1201709253000001</v>
      </c>
      <c r="F195" s="11" t="str">
        <f t="shared" si="26"/>
        <v>N/A</v>
      </c>
      <c r="G195" s="36">
        <v>5.3983050846999996</v>
      </c>
      <c r="H195" s="11" t="str">
        <f t="shared" si="27"/>
        <v>N/A</v>
      </c>
      <c r="I195" s="12">
        <v>18.329999999999998</v>
      </c>
      <c r="J195" s="12">
        <v>5.4320000000000004</v>
      </c>
      <c r="K195" s="43" t="s">
        <v>736</v>
      </c>
      <c r="L195" s="9" t="str">
        <f t="shared" si="28"/>
        <v>Yes</v>
      </c>
    </row>
    <row r="196" spans="1:12" x14ac:dyDescent="0.25">
      <c r="A196" s="2" t="s">
        <v>1357</v>
      </c>
      <c r="B196" s="35" t="s">
        <v>213</v>
      </c>
      <c r="C196" s="36">
        <v>7.9141027251000002</v>
      </c>
      <c r="D196" s="11" t="str">
        <f t="shared" si="25"/>
        <v>N/A</v>
      </c>
      <c r="E196" s="36">
        <v>6.1829268293000004</v>
      </c>
      <c r="F196" s="11" t="str">
        <f t="shared" si="26"/>
        <v>N/A</v>
      </c>
      <c r="G196" s="36">
        <v>6.2947406161000004</v>
      </c>
      <c r="H196" s="11" t="str">
        <f t="shared" si="27"/>
        <v>N/A</v>
      </c>
      <c r="I196" s="12">
        <v>-21.9</v>
      </c>
      <c r="J196" s="12">
        <v>1.8080000000000001</v>
      </c>
      <c r="K196" s="43" t="s">
        <v>736</v>
      </c>
      <c r="L196" s="9" t="str">
        <f t="shared" si="28"/>
        <v>Yes</v>
      </c>
    </row>
    <row r="197" spans="1:12" x14ac:dyDescent="0.25">
      <c r="A197" s="2" t="s">
        <v>1358</v>
      </c>
      <c r="B197" s="35" t="s">
        <v>213</v>
      </c>
      <c r="C197" s="36">
        <v>173.79285924999999</v>
      </c>
      <c r="D197" s="11" t="str">
        <f t="shared" si="25"/>
        <v>N/A</v>
      </c>
      <c r="E197" s="36">
        <v>140.15879265000001</v>
      </c>
      <c r="F197" s="11" t="str">
        <f t="shared" si="26"/>
        <v>N/A</v>
      </c>
      <c r="G197" s="36">
        <v>132.72716075</v>
      </c>
      <c r="H197" s="11" t="str">
        <f t="shared" si="27"/>
        <v>N/A</v>
      </c>
      <c r="I197" s="12">
        <v>-19.399999999999999</v>
      </c>
      <c r="J197" s="12">
        <v>-5.3</v>
      </c>
      <c r="K197" s="43" t="s">
        <v>736</v>
      </c>
      <c r="L197" s="9" t="str">
        <f t="shared" si="28"/>
        <v>Yes</v>
      </c>
    </row>
    <row r="198" spans="1:12" x14ac:dyDescent="0.25">
      <c r="A198" s="2" t="s">
        <v>1359</v>
      </c>
      <c r="B198" s="35" t="s">
        <v>213</v>
      </c>
      <c r="C198" s="36">
        <v>226.7970297</v>
      </c>
      <c r="D198" s="11" t="str">
        <f t="shared" si="25"/>
        <v>N/A</v>
      </c>
      <c r="E198" s="36">
        <v>218.70087977</v>
      </c>
      <c r="F198" s="11" t="str">
        <f t="shared" si="26"/>
        <v>N/A</v>
      </c>
      <c r="G198" s="36">
        <v>211.49712643999999</v>
      </c>
      <c r="H198" s="11" t="str">
        <f t="shared" si="27"/>
        <v>N/A</v>
      </c>
      <c r="I198" s="12">
        <v>-3.57</v>
      </c>
      <c r="J198" s="12">
        <v>-3.29</v>
      </c>
      <c r="K198" s="43" t="s">
        <v>736</v>
      </c>
      <c r="L198" s="9" t="str">
        <f t="shared" si="28"/>
        <v>Yes</v>
      </c>
    </row>
    <row r="199" spans="1:12" x14ac:dyDescent="0.25">
      <c r="A199" s="2" t="s">
        <v>1360</v>
      </c>
      <c r="B199" s="35" t="s">
        <v>213</v>
      </c>
      <c r="C199" s="36">
        <v>201.44577684999999</v>
      </c>
      <c r="D199" s="11" t="str">
        <f t="shared" si="25"/>
        <v>N/A</v>
      </c>
      <c r="E199" s="36">
        <v>188.34661148000001</v>
      </c>
      <c r="F199" s="11" t="str">
        <f t="shared" si="26"/>
        <v>N/A</v>
      </c>
      <c r="G199" s="36">
        <v>178.39125963999999</v>
      </c>
      <c r="H199" s="11" t="str">
        <f t="shared" si="27"/>
        <v>N/A</v>
      </c>
      <c r="I199" s="12">
        <v>-6.5</v>
      </c>
      <c r="J199" s="12">
        <v>-5.29</v>
      </c>
      <c r="K199" s="43" t="s">
        <v>736</v>
      </c>
      <c r="L199" s="9" t="str">
        <f t="shared" si="28"/>
        <v>Yes</v>
      </c>
    </row>
    <row r="200" spans="1:12" x14ac:dyDescent="0.25">
      <c r="A200" s="2" t="s">
        <v>1361</v>
      </c>
      <c r="B200" s="35" t="s">
        <v>213</v>
      </c>
      <c r="C200" s="36">
        <v>178.73529411999999</v>
      </c>
      <c r="D200" s="11" t="str">
        <f t="shared" si="25"/>
        <v>N/A</v>
      </c>
      <c r="E200" s="36">
        <v>51.760606060999997</v>
      </c>
      <c r="F200" s="11" t="str">
        <f t="shared" si="26"/>
        <v>N/A</v>
      </c>
      <c r="G200" s="36">
        <v>49.173049644999999</v>
      </c>
      <c r="H200" s="11" t="str">
        <f t="shared" si="27"/>
        <v>N/A</v>
      </c>
      <c r="I200" s="12">
        <v>-71</v>
      </c>
      <c r="J200" s="12">
        <v>-5</v>
      </c>
      <c r="K200" s="43" t="s">
        <v>736</v>
      </c>
      <c r="L200" s="9" t="str">
        <f t="shared" si="28"/>
        <v>Yes</v>
      </c>
    </row>
    <row r="201" spans="1:12" x14ac:dyDescent="0.25">
      <c r="A201" s="2" t="s">
        <v>1362</v>
      </c>
      <c r="B201" s="35" t="s">
        <v>213</v>
      </c>
      <c r="C201" s="36">
        <v>71.113116727000005</v>
      </c>
      <c r="D201" s="11" t="str">
        <f t="shared" si="25"/>
        <v>N/A</v>
      </c>
      <c r="E201" s="36">
        <v>72.024672320999997</v>
      </c>
      <c r="F201" s="11" t="str">
        <f t="shared" si="26"/>
        <v>N/A</v>
      </c>
      <c r="G201" s="36">
        <v>77.163278688999995</v>
      </c>
      <c r="H201" s="11" t="str">
        <f t="shared" si="27"/>
        <v>N/A</v>
      </c>
      <c r="I201" s="12">
        <v>1.282</v>
      </c>
      <c r="J201" s="12">
        <v>7.1349999999999998</v>
      </c>
      <c r="K201" s="43" t="s">
        <v>736</v>
      </c>
      <c r="L201" s="9" t="str">
        <f t="shared" si="28"/>
        <v>Yes</v>
      </c>
    </row>
    <row r="202" spans="1:12" x14ac:dyDescent="0.25">
      <c r="A202" s="2" t="s">
        <v>28</v>
      </c>
      <c r="B202" s="35" t="s">
        <v>213</v>
      </c>
      <c r="C202" s="8">
        <v>1.2239302277999999</v>
      </c>
      <c r="D202" s="11" t="str">
        <f t="shared" si="25"/>
        <v>N/A</v>
      </c>
      <c r="E202" s="8">
        <v>2.1175919773</v>
      </c>
      <c r="F202" s="11" t="str">
        <f t="shared" si="26"/>
        <v>N/A</v>
      </c>
      <c r="G202" s="8">
        <v>2.0575742588999999</v>
      </c>
      <c r="H202" s="11" t="str">
        <f t="shared" si="27"/>
        <v>N/A</v>
      </c>
      <c r="I202" s="12">
        <v>73.02</v>
      </c>
      <c r="J202" s="12">
        <v>-2.83</v>
      </c>
      <c r="K202" s="43" t="s">
        <v>736</v>
      </c>
      <c r="L202" s="9" t="str">
        <f t="shared" si="28"/>
        <v>Yes</v>
      </c>
    </row>
    <row r="203" spans="1:12" x14ac:dyDescent="0.25">
      <c r="A203" s="2" t="s">
        <v>123</v>
      </c>
      <c r="B203" s="35" t="s">
        <v>213</v>
      </c>
      <c r="C203" s="36">
        <v>0</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t="s">
        <v>1744</v>
      </c>
      <c r="J203" s="12">
        <v>100</v>
      </c>
      <c r="K203" s="14" t="s">
        <v>213</v>
      </c>
      <c r="L203" s="9" t="str">
        <f t="shared" ref="L203:L213" si="32">IF(J203="Div by 0", "N/A", IF(K203="N/A","N/A", IF(J203&gt;VALUE(MID(K203,1,2)), "No", IF(J203&lt;-1*VALUE(MID(K203,1,2)), "No", "Yes"))))</f>
        <v>N/A</v>
      </c>
    </row>
    <row r="204" spans="1:12" x14ac:dyDescent="0.25">
      <c r="A204" s="2" t="s">
        <v>124</v>
      </c>
      <c r="B204" s="35" t="s">
        <v>213</v>
      </c>
      <c r="C204" s="36">
        <v>13</v>
      </c>
      <c r="D204" s="11" t="str">
        <f t="shared" si="29"/>
        <v>N/A</v>
      </c>
      <c r="E204" s="36">
        <v>48</v>
      </c>
      <c r="F204" s="11" t="str">
        <f t="shared" si="30"/>
        <v>N/A</v>
      </c>
      <c r="G204" s="36">
        <v>63</v>
      </c>
      <c r="H204" s="11" t="str">
        <f t="shared" si="31"/>
        <v>N/A</v>
      </c>
      <c r="I204" s="12">
        <v>269.2</v>
      </c>
      <c r="J204" s="12">
        <v>31.25</v>
      </c>
      <c r="K204" s="14" t="s">
        <v>213</v>
      </c>
      <c r="L204" s="9" t="str">
        <f t="shared" si="32"/>
        <v>N/A</v>
      </c>
    </row>
    <row r="205" spans="1:12" ht="25" x14ac:dyDescent="0.25">
      <c r="A205" s="2" t="s">
        <v>1610</v>
      </c>
      <c r="B205" s="35" t="s">
        <v>213</v>
      </c>
      <c r="C205" s="36">
        <v>11</v>
      </c>
      <c r="D205" s="11" t="str">
        <f t="shared" si="29"/>
        <v>N/A</v>
      </c>
      <c r="E205" s="36">
        <v>11</v>
      </c>
      <c r="F205" s="11" t="str">
        <f t="shared" si="30"/>
        <v>N/A</v>
      </c>
      <c r="G205" s="36">
        <v>14</v>
      </c>
      <c r="H205" s="11" t="str">
        <f t="shared" si="31"/>
        <v>N/A</v>
      </c>
      <c r="I205" s="12">
        <v>233.3</v>
      </c>
      <c r="J205" s="12">
        <v>40</v>
      </c>
      <c r="K205" s="14" t="s">
        <v>213</v>
      </c>
      <c r="L205" s="9" t="str">
        <f t="shared" si="32"/>
        <v>N/A</v>
      </c>
    </row>
    <row r="206" spans="1:12" ht="25" x14ac:dyDescent="0.25">
      <c r="A206" s="2" t="s">
        <v>1363</v>
      </c>
      <c r="B206" s="35" t="s">
        <v>213</v>
      </c>
      <c r="C206" s="36">
        <v>160</v>
      </c>
      <c r="D206" s="11" t="str">
        <f t="shared" si="29"/>
        <v>N/A</v>
      </c>
      <c r="E206" s="36">
        <v>225</v>
      </c>
      <c r="F206" s="11" t="str">
        <f t="shared" si="30"/>
        <v>N/A</v>
      </c>
      <c r="G206" s="36">
        <v>233</v>
      </c>
      <c r="H206" s="11" t="str">
        <f t="shared" si="31"/>
        <v>N/A</v>
      </c>
      <c r="I206" s="12">
        <v>40.630000000000003</v>
      </c>
      <c r="J206" s="12">
        <v>3.556</v>
      </c>
      <c r="K206" s="14" t="s">
        <v>213</v>
      </c>
      <c r="L206" s="9" t="str">
        <f t="shared" si="32"/>
        <v>N/A</v>
      </c>
    </row>
    <row r="207" spans="1:12" x14ac:dyDescent="0.25">
      <c r="A207" s="2" t="s">
        <v>1611</v>
      </c>
      <c r="B207" s="35" t="s">
        <v>213</v>
      </c>
      <c r="C207" s="36">
        <v>13</v>
      </c>
      <c r="D207" s="11" t="str">
        <f t="shared" si="29"/>
        <v>N/A</v>
      </c>
      <c r="E207" s="36">
        <v>28</v>
      </c>
      <c r="F207" s="11" t="str">
        <f t="shared" si="30"/>
        <v>N/A</v>
      </c>
      <c r="G207" s="36">
        <v>30</v>
      </c>
      <c r="H207" s="11" t="str">
        <f t="shared" si="31"/>
        <v>N/A</v>
      </c>
      <c r="I207" s="12">
        <v>115.4</v>
      </c>
      <c r="J207" s="12">
        <v>7.1429999999999998</v>
      </c>
      <c r="K207" s="14" t="s">
        <v>213</v>
      </c>
      <c r="L207" s="9" t="str">
        <f t="shared" si="32"/>
        <v>N/A</v>
      </c>
    </row>
    <row r="208" spans="1:12" x14ac:dyDescent="0.25">
      <c r="A208" s="2" t="s">
        <v>1612</v>
      </c>
      <c r="B208" s="35" t="s">
        <v>213</v>
      </c>
      <c r="C208" s="36">
        <v>146</v>
      </c>
      <c r="D208" s="11" t="str">
        <f t="shared" si="29"/>
        <v>N/A</v>
      </c>
      <c r="E208" s="36">
        <v>197</v>
      </c>
      <c r="F208" s="11" t="str">
        <f t="shared" si="30"/>
        <v>N/A</v>
      </c>
      <c r="G208" s="36">
        <v>231</v>
      </c>
      <c r="H208" s="11" t="str">
        <f t="shared" si="31"/>
        <v>N/A</v>
      </c>
      <c r="I208" s="12">
        <v>34.93</v>
      </c>
      <c r="J208" s="12">
        <v>17.260000000000002</v>
      </c>
      <c r="K208" s="14" t="s">
        <v>213</v>
      </c>
      <c r="L208" s="9" t="str">
        <f t="shared" si="32"/>
        <v>N/A</v>
      </c>
    </row>
    <row r="209" spans="1:12" x14ac:dyDescent="0.25">
      <c r="A209" s="2" t="s">
        <v>125</v>
      </c>
      <c r="B209" s="35" t="s">
        <v>213</v>
      </c>
      <c r="C209" s="45">
        <v>966582</v>
      </c>
      <c r="D209" s="11" t="str">
        <f t="shared" si="29"/>
        <v>N/A</v>
      </c>
      <c r="E209" s="45">
        <v>1038150</v>
      </c>
      <c r="F209" s="11" t="str">
        <f t="shared" si="30"/>
        <v>N/A</v>
      </c>
      <c r="G209" s="45">
        <v>1536562</v>
      </c>
      <c r="H209" s="11" t="str">
        <f t="shared" si="31"/>
        <v>N/A</v>
      </c>
      <c r="I209" s="12">
        <v>7.4039999999999999</v>
      </c>
      <c r="J209" s="12">
        <v>48.01</v>
      </c>
      <c r="K209" s="14" t="s">
        <v>213</v>
      </c>
      <c r="L209" s="9" t="str">
        <f t="shared" si="32"/>
        <v>N/A</v>
      </c>
    </row>
    <row r="210" spans="1:12" x14ac:dyDescent="0.25">
      <c r="A210" s="44" t="s">
        <v>1607</v>
      </c>
      <c r="B210" s="35" t="s">
        <v>213</v>
      </c>
      <c r="C210" s="45">
        <v>564039</v>
      </c>
      <c r="D210" s="11" t="str">
        <f t="shared" si="29"/>
        <v>N/A</v>
      </c>
      <c r="E210" s="45">
        <v>937830</v>
      </c>
      <c r="F210" s="11" t="str">
        <f t="shared" si="30"/>
        <v>N/A</v>
      </c>
      <c r="G210" s="45">
        <v>1263056</v>
      </c>
      <c r="H210" s="11" t="str">
        <f t="shared" si="31"/>
        <v>N/A</v>
      </c>
      <c r="I210" s="12">
        <v>66.27</v>
      </c>
      <c r="J210" s="12">
        <v>34.68</v>
      </c>
      <c r="K210" s="14" t="s">
        <v>213</v>
      </c>
      <c r="L210" s="9" t="str">
        <f t="shared" si="32"/>
        <v>N/A</v>
      </c>
    </row>
    <row r="211" spans="1:12" x14ac:dyDescent="0.25">
      <c r="A211" s="44" t="s">
        <v>1364</v>
      </c>
      <c r="B211" s="35" t="s">
        <v>213</v>
      </c>
      <c r="C211" s="45">
        <v>412712</v>
      </c>
      <c r="D211" s="11" t="str">
        <f t="shared" si="29"/>
        <v>N/A</v>
      </c>
      <c r="E211" s="45">
        <v>700800</v>
      </c>
      <c r="F211" s="11" t="str">
        <f t="shared" si="30"/>
        <v>N/A</v>
      </c>
      <c r="G211" s="45">
        <v>884395</v>
      </c>
      <c r="H211" s="11" t="str">
        <f t="shared" si="31"/>
        <v>N/A</v>
      </c>
      <c r="I211" s="12">
        <v>69.8</v>
      </c>
      <c r="J211" s="12">
        <v>26.2</v>
      </c>
      <c r="K211" s="14" t="s">
        <v>213</v>
      </c>
      <c r="L211" s="9" t="str">
        <f t="shared" si="32"/>
        <v>N/A</v>
      </c>
    </row>
    <row r="212" spans="1:12" x14ac:dyDescent="0.25">
      <c r="A212" s="44" t="s">
        <v>1601</v>
      </c>
      <c r="B212" s="35" t="s">
        <v>213</v>
      </c>
      <c r="C212" s="45">
        <v>966169</v>
      </c>
      <c r="D212" s="11" t="str">
        <f t="shared" si="29"/>
        <v>N/A</v>
      </c>
      <c r="E212" s="45">
        <v>1010859</v>
      </c>
      <c r="F212" s="11" t="str">
        <f t="shared" si="30"/>
        <v>N/A</v>
      </c>
      <c r="G212" s="45">
        <v>1508997</v>
      </c>
      <c r="H212" s="11" t="str">
        <f t="shared" si="31"/>
        <v>N/A</v>
      </c>
      <c r="I212" s="12">
        <v>4.625</v>
      </c>
      <c r="J212" s="12">
        <v>49.28</v>
      </c>
      <c r="K212" s="14" t="s">
        <v>213</v>
      </c>
      <c r="L212" s="9" t="str">
        <f t="shared" si="32"/>
        <v>N/A</v>
      </c>
    </row>
    <row r="213" spans="1:12" x14ac:dyDescent="0.25">
      <c r="A213" s="44" t="s">
        <v>1602</v>
      </c>
      <c r="B213" s="35" t="s">
        <v>213</v>
      </c>
      <c r="C213" s="45">
        <v>576045</v>
      </c>
      <c r="D213" s="11" t="str">
        <f t="shared" si="29"/>
        <v>N/A</v>
      </c>
      <c r="E213" s="45">
        <v>550545</v>
      </c>
      <c r="F213" s="11" t="str">
        <f t="shared" si="30"/>
        <v>N/A</v>
      </c>
      <c r="G213" s="45">
        <v>617846</v>
      </c>
      <c r="H213" s="11" t="str">
        <f t="shared" si="31"/>
        <v>N/A</v>
      </c>
      <c r="I213" s="12">
        <v>-4.43</v>
      </c>
      <c r="J213" s="12">
        <v>12.22</v>
      </c>
      <c r="K213" s="14" t="s">
        <v>213</v>
      </c>
      <c r="L213" s="9" t="str">
        <f t="shared" si="32"/>
        <v>N/A</v>
      </c>
    </row>
    <row r="214" spans="1:12" ht="25" x14ac:dyDescent="0.25">
      <c r="A214" s="2" t="s">
        <v>1365</v>
      </c>
      <c r="B214" s="35" t="s">
        <v>213</v>
      </c>
      <c r="C214" s="45">
        <v>1268227</v>
      </c>
      <c r="D214" s="11" t="str">
        <f t="shared" ref="D214:D228" si="33">IF($B214="N/A","N/A",IF(C214&gt;10,"No",IF(C214&lt;-10,"No","Yes")))</f>
        <v>N/A</v>
      </c>
      <c r="E214" s="45">
        <v>9191962</v>
      </c>
      <c r="F214" s="11" t="str">
        <f t="shared" ref="F214:F228" si="34">IF($B214="N/A","N/A",IF(E214&gt;10,"No",IF(E214&lt;-10,"No","Yes")))</f>
        <v>N/A</v>
      </c>
      <c r="G214" s="45">
        <v>9200041</v>
      </c>
      <c r="H214" s="11" t="str">
        <f t="shared" ref="H214:H228" si="35">IF($B214="N/A","N/A",IF(G214&gt;10,"No",IF(G214&lt;-10,"No","Yes")))</f>
        <v>N/A</v>
      </c>
      <c r="I214" s="12">
        <v>624.79999999999995</v>
      </c>
      <c r="J214" s="12">
        <v>8.7900000000000006E-2</v>
      </c>
      <c r="K214" s="43" t="s">
        <v>736</v>
      </c>
      <c r="L214" s="9" t="str">
        <f t="shared" ref="L214:L228" si="36">IF(J214="Div by 0", "N/A", IF(K214="N/A","N/A", IF(J214&gt;VALUE(MID(K214,1,2)), "No", IF(J214&lt;-1*VALUE(MID(K214,1,2)), "No", "Yes"))))</f>
        <v>Yes</v>
      </c>
    </row>
    <row r="215" spans="1:12" x14ac:dyDescent="0.25">
      <c r="A215" s="4" t="s">
        <v>647</v>
      </c>
      <c r="B215" s="35" t="s">
        <v>213</v>
      </c>
      <c r="C215" s="36">
        <v>4841</v>
      </c>
      <c r="D215" s="11" t="str">
        <f t="shared" si="33"/>
        <v>N/A</v>
      </c>
      <c r="E215" s="36">
        <v>34024</v>
      </c>
      <c r="F215" s="11" t="str">
        <f t="shared" si="34"/>
        <v>N/A</v>
      </c>
      <c r="G215" s="36">
        <v>34448</v>
      </c>
      <c r="H215" s="11" t="str">
        <f t="shared" si="35"/>
        <v>N/A</v>
      </c>
      <c r="I215" s="12">
        <v>602.79999999999995</v>
      </c>
      <c r="J215" s="12">
        <v>1.246</v>
      </c>
      <c r="K215" s="43" t="s">
        <v>736</v>
      </c>
      <c r="L215" s="9" t="str">
        <f t="shared" si="36"/>
        <v>Yes</v>
      </c>
    </row>
    <row r="216" spans="1:12" x14ac:dyDescent="0.25">
      <c r="A216" s="4" t="s">
        <v>1366</v>
      </c>
      <c r="B216" s="35" t="s">
        <v>213</v>
      </c>
      <c r="C216" s="45">
        <v>261.97624458000001</v>
      </c>
      <c r="D216" s="11" t="str">
        <f t="shared" si="33"/>
        <v>N/A</v>
      </c>
      <c r="E216" s="45">
        <v>270.16112156000003</v>
      </c>
      <c r="F216" s="11" t="str">
        <f t="shared" si="34"/>
        <v>N/A</v>
      </c>
      <c r="G216" s="45">
        <v>267.07039595999998</v>
      </c>
      <c r="H216" s="11" t="str">
        <f t="shared" si="35"/>
        <v>N/A</v>
      </c>
      <c r="I216" s="12">
        <v>3.1240000000000001</v>
      </c>
      <c r="J216" s="12">
        <v>-1.1399999999999999</v>
      </c>
      <c r="K216" s="43" t="s">
        <v>736</v>
      </c>
      <c r="L216" s="9" t="str">
        <f t="shared" si="36"/>
        <v>Yes</v>
      </c>
    </row>
    <row r="217" spans="1:12" ht="25" x14ac:dyDescent="0.25">
      <c r="A217" s="2" t="s">
        <v>1367</v>
      </c>
      <c r="B217" s="35" t="s">
        <v>213</v>
      </c>
      <c r="C217" s="45">
        <v>0</v>
      </c>
      <c r="D217" s="11" t="str">
        <f t="shared" si="33"/>
        <v>N/A</v>
      </c>
      <c r="E217" s="45">
        <v>0</v>
      </c>
      <c r="F217" s="11" t="str">
        <f t="shared" si="34"/>
        <v>N/A</v>
      </c>
      <c r="G217" s="45">
        <v>0</v>
      </c>
      <c r="H217" s="11" t="str">
        <f t="shared" si="35"/>
        <v>N/A</v>
      </c>
      <c r="I217" s="12" t="s">
        <v>1744</v>
      </c>
      <c r="J217" s="12" t="s">
        <v>1744</v>
      </c>
      <c r="K217" s="43" t="s">
        <v>736</v>
      </c>
      <c r="L217" s="9" t="str">
        <f t="shared" si="36"/>
        <v>N/A</v>
      </c>
    </row>
    <row r="218" spans="1:12" x14ac:dyDescent="0.25">
      <c r="A218" s="4" t="s">
        <v>514</v>
      </c>
      <c r="B218" s="35" t="s">
        <v>213</v>
      </c>
      <c r="C218" s="36">
        <v>0</v>
      </c>
      <c r="D218" s="11" t="str">
        <f t="shared" si="33"/>
        <v>N/A</v>
      </c>
      <c r="E218" s="36">
        <v>0</v>
      </c>
      <c r="F218" s="11" t="str">
        <f t="shared" si="34"/>
        <v>N/A</v>
      </c>
      <c r="G218" s="36">
        <v>0</v>
      </c>
      <c r="H218" s="11" t="str">
        <f t="shared" si="35"/>
        <v>N/A</v>
      </c>
      <c r="I218" s="12" t="s">
        <v>1744</v>
      </c>
      <c r="J218" s="12" t="s">
        <v>1744</v>
      </c>
      <c r="K218" s="43" t="s">
        <v>736</v>
      </c>
      <c r="L218" s="9" t="str">
        <f t="shared" si="36"/>
        <v>N/A</v>
      </c>
    </row>
    <row r="219" spans="1:12" x14ac:dyDescent="0.25">
      <c r="A219" s="2" t="s">
        <v>1368</v>
      </c>
      <c r="B219" s="35" t="s">
        <v>213</v>
      </c>
      <c r="C219" s="45" t="s">
        <v>1744</v>
      </c>
      <c r="D219" s="11" t="str">
        <f t="shared" si="33"/>
        <v>N/A</v>
      </c>
      <c r="E219" s="45" t="s">
        <v>1744</v>
      </c>
      <c r="F219" s="11" t="str">
        <f t="shared" si="34"/>
        <v>N/A</v>
      </c>
      <c r="G219" s="45" t="s">
        <v>1744</v>
      </c>
      <c r="H219" s="11" t="str">
        <f t="shared" si="35"/>
        <v>N/A</v>
      </c>
      <c r="I219" s="12" t="s">
        <v>1744</v>
      </c>
      <c r="J219" s="12" t="s">
        <v>1744</v>
      </c>
      <c r="K219" s="43" t="s">
        <v>736</v>
      </c>
      <c r="L219" s="9" t="str">
        <f t="shared" si="36"/>
        <v>N/A</v>
      </c>
    </row>
    <row r="220" spans="1:12" ht="25" x14ac:dyDescent="0.25">
      <c r="A220" s="2" t="s">
        <v>1369</v>
      </c>
      <c r="B220" s="35" t="s">
        <v>213</v>
      </c>
      <c r="C220" s="45">
        <v>49846643</v>
      </c>
      <c r="D220" s="11" t="str">
        <f t="shared" si="33"/>
        <v>N/A</v>
      </c>
      <c r="E220" s="45">
        <v>143377576</v>
      </c>
      <c r="F220" s="11" t="str">
        <f t="shared" si="34"/>
        <v>N/A</v>
      </c>
      <c r="G220" s="45">
        <v>149533261</v>
      </c>
      <c r="H220" s="11" t="str">
        <f t="shared" si="35"/>
        <v>N/A</v>
      </c>
      <c r="I220" s="12">
        <v>187.6</v>
      </c>
      <c r="J220" s="12">
        <v>4.2930000000000001</v>
      </c>
      <c r="K220" s="43" t="s">
        <v>736</v>
      </c>
      <c r="L220" s="9" t="str">
        <f t="shared" si="36"/>
        <v>Yes</v>
      </c>
    </row>
    <row r="221" spans="1:12" x14ac:dyDescent="0.25">
      <c r="A221" s="4" t="s">
        <v>515</v>
      </c>
      <c r="B221" s="35" t="s">
        <v>213</v>
      </c>
      <c r="C221" s="36">
        <v>52002</v>
      </c>
      <c r="D221" s="11" t="str">
        <f t="shared" si="33"/>
        <v>N/A</v>
      </c>
      <c r="E221" s="36">
        <v>190376</v>
      </c>
      <c r="F221" s="11" t="str">
        <f t="shared" si="34"/>
        <v>N/A</v>
      </c>
      <c r="G221" s="36">
        <v>195253</v>
      </c>
      <c r="H221" s="11" t="str">
        <f t="shared" si="35"/>
        <v>N/A</v>
      </c>
      <c r="I221" s="12">
        <v>266.10000000000002</v>
      </c>
      <c r="J221" s="12">
        <v>2.5619999999999998</v>
      </c>
      <c r="K221" s="43" t="s">
        <v>736</v>
      </c>
      <c r="L221" s="9" t="str">
        <f t="shared" si="36"/>
        <v>Yes</v>
      </c>
    </row>
    <row r="222" spans="1:12" ht="25" x14ac:dyDescent="0.25">
      <c r="A222" s="2" t="s">
        <v>1370</v>
      </c>
      <c r="B222" s="35" t="s">
        <v>213</v>
      </c>
      <c r="C222" s="45">
        <v>958.55242106000003</v>
      </c>
      <c r="D222" s="11" t="str">
        <f t="shared" si="33"/>
        <v>N/A</v>
      </c>
      <c r="E222" s="45">
        <v>753.12841954999999</v>
      </c>
      <c r="F222" s="11" t="str">
        <f t="shared" si="34"/>
        <v>N/A</v>
      </c>
      <c r="G222" s="45">
        <v>765.84360291999997</v>
      </c>
      <c r="H222" s="11" t="str">
        <f t="shared" si="35"/>
        <v>N/A</v>
      </c>
      <c r="I222" s="12">
        <v>-21.4</v>
      </c>
      <c r="J222" s="12">
        <v>1.6879999999999999</v>
      </c>
      <c r="K222" s="43" t="s">
        <v>736</v>
      </c>
      <c r="L222" s="9" t="str">
        <f t="shared" si="36"/>
        <v>Yes</v>
      </c>
    </row>
    <row r="223" spans="1:12" ht="25" x14ac:dyDescent="0.25">
      <c r="A223" s="2" t="s">
        <v>1371</v>
      </c>
      <c r="B223" s="35" t="s">
        <v>213</v>
      </c>
      <c r="C223" s="45">
        <v>0</v>
      </c>
      <c r="D223" s="11" t="str">
        <f t="shared" si="33"/>
        <v>N/A</v>
      </c>
      <c r="E223" s="45">
        <v>0</v>
      </c>
      <c r="F223" s="11" t="str">
        <f t="shared" si="34"/>
        <v>N/A</v>
      </c>
      <c r="G223" s="45">
        <v>0</v>
      </c>
      <c r="H223" s="11" t="str">
        <f t="shared" si="35"/>
        <v>N/A</v>
      </c>
      <c r="I223" s="12" t="s">
        <v>1744</v>
      </c>
      <c r="J223" s="12" t="s">
        <v>1744</v>
      </c>
      <c r="K223" s="43" t="s">
        <v>736</v>
      </c>
      <c r="L223" s="9" t="str">
        <f t="shared" si="36"/>
        <v>N/A</v>
      </c>
    </row>
    <row r="224" spans="1:12" x14ac:dyDescent="0.25">
      <c r="A224" s="2" t="s">
        <v>516</v>
      </c>
      <c r="B224" s="35" t="s">
        <v>213</v>
      </c>
      <c r="C224" s="36">
        <v>0</v>
      </c>
      <c r="D224" s="11" t="str">
        <f t="shared" si="33"/>
        <v>N/A</v>
      </c>
      <c r="E224" s="36">
        <v>0</v>
      </c>
      <c r="F224" s="11" t="str">
        <f t="shared" si="34"/>
        <v>N/A</v>
      </c>
      <c r="G224" s="36">
        <v>0</v>
      </c>
      <c r="H224" s="11" t="str">
        <f t="shared" si="35"/>
        <v>N/A</v>
      </c>
      <c r="I224" s="12" t="s">
        <v>1744</v>
      </c>
      <c r="J224" s="12" t="s">
        <v>1744</v>
      </c>
      <c r="K224" s="43" t="s">
        <v>736</v>
      </c>
      <c r="L224" s="9" t="str">
        <f t="shared" si="36"/>
        <v>N/A</v>
      </c>
    </row>
    <row r="225" spans="1:12" x14ac:dyDescent="0.25">
      <c r="A225" s="2" t="s">
        <v>1372</v>
      </c>
      <c r="B225" s="35" t="s">
        <v>213</v>
      </c>
      <c r="C225" s="45" t="s">
        <v>1744</v>
      </c>
      <c r="D225" s="11" t="str">
        <f t="shared" si="33"/>
        <v>N/A</v>
      </c>
      <c r="E225" s="45" t="s">
        <v>1744</v>
      </c>
      <c r="F225" s="11" t="str">
        <f t="shared" si="34"/>
        <v>N/A</v>
      </c>
      <c r="G225" s="45" t="s">
        <v>1744</v>
      </c>
      <c r="H225" s="11" t="str">
        <f t="shared" si="35"/>
        <v>N/A</v>
      </c>
      <c r="I225" s="12" t="s">
        <v>1744</v>
      </c>
      <c r="J225" s="12" t="s">
        <v>1744</v>
      </c>
      <c r="K225" s="43" t="s">
        <v>736</v>
      </c>
      <c r="L225" s="9" t="str">
        <f t="shared" si="36"/>
        <v>N/A</v>
      </c>
    </row>
    <row r="226" spans="1:12" ht="25" x14ac:dyDescent="0.25">
      <c r="A226" s="2" t="s">
        <v>1373</v>
      </c>
      <c r="B226" s="35" t="s">
        <v>213</v>
      </c>
      <c r="C226" s="45">
        <v>170164112</v>
      </c>
      <c r="D226" s="11" t="str">
        <f t="shared" si="33"/>
        <v>N/A</v>
      </c>
      <c r="E226" s="45">
        <v>197135820</v>
      </c>
      <c r="F226" s="11" t="str">
        <f t="shared" si="34"/>
        <v>N/A</v>
      </c>
      <c r="G226" s="45">
        <v>207788164</v>
      </c>
      <c r="H226" s="11" t="str">
        <f t="shared" si="35"/>
        <v>N/A</v>
      </c>
      <c r="I226" s="12">
        <v>15.85</v>
      </c>
      <c r="J226" s="12">
        <v>5.4039999999999999</v>
      </c>
      <c r="K226" s="43" t="s">
        <v>736</v>
      </c>
      <c r="L226" s="9" t="str">
        <f t="shared" si="36"/>
        <v>Yes</v>
      </c>
    </row>
    <row r="227" spans="1:12" ht="25" x14ac:dyDescent="0.25">
      <c r="A227" s="2" t="s">
        <v>517</v>
      </c>
      <c r="B227" s="35" t="s">
        <v>213</v>
      </c>
      <c r="C227" s="36">
        <v>3411</v>
      </c>
      <c r="D227" s="11" t="str">
        <f t="shared" si="33"/>
        <v>N/A</v>
      </c>
      <c r="E227" s="36">
        <v>3894</v>
      </c>
      <c r="F227" s="11" t="str">
        <f t="shared" si="34"/>
        <v>N/A</v>
      </c>
      <c r="G227" s="36">
        <v>4135</v>
      </c>
      <c r="H227" s="11" t="str">
        <f t="shared" si="35"/>
        <v>N/A</v>
      </c>
      <c r="I227" s="12">
        <v>14.16</v>
      </c>
      <c r="J227" s="12">
        <v>6.1890000000000001</v>
      </c>
      <c r="K227" s="43" t="s">
        <v>736</v>
      </c>
      <c r="L227" s="9" t="str">
        <f t="shared" si="36"/>
        <v>Yes</v>
      </c>
    </row>
    <row r="228" spans="1:12" ht="25" x14ac:dyDescent="0.25">
      <c r="A228" s="2" t="s">
        <v>1374</v>
      </c>
      <c r="B228" s="35" t="s">
        <v>213</v>
      </c>
      <c r="C228" s="45">
        <v>49886.86954</v>
      </c>
      <c r="D228" s="11" t="str">
        <f t="shared" si="33"/>
        <v>N/A</v>
      </c>
      <c r="E228" s="45">
        <v>50625.531586999998</v>
      </c>
      <c r="F228" s="11" t="str">
        <f t="shared" si="34"/>
        <v>N/A</v>
      </c>
      <c r="G228" s="45">
        <v>50251.067473000003</v>
      </c>
      <c r="H228" s="11" t="str">
        <f t="shared" si="35"/>
        <v>N/A</v>
      </c>
      <c r="I228" s="12">
        <v>1.4810000000000001</v>
      </c>
      <c r="J228" s="12">
        <v>-0.74</v>
      </c>
      <c r="K228" s="43" t="s">
        <v>736</v>
      </c>
      <c r="L228" s="9" t="str">
        <f t="shared" si="36"/>
        <v>Yes</v>
      </c>
    </row>
    <row r="229" spans="1:12" x14ac:dyDescent="0.25">
      <c r="A229" s="2" t="s">
        <v>1375</v>
      </c>
      <c r="B229" s="35" t="s">
        <v>213</v>
      </c>
      <c r="C229" s="14">
        <v>214976845</v>
      </c>
      <c r="D229" s="11" t="str">
        <f t="shared" ref="D229:D252" si="37">IF($B229="N/A","N/A",IF(C229&gt;10,"No",IF(C229&lt;-10,"No","Yes")))</f>
        <v>N/A</v>
      </c>
      <c r="E229" s="14">
        <v>272469014</v>
      </c>
      <c r="F229" s="11" t="str">
        <f t="shared" ref="F229:F252" si="38">IF($B229="N/A","N/A",IF(E229&gt;10,"No",IF(E229&lt;-10,"No","Yes")))</f>
        <v>N/A</v>
      </c>
      <c r="G229" s="14">
        <v>333504385</v>
      </c>
      <c r="H229" s="11" t="str">
        <f t="shared" ref="H229:H252" si="39">IF($B229="N/A","N/A",IF(G229&gt;10,"No",IF(G229&lt;-10,"No","Yes")))</f>
        <v>N/A</v>
      </c>
      <c r="I229" s="12">
        <v>26.74</v>
      </c>
      <c r="J229" s="12">
        <v>22.4</v>
      </c>
      <c r="K229" s="43" t="s">
        <v>736</v>
      </c>
      <c r="L229" s="9" t="str">
        <f t="shared" ref="L229:L252" si="40">IF(J229="Div by 0", "N/A", IF(K229="N/A","N/A", IF(J229&gt;VALUE(MID(K229,1,2)), "No", IF(J229&lt;-1*VALUE(MID(K229,1,2)), "No", "Yes"))))</f>
        <v>Yes</v>
      </c>
    </row>
    <row r="230" spans="1:12" x14ac:dyDescent="0.25">
      <c r="A230" s="4" t="s">
        <v>1376</v>
      </c>
      <c r="B230" s="35" t="s">
        <v>213</v>
      </c>
      <c r="C230" s="1">
        <v>11080</v>
      </c>
      <c r="D230" s="11" t="str">
        <f t="shared" si="37"/>
        <v>N/A</v>
      </c>
      <c r="E230" s="1">
        <v>17210</v>
      </c>
      <c r="F230" s="11" t="str">
        <f t="shared" si="38"/>
        <v>N/A</v>
      </c>
      <c r="G230" s="1">
        <v>18192</v>
      </c>
      <c r="H230" s="11" t="str">
        <f t="shared" si="39"/>
        <v>N/A</v>
      </c>
      <c r="I230" s="12">
        <v>55.32</v>
      </c>
      <c r="J230" s="12">
        <v>5.7060000000000004</v>
      </c>
      <c r="K230" s="43" t="s">
        <v>736</v>
      </c>
      <c r="L230" s="9" t="str">
        <f t="shared" si="40"/>
        <v>Yes</v>
      </c>
    </row>
    <row r="231" spans="1:12" x14ac:dyDescent="0.25">
      <c r="A231" s="4" t="s">
        <v>1377</v>
      </c>
      <c r="B231" s="35" t="s">
        <v>213</v>
      </c>
      <c r="C231" s="14">
        <v>19402.242329000001</v>
      </c>
      <c r="D231" s="11" t="str">
        <f t="shared" si="37"/>
        <v>N/A</v>
      </c>
      <c r="E231" s="14">
        <v>15832.017083000001</v>
      </c>
      <c r="F231" s="11" t="str">
        <f t="shared" si="38"/>
        <v>N/A</v>
      </c>
      <c r="G231" s="14">
        <v>18332.474988999998</v>
      </c>
      <c r="H231" s="11" t="str">
        <f t="shared" si="39"/>
        <v>N/A</v>
      </c>
      <c r="I231" s="12">
        <v>-18.399999999999999</v>
      </c>
      <c r="J231" s="12">
        <v>15.79</v>
      </c>
      <c r="K231" s="43" t="s">
        <v>736</v>
      </c>
      <c r="L231" s="9" t="str">
        <f t="shared" si="40"/>
        <v>Yes</v>
      </c>
    </row>
    <row r="232" spans="1:12" x14ac:dyDescent="0.25">
      <c r="A232" s="4" t="s">
        <v>1378</v>
      </c>
      <c r="B232" s="35" t="s">
        <v>213</v>
      </c>
      <c r="C232" s="14">
        <v>12302.184318</v>
      </c>
      <c r="D232" s="11" t="str">
        <f t="shared" si="37"/>
        <v>N/A</v>
      </c>
      <c r="E232" s="14">
        <v>13337.759243</v>
      </c>
      <c r="F232" s="11" t="str">
        <f t="shared" si="38"/>
        <v>N/A</v>
      </c>
      <c r="G232" s="14">
        <v>15489.98374</v>
      </c>
      <c r="H232" s="11" t="str">
        <f t="shared" si="39"/>
        <v>N/A</v>
      </c>
      <c r="I232" s="12">
        <v>8.4179999999999993</v>
      </c>
      <c r="J232" s="12">
        <v>16.14</v>
      </c>
      <c r="K232" s="43" t="s">
        <v>736</v>
      </c>
      <c r="L232" s="9" t="str">
        <f t="shared" si="40"/>
        <v>Yes</v>
      </c>
    </row>
    <row r="233" spans="1:12" ht="25" x14ac:dyDescent="0.25">
      <c r="A233" s="4" t="s">
        <v>1379</v>
      </c>
      <c r="B233" s="35" t="s">
        <v>213</v>
      </c>
      <c r="C233" s="14">
        <v>24290.394769999999</v>
      </c>
      <c r="D233" s="11" t="str">
        <f t="shared" si="37"/>
        <v>N/A</v>
      </c>
      <c r="E233" s="14">
        <v>26081.101793999998</v>
      </c>
      <c r="F233" s="11" t="str">
        <f t="shared" si="38"/>
        <v>N/A</v>
      </c>
      <c r="G233" s="14">
        <v>30358.923919000001</v>
      </c>
      <c r="H233" s="11" t="str">
        <f t="shared" si="39"/>
        <v>N/A</v>
      </c>
      <c r="I233" s="12">
        <v>7.3719999999999999</v>
      </c>
      <c r="J233" s="12">
        <v>16.399999999999999</v>
      </c>
      <c r="K233" s="43" t="s">
        <v>736</v>
      </c>
      <c r="L233" s="9" t="str">
        <f t="shared" si="40"/>
        <v>Yes</v>
      </c>
    </row>
    <row r="234" spans="1:12" x14ac:dyDescent="0.25">
      <c r="A234" s="4" t="s">
        <v>1380</v>
      </c>
      <c r="B234" s="35" t="s">
        <v>213</v>
      </c>
      <c r="C234" s="14">
        <v>29942.749377</v>
      </c>
      <c r="D234" s="11" t="str">
        <f t="shared" si="37"/>
        <v>N/A</v>
      </c>
      <c r="E234" s="14">
        <v>12770.86334</v>
      </c>
      <c r="F234" s="11" t="str">
        <f t="shared" si="38"/>
        <v>N/A</v>
      </c>
      <c r="G234" s="14">
        <v>13464.657284000001</v>
      </c>
      <c r="H234" s="11" t="str">
        <f t="shared" si="39"/>
        <v>N/A</v>
      </c>
      <c r="I234" s="12">
        <v>-57.3</v>
      </c>
      <c r="J234" s="12">
        <v>5.4329999999999998</v>
      </c>
      <c r="K234" s="43" t="s">
        <v>736</v>
      </c>
      <c r="L234" s="9" t="str">
        <f t="shared" si="40"/>
        <v>Yes</v>
      </c>
    </row>
    <row r="235" spans="1:12" x14ac:dyDescent="0.25">
      <c r="A235" s="4" t="s">
        <v>1381</v>
      </c>
      <c r="B235" s="35" t="s">
        <v>213</v>
      </c>
      <c r="C235" s="14">
        <v>2415.572028</v>
      </c>
      <c r="D235" s="11" t="str">
        <f t="shared" si="37"/>
        <v>N/A</v>
      </c>
      <c r="E235" s="14">
        <v>2285.7334350000001</v>
      </c>
      <c r="F235" s="11" t="str">
        <f t="shared" si="38"/>
        <v>N/A</v>
      </c>
      <c r="G235" s="14">
        <v>4131.7711192999996</v>
      </c>
      <c r="H235" s="11" t="str">
        <f t="shared" si="39"/>
        <v>N/A</v>
      </c>
      <c r="I235" s="12">
        <v>-5.38</v>
      </c>
      <c r="J235" s="12">
        <v>80.760000000000005</v>
      </c>
      <c r="K235" s="43" t="s">
        <v>736</v>
      </c>
      <c r="L235" s="9" t="str">
        <f t="shared" si="40"/>
        <v>No</v>
      </c>
    </row>
    <row r="236" spans="1:12" x14ac:dyDescent="0.25">
      <c r="A236" s="4" t="s">
        <v>1382</v>
      </c>
      <c r="B236" s="35" t="s">
        <v>213</v>
      </c>
      <c r="C236" s="11">
        <v>6.4638450544000001</v>
      </c>
      <c r="D236" s="11" t="str">
        <f t="shared" si="37"/>
        <v>N/A</v>
      </c>
      <c r="E236" s="11">
        <v>2.5992267263</v>
      </c>
      <c r="F236" s="11" t="str">
        <f t="shared" si="38"/>
        <v>N/A</v>
      </c>
      <c r="G236" s="11">
        <v>2.6462630552999999</v>
      </c>
      <c r="H236" s="11" t="str">
        <f t="shared" si="39"/>
        <v>N/A</v>
      </c>
      <c r="I236" s="12">
        <v>-59.8</v>
      </c>
      <c r="J236" s="12">
        <v>1.81</v>
      </c>
      <c r="K236" s="43" t="s">
        <v>736</v>
      </c>
      <c r="L236" s="9" t="str">
        <f t="shared" si="40"/>
        <v>Yes</v>
      </c>
    </row>
    <row r="237" spans="1:12" x14ac:dyDescent="0.25">
      <c r="A237" s="4" t="s">
        <v>1383</v>
      </c>
      <c r="B237" s="35" t="s">
        <v>213</v>
      </c>
      <c r="C237" s="11">
        <v>19.774466370999999</v>
      </c>
      <c r="D237" s="11" t="str">
        <f t="shared" si="37"/>
        <v>N/A</v>
      </c>
      <c r="E237" s="11">
        <v>22.043331345999999</v>
      </c>
      <c r="F237" s="11" t="str">
        <f t="shared" si="38"/>
        <v>N/A</v>
      </c>
      <c r="G237" s="11">
        <v>22.347383721</v>
      </c>
      <c r="H237" s="11" t="str">
        <f t="shared" si="39"/>
        <v>N/A</v>
      </c>
      <c r="I237" s="12">
        <v>11.47</v>
      </c>
      <c r="J237" s="12">
        <v>1.379</v>
      </c>
      <c r="K237" s="43" t="s">
        <v>736</v>
      </c>
      <c r="L237" s="9" t="str">
        <f t="shared" si="40"/>
        <v>Yes</v>
      </c>
    </row>
    <row r="238" spans="1:12" x14ac:dyDescent="0.25">
      <c r="A238" s="4" t="s">
        <v>1384</v>
      </c>
      <c r="B238" s="35" t="s">
        <v>213</v>
      </c>
      <c r="C238" s="11">
        <v>23.536187999999999</v>
      </c>
      <c r="D238" s="11" t="str">
        <f t="shared" si="37"/>
        <v>N/A</v>
      </c>
      <c r="E238" s="11">
        <v>24.377996630999998</v>
      </c>
      <c r="F238" s="11" t="str">
        <f t="shared" si="38"/>
        <v>N/A</v>
      </c>
      <c r="G238" s="11">
        <v>25.569131833</v>
      </c>
      <c r="H238" s="11" t="str">
        <f t="shared" si="39"/>
        <v>N/A</v>
      </c>
      <c r="I238" s="12">
        <v>3.577</v>
      </c>
      <c r="J238" s="12">
        <v>4.8860000000000001</v>
      </c>
      <c r="K238" s="43" t="s">
        <v>736</v>
      </c>
      <c r="L238" s="9" t="str">
        <f t="shared" si="40"/>
        <v>Yes</v>
      </c>
    </row>
    <row r="239" spans="1:12" x14ac:dyDescent="0.25">
      <c r="A239" s="4" t="s">
        <v>1385</v>
      </c>
      <c r="B239" s="35" t="s">
        <v>213</v>
      </c>
      <c r="C239" s="11">
        <v>5.2121921102000002</v>
      </c>
      <c r="D239" s="11" t="str">
        <f t="shared" si="37"/>
        <v>N/A</v>
      </c>
      <c r="E239" s="11">
        <v>1.2392135902999999</v>
      </c>
      <c r="F239" s="11" t="str">
        <f t="shared" si="38"/>
        <v>N/A</v>
      </c>
      <c r="G239" s="11">
        <v>1.1705165282000001</v>
      </c>
      <c r="H239" s="11" t="str">
        <f t="shared" si="39"/>
        <v>N/A</v>
      </c>
      <c r="I239" s="12">
        <v>-76.2</v>
      </c>
      <c r="J239" s="12">
        <v>-5.54</v>
      </c>
      <c r="K239" s="43" t="s">
        <v>736</v>
      </c>
      <c r="L239" s="9" t="str">
        <f t="shared" si="40"/>
        <v>Yes</v>
      </c>
    </row>
    <row r="240" spans="1:12" x14ac:dyDescent="0.25">
      <c r="A240" s="4" t="s">
        <v>1386</v>
      </c>
      <c r="B240" s="35" t="s">
        <v>213</v>
      </c>
      <c r="C240" s="11">
        <v>1.7774426371000001</v>
      </c>
      <c r="D240" s="11" t="str">
        <f t="shared" si="37"/>
        <v>N/A</v>
      </c>
      <c r="E240" s="11">
        <v>1.5072075268</v>
      </c>
      <c r="F240" s="11" t="str">
        <f t="shared" si="38"/>
        <v>N/A</v>
      </c>
      <c r="G240" s="11">
        <v>1.6012901948</v>
      </c>
      <c r="H240" s="11" t="str">
        <f t="shared" si="39"/>
        <v>N/A</v>
      </c>
      <c r="I240" s="12">
        <v>-15.2</v>
      </c>
      <c r="J240" s="12">
        <v>6.242</v>
      </c>
      <c r="K240" s="43" t="s">
        <v>736</v>
      </c>
      <c r="L240" s="9" t="str">
        <f t="shared" si="40"/>
        <v>Yes</v>
      </c>
    </row>
    <row r="241" spans="1:12" x14ac:dyDescent="0.25">
      <c r="A241" s="4" t="s">
        <v>1387</v>
      </c>
      <c r="B241" s="35" t="s">
        <v>213</v>
      </c>
      <c r="C241" s="14">
        <v>170164112</v>
      </c>
      <c r="D241" s="11" t="str">
        <f t="shared" si="37"/>
        <v>N/A</v>
      </c>
      <c r="E241" s="14">
        <v>197135820</v>
      </c>
      <c r="F241" s="11" t="str">
        <f t="shared" si="38"/>
        <v>N/A</v>
      </c>
      <c r="G241" s="14">
        <v>207788164</v>
      </c>
      <c r="H241" s="11" t="str">
        <f t="shared" si="39"/>
        <v>N/A</v>
      </c>
      <c r="I241" s="12">
        <v>15.85</v>
      </c>
      <c r="J241" s="12">
        <v>5.4039999999999999</v>
      </c>
      <c r="K241" s="43" t="s">
        <v>736</v>
      </c>
      <c r="L241" s="9" t="str">
        <f t="shared" si="40"/>
        <v>Yes</v>
      </c>
    </row>
    <row r="242" spans="1:12" x14ac:dyDescent="0.25">
      <c r="A242" s="4" t="s">
        <v>1388</v>
      </c>
      <c r="B242" s="35" t="s">
        <v>213</v>
      </c>
      <c r="C242" s="1">
        <v>3411</v>
      </c>
      <c r="D242" s="11" t="str">
        <f t="shared" si="37"/>
        <v>N/A</v>
      </c>
      <c r="E242" s="1">
        <v>3894</v>
      </c>
      <c r="F242" s="11" t="str">
        <f t="shared" si="38"/>
        <v>N/A</v>
      </c>
      <c r="G242" s="1">
        <v>4136</v>
      </c>
      <c r="H242" s="11" t="str">
        <f t="shared" si="39"/>
        <v>N/A</v>
      </c>
      <c r="I242" s="12">
        <v>14.16</v>
      </c>
      <c r="J242" s="12">
        <v>6.2149999999999999</v>
      </c>
      <c r="K242" s="43" t="s">
        <v>736</v>
      </c>
      <c r="L242" s="9" t="str">
        <f t="shared" si="40"/>
        <v>Yes</v>
      </c>
    </row>
    <row r="243" spans="1:12" ht="25" x14ac:dyDescent="0.25">
      <c r="A243" s="4" t="s">
        <v>1389</v>
      </c>
      <c r="B243" s="35" t="s">
        <v>213</v>
      </c>
      <c r="C243" s="14">
        <v>49886.86954</v>
      </c>
      <c r="D243" s="11" t="str">
        <f t="shared" si="37"/>
        <v>N/A</v>
      </c>
      <c r="E243" s="14">
        <v>50625.531586999998</v>
      </c>
      <c r="F243" s="11" t="str">
        <f t="shared" si="38"/>
        <v>N/A</v>
      </c>
      <c r="G243" s="14">
        <v>50238.917795000001</v>
      </c>
      <c r="H243" s="11" t="str">
        <f t="shared" si="39"/>
        <v>N/A</v>
      </c>
      <c r="I243" s="12">
        <v>1.4810000000000001</v>
      </c>
      <c r="J243" s="12">
        <v>-0.76400000000000001</v>
      </c>
      <c r="K243" s="43" t="s">
        <v>736</v>
      </c>
      <c r="L243" s="9" t="str">
        <f t="shared" si="40"/>
        <v>Yes</v>
      </c>
    </row>
    <row r="244" spans="1:12" ht="25" x14ac:dyDescent="0.25">
      <c r="A244" s="4" t="s">
        <v>1390</v>
      </c>
      <c r="B244" s="35" t="s">
        <v>213</v>
      </c>
      <c r="C244" s="14">
        <v>14334.401078999999</v>
      </c>
      <c r="D244" s="11" t="str">
        <f t="shared" si="37"/>
        <v>N/A</v>
      </c>
      <c r="E244" s="14">
        <v>15696.847222</v>
      </c>
      <c r="F244" s="11" t="str">
        <f t="shared" si="38"/>
        <v>N/A</v>
      </c>
      <c r="G244" s="14">
        <v>16729.152395000001</v>
      </c>
      <c r="H244" s="11" t="str">
        <f t="shared" si="39"/>
        <v>N/A</v>
      </c>
      <c r="I244" s="12">
        <v>9.5050000000000008</v>
      </c>
      <c r="J244" s="12">
        <v>6.577</v>
      </c>
      <c r="K244" s="43" t="s">
        <v>736</v>
      </c>
      <c r="L244" s="9" t="str">
        <f t="shared" si="40"/>
        <v>Yes</v>
      </c>
    </row>
    <row r="245" spans="1:12" ht="25" x14ac:dyDescent="0.25">
      <c r="A245" s="4" t="s">
        <v>1391</v>
      </c>
      <c r="B245" s="35" t="s">
        <v>213</v>
      </c>
      <c r="C245" s="14">
        <v>64337.971764000002</v>
      </c>
      <c r="D245" s="11" t="str">
        <f t="shared" si="37"/>
        <v>N/A</v>
      </c>
      <c r="E245" s="14">
        <v>64529.678011000004</v>
      </c>
      <c r="F245" s="11" t="str">
        <f t="shared" si="38"/>
        <v>N/A</v>
      </c>
      <c r="G245" s="14">
        <v>62678.924013999997</v>
      </c>
      <c r="H245" s="11" t="str">
        <f t="shared" si="39"/>
        <v>N/A</v>
      </c>
      <c r="I245" s="12">
        <v>0.29799999999999999</v>
      </c>
      <c r="J245" s="12">
        <v>-2.87</v>
      </c>
      <c r="K245" s="43" t="s">
        <v>736</v>
      </c>
      <c r="L245" s="9" t="str">
        <f t="shared" si="40"/>
        <v>Yes</v>
      </c>
    </row>
    <row r="246" spans="1:12" ht="25" x14ac:dyDescent="0.25">
      <c r="A246" s="4" t="s">
        <v>1392</v>
      </c>
      <c r="B246" s="35" t="s">
        <v>213</v>
      </c>
      <c r="C246" s="14">
        <v>26165.566879000002</v>
      </c>
      <c r="D246" s="11" t="str">
        <f t="shared" si="37"/>
        <v>N/A</v>
      </c>
      <c r="E246" s="14">
        <v>28331.221374000001</v>
      </c>
      <c r="F246" s="11" t="str">
        <f t="shared" si="38"/>
        <v>N/A</v>
      </c>
      <c r="G246" s="14">
        <v>31434.053506</v>
      </c>
      <c r="H246" s="11" t="str">
        <f t="shared" si="39"/>
        <v>N/A</v>
      </c>
      <c r="I246" s="12">
        <v>8.2769999999999992</v>
      </c>
      <c r="J246" s="12">
        <v>10.95</v>
      </c>
      <c r="K246" s="43" t="s">
        <v>736</v>
      </c>
      <c r="L246" s="9" t="str">
        <f t="shared" si="40"/>
        <v>Yes</v>
      </c>
    </row>
    <row r="247" spans="1:12" ht="25" x14ac:dyDescent="0.25">
      <c r="A247" s="4" t="s">
        <v>1393</v>
      </c>
      <c r="B247" s="35" t="s">
        <v>213</v>
      </c>
      <c r="C247" s="14">
        <v>21514.536585000002</v>
      </c>
      <c r="D247" s="11" t="str">
        <f t="shared" si="37"/>
        <v>N/A</v>
      </c>
      <c r="E247" s="14">
        <v>31528.925233999998</v>
      </c>
      <c r="F247" s="11" t="str">
        <f t="shared" si="38"/>
        <v>N/A</v>
      </c>
      <c r="G247" s="14">
        <v>37828.895651999999</v>
      </c>
      <c r="H247" s="11" t="str">
        <f t="shared" si="39"/>
        <v>N/A</v>
      </c>
      <c r="I247" s="12">
        <v>46.55</v>
      </c>
      <c r="J247" s="12">
        <v>19.98</v>
      </c>
      <c r="K247" s="43" t="s">
        <v>736</v>
      </c>
      <c r="L247" s="9" t="str">
        <f t="shared" si="40"/>
        <v>Yes</v>
      </c>
    </row>
    <row r="248" spans="1:12" ht="25" x14ac:dyDescent="0.25">
      <c r="A248" s="4" t="s">
        <v>1394</v>
      </c>
      <c r="B248" s="35" t="s">
        <v>213</v>
      </c>
      <c r="C248" s="11">
        <v>1.9899075342999999</v>
      </c>
      <c r="D248" s="11" t="str">
        <f t="shared" si="37"/>
        <v>N/A</v>
      </c>
      <c r="E248" s="11">
        <v>0.58811091650000002</v>
      </c>
      <c r="F248" s="11" t="str">
        <f t="shared" si="38"/>
        <v>N/A</v>
      </c>
      <c r="G248" s="11">
        <v>0.60163500420000005</v>
      </c>
      <c r="H248" s="11" t="str">
        <f t="shared" si="39"/>
        <v>N/A</v>
      </c>
      <c r="I248" s="12">
        <v>-70.400000000000006</v>
      </c>
      <c r="J248" s="12">
        <v>2.2999999999999998</v>
      </c>
      <c r="K248" s="43" t="s">
        <v>736</v>
      </c>
      <c r="L248" s="9" t="str">
        <f t="shared" si="40"/>
        <v>Yes</v>
      </c>
    </row>
    <row r="249" spans="1:12" ht="25" x14ac:dyDescent="0.25">
      <c r="A249" s="4" t="s">
        <v>1395</v>
      </c>
      <c r="B249" s="35" t="s">
        <v>213</v>
      </c>
      <c r="C249" s="11">
        <v>11.196133709</v>
      </c>
      <c r="D249" s="11" t="str">
        <f t="shared" si="37"/>
        <v>N/A</v>
      </c>
      <c r="E249" s="11">
        <v>12.880143113000001</v>
      </c>
      <c r="F249" s="11" t="str">
        <f t="shared" si="38"/>
        <v>N/A</v>
      </c>
      <c r="G249" s="11">
        <v>12.518168605</v>
      </c>
      <c r="H249" s="11" t="str">
        <f t="shared" si="39"/>
        <v>N/A</v>
      </c>
      <c r="I249" s="12">
        <v>15.04</v>
      </c>
      <c r="J249" s="12">
        <v>-2.81</v>
      </c>
      <c r="K249" s="43" t="s">
        <v>736</v>
      </c>
      <c r="L249" s="9" t="str">
        <f t="shared" si="40"/>
        <v>Yes</v>
      </c>
    </row>
    <row r="250" spans="1:12" ht="25" x14ac:dyDescent="0.25">
      <c r="A250" s="4" t="s">
        <v>1396</v>
      </c>
      <c r="B250" s="35" t="s">
        <v>213</v>
      </c>
      <c r="C250" s="11">
        <v>7.5766053385000003</v>
      </c>
      <c r="D250" s="11" t="str">
        <f t="shared" si="37"/>
        <v>N/A</v>
      </c>
      <c r="E250" s="11">
        <v>8.4715563043</v>
      </c>
      <c r="F250" s="11" t="str">
        <f t="shared" si="38"/>
        <v>N/A</v>
      </c>
      <c r="G250" s="11">
        <v>8.9710610931999994</v>
      </c>
      <c r="H250" s="11" t="str">
        <f t="shared" si="39"/>
        <v>N/A</v>
      </c>
      <c r="I250" s="12">
        <v>11.81</v>
      </c>
      <c r="J250" s="12">
        <v>5.8959999999999999</v>
      </c>
      <c r="K250" s="43" t="s">
        <v>736</v>
      </c>
      <c r="L250" s="9" t="str">
        <f t="shared" si="40"/>
        <v>Yes</v>
      </c>
    </row>
    <row r="251" spans="1:12" ht="25" x14ac:dyDescent="0.25">
      <c r="A251" s="4" t="s">
        <v>1397</v>
      </c>
      <c r="B251" s="35" t="s">
        <v>213</v>
      </c>
      <c r="C251" s="11">
        <v>3.0610255409999998</v>
      </c>
      <c r="D251" s="11" t="str">
        <f t="shared" si="37"/>
        <v>N/A</v>
      </c>
      <c r="E251" s="11">
        <v>0.16282545670000001</v>
      </c>
      <c r="F251" s="11" t="str">
        <f t="shared" si="38"/>
        <v>N/A</v>
      </c>
      <c r="G251" s="11">
        <v>0.16534270479999999</v>
      </c>
      <c r="H251" s="11" t="str">
        <f t="shared" si="39"/>
        <v>N/A</v>
      </c>
      <c r="I251" s="12">
        <v>-94.7</v>
      </c>
      <c r="J251" s="12">
        <v>1.546</v>
      </c>
      <c r="K251" s="43" t="s">
        <v>736</v>
      </c>
      <c r="L251" s="9" t="str">
        <f t="shared" si="40"/>
        <v>Yes</v>
      </c>
    </row>
    <row r="252" spans="1:12" ht="25" x14ac:dyDescent="0.25">
      <c r="A252" s="4" t="s">
        <v>1398</v>
      </c>
      <c r="B252" s="35" t="s">
        <v>213</v>
      </c>
      <c r="C252" s="11">
        <v>6.7948856099999996E-2</v>
      </c>
      <c r="D252" s="11" t="str">
        <f t="shared" si="37"/>
        <v>N/A</v>
      </c>
      <c r="E252" s="11">
        <v>3.5150655099999997E-2</v>
      </c>
      <c r="F252" s="11" t="str">
        <f t="shared" si="38"/>
        <v>N/A</v>
      </c>
      <c r="G252" s="11">
        <v>3.5597984200000002E-2</v>
      </c>
      <c r="H252" s="11" t="str">
        <f t="shared" si="39"/>
        <v>N/A</v>
      </c>
      <c r="I252" s="12">
        <v>-48.3</v>
      </c>
      <c r="J252" s="12">
        <v>1.2729999999999999</v>
      </c>
      <c r="K252" s="43" t="s">
        <v>736</v>
      </c>
      <c r="L252" s="9" t="str">
        <f t="shared" si="40"/>
        <v>Yes</v>
      </c>
    </row>
    <row r="253" spans="1:12" x14ac:dyDescent="0.25">
      <c r="A253" s="144" t="s">
        <v>1632</v>
      </c>
      <c r="B253" s="145"/>
      <c r="C253" s="145"/>
      <c r="D253" s="145"/>
      <c r="E253" s="145"/>
      <c r="F253" s="145"/>
      <c r="G253" s="145"/>
      <c r="H253" s="145"/>
      <c r="I253" s="145"/>
      <c r="J253" s="145"/>
      <c r="K253" s="145"/>
      <c r="L253" s="146"/>
    </row>
    <row r="254" spans="1:12" x14ac:dyDescent="0.25">
      <c r="A254" s="136" t="s">
        <v>1630</v>
      </c>
      <c r="B254" s="137"/>
      <c r="C254" s="137"/>
      <c r="D254" s="137"/>
      <c r="E254" s="137"/>
      <c r="F254" s="137"/>
      <c r="G254" s="137"/>
      <c r="H254" s="137"/>
      <c r="I254" s="137"/>
      <c r="J254" s="137"/>
      <c r="K254" s="137"/>
      <c r="L254" s="138"/>
    </row>
    <row r="255" spans="1:12" s="20" customFormat="1" x14ac:dyDescent="0.25">
      <c r="A255" s="139" t="s">
        <v>1731</v>
      </c>
      <c r="B255" s="139"/>
      <c r="C255" s="139"/>
      <c r="D255" s="139"/>
      <c r="E255" s="139"/>
      <c r="F255" s="139"/>
      <c r="G255" s="139"/>
      <c r="H255" s="139"/>
      <c r="I255" s="139"/>
      <c r="J255" s="139"/>
      <c r="K255" s="139"/>
      <c r="L255" s="14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0" sqref="A30"/>
      <selection pane="topRight" activeCell="A30" sqref="A30"/>
      <selection pane="bottomLeft" activeCell="A30" sqref="A30"/>
      <selection pane="bottomRight" activeCell="A30" sqref="A30"/>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1725</v>
      </c>
      <c r="B1" s="128"/>
      <c r="C1" s="128"/>
      <c r="D1" s="128"/>
      <c r="E1" s="128"/>
      <c r="F1" s="128"/>
      <c r="G1" s="128"/>
      <c r="H1" s="128"/>
      <c r="I1" s="128"/>
      <c r="J1" s="128"/>
      <c r="K1" s="128"/>
      <c r="L1" s="129"/>
    </row>
    <row r="2" spans="1:12" ht="54" customHeight="1" x14ac:dyDescent="0.3">
      <c r="A2" s="150" t="s">
        <v>1594</v>
      </c>
      <c r="B2" s="151"/>
      <c r="C2" s="151"/>
      <c r="D2" s="151"/>
      <c r="E2" s="151"/>
      <c r="F2" s="151"/>
      <c r="G2" s="151"/>
      <c r="H2" s="151"/>
      <c r="I2" s="151"/>
      <c r="J2" s="151"/>
      <c r="K2" s="151"/>
      <c r="L2" s="152"/>
    </row>
    <row r="3" spans="1:12" s="20" customFormat="1" ht="13" x14ac:dyDescent="0.3">
      <c r="A3" s="133" t="s">
        <v>1743</v>
      </c>
      <c r="B3" s="134"/>
      <c r="C3" s="134"/>
      <c r="D3" s="134"/>
      <c r="E3" s="134"/>
      <c r="F3" s="134"/>
      <c r="G3" s="134"/>
      <c r="H3" s="134"/>
      <c r="I3" s="134"/>
      <c r="J3" s="134"/>
      <c r="K3" s="134"/>
      <c r="L3" s="135"/>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1723</v>
      </c>
      <c r="E5" s="24" t="s">
        <v>1693</v>
      </c>
      <c r="F5" s="24" t="s">
        <v>1720</v>
      </c>
      <c r="G5" s="24" t="s">
        <v>1717</v>
      </c>
      <c r="H5" s="24" t="s">
        <v>1718</v>
      </c>
      <c r="I5" s="40" t="s">
        <v>1724</v>
      </c>
      <c r="J5" s="40" t="s">
        <v>1721</v>
      </c>
      <c r="K5" s="41" t="s">
        <v>741</v>
      </c>
      <c r="L5" s="42" t="s">
        <v>740</v>
      </c>
    </row>
    <row r="6" spans="1:12" x14ac:dyDescent="0.25">
      <c r="A6" s="44" t="s">
        <v>5</v>
      </c>
      <c r="B6" s="35" t="s">
        <v>213</v>
      </c>
      <c r="C6" s="36">
        <v>86200</v>
      </c>
      <c r="D6" s="11" t="str">
        <f t="shared" ref="D6:D37" si="0">IF($B6="N/A","N/A",IF(C6&gt;10,"No",IF(C6&lt;-10,"No","Yes")))</f>
        <v>N/A</v>
      </c>
      <c r="E6" s="36">
        <v>87820</v>
      </c>
      <c r="F6" s="11" t="str">
        <f t="shared" ref="F6:F37" si="1">IF($B6="N/A","N/A",IF(E6&gt;10,"No",IF(E6&lt;-10,"No","Yes")))</f>
        <v>N/A</v>
      </c>
      <c r="G6" s="36">
        <v>88385</v>
      </c>
      <c r="H6" s="11" t="str">
        <f t="shared" ref="H6:H37" si="2">IF($B6="N/A","N/A",IF(G6&gt;10,"No",IF(G6&lt;-10,"No","Yes")))</f>
        <v>N/A</v>
      </c>
      <c r="I6" s="12">
        <v>1.879</v>
      </c>
      <c r="J6" s="12">
        <v>0.64339999999999997</v>
      </c>
      <c r="K6" s="43" t="s">
        <v>736</v>
      </c>
      <c r="L6" s="9" t="str">
        <f t="shared" ref="L6:L39" si="3">IF(J6="Div by 0", "N/A", IF(K6="N/A","N/A", IF(J6&gt;VALUE(MID(K6,1,2)), "No", IF(J6&lt;-1*VALUE(MID(K6,1,2)), "No", "Yes"))))</f>
        <v>Yes</v>
      </c>
    </row>
    <row r="7" spans="1:12" x14ac:dyDescent="0.25">
      <c r="A7" s="44" t="s">
        <v>6</v>
      </c>
      <c r="B7" s="35" t="s">
        <v>213</v>
      </c>
      <c r="C7" s="36">
        <v>82507</v>
      </c>
      <c r="D7" s="11" t="str">
        <f t="shared" si="0"/>
        <v>N/A</v>
      </c>
      <c r="E7" s="36">
        <v>84407</v>
      </c>
      <c r="F7" s="11" t="str">
        <f t="shared" si="1"/>
        <v>N/A</v>
      </c>
      <c r="G7" s="36">
        <v>85116</v>
      </c>
      <c r="H7" s="11" t="str">
        <f t="shared" si="2"/>
        <v>N/A</v>
      </c>
      <c r="I7" s="12">
        <v>2.3029999999999999</v>
      </c>
      <c r="J7" s="12">
        <v>0.84</v>
      </c>
      <c r="K7" s="43" t="s">
        <v>736</v>
      </c>
      <c r="L7" s="9" t="str">
        <f t="shared" si="3"/>
        <v>Yes</v>
      </c>
    </row>
    <row r="8" spans="1:12" x14ac:dyDescent="0.25">
      <c r="A8" s="44" t="s">
        <v>360</v>
      </c>
      <c r="B8" s="35" t="s">
        <v>213</v>
      </c>
      <c r="C8" s="8">
        <v>95.715777262000003</v>
      </c>
      <c r="D8" s="11" t="str">
        <f t="shared" si="0"/>
        <v>N/A</v>
      </c>
      <c r="E8" s="8">
        <v>96.113641540000003</v>
      </c>
      <c r="F8" s="11" t="str">
        <f t="shared" si="1"/>
        <v>N/A</v>
      </c>
      <c r="G8" s="8">
        <v>96.301408609999996</v>
      </c>
      <c r="H8" s="11" t="str">
        <f t="shared" si="2"/>
        <v>N/A</v>
      </c>
      <c r="I8" s="12">
        <v>0.41570000000000001</v>
      </c>
      <c r="J8" s="12">
        <v>0.19539999999999999</v>
      </c>
      <c r="K8" s="43" t="s">
        <v>736</v>
      </c>
      <c r="L8" s="9" t="str">
        <f t="shared" si="3"/>
        <v>Yes</v>
      </c>
    </row>
    <row r="9" spans="1:12" x14ac:dyDescent="0.25">
      <c r="A9" s="4" t="s">
        <v>88</v>
      </c>
      <c r="B9" s="43" t="s">
        <v>213</v>
      </c>
      <c r="C9" s="1">
        <v>77572.86</v>
      </c>
      <c r="D9" s="11" t="str">
        <f t="shared" si="0"/>
        <v>N/A</v>
      </c>
      <c r="E9" s="1">
        <v>80002.48</v>
      </c>
      <c r="F9" s="11" t="str">
        <f t="shared" si="1"/>
        <v>N/A</v>
      </c>
      <c r="G9" s="1">
        <v>80610.81</v>
      </c>
      <c r="H9" s="11" t="str">
        <f t="shared" si="2"/>
        <v>N/A</v>
      </c>
      <c r="I9" s="12">
        <v>3.1320000000000001</v>
      </c>
      <c r="J9" s="12">
        <v>0.76039999999999996</v>
      </c>
      <c r="K9" s="43" t="s">
        <v>736</v>
      </c>
      <c r="L9" s="9" t="str">
        <f t="shared" si="3"/>
        <v>Yes</v>
      </c>
    </row>
    <row r="10" spans="1:12" x14ac:dyDescent="0.25">
      <c r="A10" s="4" t="s">
        <v>1399</v>
      </c>
      <c r="B10" s="35" t="s">
        <v>213</v>
      </c>
      <c r="C10" s="8">
        <v>0.77610208820000004</v>
      </c>
      <c r="D10" s="11" t="str">
        <f t="shared" si="0"/>
        <v>N/A</v>
      </c>
      <c r="E10" s="8">
        <v>1.1364153951</v>
      </c>
      <c r="F10" s="11" t="str">
        <f t="shared" si="1"/>
        <v>N/A</v>
      </c>
      <c r="G10" s="8">
        <v>0.85648017200000004</v>
      </c>
      <c r="H10" s="11" t="str">
        <f t="shared" si="2"/>
        <v>N/A</v>
      </c>
      <c r="I10" s="12">
        <v>46.43</v>
      </c>
      <c r="J10" s="12">
        <v>-24.6</v>
      </c>
      <c r="K10" s="43" t="s">
        <v>736</v>
      </c>
      <c r="L10" s="9" t="str">
        <f t="shared" si="3"/>
        <v>Yes</v>
      </c>
    </row>
    <row r="11" spans="1:12" x14ac:dyDescent="0.25">
      <c r="A11" s="4" t="s">
        <v>1400</v>
      </c>
      <c r="B11" s="35" t="s">
        <v>213</v>
      </c>
      <c r="C11" s="8">
        <v>4.7331786542999996</v>
      </c>
      <c r="D11" s="11" t="str">
        <f t="shared" si="0"/>
        <v>N/A</v>
      </c>
      <c r="E11" s="8">
        <v>4.9806422227000002</v>
      </c>
      <c r="F11" s="11" t="str">
        <f t="shared" si="1"/>
        <v>N/A</v>
      </c>
      <c r="G11" s="8">
        <v>4.9329637381999998</v>
      </c>
      <c r="H11" s="11" t="str">
        <f t="shared" si="2"/>
        <v>N/A</v>
      </c>
      <c r="I11" s="12">
        <v>5.2279999999999998</v>
      </c>
      <c r="J11" s="12">
        <v>-0.95699999999999996</v>
      </c>
      <c r="K11" s="43" t="s">
        <v>736</v>
      </c>
      <c r="L11" s="9" t="str">
        <f t="shared" si="3"/>
        <v>Yes</v>
      </c>
    </row>
    <row r="12" spans="1:12" x14ac:dyDescent="0.25">
      <c r="A12" s="4" t="s">
        <v>1401</v>
      </c>
      <c r="B12" s="35" t="s">
        <v>213</v>
      </c>
      <c r="C12" s="8">
        <v>71.562645012000004</v>
      </c>
      <c r="D12" s="11" t="str">
        <f t="shared" si="0"/>
        <v>N/A</v>
      </c>
      <c r="E12" s="8">
        <v>72.223867001000002</v>
      </c>
      <c r="F12" s="11" t="str">
        <f t="shared" si="1"/>
        <v>N/A</v>
      </c>
      <c r="G12" s="8">
        <v>73.717259716000001</v>
      </c>
      <c r="H12" s="11" t="str">
        <f t="shared" si="2"/>
        <v>N/A</v>
      </c>
      <c r="I12" s="12">
        <v>0.92400000000000004</v>
      </c>
      <c r="J12" s="12">
        <v>2.0680000000000001</v>
      </c>
      <c r="K12" s="43" t="s">
        <v>736</v>
      </c>
      <c r="L12" s="9" t="str">
        <f t="shared" si="3"/>
        <v>Yes</v>
      </c>
    </row>
    <row r="13" spans="1:12" x14ac:dyDescent="0.25">
      <c r="A13" s="4" t="s">
        <v>1402</v>
      </c>
      <c r="B13" s="35" t="s">
        <v>213</v>
      </c>
      <c r="C13" s="8">
        <v>0.1484918794</v>
      </c>
      <c r="D13" s="11" t="str">
        <f t="shared" si="0"/>
        <v>N/A</v>
      </c>
      <c r="E13" s="8">
        <v>0.18332953769999999</v>
      </c>
      <c r="F13" s="11" t="str">
        <f t="shared" si="1"/>
        <v>N/A</v>
      </c>
      <c r="G13" s="8">
        <v>0.20478588</v>
      </c>
      <c r="H13" s="11" t="str">
        <f t="shared" si="2"/>
        <v>N/A</v>
      </c>
      <c r="I13" s="12">
        <v>23.46</v>
      </c>
      <c r="J13" s="12">
        <v>11.7</v>
      </c>
      <c r="K13" s="43" t="s">
        <v>736</v>
      </c>
      <c r="L13" s="9" t="str">
        <f t="shared" si="3"/>
        <v>Yes</v>
      </c>
    </row>
    <row r="14" spans="1:12" x14ac:dyDescent="0.25">
      <c r="A14" s="4" t="s">
        <v>1403</v>
      </c>
      <c r="B14" s="35" t="s">
        <v>213</v>
      </c>
      <c r="C14" s="8">
        <v>1.035962877</v>
      </c>
      <c r="D14" s="11" t="str">
        <f t="shared" si="0"/>
        <v>N/A</v>
      </c>
      <c r="E14" s="8">
        <v>1.2024595763999999</v>
      </c>
      <c r="F14" s="11" t="str">
        <f t="shared" si="1"/>
        <v>N/A</v>
      </c>
      <c r="G14" s="8">
        <v>1.4448152967000001</v>
      </c>
      <c r="H14" s="11" t="str">
        <f t="shared" si="2"/>
        <v>N/A</v>
      </c>
      <c r="I14" s="12">
        <v>16.07</v>
      </c>
      <c r="J14" s="12">
        <v>20.149999999999999</v>
      </c>
      <c r="K14" s="43" t="s">
        <v>736</v>
      </c>
      <c r="L14" s="9" t="str">
        <f t="shared" si="3"/>
        <v>Yes</v>
      </c>
    </row>
    <row r="15" spans="1:12" x14ac:dyDescent="0.25">
      <c r="A15" s="4" t="s">
        <v>1404</v>
      </c>
      <c r="B15" s="35" t="s">
        <v>213</v>
      </c>
      <c r="C15" s="8">
        <v>0</v>
      </c>
      <c r="D15" s="11" t="str">
        <f t="shared" si="0"/>
        <v>N/A</v>
      </c>
      <c r="E15" s="8">
        <v>0</v>
      </c>
      <c r="F15" s="11" t="str">
        <f t="shared" si="1"/>
        <v>N/A</v>
      </c>
      <c r="G15" s="8">
        <v>0</v>
      </c>
      <c r="H15" s="11" t="str">
        <f t="shared" si="2"/>
        <v>N/A</v>
      </c>
      <c r="I15" s="12" t="s">
        <v>1744</v>
      </c>
      <c r="J15" s="12" t="s">
        <v>1744</v>
      </c>
      <c r="K15" s="43" t="s">
        <v>736</v>
      </c>
      <c r="L15" s="9" t="str">
        <f t="shared" si="3"/>
        <v>N/A</v>
      </c>
    </row>
    <row r="16" spans="1:12" x14ac:dyDescent="0.25">
      <c r="A16" s="4" t="s">
        <v>1405</v>
      </c>
      <c r="B16" s="35" t="s">
        <v>213</v>
      </c>
      <c r="C16" s="8">
        <v>5.5684454799999998E-2</v>
      </c>
      <c r="D16" s="11" t="str">
        <f t="shared" si="0"/>
        <v>N/A</v>
      </c>
      <c r="E16" s="8">
        <v>0.1013436575</v>
      </c>
      <c r="F16" s="11" t="str">
        <f t="shared" si="1"/>
        <v>N/A</v>
      </c>
      <c r="G16" s="8">
        <v>9.9564405699999997E-2</v>
      </c>
      <c r="H16" s="11" t="str">
        <f t="shared" si="2"/>
        <v>N/A</v>
      </c>
      <c r="I16" s="12">
        <v>82</v>
      </c>
      <c r="J16" s="12">
        <v>-1.76</v>
      </c>
      <c r="K16" s="43" t="s">
        <v>736</v>
      </c>
      <c r="L16" s="9" t="str">
        <f t="shared" si="3"/>
        <v>Yes</v>
      </c>
    </row>
    <row r="17" spans="1:12" x14ac:dyDescent="0.25">
      <c r="A17" s="4" t="s">
        <v>1406</v>
      </c>
      <c r="B17" s="35" t="s">
        <v>213</v>
      </c>
      <c r="C17" s="8">
        <v>0</v>
      </c>
      <c r="D17" s="11" t="str">
        <f t="shared" si="0"/>
        <v>N/A</v>
      </c>
      <c r="E17" s="8">
        <v>0</v>
      </c>
      <c r="F17" s="11" t="str">
        <f t="shared" si="1"/>
        <v>N/A</v>
      </c>
      <c r="G17" s="8">
        <v>0</v>
      </c>
      <c r="H17" s="11" t="str">
        <f t="shared" si="2"/>
        <v>N/A</v>
      </c>
      <c r="I17" s="12" t="s">
        <v>1744</v>
      </c>
      <c r="J17" s="12" t="s">
        <v>1744</v>
      </c>
      <c r="K17" s="43" t="s">
        <v>736</v>
      </c>
      <c r="L17" s="9" t="str">
        <f t="shared" si="3"/>
        <v>N/A</v>
      </c>
    </row>
    <row r="18" spans="1:12" x14ac:dyDescent="0.25">
      <c r="A18" s="4" t="s">
        <v>1407</v>
      </c>
      <c r="B18" s="35" t="s">
        <v>213</v>
      </c>
      <c r="C18" s="8">
        <v>21.687935034999999</v>
      </c>
      <c r="D18" s="11" t="str">
        <f t="shared" si="0"/>
        <v>N/A</v>
      </c>
      <c r="E18" s="8">
        <v>20.171942609999999</v>
      </c>
      <c r="F18" s="11" t="str">
        <f t="shared" si="1"/>
        <v>N/A</v>
      </c>
      <c r="G18" s="8">
        <v>18.744130791</v>
      </c>
      <c r="H18" s="11" t="str">
        <f t="shared" si="2"/>
        <v>N/A</v>
      </c>
      <c r="I18" s="12">
        <v>-6.99</v>
      </c>
      <c r="J18" s="12">
        <v>-7.08</v>
      </c>
      <c r="K18" s="43" t="s">
        <v>736</v>
      </c>
      <c r="L18" s="9" t="str">
        <f t="shared" si="3"/>
        <v>Yes</v>
      </c>
    </row>
    <row r="19" spans="1:12" x14ac:dyDescent="0.25">
      <c r="A19" s="4" t="s">
        <v>1408</v>
      </c>
      <c r="B19" s="35" t="s">
        <v>213</v>
      </c>
      <c r="C19" s="8">
        <v>0</v>
      </c>
      <c r="D19" s="11" t="str">
        <f t="shared" si="0"/>
        <v>N/A</v>
      </c>
      <c r="E19" s="8">
        <v>0</v>
      </c>
      <c r="F19" s="11" t="str">
        <f t="shared" si="1"/>
        <v>N/A</v>
      </c>
      <c r="G19" s="8">
        <v>0</v>
      </c>
      <c r="H19" s="11" t="str">
        <f t="shared" si="2"/>
        <v>N/A</v>
      </c>
      <c r="I19" s="12" t="s">
        <v>1744</v>
      </c>
      <c r="J19" s="12" t="s">
        <v>1744</v>
      </c>
      <c r="K19" s="43" t="s">
        <v>736</v>
      </c>
      <c r="L19" s="9" t="str">
        <f t="shared" si="3"/>
        <v>N/A</v>
      </c>
    </row>
    <row r="20" spans="1:12" x14ac:dyDescent="0.25">
      <c r="A20" s="2" t="s">
        <v>960</v>
      </c>
      <c r="B20" s="35" t="s">
        <v>213</v>
      </c>
      <c r="C20" s="8">
        <v>95.062645012000004</v>
      </c>
      <c r="D20" s="11" t="str">
        <f t="shared" si="0"/>
        <v>N/A</v>
      </c>
      <c r="E20" s="8">
        <v>94.734684582</v>
      </c>
      <c r="F20" s="11" t="str">
        <f t="shared" si="1"/>
        <v>N/A</v>
      </c>
      <c r="G20" s="8">
        <v>94.762685976</v>
      </c>
      <c r="H20" s="11" t="str">
        <f t="shared" si="2"/>
        <v>N/A</v>
      </c>
      <c r="I20" s="12">
        <v>-0.34499999999999997</v>
      </c>
      <c r="J20" s="12">
        <v>2.9600000000000001E-2</v>
      </c>
      <c r="K20" s="43" t="s">
        <v>736</v>
      </c>
      <c r="L20" s="9" t="str">
        <f t="shared" si="3"/>
        <v>Yes</v>
      </c>
    </row>
    <row r="21" spans="1:12" x14ac:dyDescent="0.25">
      <c r="A21" s="2" t="s">
        <v>961</v>
      </c>
      <c r="B21" s="35" t="s">
        <v>213</v>
      </c>
      <c r="C21" s="8">
        <v>4.9373549884000001</v>
      </c>
      <c r="D21" s="11" t="str">
        <f t="shared" si="0"/>
        <v>N/A</v>
      </c>
      <c r="E21" s="8">
        <v>5.2653154179000001</v>
      </c>
      <c r="F21" s="11" t="str">
        <f t="shared" si="1"/>
        <v>N/A</v>
      </c>
      <c r="G21" s="8">
        <v>5.2373140238999998</v>
      </c>
      <c r="H21" s="11" t="str">
        <f t="shared" si="2"/>
        <v>N/A</v>
      </c>
      <c r="I21" s="12">
        <v>6.6420000000000003</v>
      </c>
      <c r="J21" s="12">
        <v>-0.53200000000000003</v>
      </c>
      <c r="K21" s="43" t="s">
        <v>736</v>
      </c>
      <c r="L21" s="9" t="str">
        <f t="shared" si="3"/>
        <v>Yes</v>
      </c>
    </row>
    <row r="22" spans="1:12" x14ac:dyDescent="0.25">
      <c r="A22" s="3" t="s">
        <v>1704</v>
      </c>
      <c r="B22" s="35" t="s">
        <v>213</v>
      </c>
      <c r="C22" s="36">
        <v>47724</v>
      </c>
      <c r="D22" s="11" t="str">
        <f t="shared" si="0"/>
        <v>N/A</v>
      </c>
      <c r="E22" s="36">
        <v>47936</v>
      </c>
      <c r="F22" s="11" t="str">
        <f t="shared" si="1"/>
        <v>N/A</v>
      </c>
      <c r="G22" s="36">
        <v>48352</v>
      </c>
      <c r="H22" s="11" t="str">
        <f t="shared" si="2"/>
        <v>N/A</v>
      </c>
      <c r="I22" s="12">
        <v>0.44419999999999998</v>
      </c>
      <c r="J22" s="12">
        <v>0.86780000000000002</v>
      </c>
      <c r="K22" s="43" t="s">
        <v>736</v>
      </c>
      <c r="L22" s="9" t="str">
        <f t="shared" si="3"/>
        <v>Yes</v>
      </c>
    </row>
    <row r="23" spans="1:12" x14ac:dyDescent="0.25">
      <c r="A23" s="3" t="s">
        <v>976</v>
      </c>
      <c r="B23" s="35" t="s">
        <v>213</v>
      </c>
      <c r="C23" s="36">
        <v>4425</v>
      </c>
      <c r="D23" s="11" t="str">
        <f t="shared" si="0"/>
        <v>N/A</v>
      </c>
      <c r="E23" s="36">
        <v>4340</v>
      </c>
      <c r="F23" s="11" t="str">
        <f t="shared" si="1"/>
        <v>N/A</v>
      </c>
      <c r="G23" s="36">
        <v>4416</v>
      </c>
      <c r="H23" s="11" t="str">
        <f t="shared" si="2"/>
        <v>N/A</v>
      </c>
      <c r="I23" s="12">
        <v>-1.92</v>
      </c>
      <c r="J23" s="12">
        <v>1.7509999999999999</v>
      </c>
      <c r="K23" s="43" t="s">
        <v>736</v>
      </c>
      <c r="L23" s="9" t="str">
        <f t="shared" si="3"/>
        <v>Yes</v>
      </c>
    </row>
    <row r="24" spans="1:12" x14ac:dyDescent="0.25">
      <c r="A24" s="3" t="s">
        <v>977</v>
      </c>
      <c r="B24" s="35" t="s">
        <v>213</v>
      </c>
      <c r="C24" s="36">
        <v>8186</v>
      </c>
      <c r="D24" s="11" t="str">
        <f t="shared" si="0"/>
        <v>N/A</v>
      </c>
      <c r="E24" s="36">
        <v>8298</v>
      </c>
      <c r="F24" s="11" t="str">
        <f t="shared" si="1"/>
        <v>N/A</v>
      </c>
      <c r="G24" s="36">
        <v>8346</v>
      </c>
      <c r="H24" s="11" t="str">
        <f t="shared" si="2"/>
        <v>N/A</v>
      </c>
      <c r="I24" s="12">
        <v>1.3680000000000001</v>
      </c>
      <c r="J24" s="12">
        <v>0.57850000000000001</v>
      </c>
      <c r="K24" s="43" t="s">
        <v>736</v>
      </c>
      <c r="L24" s="9" t="str">
        <f t="shared" si="3"/>
        <v>Yes</v>
      </c>
    </row>
    <row r="25" spans="1:12" x14ac:dyDescent="0.25">
      <c r="A25" s="3" t="s">
        <v>978</v>
      </c>
      <c r="B25" s="35" t="s">
        <v>213</v>
      </c>
      <c r="C25" s="36">
        <v>1324</v>
      </c>
      <c r="D25" s="11" t="str">
        <f t="shared" si="0"/>
        <v>N/A</v>
      </c>
      <c r="E25" s="36">
        <v>1447</v>
      </c>
      <c r="F25" s="11" t="str">
        <f t="shared" si="1"/>
        <v>N/A</v>
      </c>
      <c r="G25" s="36">
        <v>1488</v>
      </c>
      <c r="H25" s="11" t="str">
        <f t="shared" si="2"/>
        <v>N/A</v>
      </c>
      <c r="I25" s="12">
        <v>9.2899999999999991</v>
      </c>
      <c r="J25" s="12">
        <v>2.8330000000000002</v>
      </c>
      <c r="K25" s="43" t="s">
        <v>736</v>
      </c>
      <c r="L25" s="9" t="str">
        <f t="shared" si="3"/>
        <v>Yes</v>
      </c>
    </row>
    <row r="26" spans="1:12" x14ac:dyDescent="0.25">
      <c r="A26" s="3" t="s">
        <v>979</v>
      </c>
      <c r="B26" s="35" t="s">
        <v>213</v>
      </c>
      <c r="C26" s="36">
        <v>33789</v>
      </c>
      <c r="D26" s="11" t="str">
        <f t="shared" si="0"/>
        <v>N/A</v>
      </c>
      <c r="E26" s="36">
        <v>33851</v>
      </c>
      <c r="F26" s="11" t="str">
        <f t="shared" si="1"/>
        <v>N/A</v>
      </c>
      <c r="G26" s="36">
        <v>34102</v>
      </c>
      <c r="H26" s="11" t="str">
        <f t="shared" si="2"/>
        <v>N/A</v>
      </c>
      <c r="I26" s="12">
        <v>0.1835</v>
      </c>
      <c r="J26" s="12">
        <v>0.74150000000000005</v>
      </c>
      <c r="K26" s="43" t="s">
        <v>736</v>
      </c>
      <c r="L26" s="9" t="str">
        <f t="shared" si="3"/>
        <v>Yes</v>
      </c>
    </row>
    <row r="27" spans="1:12" x14ac:dyDescent="0.25">
      <c r="A27" s="3" t="s">
        <v>980</v>
      </c>
      <c r="B27" s="35" t="s">
        <v>213</v>
      </c>
      <c r="C27" s="36">
        <v>0</v>
      </c>
      <c r="D27" s="11" t="str">
        <f t="shared" si="0"/>
        <v>N/A</v>
      </c>
      <c r="E27" s="36">
        <v>0</v>
      </c>
      <c r="F27" s="11" t="str">
        <f t="shared" si="1"/>
        <v>N/A</v>
      </c>
      <c r="G27" s="36">
        <v>0</v>
      </c>
      <c r="H27" s="11" t="str">
        <f t="shared" si="2"/>
        <v>N/A</v>
      </c>
      <c r="I27" s="12" t="s">
        <v>1744</v>
      </c>
      <c r="J27" s="12" t="s">
        <v>1744</v>
      </c>
      <c r="K27" s="43" t="s">
        <v>736</v>
      </c>
      <c r="L27" s="9" t="str">
        <f t="shared" si="3"/>
        <v>N/A</v>
      </c>
    </row>
    <row r="28" spans="1:12" x14ac:dyDescent="0.25">
      <c r="A28" s="3" t="s">
        <v>103</v>
      </c>
      <c r="B28" s="35" t="s">
        <v>213</v>
      </c>
      <c r="C28" s="36">
        <v>33393</v>
      </c>
      <c r="D28" s="11" t="str">
        <f t="shared" si="0"/>
        <v>N/A</v>
      </c>
      <c r="E28" s="36">
        <v>33539</v>
      </c>
      <c r="F28" s="11" t="str">
        <f t="shared" si="1"/>
        <v>N/A</v>
      </c>
      <c r="G28" s="36">
        <v>33483</v>
      </c>
      <c r="H28" s="11" t="str">
        <f t="shared" si="2"/>
        <v>N/A</v>
      </c>
      <c r="I28" s="12">
        <v>0.43719999999999998</v>
      </c>
      <c r="J28" s="12">
        <v>-0.16700000000000001</v>
      </c>
      <c r="K28" s="43" t="s">
        <v>736</v>
      </c>
      <c r="L28" s="9" t="str">
        <f t="shared" si="3"/>
        <v>Yes</v>
      </c>
    </row>
    <row r="29" spans="1:12" x14ac:dyDescent="0.25">
      <c r="A29" s="3" t="s">
        <v>981</v>
      </c>
      <c r="B29" s="35" t="s">
        <v>213</v>
      </c>
      <c r="C29" s="36">
        <v>5851</v>
      </c>
      <c r="D29" s="11" t="str">
        <f t="shared" si="0"/>
        <v>N/A</v>
      </c>
      <c r="E29" s="36">
        <v>5623</v>
      </c>
      <c r="F29" s="11" t="str">
        <f t="shared" si="1"/>
        <v>N/A</v>
      </c>
      <c r="G29" s="36">
        <v>5662</v>
      </c>
      <c r="H29" s="11" t="str">
        <f t="shared" si="2"/>
        <v>N/A</v>
      </c>
      <c r="I29" s="12">
        <v>-3.9</v>
      </c>
      <c r="J29" s="12">
        <v>0.69359999999999999</v>
      </c>
      <c r="K29" s="43" t="s">
        <v>736</v>
      </c>
      <c r="L29" s="9" t="str">
        <f t="shared" si="3"/>
        <v>Yes</v>
      </c>
    </row>
    <row r="30" spans="1:12" x14ac:dyDescent="0.25">
      <c r="A30" s="3" t="s">
        <v>982</v>
      </c>
      <c r="B30" s="35" t="s">
        <v>213</v>
      </c>
      <c r="C30" s="36">
        <v>8718</v>
      </c>
      <c r="D30" s="11" t="str">
        <f t="shared" si="0"/>
        <v>N/A</v>
      </c>
      <c r="E30" s="36">
        <v>8664</v>
      </c>
      <c r="F30" s="11" t="str">
        <f t="shared" si="1"/>
        <v>N/A</v>
      </c>
      <c r="G30" s="36">
        <v>8136</v>
      </c>
      <c r="H30" s="11" t="str">
        <f t="shared" si="2"/>
        <v>N/A</v>
      </c>
      <c r="I30" s="12">
        <v>-0.61899999999999999</v>
      </c>
      <c r="J30" s="12">
        <v>-6.09</v>
      </c>
      <c r="K30" s="43" t="s">
        <v>736</v>
      </c>
      <c r="L30" s="9" t="str">
        <f t="shared" si="3"/>
        <v>Yes</v>
      </c>
    </row>
    <row r="31" spans="1:12" x14ac:dyDescent="0.25">
      <c r="A31" s="3" t="s">
        <v>983</v>
      </c>
      <c r="B31" s="35" t="s">
        <v>213</v>
      </c>
      <c r="C31" s="36">
        <v>2961</v>
      </c>
      <c r="D31" s="11" t="str">
        <f t="shared" si="0"/>
        <v>N/A</v>
      </c>
      <c r="E31" s="36">
        <v>3218</v>
      </c>
      <c r="F31" s="11" t="str">
        <f t="shared" si="1"/>
        <v>N/A</v>
      </c>
      <c r="G31" s="36">
        <v>3192</v>
      </c>
      <c r="H31" s="11" t="str">
        <f t="shared" si="2"/>
        <v>N/A</v>
      </c>
      <c r="I31" s="12">
        <v>8.68</v>
      </c>
      <c r="J31" s="12">
        <v>-0.80800000000000005</v>
      </c>
      <c r="K31" s="43" t="s">
        <v>736</v>
      </c>
      <c r="L31" s="9" t="str">
        <f t="shared" si="3"/>
        <v>Yes</v>
      </c>
    </row>
    <row r="32" spans="1:12" x14ac:dyDescent="0.25">
      <c r="A32" s="3" t="s">
        <v>984</v>
      </c>
      <c r="B32" s="35" t="s">
        <v>213</v>
      </c>
      <c r="C32" s="36">
        <v>15863</v>
      </c>
      <c r="D32" s="11" t="str">
        <f t="shared" si="0"/>
        <v>N/A</v>
      </c>
      <c r="E32" s="36">
        <v>16034</v>
      </c>
      <c r="F32" s="11" t="str">
        <f t="shared" si="1"/>
        <v>N/A</v>
      </c>
      <c r="G32" s="36">
        <v>16493</v>
      </c>
      <c r="H32" s="11" t="str">
        <f t="shared" si="2"/>
        <v>N/A</v>
      </c>
      <c r="I32" s="12">
        <v>1.0780000000000001</v>
      </c>
      <c r="J32" s="12">
        <v>2.863</v>
      </c>
      <c r="K32" s="43" t="s">
        <v>736</v>
      </c>
      <c r="L32" s="9" t="str">
        <f t="shared" si="3"/>
        <v>Yes</v>
      </c>
    </row>
    <row r="33" spans="1:12" x14ac:dyDescent="0.25">
      <c r="A33" s="3" t="s">
        <v>985</v>
      </c>
      <c r="B33" s="35" t="s">
        <v>213</v>
      </c>
      <c r="C33" s="36">
        <v>0</v>
      </c>
      <c r="D33" s="11" t="str">
        <f t="shared" si="0"/>
        <v>N/A</v>
      </c>
      <c r="E33" s="36">
        <v>0</v>
      </c>
      <c r="F33" s="11" t="str">
        <f t="shared" si="1"/>
        <v>N/A</v>
      </c>
      <c r="G33" s="36">
        <v>0</v>
      </c>
      <c r="H33" s="11" t="str">
        <f t="shared" si="2"/>
        <v>N/A</v>
      </c>
      <c r="I33" s="12" t="s">
        <v>1744</v>
      </c>
      <c r="J33" s="12" t="s">
        <v>1744</v>
      </c>
      <c r="K33" s="43" t="s">
        <v>736</v>
      </c>
      <c r="L33" s="9" t="str">
        <f t="shared" si="3"/>
        <v>N/A</v>
      </c>
    </row>
    <row r="34" spans="1:12" x14ac:dyDescent="0.25">
      <c r="A34" s="44" t="s">
        <v>84</v>
      </c>
      <c r="B34" s="35" t="s">
        <v>213</v>
      </c>
      <c r="C34" s="45">
        <v>2492529497</v>
      </c>
      <c r="D34" s="11" t="str">
        <f t="shared" si="0"/>
        <v>N/A</v>
      </c>
      <c r="E34" s="45">
        <v>2583494528</v>
      </c>
      <c r="F34" s="11" t="str">
        <f t="shared" si="1"/>
        <v>N/A</v>
      </c>
      <c r="G34" s="45">
        <v>2616731257</v>
      </c>
      <c r="H34" s="11" t="str">
        <f t="shared" si="2"/>
        <v>N/A</v>
      </c>
      <c r="I34" s="12">
        <v>3.65</v>
      </c>
      <c r="J34" s="12">
        <v>1.2869999999999999</v>
      </c>
      <c r="K34" s="43" t="s">
        <v>736</v>
      </c>
      <c r="L34" s="9" t="str">
        <f t="shared" si="3"/>
        <v>Yes</v>
      </c>
    </row>
    <row r="35" spans="1:12" x14ac:dyDescent="0.25">
      <c r="A35" s="44" t="s">
        <v>1409</v>
      </c>
      <c r="B35" s="35" t="s">
        <v>213</v>
      </c>
      <c r="C35" s="45">
        <v>28915.655417999998</v>
      </c>
      <c r="D35" s="11" t="str">
        <f t="shared" si="0"/>
        <v>N/A</v>
      </c>
      <c r="E35" s="45">
        <v>29418.06568</v>
      </c>
      <c r="F35" s="11" t="str">
        <f t="shared" si="1"/>
        <v>N/A</v>
      </c>
      <c r="G35" s="45">
        <v>29606.055971000002</v>
      </c>
      <c r="H35" s="11" t="str">
        <f t="shared" si="2"/>
        <v>N/A</v>
      </c>
      <c r="I35" s="12">
        <v>1.738</v>
      </c>
      <c r="J35" s="12">
        <v>0.63900000000000001</v>
      </c>
      <c r="K35" s="43" t="s">
        <v>736</v>
      </c>
      <c r="L35" s="9" t="str">
        <f t="shared" si="3"/>
        <v>Yes</v>
      </c>
    </row>
    <row r="36" spans="1:12" x14ac:dyDescent="0.25">
      <c r="A36" s="44" t="s">
        <v>1410</v>
      </c>
      <c r="B36" s="35" t="s">
        <v>213</v>
      </c>
      <c r="C36" s="45">
        <v>30209.915486000002</v>
      </c>
      <c r="D36" s="11" t="str">
        <f t="shared" si="0"/>
        <v>N/A</v>
      </c>
      <c r="E36" s="45">
        <v>30607.586195</v>
      </c>
      <c r="F36" s="11" t="str">
        <f t="shared" si="1"/>
        <v>N/A</v>
      </c>
      <c r="G36" s="45">
        <v>30743.118297000001</v>
      </c>
      <c r="H36" s="11" t="str">
        <f t="shared" si="2"/>
        <v>N/A</v>
      </c>
      <c r="I36" s="12">
        <v>1.3160000000000001</v>
      </c>
      <c r="J36" s="12">
        <v>0.44280000000000003</v>
      </c>
      <c r="K36" s="43" t="s">
        <v>736</v>
      </c>
      <c r="L36" s="9" t="str">
        <f t="shared" si="3"/>
        <v>Yes</v>
      </c>
    </row>
    <row r="37" spans="1:12" x14ac:dyDescent="0.25">
      <c r="A37" s="4" t="s">
        <v>107</v>
      </c>
      <c r="B37" s="35" t="s">
        <v>213</v>
      </c>
      <c r="C37" s="45">
        <v>3223</v>
      </c>
      <c r="D37" s="11" t="str">
        <f t="shared" si="0"/>
        <v>N/A</v>
      </c>
      <c r="E37" s="45">
        <v>0</v>
      </c>
      <c r="F37" s="11" t="str">
        <f t="shared" si="1"/>
        <v>N/A</v>
      </c>
      <c r="G37" s="45">
        <v>0</v>
      </c>
      <c r="H37" s="11" t="str">
        <f t="shared" si="2"/>
        <v>N/A</v>
      </c>
      <c r="I37" s="12">
        <v>-100</v>
      </c>
      <c r="J37" s="12" t="s">
        <v>1744</v>
      </c>
      <c r="K37" s="43" t="s">
        <v>736</v>
      </c>
      <c r="L37" s="9" t="str">
        <f t="shared" si="3"/>
        <v>N/A</v>
      </c>
    </row>
    <row r="38" spans="1:12" x14ac:dyDescent="0.25">
      <c r="A38" s="44" t="s">
        <v>158</v>
      </c>
      <c r="B38" s="43" t="s">
        <v>217</v>
      </c>
      <c r="C38" s="1">
        <v>11</v>
      </c>
      <c r="D38" s="11" t="str">
        <f>IF($B38="N/A","N/A",IF(C38&gt;0,"No",IF(C38&lt;0,"No","Yes")))</f>
        <v>No</v>
      </c>
      <c r="E38" s="1">
        <v>0</v>
      </c>
      <c r="F38" s="11" t="str">
        <f>IF($B38="N/A","N/A",IF(E38&gt;0,"No",IF(E38&lt;0,"No","Yes")))</f>
        <v>Yes</v>
      </c>
      <c r="G38" s="1">
        <v>0</v>
      </c>
      <c r="H38" s="11" t="str">
        <f>IF($B38="N/A","N/A",IF(G38&gt;0,"No",IF(G38&lt;0,"No","Yes")))</f>
        <v>Yes</v>
      </c>
      <c r="I38" s="12">
        <v>-100</v>
      </c>
      <c r="J38" s="12" t="s">
        <v>1744</v>
      </c>
      <c r="K38" s="43" t="s">
        <v>736</v>
      </c>
      <c r="L38" s="9" t="str">
        <f t="shared" si="3"/>
        <v>N/A</v>
      </c>
    </row>
    <row r="39" spans="1:12" x14ac:dyDescent="0.25">
      <c r="A39" s="44" t="s">
        <v>156</v>
      </c>
      <c r="B39" s="35" t="s">
        <v>213</v>
      </c>
      <c r="C39" s="45">
        <v>3223</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v>-100</v>
      </c>
      <c r="J39" s="12" t="s">
        <v>1744</v>
      </c>
      <c r="K39" s="43" t="s">
        <v>736</v>
      </c>
      <c r="L39" s="9" t="str">
        <f t="shared" si="3"/>
        <v>N/A</v>
      </c>
    </row>
    <row r="40" spans="1:12" x14ac:dyDescent="0.25">
      <c r="A40" s="44" t="s">
        <v>1289</v>
      </c>
      <c r="B40" s="35" t="s">
        <v>213</v>
      </c>
      <c r="C40" s="45">
        <v>1074.3333333</v>
      </c>
      <c r="D40" s="11" t="str">
        <f t="shared" si="4"/>
        <v>N/A</v>
      </c>
      <c r="E40" s="45" t="s">
        <v>1744</v>
      </c>
      <c r="F40" s="11" t="str">
        <f t="shared" si="5"/>
        <v>N/A</v>
      </c>
      <c r="G40" s="45" t="s">
        <v>1744</v>
      </c>
      <c r="H40" s="11" t="str">
        <f t="shared" si="6"/>
        <v>N/A</v>
      </c>
      <c r="I40" s="12" t="s">
        <v>1744</v>
      </c>
      <c r="J40" s="12" t="s">
        <v>1744</v>
      </c>
      <c r="K40" s="43" t="s">
        <v>736</v>
      </c>
      <c r="L40" s="9" t="str">
        <f>IF(J40="Div by 0", "N/A", IF(OR(J40="N/A",K40="N/A"),"N/A", IF(J40&gt;VALUE(MID(K40,1,2)), "No", IF(J40&lt;-1*VALUE(MID(K40,1,2)), "No", "Yes"))))</f>
        <v>N/A</v>
      </c>
    </row>
    <row r="41" spans="1:12" x14ac:dyDescent="0.25">
      <c r="A41" s="3" t="s">
        <v>1411</v>
      </c>
      <c r="B41" s="35" t="s">
        <v>213</v>
      </c>
      <c r="C41" s="45">
        <v>30590.475085999999</v>
      </c>
      <c r="D41" s="11" t="str">
        <f t="shared" ref="D41:D52" si="7">IF($B41="N/A","N/A",IF(C41&gt;10,"No",IF(C41&lt;-10,"No","Yes")))</f>
        <v>N/A</v>
      </c>
      <c r="E41" s="45">
        <v>31577.476093000001</v>
      </c>
      <c r="F41" s="11" t="str">
        <f t="shared" ref="F41:F52" si="8">IF($B41="N/A","N/A",IF(E41&gt;10,"No",IF(E41&lt;-10,"No","Yes")))</f>
        <v>N/A</v>
      </c>
      <c r="G41" s="45">
        <v>31551.112074000001</v>
      </c>
      <c r="H41" s="11" t="str">
        <f t="shared" ref="H41:H52" si="9">IF($B41="N/A","N/A",IF(G41&gt;10,"No",IF(G41&lt;-10,"No","Yes")))</f>
        <v>N/A</v>
      </c>
      <c r="I41" s="12">
        <v>3.226</v>
      </c>
      <c r="J41" s="12">
        <v>-8.3000000000000004E-2</v>
      </c>
      <c r="K41" s="43" t="s">
        <v>736</v>
      </c>
      <c r="L41" s="9" t="str">
        <f t="shared" ref="L41:L52" si="10">IF(J41="Div by 0", "N/A", IF(K41="N/A","N/A", IF(J41&gt;VALUE(MID(K41,1,2)), "No", IF(J41&lt;-1*VALUE(MID(K41,1,2)), "No", "Yes"))))</f>
        <v>Yes</v>
      </c>
    </row>
    <row r="42" spans="1:12" x14ac:dyDescent="0.25">
      <c r="A42" s="3" t="s">
        <v>1412</v>
      </c>
      <c r="B42" s="35" t="s">
        <v>213</v>
      </c>
      <c r="C42" s="45">
        <v>17296.546214999998</v>
      </c>
      <c r="D42" s="11" t="str">
        <f t="shared" si="7"/>
        <v>N/A</v>
      </c>
      <c r="E42" s="45">
        <v>18277.254147</v>
      </c>
      <c r="F42" s="11" t="str">
        <f t="shared" si="8"/>
        <v>N/A</v>
      </c>
      <c r="G42" s="45">
        <v>19113.499320999999</v>
      </c>
      <c r="H42" s="11" t="str">
        <f t="shared" si="9"/>
        <v>N/A</v>
      </c>
      <c r="I42" s="12">
        <v>5.67</v>
      </c>
      <c r="J42" s="12">
        <v>4.5750000000000002</v>
      </c>
      <c r="K42" s="43" t="s">
        <v>736</v>
      </c>
      <c r="L42" s="9" t="str">
        <f t="shared" si="10"/>
        <v>Yes</v>
      </c>
    </row>
    <row r="43" spans="1:12" x14ac:dyDescent="0.25">
      <c r="A43" s="3" t="s">
        <v>1413</v>
      </c>
      <c r="B43" s="35" t="s">
        <v>213</v>
      </c>
      <c r="C43" s="45">
        <v>20974.270339999999</v>
      </c>
      <c r="D43" s="11" t="str">
        <f t="shared" si="7"/>
        <v>N/A</v>
      </c>
      <c r="E43" s="45">
        <v>21134.136057</v>
      </c>
      <c r="F43" s="11" t="str">
        <f t="shared" si="8"/>
        <v>N/A</v>
      </c>
      <c r="G43" s="45">
        <v>21232.072729</v>
      </c>
      <c r="H43" s="11" t="str">
        <f t="shared" si="9"/>
        <v>N/A</v>
      </c>
      <c r="I43" s="12">
        <v>0.76219999999999999</v>
      </c>
      <c r="J43" s="12">
        <v>0.46339999999999998</v>
      </c>
      <c r="K43" s="43" t="s">
        <v>736</v>
      </c>
      <c r="L43" s="9" t="str">
        <f t="shared" si="10"/>
        <v>Yes</v>
      </c>
    </row>
    <row r="44" spans="1:12" x14ac:dyDescent="0.25">
      <c r="A44" s="3" t="s">
        <v>1414</v>
      </c>
      <c r="B44" s="35" t="s">
        <v>213</v>
      </c>
      <c r="C44" s="45">
        <v>3697.0966767</v>
      </c>
      <c r="D44" s="11" t="str">
        <f t="shared" si="7"/>
        <v>N/A</v>
      </c>
      <c r="E44" s="45">
        <v>4854.8527989000004</v>
      </c>
      <c r="F44" s="11" t="str">
        <f t="shared" si="8"/>
        <v>N/A</v>
      </c>
      <c r="G44" s="45">
        <v>5151.1471774000001</v>
      </c>
      <c r="H44" s="11" t="str">
        <f t="shared" si="9"/>
        <v>N/A</v>
      </c>
      <c r="I44" s="12">
        <v>31.32</v>
      </c>
      <c r="J44" s="12">
        <v>6.1029999999999998</v>
      </c>
      <c r="K44" s="43" t="s">
        <v>736</v>
      </c>
      <c r="L44" s="9" t="str">
        <f t="shared" si="10"/>
        <v>Yes</v>
      </c>
    </row>
    <row r="45" spans="1:12" x14ac:dyDescent="0.25">
      <c r="A45" s="3" t="s">
        <v>1415</v>
      </c>
      <c r="B45" s="35" t="s">
        <v>213</v>
      </c>
      <c r="C45" s="45">
        <v>35714.945188999998</v>
      </c>
      <c r="D45" s="11" t="str">
        <f t="shared" si="7"/>
        <v>N/A</v>
      </c>
      <c r="E45" s="45">
        <v>36984.980591</v>
      </c>
      <c r="F45" s="11" t="str">
        <f t="shared" si="8"/>
        <v>N/A</v>
      </c>
      <c r="G45" s="45">
        <v>36839.081931000001</v>
      </c>
      <c r="H45" s="11" t="str">
        <f t="shared" si="9"/>
        <v>N/A</v>
      </c>
      <c r="I45" s="12">
        <v>3.556</v>
      </c>
      <c r="J45" s="12">
        <v>-0.39400000000000002</v>
      </c>
      <c r="K45" s="43" t="s">
        <v>736</v>
      </c>
      <c r="L45" s="9" t="str">
        <f t="shared" si="10"/>
        <v>Yes</v>
      </c>
    </row>
    <row r="46" spans="1:12" x14ac:dyDescent="0.25">
      <c r="A46" s="3" t="s">
        <v>1416</v>
      </c>
      <c r="B46" s="35" t="s">
        <v>213</v>
      </c>
      <c r="C46" s="45" t="s">
        <v>1744</v>
      </c>
      <c r="D46" s="11" t="str">
        <f t="shared" si="7"/>
        <v>N/A</v>
      </c>
      <c r="E46" s="45" t="s">
        <v>1744</v>
      </c>
      <c r="F46" s="11" t="str">
        <f t="shared" si="8"/>
        <v>N/A</v>
      </c>
      <c r="G46" s="45" t="s">
        <v>1744</v>
      </c>
      <c r="H46" s="11" t="str">
        <f t="shared" si="9"/>
        <v>N/A</v>
      </c>
      <c r="I46" s="12" t="s">
        <v>1744</v>
      </c>
      <c r="J46" s="12" t="s">
        <v>1744</v>
      </c>
      <c r="K46" s="43" t="s">
        <v>736</v>
      </c>
      <c r="L46" s="9" t="str">
        <f t="shared" si="10"/>
        <v>N/A</v>
      </c>
    </row>
    <row r="47" spans="1:12" x14ac:dyDescent="0.25">
      <c r="A47" s="3" t="s">
        <v>1417</v>
      </c>
      <c r="B47" s="35" t="s">
        <v>213</v>
      </c>
      <c r="C47" s="45">
        <v>30278.014434000001</v>
      </c>
      <c r="D47" s="11" t="str">
        <f t="shared" si="7"/>
        <v>N/A</v>
      </c>
      <c r="E47" s="45">
        <v>30911.393184</v>
      </c>
      <c r="F47" s="11" t="str">
        <f t="shared" si="8"/>
        <v>N/A</v>
      </c>
      <c r="G47" s="45">
        <v>31393.632172000001</v>
      </c>
      <c r="H47" s="11" t="str">
        <f t="shared" si="9"/>
        <v>N/A</v>
      </c>
      <c r="I47" s="12">
        <v>2.0920000000000001</v>
      </c>
      <c r="J47" s="12">
        <v>1.56</v>
      </c>
      <c r="K47" s="43" t="s">
        <v>736</v>
      </c>
      <c r="L47" s="9" t="str">
        <f t="shared" si="10"/>
        <v>Yes</v>
      </c>
    </row>
    <row r="48" spans="1:12" x14ac:dyDescent="0.25">
      <c r="A48" s="3" t="s">
        <v>1418</v>
      </c>
      <c r="B48" s="43" t="s">
        <v>213</v>
      </c>
      <c r="C48" s="14">
        <v>48122.565885999997</v>
      </c>
      <c r="D48" s="11" t="str">
        <f t="shared" si="7"/>
        <v>N/A</v>
      </c>
      <c r="E48" s="14">
        <v>48593.720789999999</v>
      </c>
      <c r="F48" s="11" t="str">
        <f t="shared" si="8"/>
        <v>N/A</v>
      </c>
      <c r="G48" s="14">
        <v>48613.671670999996</v>
      </c>
      <c r="H48" s="11" t="str">
        <f t="shared" si="9"/>
        <v>N/A</v>
      </c>
      <c r="I48" s="12">
        <v>0.97909999999999997</v>
      </c>
      <c r="J48" s="12">
        <v>4.1099999999999998E-2</v>
      </c>
      <c r="K48" s="43" t="s">
        <v>736</v>
      </c>
      <c r="L48" s="9" t="str">
        <f t="shared" si="10"/>
        <v>Yes</v>
      </c>
    </row>
    <row r="49" spans="1:12" x14ac:dyDescent="0.25">
      <c r="A49" s="3" t="s">
        <v>1419</v>
      </c>
      <c r="B49" s="43" t="s">
        <v>213</v>
      </c>
      <c r="C49" s="14">
        <v>8686.3094746999996</v>
      </c>
      <c r="D49" s="11" t="str">
        <f t="shared" si="7"/>
        <v>N/A</v>
      </c>
      <c r="E49" s="14">
        <v>8344.4533702999997</v>
      </c>
      <c r="F49" s="11" t="str">
        <f t="shared" si="8"/>
        <v>N/A</v>
      </c>
      <c r="G49" s="14">
        <v>9336.2031711</v>
      </c>
      <c r="H49" s="11" t="str">
        <f t="shared" si="9"/>
        <v>N/A</v>
      </c>
      <c r="I49" s="12">
        <v>-3.94</v>
      </c>
      <c r="J49" s="12">
        <v>11.89</v>
      </c>
      <c r="K49" s="43" t="s">
        <v>736</v>
      </c>
      <c r="L49" s="9" t="str">
        <f t="shared" si="10"/>
        <v>Yes</v>
      </c>
    </row>
    <row r="50" spans="1:12" x14ac:dyDescent="0.25">
      <c r="A50" s="3" t="s">
        <v>1420</v>
      </c>
      <c r="B50" s="43" t="s">
        <v>213</v>
      </c>
      <c r="C50" s="14">
        <v>4916.9662275999999</v>
      </c>
      <c r="D50" s="11" t="str">
        <f t="shared" si="7"/>
        <v>N/A</v>
      </c>
      <c r="E50" s="14">
        <v>5355.3390305000003</v>
      </c>
      <c r="F50" s="11" t="str">
        <f t="shared" si="8"/>
        <v>N/A</v>
      </c>
      <c r="G50" s="14">
        <v>5846.8643484000004</v>
      </c>
      <c r="H50" s="11" t="str">
        <f t="shared" si="9"/>
        <v>N/A</v>
      </c>
      <c r="I50" s="12">
        <v>8.9160000000000004</v>
      </c>
      <c r="J50" s="12">
        <v>9.1780000000000008</v>
      </c>
      <c r="K50" s="43" t="s">
        <v>736</v>
      </c>
      <c r="L50" s="9" t="str">
        <f t="shared" si="10"/>
        <v>Yes</v>
      </c>
    </row>
    <row r="51" spans="1:12" x14ac:dyDescent="0.25">
      <c r="A51" s="3" t="s">
        <v>1421</v>
      </c>
      <c r="B51" s="43" t="s">
        <v>213</v>
      </c>
      <c r="C51" s="14">
        <v>40296.426905</v>
      </c>
      <c r="D51" s="11" t="str">
        <f t="shared" si="7"/>
        <v>N/A</v>
      </c>
      <c r="E51" s="14">
        <v>42033.485031999997</v>
      </c>
      <c r="F51" s="11" t="str">
        <f t="shared" si="8"/>
        <v>N/A</v>
      </c>
      <c r="G51" s="14">
        <v>41307.211362000002</v>
      </c>
      <c r="H51" s="11" t="str">
        <f t="shared" si="9"/>
        <v>N/A</v>
      </c>
      <c r="I51" s="12">
        <v>4.3109999999999999</v>
      </c>
      <c r="J51" s="12">
        <v>-1.73</v>
      </c>
      <c r="K51" s="43" t="s">
        <v>736</v>
      </c>
      <c r="L51" s="9" t="str">
        <f t="shared" si="10"/>
        <v>Yes</v>
      </c>
    </row>
    <row r="52" spans="1:12" x14ac:dyDescent="0.25">
      <c r="A52" s="3" t="s">
        <v>1422</v>
      </c>
      <c r="B52" s="43" t="s">
        <v>213</v>
      </c>
      <c r="C52" s="14" t="s">
        <v>1744</v>
      </c>
      <c r="D52" s="11" t="str">
        <f t="shared" si="7"/>
        <v>N/A</v>
      </c>
      <c r="E52" s="14" t="s">
        <v>1744</v>
      </c>
      <c r="F52" s="11" t="str">
        <f t="shared" si="8"/>
        <v>N/A</v>
      </c>
      <c r="G52" s="14" t="s">
        <v>1744</v>
      </c>
      <c r="H52" s="11" t="str">
        <f t="shared" si="9"/>
        <v>N/A</v>
      </c>
      <c r="I52" s="12" t="s">
        <v>1744</v>
      </c>
      <c r="J52" s="12" t="s">
        <v>1744</v>
      </c>
      <c r="K52" s="43" t="s">
        <v>736</v>
      </c>
      <c r="L52" s="9" t="str">
        <f t="shared" si="10"/>
        <v>N/A</v>
      </c>
    </row>
    <row r="53" spans="1:12" x14ac:dyDescent="0.25">
      <c r="A53" s="44" t="s">
        <v>1596</v>
      </c>
      <c r="B53" s="35" t="s">
        <v>213</v>
      </c>
      <c r="C53" s="45">
        <v>63264707</v>
      </c>
      <c r="D53" s="11" t="str">
        <f t="shared" ref="D53:D122" si="11">IF($B53="N/A","N/A",IF(C53&gt;10,"No",IF(C53&lt;-10,"No","Yes")))</f>
        <v>N/A</v>
      </c>
      <c r="E53" s="45">
        <v>64741443</v>
      </c>
      <c r="F53" s="11" t="str">
        <f t="shared" ref="F53:F122" si="12">IF($B53="N/A","N/A",IF(E53&gt;10,"No",IF(E53&lt;-10,"No","Yes")))</f>
        <v>N/A</v>
      </c>
      <c r="G53" s="45">
        <v>63691200</v>
      </c>
      <c r="H53" s="11" t="str">
        <f t="shared" ref="H53:H122" si="13">IF($B53="N/A","N/A",IF(G53&gt;10,"No",IF(G53&lt;-10,"No","Yes")))</f>
        <v>N/A</v>
      </c>
      <c r="I53" s="12">
        <v>2.3340000000000001</v>
      </c>
      <c r="J53" s="12">
        <v>-1.62</v>
      </c>
      <c r="K53" s="43" t="s">
        <v>736</v>
      </c>
      <c r="L53" s="9" t="str">
        <f t="shared" ref="L53:L113" si="14">IF(J53="Div by 0", "N/A", IF(K53="N/A","N/A", IF(J53&gt;VALUE(MID(K53,1,2)), "No", IF(J53&lt;-1*VALUE(MID(K53,1,2)), "No", "Yes"))))</f>
        <v>Yes</v>
      </c>
    </row>
    <row r="54" spans="1:12" x14ac:dyDescent="0.25">
      <c r="A54" s="44" t="s">
        <v>596</v>
      </c>
      <c r="B54" s="35" t="s">
        <v>213</v>
      </c>
      <c r="C54" s="36">
        <v>18213</v>
      </c>
      <c r="D54" s="11" t="str">
        <f t="shared" si="11"/>
        <v>N/A</v>
      </c>
      <c r="E54" s="36">
        <v>18972</v>
      </c>
      <c r="F54" s="11" t="str">
        <f t="shared" si="12"/>
        <v>N/A</v>
      </c>
      <c r="G54" s="36">
        <v>18906</v>
      </c>
      <c r="H54" s="11" t="str">
        <f t="shared" si="13"/>
        <v>N/A</v>
      </c>
      <c r="I54" s="12">
        <v>4.1669999999999998</v>
      </c>
      <c r="J54" s="12">
        <v>-0.34799999999999998</v>
      </c>
      <c r="K54" s="43" t="s">
        <v>736</v>
      </c>
      <c r="L54" s="9" t="str">
        <f t="shared" si="14"/>
        <v>Yes</v>
      </c>
    </row>
    <row r="55" spans="1:12" x14ac:dyDescent="0.25">
      <c r="A55" s="44" t="s">
        <v>1423</v>
      </c>
      <c r="B55" s="35" t="s">
        <v>213</v>
      </c>
      <c r="C55" s="45">
        <v>3473.6016582000002</v>
      </c>
      <c r="D55" s="11" t="str">
        <f t="shared" si="11"/>
        <v>N/A</v>
      </c>
      <c r="E55" s="45">
        <v>3412.4732764</v>
      </c>
      <c r="F55" s="11" t="str">
        <f t="shared" si="12"/>
        <v>N/A</v>
      </c>
      <c r="G55" s="45">
        <v>3368.8352903999998</v>
      </c>
      <c r="H55" s="11" t="str">
        <f t="shared" si="13"/>
        <v>N/A</v>
      </c>
      <c r="I55" s="12">
        <v>-1.76</v>
      </c>
      <c r="J55" s="12">
        <v>-1.28</v>
      </c>
      <c r="K55" s="43" t="s">
        <v>736</v>
      </c>
      <c r="L55" s="9" t="str">
        <f t="shared" si="14"/>
        <v>Yes</v>
      </c>
    </row>
    <row r="56" spans="1:12" x14ac:dyDescent="0.25">
      <c r="A56" s="44" t="s">
        <v>1424</v>
      </c>
      <c r="B56" s="35" t="s">
        <v>213</v>
      </c>
      <c r="C56" s="36">
        <v>1.9112721682</v>
      </c>
      <c r="D56" s="11" t="str">
        <f t="shared" si="11"/>
        <v>N/A</v>
      </c>
      <c r="E56" s="36">
        <v>1.8293274299</v>
      </c>
      <c r="F56" s="11" t="str">
        <f t="shared" si="12"/>
        <v>N/A</v>
      </c>
      <c r="G56" s="36">
        <v>1.675235375</v>
      </c>
      <c r="H56" s="11" t="str">
        <f t="shared" si="13"/>
        <v>N/A</v>
      </c>
      <c r="I56" s="12">
        <v>-4.29</v>
      </c>
      <c r="J56" s="12">
        <v>-8.42</v>
      </c>
      <c r="K56" s="43" t="s">
        <v>736</v>
      </c>
      <c r="L56" s="9" t="str">
        <f t="shared" si="14"/>
        <v>Yes</v>
      </c>
    </row>
    <row r="57" spans="1:12" x14ac:dyDescent="0.25">
      <c r="A57" s="44" t="s">
        <v>597</v>
      </c>
      <c r="B57" s="35" t="s">
        <v>213</v>
      </c>
      <c r="C57" s="45">
        <v>3260224</v>
      </c>
      <c r="D57" s="11" t="str">
        <f t="shared" si="11"/>
        <v>N/A</v>
      </c>
      <c r="E57" s="45">
        <v>13802408</v>
      </c>
      <c r="F57" s="11" t="str">
        <f t="shared" si="12"/>
        <v>N/A</v>
      </c>
      <c r="G57" s="45">
        <v>11653531</v>
      </c>
      <c r="H57" s="11" t="str">
        <f t="shared" si="13"/>
        <v>N/A</v>
      </c>
      <c r="I57" s="12">
        <v>323.39999999999998</v>
      </c>
      <c r="J57" s="12">
        <v>-15.6</v>
      </c>
      <c r="K57" s="43" t="s">
        <v>736</v>
      </c>
      <c r="L57" s="9" t="str">
        <f t="shared" si="14"/>
        <v>Yes</v>
      </c>
    </row>
    <row r="58" spans="1:12" x14ac:dyDescent="0.25">
      <c r="A58" s="44" t="s">
        <v>598</v>
      </c>
      <c r="B58" s="35" t="s">
        <v>213</v>
      </c>
      <c r="C58" s="36">
        <v>94</v>
      </c>
      <c r="D58" s="11" t="str">
        <f t="shared" si="11"/>
        <v>N/A</v>
      </c>
      <c r="E58" s="36">
        <v>110</v>
      </c>
      <c r="F58" s="11" t="str">
        <f t="shared" si="12"/>
        <v>N/A</v>
      </c>
      <c r="G58" s="36">
        <v>103</v>
      </c>
      <c r="H58" s="11" t="str">
        <f t="shared" si="13"/>
        <v>N/A</v>
      </c>
      <c r="I58" s="12">
        <v>17.02</v>
      </c>
      <c r="J58" s="12">
        <v>-6.36</v>
      </c>
      <c r="K58" s="43" t="s">
        <v>736</v>
      </c>
      <c r="L58" s="9" t="str">
        <f t="shared" si="14"/>
        <v>Yes</v>
      </c>
    </row>
    <row r="59" spans="1:12" x14ac:dyDescent="0.25">
      <c r="A59" s="44" t="s">
        <v>1425</v>
      </c>
      <c r="B59" s="35" t="s">
        <v>213</v>
      </c>
      <c r="C59" s="45">
        <v>34683.234042999997</v>
      </c>
      <c r="D59" s="11" t="str">
        <f t="shared" si="11"/>
        <v>N/A</v>
      </c>
      <c r="E59" s="45">
        <v>125476.43636000001</v>
      </c>
      <c r="F59" s="11" t="str">
        <f t="shared" si="12"/>
        <v>N/A</v>
      </c>
      <c r="G59" s="45">
        <v>113141.07767</v>
      </c>
      <c r="H59" s="11" t="str">
        <f t="shared" si="13"/>
        <v>N/A</v>
      </c>
      <c r="I59" s="12">
        <v>261.8</v>
      </c>
      <c r="J59" s="12">
        <v>-9.83</v>
      </c>
      <c r="K59" s="43" t="s">
        <v>736</v>
      </c>
      <c r="L59" s="9" t="str">
        <f t="shared" si="14"/>
        <v>Yes</v>
      </c>
    </row>
    <row r="60" spans="1:12" ht="25" x14ac:dyDescent="0.25">
      <c r="A60" s="44" t="s">
        <v>599</v>
      </c>
      <c r="B60" s="35" t="s">
        <v>213</v>
      </c>
      <c r="C60" s="45">
        <v>66223</v>
      </c>
      <c r="D60" s="11" t="str">
        <f t="shared" si="11"/>
        <v>N/A</v>
      </c>
      <c r="E60" s="45">
        <v>371038</v>
      </c>
      <c r="F60" s="11" t="str">
        <f t="shared" si="12"/>
        <v>N/A</v>
      </c>
      <c r="G60" s="45">
        <v>48555</v>
      </c>
      <c r="H60" s="11" t="str">
        <f t="shared" si="13"/>
        <v>N/A</v>
      </c>
      <c r="I60" s="12">
        <v>460.3</v>
      </c>
      <c r="J60" s="12">
        <v>-86.9</v>
      </c>
      <c r="K60" s="43" t="s">
        <v>736</v>
      </c>
      <c r="L60" s="9" t="str">
        <f t="shared" si="14"/>
        <v>No</v>
      </c>
    </row>
    <row r="61" spans="1:12" x14ac:dyDescent="0.25">
      <c r="A61" s="4" t="s">
        <v>600</v>
      </c>
      <c r="B61" s="43" t="s">
        <v>213</v>
      </c>
      <c r="C61" s="1">
        <v>289</v>
      </c>
      <c r="D61" s="11" t="str">
        <f t="shared" si="11"/>
        <v>N/A</v>
      </c>
      <c r="E61" s="1">
        <v>11</v>
      </c>
      <c r="F61" s="11" t="str">
        <f t="shared" si="12"/>
        <v>N/A</v>
      </c>
      <c r="G61" s="1">
        <v>11</v>
      </c>
      <c r="H61" s="11" t="str">
        <f t="shared" si="13"/>
        <v>N/A</v>
      </c>
      <c r="I61" s="12">
        <v>-97.2</v>
      </c>
      <c r="J61" s="12">
        <v>0</v>
      </c>
      <c r="K61" s="43" t="s">
        <v>736</v>
      </c>
      <c r="L61" s="9" t="str">
        <f t="shared" si="14"/>
        <v>Yes</v>
      </c>
    </row>
    <row r="62" spans="1:12" ht="25" x14ac:dyDescent="0.25">
      <c r="A62" s="4" t="s">
        <v>1426</v>
      </c>
      <c r="B62" s="43" t="s">
        <v>213</v>
      </c>
      <c r="C62" s="14">
        <v>229.14532872000001</v>
      </c>
      <c r="D62" s="11" t="str">
        <f t="shared" si="11"/>
        <v>N/A</v>
      </c>
      <c r="E62" s="14">
        <v>46379.75</v>
      </c>
      <c r="F62" s="11" t="str">
        <f t="shared" si="12"/>
        <v>N/A</v>
      </c>
      <c r="G62" s="14">
        <v>6069.375</v>
      </c>
      <c r="H62" s="11" t="str">
        <f t="shared" si="13"/>
        <v>N/A</v>
      </c>
      <c r="I62" s="12">
        <v>20140</v>
      </c>
      <c r="J62" s="12">
        <v>-86.9</v>
      </c>
      <c r="K62" s="43" t="s">
        <v>736</v>
      </c>
      <c r="L62" s="9" t="str">
        <f t="shared" si="14"/>
        <v>No</v>
      </c>
    </row>
    <row r="63" spans="1:12" x14ac:dyDescent="0.25">
      <c r="A63" s="4" t="s">
        <v>601</v>
      </c>
      <c r="B63" s="43" t="s">
        <v>213</v>
      </c>
      <c r="C63" s="14">
        <v>241757678</v>
      </c>
      <c r="D63" s="11" t="str">
        <f t="shared" si="11"/>
        <v>N/A</v>
      </c>
      <c r="E63" s="14">
        <v>247936667</v>
      </c>
      <c r="F63" s="11" t="str">
        <f t="shared" si="12"/>
        <v>N/A</v>
      </c>
      <c r="G63" s="14">
        <v>230501425</v>
      </c>
      <c r="H63" s="11" t="str">
        <f t="shared" si="13"/>
        <v>N/A</v>
      </c>
      <c r="I63" s="12">
        <v>2.556</v>
      </c>
      <c r="J63" s="12">
        <v>-7.03</v>
      </c>
      <c r="K63" s="43" t="s">
        <v>736</v>
      </c>
      <c r="L63" s="9" t="str">
        <f t="shared" si="14"/>
        <v>Yes</v>
      </c>
    </row>
    <row r="64" spans="1:12" x14ac:dyDescent="0.25">
      <c r="A64" s="4" t="s">
        <v>602</v>
      </c>
      <c r="B64" s="43" t="s">
        <v>213</v>
      </c>
      <c r="C64" s="1">
        <v>929</v>
      </c>
      <c r="D64" s="11" t="str">
        <f t="shared" si="11"/>
        <v>N/A</v>
      </c>
      <c r="E64" s="1">
        <v>899</v>
      </c>
      <c r="F64" s="11" t="str">
        <f t="shared" si="12"/>
        <v>N/A</v>
      </c>
      <c r="G64" s="1">
        <v>856</v>
      </c>
      <c r="H64" s="11" t="str">
        <f t="shared" si="13"/>
        <v>N/A</v>
      </c>
      <c r="I64" s="12">
        <v>-3.23</v>
      </c>
      <c r="J64" s="12">
        <v>-4.78</v>
      </c>
      <c r="K64" s="43" t="s">
        <v>736</v>
      </c>
      <c r="L64" s="9" t="str">
        <f t="shared" si="14"/>
        <v>Yes</v>
      </c>
    </row>
    <row r="65" spans="1:12" x14ac:dyDescent="0.25">
      <c r="A65" s="4" t="s">
        <v>1427</v>
      </c>
      <c r="B65" s="43" t="s">
        <v>213</v>
      </c>
      <c r="C65" s="14">
        <v>260234.31432</v>
      </c>
      <c r="D65" s="11" t="str">
        <f t="shared" si="11"/>
        <v>N/A</v>
      </c>
      <c r="E65" s="14">
        <v>275791.62069000001</v>
      </c>
      <c r="F65" s="11" t="str">
        <f t="shared" si="12"/>
        <v>N/A</v>
      </c>
      <c r="G65" s="14">
        <v>269277.36564999999</v>
      </c>
      <c r="H65" s="11" t="str">
        <f t="shared" si="13"/>
        <v>N/A</v>
      </c>
      <c r="I65" s="12">
        <v>5.9779999999999998</v>
      </c>
      <c r="J65" s="12">
        <v>-2.36</v>
      </c>
      <c r="K65" s="43" t="s">
        <v>736</v>
      </c>
      <c r="L65" s="9" t="str">
        <f t="shared" si="14"/>
        <v>Yes</v>
      </c>
    </row>
    <row r="66" spans="1:12" x14ac:dyDescent="0.25">
      <c r="A66" s="4" t="s">
        <v>603</v>
      </c>
      <c r="B66" s="43" t="s">
        <v>213</v>
      </c>
      <c r="C66" s="14">
        <v>1152372901</v>
      </c>
      <c r="D66" s="11" t="str">
        <f t="shared" si="11"/>
        <v>N/A</v>
      </c>
      <c r="E66" s="14">
        <v>1148195946</v>
      </c>
      <c r="F66" s="11" t="str">
        <f t="shared" si="12"/>
        <v>N/A</v>
      </c>
      <c r="G66" s="14">
        <v>1122866930</v>
      </c>
      <c r="H66" s="11" t="str">
        <f t="shared" si="13"/>
        <v>N/A</v>
      </c>
      <c r="I66" s="12">
        <v>-0.36199999999999999</v>
      </c>
      <c r="J66" s="12">
        <v>-2.21</v>
      </c>
      <c r="K66" s="43" t="s">
        <v>736</v>
      </c>
      <c r="L66" s="9" t="str">
        <f t="shared" si="14"/>
        <v>Yes</v>
      </c>
    </row>
    <row r="67" spans="1:12" x14ac:dyDescent="0.25">
      <c r="A67" s="4" t="s">
        <v>604</v>
      </c>
      <c r="B67" s="43" t="s">
        <v>213</v>
      </c>
      <c r="C67" s="1">
        <v>25381</v>
      </c>
      <c r="D67" s="11" t="str">
        <f t="shared" si="11"/>
        <v>N/A</v>
      </c>
      <c r="E67" s="1">
        <v>25147</v>
      </c>
      <c r="F67" s="11" t="str">
        <f t="shared" si="12"/>
        <v>N/A</v>
      </c>
      <c r="G67" s="1">
        <v>24949</v>
      </c>
      <c r="H67" s="11" t="str">
        <f t="shared" si="13"/>
        <v>N/A</v>
      </c>
      <c r="I67" s="12">
        <v>-0.92200000000000004</v>
      </c>
      <c r="J67" s="12">
        <v>-0.78700000000000003</v>
      </c>
      <c r="K67" s="43" t="s">
        <v>736</v>
      </c>
      <c r="L67" s="9" t="str">
        <f t="shared" si="14"/>
        <v>Yes</v>
      </c>
    </row>
    <row r="68" spans="1:12" x14ac:dyDescent="0.25">
      <c r="A68" s="4" t="s">
        <v>1428</v>
      </c>
      <c r="B68" s="43" t="s">
        <v>213</v>
      </c>
      <c r="C68" s="14">
        <v>45402.974705000001</v>
      </c>
      <c r="D68" s="11" t="str">
        <f t="shared" si="11"/>
        <v>N/A</v>
      </c>
      <c r="E68" s="14">
        <v>45659.360799000002</v>
      </c>
      <c r="F68" s="11" t="str">
        <f t="shared" si="12"/>
        <v>N/A</v>
      </c>
      <c r="G68" s="14">
        <v>45006.490440000001</v>
      </c>
      <c r="H68" s="11" t="str">
        <f t="shared" si="13"/>
        <v>N/A</v>
      </c>
      <c r="I68" s="12">
        <v>0.56469999999999998</v>
      </c>
      <c r="J68" s="12">
        <v>-1.43</v>
      </c>
      <c r="K68" s="43" t="s">
        <v>736</v>
      </c>
      <c r="L68" s="9" t="str">
        <f t="shared" si="14"/>
        <v>Yes</v>
      </c>
    </row>
    <row r="69" spans="1:12" x14ac:dyDescent="0.25">
      <c r="A69" s="4" t="s">
        <v>605</v>
      </c>
      <c r="B69" s="43" t="s">
        <v>213</v>
      </c>
      <c r="C69" s="14">
        <v>8997972</v>
      </c>
      <c r="D69" s="11" t="str">
        <f t="shared" si="11"/>
        <v>N/A</v>
      </c>
      <c r="E69" s="14">
        <v>10008747</v>
      </c>
      <c r="F69" s="11" t="str">
        <f t="shared" si="12"/>
        <v>N/A</v>
      </c>
      <c r="G69" s="14">
        <v>17398909</v>
      </c>
      <c r="H69" s="11" t="str">
        <f t="shared" si="13"/>
        <v>N/A</v>
      </c>
      <c r="I69" s="12">
        <v>11.23</v>
      </c>
      <c r="J69" s="12">
        <v>73.84</v>
      </c>
      <c r="K69" s="43" t="s">
        <v>736</v>
      </c>
      <c r="L69" s="9" t="str">
        <f t="shared" si="14"/>
        <v>No</v>
      </c>
    </row>
    <row r="70" spans="1:12" x14ac:dyDescent="0.25">
      <c r="A70" s="4" t="s">
        <v>606</v>
      </c>
      <c r="B70" s="43" t="s">
        <v>213</v>
      </c>
      <c r="C70" s="1">
        <v>49698</v>
      </c>
      <c r="D70" s="11" t="str">
        <f t="shared" si="11"/>
        <v>N/A</v>
      </c>
      <c r="E70" s="1">
        <v>49913</v>
      </c>
      <c r="F70" s="11" t="str">
        <f t="shared" si="12"/>
        <v>N/A</v>
      </c>
      <c r="G70" s="1">
        <v>59241</v>
      </c>
      <c r="H70" s="11" t="str">
        <f t="shared" si="13"/>
        <v>N/A</v>
      </c>
      <c r="I70" s="12">
        <v>0.43259999999999998</v>
      </c>
      <c r="J70" s="12">
        <v>18.690000000000001</v>
      </c>
      <c r="K70" s="43" t="s">
        <v>736</v>
      </c>
      <c r="L70" s="9" t="str">
        <f t="shared" si="14"/>
        <v>Yes</v>
      </c>
    </row>
    <row r="71" spans="1:12" x14ac:dyDescent="0.25">
      <c r="A71" s="4" t="s">
        <v>1429</v>
      </c>
      <c r="B71" s="43" t="s">
        <v>213</v>
      </c>
      <c r="C71" s="14">
        <v>181.05300012000001</v>
      </c>
      <c r="D71" s="11" t="str">
        <f t="shared" si="11"/>
        <v>N/A</v>
      </c>
      <c r="E71" s="14">
        <v>200.52385150000001</v>
      </c>
      <c r="F71" s="11" t="str">
        <f t="shared" si="12"/>
        <v>N/A</v>
      </c>
      <c r="G71" s="14">
        <v>293.69708479000002</v>
      </c>
      <c r="H71" s="11" t="str">
        <f t="shared" si="13"/>
        <v>N/A</v>
      </c>
      <c r="I71" s="12">
        <v>10.75</v>
      </c>
      <c r="J71" s="12">
        <v>46.46</v>
      </c>
      <c r="K71" s="43" t="s">
        <v>736</v>
      </c>
      <c r="L71" s="9" t="str">
        <f t="shared" si="14"/>
        <v>No</v>
      </c>
    </row>
    <row r="72" spans="1:12" x14ac:dyDescent="0.25">
      <c r="A72" s="4" t="s">
        <v>607</v>
      </c>
      <c r="B72" s="43" t="s">
        <v>213</v>
      </c>
      <c r="C72" s="14">
        <v>12553798</v>
      </c>
      <c r="D72" s="11" t="str">
        <f t="shared" si="11"/>
        <v>N/A</v>
      </c>
      <c r="E72" s="14">
        <v>12796431</v>
      </c>
      <c r="F72" s="11" t="str">
        <f t="shared" si="12"/>
        <v>N/A</v>
      </c>
      <c r="G72" s="14">
        <v>13962058</v>
      </c>
      <c r="H72" s="11" t="str">
        <f t="shared" si="13"/>
        <v>N/A</v>
      </c>
      <c r="I72" s="12">
        <v>1.9330000000000001</v>
      </c>
      <c r="J72" s="12">
        <v>9.109</v>
      </c>
      <c r="K72" s="43" t="s">
        <v>736</v>
      </c>
      <c r="L72" s="9" t="str">
        <f t="shared" si="14"/>
        <v>Yes</v>
      </c>
    </row>
    <row r="73" spans="1:12" x14ac:dyDescent="0.25">
      <c r="A73" s="4" t="s">
        <v>608</v>
      </c>
      <c r="B73" s="43" t="s">
        <v>213</v>
      </c>
      <c r="C73" s="1">
        <v>34106</v>
      </c>
      <c r="D73" s="11" t="str">
        <f t="shared" si="11"/>
        <v>N/A</v>
      </c>
      <c r="E73" s="1">
        <v>35458</v>
      </c>
      <c r="F73" s="11" t="str">
        <f t="shared" si="12"/>
        <v>N/A</v>
      </c>
      <c r="G73" s="1">
        <v>36021</v>
      </c>
      <c r="H73" s="11" t="str">
        <f t="shared" si="13"/>
        <v>N/A</v>
      </c>
      <c r="I73" s="12">
        <v>3.964</v>
      </c>
      <c r="J73" s="12">
        <v>1.5880000000000001</v>
      </c>
      <c r="K73" s="43" t="s">
        <v>736</v>
      </c>
      <c r="L73" s="9" t="str">
        <f t="shared" si="14"/>
        <v>Yes</v>
      </c>
    </row>
    <row r="74" spans="1:12" x14ac:dyDescent="0.25">
      <c r="A74" s="4" t="s">
        <v>1430</v>
      </c>
      <c r="B74" s="43" t="s">
        <v>213</v>
      </c>
      <c r="C74" s="14">
        <v>368.08180378999998</v>
      </c>
      <c r="D74" s="11" t="str">
        <f t="shared" si="11"/>
        <v>N/A</v>
      </c>
      <c r="E74" s="14">
        <v>360.88981330000001</v>
      </c>
      <c r="F74" s="11" t="str">
        <f t="shared" si="12"/>
        <v>N/A</v>
      </c>
      <c r="G74" s="14">
        <v>387.60883928999999</v>
      </c>
      <c r="H74" s="11" t="str">
        <f t="shared" si="13"/>
        <v>N/A</v>
      </c>
      <c r="I74" s="12">
        <v>-1.95</v>
      </c>
      <c r="J74" s="12">
        <v>7.4039999999999999</v>
      </c>
      <c r="K74" s="43" t="s">
        <v>736</v>
      </c>
      <c r="L74" s="9" t="str">
        <f t="shared" si="14"/>
        <v>Yes</v>
      </c>
    </row>
    <row r="75" spans="1:12" ht="25" x14ac:dyDescent="0.25">
      <c r="A75" s="4" t="s">
        <v>609</v>
      </c>
      <c r="B75" s="43" t="s">
        <v>213</v>
      </c>
      <c r="C75" s="14">
        <v>1158275</v>
      </c>
      <c r="D75" s="11" t="str">
        <f t="shared" si="11"/>
        <v>N/A</v>
      </c>
      <c r="E75" s="14">
        <v>1193775</v>
      </c>
      <c r="F75" s="11" t="str">
        <f t="shared" si="12"/>
        <v>N/A</v>
      </c>
      <c r="G75" s="14">
        <v>1446299</v>
      </c>
      <c r="H75" s="11" t="str">
        <f t="shared" si="13"/>
        <v>N/A</v>
      </c>
      <c r="I75" s="12">
        <v>3.0649999999999999</v>
      </c>
      <c r="J75" s="12">
        <v>21.15</v>
      </c>
      <c r="K75" s="43" t="s">
        <v>736</v>
      </c>
      <c r="L75" s="9" t="str">
        <f t="shared" si="14"/>
        <v>Yes</v>
      </c>
    </row>
    <row r="76" spans="1:12" x14ac:dyDescent="0.25">
      <c r="A76" s="44" t="s">
        <v>610</v>
      </c>
      <c r="B76" s="35" t="s">
        <v>213</v>
      </c>
      <c r="C76" s="36">
        <v>23112</v>
      </c>
      <c r="D76" s="11" t="str">
        <f t="shared" si="11"/>
        <v>N/A</v>
      </c>
      <c r="E76" s="36">
        <v>23116</v>
      </c>
      <c r="F76" s="11" t="str">
        <f t="shared" si="12"/>
        <v>N/A</v>
      </c>
      <c r="G76" s="36">
        <v>26663</v>
      </c>
      <c r="H76" s="11" t="str">
        <f t="shared" si="13"/>
        <v>N/A</v>
      </c>
      <c r="I76" s="12">
        <v>1.7299999999999999E-2</v>
      </c>
      <c r="J76" s="12">
        <v>15.34</v>
      </c>
      <c r="K76" s="43" t="s">
        <v>736</v>
      </c>
      <c r="L76" s="9" t="str">
        <f t="shared" si="14"/>
        <v>Yes</v>
      </c>
    </row>
    <row r="77" spans="1:12" ht="25" x14ac:dyDescent="0.25">
      <c r="A77" s="44" t="s">
        <v>1431</v>
      </c>
      <c r="B77" s="35" t="s">
        <v>213</v>
      </c>
      <c r="C77" s="45">
        <v>50.115740741000003</v>
      </c>
      <c r="D77" s="11" t="str">
        <f t="shared" si="11"/>
        <v>N/A</v>
      </c>
      <c r="E77" s="45">
        <v>51.642801523000003</v>
      </c>
      <c r="F77" s="11" t="str">
        <f t="shared" si="12"/>
        <v>N/A</v>
      </c>
      <c r="G77" s="45">
        <v>54.243671005000003</v>
      </c>
      <c r="H77" s="11" t="str">
        <f t="shared" si="13"/>
        <v>N/A</v>
      </c>
      <c r="I77" s="12">
        <v>3.0470000000000002</v>
      </c>
      <c r="J77" s="12">
        <v>5.0359999999999996</v>
      </c>
      <c r="K77" s="43" t="s">
        <v>736</v>
      </c>
      <c r="L77" s="9" t="str">
        <f t="shared" si="14"/>
        <v>Yes</v>
      </c>
    </row>
    <row r="78" spans="1:12" ht="25" x14ac:dyDescent="0.25">
      <c r="A78" s="44" t="s">
        <v>611</v>
      </c>
      <c r="B78" s="35" t="s">
        <v>213</v>
      </c>
      <c r="C78" s="45">
        <v>16823385</v>
      </c>
      <c r="D78" s="11" t="str">
        <f t="shared" si="11"/>
        <v>N/A</v>
      </c>
      <c r="E78" s="45">
        <v>19376239</v>
      </c>
      <c r="F78" s="11" t="str">
        <f t="shared" si="12"/>
        <v>N/A</v>
      </c>
      <c r="G78" s="45">
        <v>23034328</v>
      </c>
      <c r="H78" s="11" t="str">
        <f t="shared" si="13"/>
        <v>N/A</v>
      </c>
      <c r="I78" s="12">
        <v>15.17</v>
      </c>
      <c r="J78" s="12">
        <v>18.88</v>
      </c>
      <c r="K78" s="43" t="s">
        <v>736</v>
      </c>
      <c r="L78" s="9" t="str">
        <f t="shared" si="14"/>
        <v>Yes</v>
      </c>
    </row>
    <row r="79" spans="1:12" x14ac:dyDescent="0.25">
      <c r="A79" s="44" t="s">
        <v>612</v>
      </c>
      <c r="B79" s="35" t="s">
        <v>213</v>
      </c>
      <c r="C79" s="36">
        <v>40744</v>
      </c>
      <c r="D79" s="11" t="str">
        <f t="shared" si="11"/>
        <v>N/A</v>
      </c>
      <c r="E79" s="36">
        <v>41523</v>
      </c>
      <c r="F79" s="11" t="str">
        <f t="shared" si="12"/>
        <v>N/A</v>
      </c>
      <c r="G79" s="36">
        <v>43444</v>
      </c>
      <c r="H79" s="11" t="str">
        <f t="shared" si="13"/>
        <v>N/A</v>
      </c>
      <c r="I79" s="12">
        <v>1.9119999999999999</v>
      </c>
      <c r="J79" s="12">
        <v>4.6260000000000003</v>
      </c>
      <c r="K79" s="43" t="s">
        <v>736</v>
      </c>
      <c r="L79" s="9" t="str">
        <f t="shared" si="14"/>
        <v>Yes</v>
      </c>
    </row>
    <row r="80" spans="1:12" x14ac:dyDescent="0.25">
      <c r="A80" s="44" t="s">
        <v>1432</v>
      </c>
      <c r="B80" s="35" t="s">
        <v>213</v>
      </c>
      <c r="C80" s="45">
        <v>412.90459944999998</v>
      </c>
      <c r="D80" s="11" t="str">
        <f t="shared" si="11"/>
        <v>N/A</v>
      </c>
      <c r="E80" s="45">
        <v>466.63870625999999</v>
      </c>
      <c r="F80" s="11" t="str">
        <f t="shared" si="12"/>
        <v>N/A</v>
      </c>
      <c r="G80" s="45">
        <v>530.20734739</v>
      </c>
      <c r="H80" s="11" t="str">
        <f t="shared" si="13"/>
        <v>N/A</v>
      </c>
      <c r="I80" s="12">
        <v>13.01</v>
      </c>
      <c r="J80" s="12">
        <v>13.62</v>
      </c>
      <c r="K80" s="43" t="s">
        <v>736</v>
      </c>
      <c r="L80" s="9" t="str">
        <f t="shared" si="14"/>
        <v>Yes</v>
      </c>
    </row>
    <row r="81" spans="1:12" x14ac:dyDescent="0.25">
      <c r="A81" s="44" t="s">
        <v>613</v>
      </c>
      <c r="B81" s="35" t="s">
        <v>213</v>
      </c>
      <c r="C81" s="45">
        <v>9038314</v>
      </c>
      <c r="D81" s="11" t="str">
        <f t="shared" si="11"/>
        <v>N/A</v>
      </c>
      <c r="E81" s="45">
        <v>9996465</v>
      </c>
      <c r="F81" s="11" t="str">
        <f t="shared" si="12"/>
        <v>N/A</v>
      </c>
      <c r="G81" s="45">
        <v>11246482</v>
      </c>
      <c r="H81" s="11" t="str">
        <f t="shared" si="13"/>
        <v>N/A</v>
      </c>
      <c r="I81" s="12">
        <v>10.6</v>
      </c>
      <c r="J81" s="12">
        <v>12.5</v>
      </c>
      <c r="K81" s="43" t="s">
        <v>736</v>
      </c>
      <c r="L81" s="9" t="str">
        <f t="shared" si="14"/>
        <v>Yes</v>
      </c>
    </row>
    <row r="82" spans="1:12" x14ac:dyDescent="0.25">
      <c r="A82" s="44" t="s">
        <v>614</v>
      </c>
      <c r="B82" s="35" t="s">
        <v>213</v>
      </c>
      <c r="C82" s="36">
        <v>16416</v>
      </c>
      <c r="D82" s="11" t="str">
        <f t="shared" si="11"/>
        <v>N/A</v>
      </c>
      <c r="E82" s="36">
        <v>17457</v>
      </c>
      <c r="F82" s="11" t="str">
        <f t="shared" si="12"/>
        <v>N/A</v>
      </c>
      <c r="G82" s="36">
        <v>21324</v>
      </c>
      <c r="H82" s="11" t="str">
        <f t="shared" si="13"/>
        <v>N/A</v>
      </c>
      <c r="I82" s="12">
        <v>6.3410000000000002</v>
      </c>
      <c r="J82" s="12">
        <v>22.15</v>
      </c>
      <c r="K82" s="43" t="s">
        <v>736</v>
      </c>
      <c r="L82" s="9" t="str">
        <f t="shared" si="14"/>
        <v>Yes</v>
      </c>
    </row>
    <row r="83" spans="1:12" x14ac:dyDescent="0.25">
      <c r="A83" s="44" t="s">
        <v>1433</v>
      </c>
      <c r="B83" s="35" t="s">
        <v>213</v>
      </c>
      <c r="C83" s="45">
        <v>550.57955652999999</v>
      </c>
      <c r="D83" s="11" t="str">
        <f t="shared" si="11"/>
        <v>N/A</v>
      </c>
      <c r="E83" s="45">
        <v>572.63361401999998</v>
      </c>
      <c r="F83" s="11" t="str">
        <f t="shared" si="12"/>
        <v>N/A</v>
      </c>
      <c r="G83" s="45">
        <v>527.40958544</v>
      </c>
      <c r="H83" s="11" t="str">
        <f t="shared" si="13"/>
        <v>N/A</v>
      </c>
      <c r="I83" s="12">
        <v>4.0060000000000002</v>
      </c>
      <c r="J83" s="12">
        <v>-7.9</v>
      </c>
      <c r="K83" s="43" t="s">
        <v>736</v>
      </c>
      <c r="L83" s="9" t="str">
        <f t="shared" si="14"/>
        <v>Yes</v>
      </c>
    </row>
    <row r="84" spans="1:12" ht="25" x14ac:dyDescent="0.25">
      <c r="A84" s="44" t="s">
        <v>615</v>
      </c>
      <c r="B84" s="35" t="s">
        <v>213</v>
      </c>
      <c r="C84" s="45">
        <v>77338429</v>
      </c>
      <c r="D84" s="11" t="str">
        <f t="shared" si="11"/>
        <v>N/A</v>
      </c>
      <c r="E84" s="45">
        <v>75602694</v>
      </c>
      <c r="F84" s="11" t="str">
        <f t="shared" si="12"/>
        <v>N/A</v>
      </c>
      <c r="G84" s="45">
        <v>136642157</v>
      </c>
      <c r="H84" s="11" t="str">
        <f t="shared" si="13"/>
        <v>N/A</v>
      </c>
      <c r="I84" s="12">
        <v>-2.2400000000000002</v>
      </c>
      <c r="J84" s="12">
        <v>80.739999999999995</v>
      </c>
      <c r="K84" s="43" t="s">
        <v>736</v>
      </c>
      <c r="L84" s="9" t="str">
        <f t="shared" si="14"/>
        <v>No</v>
      </c>
    </row>
    <row r="85" spans="1:12" x14ac:dyDescent="0.25">
      <c r="A85" s="44" t="s">
        <v>616</v>
      </c>
      <c r="B85" s="35" t="s">
        <v>213</v>
      </c>
      <c r="C85" s="36">
        <v>16487</v>
      </c>
      <c r="D85" s="11" t="str">
        <f t="shared" si="11"/>
        <v>N/A</v>
      </c>
      <c r="E85" s="36">
        <v>16338</v>
      </c>
      <c r="F85" s="11" t="str">
        <f t="shared" si="12"/>
        <v>N/A</v>
      </c>
      <c r="G85" s="36">
        <v>16374</v>
      </c>
      <c r="H85" s="11" t="str">
        <f t="shared" si="13"/>
        <v>N/A</v>
      </c>
      <c r="I85" s="12">
        <v>-0.90400000000000003</v>
      </c>
      <c r="J85" s="12">
        <v>0.2203</v>
      </c>
      <c r="K85" s="43" t="s">
        <v>736</v>
      </c>
      <c r="L85" s="9" t="str">
        <f t="shared" si="14"/>
        <v>Yes</v>
      </c>
    </row>
    <row r="86" spans="1:12" x14ac:dyDescent="0.25">
      <c r="A86" s="44" t="s">
        <v>1434</v>
      </c>
      <c r="B86" s="35" t="s">
        <v>213</v>
      </c>
      <c r="C86" s="45">
        <v>4690.8733548</v>
      </c>
      <c r="D86" s="11" t="str">
        <f t="shared" si="11"/>
        <v>N/A</v>
      </c>
      <c r="E86" s="45">
        <v>4627.4142490000004</v>
      </c>
      <c r="F86" s="11" t="str">
        <f t="shared" si="12"/>
        <v>N/A</v>
      </c>
      <c r="G86" s="45">
        <v>8345.0688286000004</v>
      </c>
      <c r="H86" s="11" t="str">
        <f t="shared" si="13"/>
        <v>N/A</v>
      </c>
      <c r="I86" s="12">
        <v>-1.35</v>
      </c>
      <c r="J86" s="12">
        <v>80.34</v>
      </c>
      <c r="K86" s="43" t="s">
        <v>736</v>
      </c>
      <c r="L86" s="9" t="str">
        <f t="shared" si="14"/>
        <v>No</v>
      </c>
    </row>
    <row r="87" spans="1:12" x14ac:dyDescent="0.25">
      <c r="A87" s="44" t="s">
        <v>617</v>
      </c>
      <c r="B87" s="35" t="s">
        <v>213</v>
      </c>
      <c r="C87" s="45">
        <v>14332391</v>
      </c>
      <c r="D87" s="11" t="str">
        <f t="shared" si="11"/>
        <v>N/A</v>
      </c>
      <c r="E87" s="45">
        <v>14881658</v>
      </c>
      <c r="F87" s="11" t="str">
        <f t="shared" si="12"/>
        <v>N/A</v>
      </c>
      <c r="G87" s="45">
        <v>17331244</v>
      </c>
      <c r="H87" s="11" t="str">
        <f t="shared" si="13"/>
        <v>N/A</v>
      </c>
      <c r="I87" s="12">
        <v>3.8319999999999999</v>
      </c>
      <c r="J87" s="12">
        <v>16.46</v>
      </c>
      <c r="K87" s="43" t="s">
        <v>736</v>
      </c>
      <c r="L87" s="9" t="str">
        <f t="shared" si="14"/>
        <v>Yes</v>
      </c>
    </row>
    <row r="88" spans="1:12" x14ac:dyDescent="0.25">
      <c r="A88" s="44" t="s">
        <v>618</v>
      </c>
      <c r="B88" s="35" t="s">
        <v>213</v>
      </c>
      <c r="C88" s="36">
        <v>48244</v>
      </c>
      <c r="D88" s="11" t="str">
        <f t="shared" si="11"/>
        <v>N/A</v>
      </c>
      <c r="E88" s="36">
        <v>47577</v>
      </c>
      <c r="F88" s="11" t="str">
        <f t="shared" si="12"/>
        <v>N/A</v>
      </c>
      <c r="G88" s="36">
        <v>49518</v>
      </c>
      <c r="H88" s="11" t="str">
        <f t="shared" si="13"/>
        <v>N/A</v>
      </c>
      <c r="I88" s="12">
        <v>-1.38</v>
      </c>
      <c r="J88" s="12">
        <v>4.08</v>
      </c>
      <c r="K88" s="43" t="s">
        <v>736</v>
      </c>
      <c r="L88" s="9" t="str">
        <f t="shared" si="14"/>
        <v>Yes</v>
      </c>
    </row>
    <row r="89" spans="1:12" x14ac:dyDescent="0.25">
      <c r="A89" s="44" t="s">
        <v>1435</v>
      </c>
      <c r="B89" s="35" t="s">
        <v>213</v>
      </c>
      <c r="C89" s="45">
        <v>297.08131580999998</v>
      </c>
      <c r="D89" s="11" t="str">
        <f t="shared" si="11"/>
        <v>N/A</v>
      </c>
      <c r="E89" s="45">
        <v>312.79101245999999</v>
      </c>
      <c r="F89" s="11" t="str">
        <f t="shared" si="12"/>
        <v>N/A</v>
      </c>
      <c r="G89" s="45">
        <v>349.99886909999998</v>
      </c>
      <c r="H89" s="11" t="str">
        <f t="shared" si="13"/>
        <v>N/A</v>
      </c>
      <c r="I89" s="12">
        <v>5.2880000000000003</v>
      </c>
      <c r="J89" s="12">
        <v>11.9</v>
      </c>
      <c r="K89" s="43" t="s">
        <v>736</v>
      </c>
      <c r="L89" s="9" t="str">
        <f t="shared" si="14"/>
        <v>Yes</v>
      </c>
    </row>
    <row r="90" spans="1:12" x14ac:dyDescent="0.25">
      <c r="A90" s="44" t="s">
        <v>619</v>
      </c>
      <c r="B90" s="35" t="s">
        <v>213</v>
      </c>
      <c r="C90" s="45">
        <v>20053766</v>
      </c>
      <c r="D90" s="11" t="str">
        <f t="shared" si="11"/>
        <v>N/A</v>
      </c>
      <c r="E90" s="45">
        <v>22874543</v>
      </c>
      <c r="F90" s="11" t="str">
        <f t="shared" si="12"/>
        <v>N/A</v>
      </c>
      <c r="G90" s="45">
        <v>20343838</v>
      </c>
      <c r="H90" s="11" t="str">
        <f t="shared" si="13"/>
        <v>N/A</v>
      </c>
      <c r="I90" s="12">
        <v>14.07</v>
      </c>
      <c r="J90" s="12">
        <v>-11.1</v>
      </c>
      <c r="K90" s="43" t="s">
        <v>736</v>
      </c>
      <c r="L90" s="9" t="str">
        <f t="shared" si="14"/>
        <v>Yes</v>
      </c>
    </row>
    <row r="91" spans="1:12" x14ac:dyDescent="0.25">
      <c r="A91" s="44" t="s">
        <v>620</v>
      </c>
      <c r="B91" s="35" t="s">
        <v>213</v>
      </c>
      <c r="C91" s="36">
        <v>45559</v>
      </c>
      <c r="D91" s="11" t="str">
        <f t="shared" si="11"/>
        <v>N/A</v>
      </c>
      <c r="E91" s="36">
        <v>43436</v>
      </c>
      <c r="F91" s="11" t="str">
        <f t="shared" si="12"/>
        <v>N/A</v>
      </c>
      <c r="G91" s="36">
        <v>29772</v>
      </c>
      <c r="H91" s="11" t="str">
        <f t="shared" si="13"/>
        <v>N/A</v>
      </c>
      <c r="I91" s="12">
        <v>-4.66</v>
      </c>
      <c r="J91" s="12">
        <v>-31.5</v>
      </c>
      <c r="K91" s="43" t="s">
        <v>736</v>
      </c>
      <c r="L91" s="9" t="str">
        <f t="shared" si="14"/>
        <v>No</v>
      </c>
    </row>
    <row r="92" spans="1:12" x14ac:dyDescent="0.25">
      <c r="A92" s="44" t="s">
        <v>1436</v>
      </c>
      <c r="B92" s="35" t="s">
        <v>213</v>
      </c>
      <c r="C92" s="45">
        <v>440.17133826000003</v>
      </c>
      <c r="D92" s="11" t="str">
        <f t="shared" si="11"/>
        <v>N/A</v>
      </c>
      <c r="E92" s="45">
        <v>526.62636983000004</v>
      </c>
      <c r="F92" s="11" t="str">
        <f t="shared" si="12"/>
        <v>N/A</v>
      </c>
      <c r="G92" s="45">
        <v>683.32117426000002</v>
      </c>
      <c r="H92" s="11" t="str">
        <f t="shared" si="13"/>
        <v>N/A</v>
      </c>
      <c r="I92" s="12">
        <v>19.64</v>
      </c>
      <c r="J92" s="12">
        <v>29.75</v>
      </c>
      <c r="K92" s="43" t="s">
        <v>736</v>
      </c>
      <c r="L92" s="9" t="str">
        <f t="shared" si="14"/>
        <v>Yes</v>
      </c>
    </row>
    <row r="93" spans="1:12" ht="25" x14ac:dyDescent="0.25">
      <c r="A93" s="44" t="s">
        <v>621</v>
      </c>
      <c r="B93" s="35" t="s">
        <v>213</v>
      </c>
      <c r="C93" s="45">
        <v>12512066</v>
      </c>
      <c r="D93" s="11" t="str">
        <f t="shared" si="11"/>
        <v>N/A</v>
      </c>
      <c r="E93" s="45">
        <v>35689207</v>
      </c>
      <c r="F93" s="11" t="str">
        <f t="shared" si="12"/>
        <v>N/A</v>
      </c>
      <c r="G93" s="45">
        <v>5250433</v>
      </c>
      <c r="H93" s="11" t="str">
        <f t="shared" si="13"/>
        <v>N/A</v>
      </c>
      <c r="I93" s="12">
        <v>185.2</v>
      </c>
      <c r="J93" s="12">
        <v>-85.3</v>
      </c>
      <c r="K93" s="43" t="s">
        <v>736</v>
      </c>
      <c r="L93" s="9" t="str">
        <f t="shared" si="14"/>
        <v>No</v>
      </c>
    </row>
    <row r="94" spans="1:12" x14ac:dyDescent="0.25">
      <c r="A94" s="46" t="s">
        <v>622</v>
      </c>
      <c r="B94" s="36" t="s">
        <v>213</v>
      </c>
      <c r="C94" s="36">
        <v>13372</v>
      </c>
      <c r="D94" s="11" t="str">
        <f t="shared" si="11"/>
        <v>N/A</v>
      </c>
      <c r="E94" s="36">
        <v>14233</v>
      </c>
      <c r="F94" s="11" t="str">
        <f t="shared" si="12"/>
        <v>N/A</v>
      </c>
      <c r="G94" s="36">
        <v>12574</v>
      </c>
      <c r="H94" s="11" t="str">
        <f t="shared" si="13"/>
        <v>N/A</v>
      </c>
      <c r="I94" s="12">
        <v>6.4390000000000001</v>
      </c>
      <c r="J94" s="12">
        <v>-11.7</v>
      </c>
      <c r="K94" s="1" t="s">
        <v>736</v>
      </c>
      <c r="L94" s="9" t="str">
        <f t="shared" si="14"/>
        <v>Yes</v>
      </c>
    </row>
    <row r="95" spans="1:12" x14ac:dyDescent="0.25">
      <c r="A95" s="44" t="s">
        <v>1437</v>
      </c>
      <c r="B95" s="35" t="s">
        <v>213</v>
      </c>
      <c r="C95" s="45">
        <v>935.69144481000001</v>
      </c>
      <c r="D95" s="11" t="str">
        <f t="shared" si="11"/>
        <v>N/A</v>
      </c>
      <c r="E95" s="45">
        <v>2507.4971544999999</v>
      </c>
      <c r="F95" s="11" t="str">
        <f t="shared" si="12"/>
        <v>N/A</v>
      </c>
      <c r="G95" s="45">
        <v>417.56266900000003</v>
      </c>
      <c r="H95" s="11" t="str">
        <f t="shared" si="13"/>
        <v>N/A</v>
      </c>
      <c r="I95" s="12">
        <v>168</v>
      </c>
      <c r="J95" s="12">
        <v>-83.3</v>
      </c>
      <c r="K95" s="43" t="s">
        <v>736</v>
      </c>
      <c r="L95" s="9" t="str">
        <f t="shared" si="14"/>
        <v>No</v>
      </c>
    </row>
    <row r="96" spans="1:12" ht="25" x14ac:dyDescent="0.25">
      <c r="A96" s="44" t="s">
        <v>623</v>
      </c>
      <c r="B96" s="35" t="s">
        <v>213</v>
      </c>
      <c r="C96" s="45">
        <v>10027733</v>
      </c>
      <c r="D96" s="11" t="str">
        <f t="shared" si="11"/>
        <v>N/A</v>
      </c>
      <c r="E96" s="45">
        <v>10319874</v>
      </c>
      <c r="F96" s="11" t="str">
        <f t="shared" si="12"/>
        <v>N/A</v>
      </c>
      <c r="G96" s="45">
        <v>27491784</v>
      </c>
      <c r="H96" s="11" t="str">
        <f t="shared" si="13"/>
        <v>N/A</v>
      </c>
      <c r="I96" s="12">
        <v>2.9129999999999998</v>
      </c>
      <c r="J96" s="12">
        <v>166.4</v>
      </c>
      <c r="K96" s="43" t="s">
        <v>736</v>
      </c>
      <c r="L96" s="9" t="str">
        <f t="shared" si="14"/>
        <v>No</v>
      </c>
    </row>
    <row r="97" spans="1:12" x14ac:dyDescent="0.25">
      <c r="A97" s="44" t="s">
        <v>624</v>
      </c>
      <c r="B97" s="35" t="s">
        <v>213</v>
      </c>
      <c r="C97" s="36">
        <v>24841</v>
      </c>
      <c r="D97" s="11" t="str">
        <f t="shared" si="11"/>
        <v>N/A</v>
      </c>
      <c r="E97" s="36">
        <v>24741</v>
      </c>
      <c r="F97" s="11" t="str">
        <f t="shared" si="12"/>
        <v>N/A</v>
      </c>
      <c r="G97" s="36">
        <v>35169</v>
      </c>
      <c r="H97" s="11" t="str">
        <f t="shared" si="13"/>
        <v>N/A</v>
      </c>
      <c r="I97" s="12">
        <v>-0.40300000000000002</v>
      </c>
      <c r="J97" s="12">
        <v>42.15</v>
      </c>
      <c r="K97" s="43" t="s">
        <v>736</v>
      </c>
      <c r="L97" s="9" t="str">
        <f t="shared" si="14"/>
        <v>No</v>
      </c>
    </row>
    <row r="98" spans="1:12" x14ac:dyDescent="0.25">
      <c r="A98" s="44" t="s">
        <v>1438</v>
      </c>
      <c r="B98" s="35" t="s">
        <v>213</v>
      </c>
      <c r="C98" s="45">
        <v>403.67670384000002</v>
      </c>
      <c r="D98" s="11" t="str">
        <f t="shared" si="11"/>
        <v>N/A</v>
      </c>
      <c r="E98" s="45">
        <v>417.11628471</v>
      </c>
      <c r="F98" s="11" t="str">
        <f t="shared" si="12"/>
        <v>N/A</v>
      </c>
      <c r="G98" s="45">
        <v>781.70502431</v>
      </c>
      <c r="H98" s="11" t="str">
        <f t="shared" si="13"/>
        <v>N/A</v>
      </c>
      <c r="I98" s="12">
        <v>3.3290000000000002</v>
      </c>
      <c r="J98" s="12">
        <v>87.41</v>
      </c>
      <c r="K98" s="43" t="s">
        <v>736</v>
      </c>
      <c r="L98" s="9" t="str">
        <f t="shared" si="14"/>
        <v>No</v>
      </c>
    </row>
    <row r="99" spans="1:12" ht="25" x14ac:dyDescent="0.25">
      <c r="A99" s="44" t="s">
        <v>625</v>
      </c>
      <c r="B99" s="35" t="s">
        <v>213</v>
      </c>
      <c r="C99" s="45">
        <v>169662743</v>
      </c>
      <c r="D99" s="11" t="str">
        <f t="shared" si="11"/>
        <v>N/A</v>
      </c>
      <c r="E99" s="45">
        <v>192897356</v>
      </c>
      <c r="F99" s="11" t="str">
        <f t="shared" si="12"/>
        <v>N/A</v>
      </c>
      <c r="G99" s="45">
        <v>228639704</v>
      </c>
      <c r="H99" s="11" t="str">
        <f t="shared" si="13"/>
        <v>N/A</v>
      </c>
      <c r="I99" s="12">
        <v>13.69</v>
      </c>
      <c r="J99" s="12">
        <v>18.53</v>
      </c>
      <c r="K99" s="43" t="s">
        <v>736</v>
      </c>
      <c r="L99" s="9" t="str">
        <f t="shared" si="14"/>
        <v>Yes</v>
      </c>
    </row>
    <row r="100" spans="1:12" x14ac:dyDescent="0.25">
      <c r="A100" s="44" t="s">
        <v>626</v>
      </c>
      <c r="B100" s="35" t="s">
        <v>213</v>
      </c>
      <c r="C100" s="36">
        <v>12828</v>
      </c>
      <c r="D100" s="11" t="str">
        <f t="shared" si="11"/>
        <v>N/A</v>
      </c>
      <c r="E100" s="36">
        <v>13655</v>
      </c>
      <c r="F100" s="11" t="str">
        <f t="shared" si="12"/>
        <v>N/A</v>
      </c>
      <c r="G100" s="36">
        <v>14036</v>
      </c>
      <c r="H100" s="11" t="str">
        <f t="shared" si="13"/>
        <v>N/A</v>
      </c>
      <c r="I100" s="12">
        <v>6.4470000000000001</v>
      </c>
      <c r="J100" s="12">
        <v>2.79</v>
      </c>
      <c r="K100" s="43" t="s">
        <v>736</v>
      </c>
      <c r="L100" s="9" t="str">
        <f t="shared" si="14"/>
        <v>Yes</v>
      </c>
    </row>
    <row r="101" spans="1:12" ht="25" x14ac:dyDescent="0.25">
      <c r="A101" s="44" t="s">
        <v>1439</v>
      </c>
      <c r="B101" s="35" t="s">
        <v>213</v>
      </c>
      <c r="C101" s="45">
        <v>13225.969988000001</v>
      </c>
      <c r="D101" s="11" t="str">
        <f t="shared" si="11"/>
        <v>N/A</v>
      </c>
      <c r="E101" s="45">
        <v>14126.499889999999</v>
      </c>
      <c r="F101" s="11" t="str">
        <f t="shared" si="12"/>
        <v>N/A</v>
      </c>
      <c r="G101" s="45">
        <v>16289.520091</v>
      </c>
      <c r="H101" s="11" t="str">
        <f t="shared" si="13"/>
        <v>N/A</v>
      </c>
      <c r="I101" s="12">
        <v>6.8090000000000002</v>
      </c>
      <c r="J101" s="12">
        <v>15.31</v>
      </c>
      <c r="K101" s="43" t="s">
        <v>736</v>
      </c>
      <c r="L101" s="9" t="str">
        <f t="shared" si="14"/>
        <v>Yes</v>
      </c>
    </row>
    <row r="102" spans="1:12" ht="25" x14ac:dyDescent="0.25">
      <c r="A102" s="44" t="s">
        <v>627</v>
      </c>
      <c r="B102" s="35" t="s">
        <v>213</v>
      </c>
      <c r="C102" s="45">
        <v>13390160</v>
      </c>
      <c r="D102" s="11" t="str">
        <f t="shared" si="11"/>
        <v>N/A</v>
      </c>
      <c r="E102" s="45">
        <v>13798134</v>
      </c>
      <c r="F102" s="11" t="str">
        <f t="shared" si="12"/>
        <v>N/A</v>
      </c>
      <c r="G102" s="45">
        <v>27999447</v>
      </c>
      <c r="H102" s="11" t="str">
        <f t="shared" si="13"/>
        <v>N/A</v>
      </c>
      <c r="I102" s="12">
        <v>3.0470000000000002</v>
      </c>
      <c r="J102" s="12">
        <v>102.9</v>
      </c>
      <c r="K102" s="43" t="s">
        <v>736</v>
      </c>
      <c r="L102" s="9" t="str">
        <f t="shared" si="14"/>
        <v>No</v>
      </c>
    </row>
    <row r="103" spans="1:12" x14ac:dyDescent="0.25">
      <c r="A103" s="44" t="s">
        <v>628</v>
      </c>
      <c r="B103" s="35" t="s">
        <v>213</v>
      </c>
      <c r="C103" s="36">
        <v>9781</v>
      </c>
      <c r="D103" s="11" t="str">
        <f t="shared" si="11"/>
        <v>N/A</v>
      </c>
      <c r="E103" s="36">
        <v>7079</v>
      </c>
      <c r="F103" s="11" t="str">
        <f t="shared" si="12"/>
        <v>N/A</v>
      </c>
      <c r="G103" s="36">
        <v>10210</v>
      </c>
      <c r="H103" s="11" t="str">
        <f t="shared" si="13"/>
        <v>N/A</v>
      </c>
      <c r="I103" s="12">
        <v>-27.6</v>
      </c>
      <c r="J103" s="12">
        <v>44.23</v>
      </c>
      <c r="K103" s="43" t="s">
        <v>736</v>
      </c>
      <c r="L103" s="9" t="str">
        <f t="shared" si="14"/>
        <v>No</v>
      </c>
    </row>
    <row r="104" spans="1:12" ht="25" x14ac:dyDescent="0.25">
      <c r="A104" s="44" t="s">
        <v>1440</v>
      </c>
      <c r="B104" s="35" t="s">
        <v>213</v>
      </c>
      <c r="C104" s="45">
        <v>1368.9970350999999</v>
      </c>
      <c r="D104" s="11" t="str">
        <f t="shared" si="11"/>
        <v>N/A</v>
      </c>
      <c r="E104" s="45">
        <v>1949.1642887</v>
      </c>
      <c r="F104" s="11" t="str">
        <f t="shared" si="12"/>
        <v>N/A</v>
      </c>
      <c r="G104" s="45">
        <v>2742.3552399999999</v>
      </c>
      <c r="H104" s="11" t="str">
        <f t="shared" si="13"/>
        <v>N/A</v>
      </c>
      <c r="I104" s="12">
        <v>42.38</v>
      </c>
      <c r="J104" s="12">
        <v>40.69</v>
      </c>
      <c r="K104" s="43" t="s">
        <v>736</v>
      </c>
      <c r="L104" s="9" t="str">
        <f t="shared" si="14"/>
        <v>No</v>
      </c>
    </row>
    <row r="105" spans="1:12" ht="25" x14ac:dyDescent="0.25">
      <c r="A105" s="44" t="s">
        <v>629</v>
      </c>
      <c r="B105" s="35" t="s">
        <v>213</v>
      </c>
      <c r="C105" s="45">
        <v>128208466</v>
      </c>
      <c r="D105" s="11" t="str">
        <f t="shared" si="11"/>
        <v>N/A</v>
      </c>
      <c r="E105" s="45">
        <v>122172759</v>
      </c>
      <c r="F105" s="11" t="str">
        <f t="shared" si="12"/>
        <v>N/A</v>
      </c>
      <c r="G105" s="45">
        <v>120681896</v>
      </c>
      <c r="H105" s="11" t="str">
        <f t="shared" si="13"/>
        <v>N/A</v>
      </c>
      <c r="I105" s="12">
        <v>-4.71</v>
      </c>
      <c r="J105" s="12">
        <v>-1.22</v>
      </c>
      <c r="K105" s="43" t="s">
        <v>736</v>
      </c>
      <c r="L105" s="9" t="str">
        <f t="shared" si="14"/>
        <v>Yes</v>
      </c>
    </row>
    <row r="106" spans="1:12" x14ac:dyDescent="0.25">
      <c r="A106" s="44" t="s">
        <v>630</v>
      </c>
      <c r="B106" s="35" t="s">
        <v>213</v>
      </c>
      <c r="C106" s="36">
        <v>4658</v>
      </c>
      <c r="D106" s="11" t="str">
        <f t="shared" si="11"/>
        <v>N/A</v>
      </c>
      <c r="E106" s="36">
        <v>4326</v>
      </c>
      <c r="F106" s="11" t="str">
        <f t="shared" si="12"/>
        <v>N/A</v>
      </c>
      <c r="G106" s="36">
        <v>4447</v>
      </c>
      <c r="H106" s="11" t="str">
        <f t="shared" si="13"/>
        <v>N/A</v>
      </c>
      <c r="I106" s="12">
        <v>-7.13</v>
      </c>
      <c r="J106" s="12">
        <v>2.7970000000000002</v>
      </c>
      <c r="K106" s="43" t="s">
        <v>736</v>
      </c>
      <c r="L106" s="9" t="str">
        <f t="shared" si="14"/>
        <v>Yes</v>
      </c>
    </row>
    <row r="107" spans="1:12" ht="25" x14ac:dyDescent="0.25">
      <c r="A107" s="44" t="s">
        <v>1441</v>
      </c>
      <c r="B107" s="35" t="s">
        <v>213</v>
      </c>
      <c r="C107" s="45">
        <v>27524.359381999999</v>
      </c>
      <c r="D107" s="11" t="str">
        <f t="shared" si="11"/>
        <v>N/A</v>
      </c>
      <c r="E107" s="45">
        <v>28241.506935000001</v>
      </c>
      <c r="F107" s="11" t="str">
        <f t="shared" si="12"/>
        <v>N/A</v>
      </c>
      <c r="G107" s="45">
        <v>27137.822351999999</v>
      </c>
      <c r="H107" s="11" t="str">
        <f t="shared" si="13"/>
        <v>N/A</v>
      </c>
      <c r="I107" s="12">
        <v>2.6059999999999999</v>
      </c>
      <c r="J107" s="12">
        <v>-3.91</v>
      </c>
      <c r="K107" s="43" t="s">
        <v>736</v>
      </c>
      <c r="L107" s="9" t="str">
        <f t="shared" si="14"/>
        <v>Yes</v>
      </c>
    </row>
    <row r="108" spans="1:12" ht="25" x14ac:dyDescent="0.25">
      <c r="A108" s="44" t="s">
        <v>631</v>
      </c>
      <c r="B108" s="35" t="s">
        <v>213</v>
      </c>
      <c r="C108" s="45">
        <v>58160</v>
      </c>
      <c r="D108" s="11" t="str">
        <f t="shared" si="11"/>
        <v>N/A</v>
      </c>
      <c r="E108" s="45">
        <v>32968</v>
      </c>
      <c r="F108" s="11" t="str">
        <f t="shared" si="12"/>
        <v>N/A</v>
      </c>
      <c r="G108" s="45">
        <v>38643</v>
      </c>
      <c r="H108" s="11" t="str">
        <f t="shared" si="13"/>
        <v>N/A</v>
      </c>
      <c r="I108" s="12">
        <v>-43.3</v>
      </c>
      <c r="J108" s="12">
        <v>17.21</v>
      </c>
      <c r="K108" s="43" t="s">
        <v>736</v>
      </c>
      <c r="L108" s="9" t="str">
        <f t="shared" si="14"/>
        <v>Yes</v>
      </c>
    </row>
    <row r="109" spans="1:12" x14ac:dyDescent="0.25">
      <c r="A109" s="44" t="s">
        <v>632</v>
      </c>
      <c r="B109" s="35" t="s">
        <v>213</v>
      </c>
      <c r="C109" s="36">
        <v>1787</v>
      </c>
      <c r="D109" s="11" t="str">
        <f t="shared" si="11"/>
        <v>N/A</v>
      </c>
      <c r="E109" s="36">
        <v>1293</v>
      </c>
      <c r="F109" s="11" t="str">
        <f t="shared" si="12"/>
        <v>N/A</v>
      </c>
      <c r="G109" s="36">
        <v>2324</v>
      </c>
      <c r="H109" s="11" t="str">
        <f t="shared" si="13"/>
        <v>N/A</v>
      </c>
      <c r="I109" s="12">
        <v>-27.6</v>
      </c>
      <c r="J109" s="12">
        <v>79.739999999999995</v>
      </c>
      <c r="K109" s="43" t="s">
        <v>736</v>
      </c>
      <c r="L109" s="9" t="str">
        <f t="shared" si="14"/>
        <v>No</v>
      </c>
    </row>
    <row r="110" spans="1:12" ht="25" x14ac:dyDescent="0.25">
      <c r="A110" s="44" t="s">
        <v>1442</v>
      </c>
      <c r="B110" s="35" t="s">
        <v>213</v>
      </c>
      <c r="C110" s="45">
        <v>32.546166759999998</v>
      </c>
      <c r="D110" s="11" t="str">
        <f t="shared" si="11"/>
        <v>N/A</v>
      </c>
      <c r="E110" s="45">
        <v>25.497293117000002</v>
      </c>
      <c r="F110" s="11" t="str">
        <f t="shared" si="12"/>
        <v>N/A</v>
      </c>
      <c r="G110" s="45">
        <v>16.627796902</v>
      </c>
      <c r="H110" s="11" t="str">
        <f t="shared" si="13"/>
        <v>N/A</v>
      </c>
      <c r="I110" s="12">
        <v>-21.7</v>
      </c>
      <c r="J110" s="12">
        <v>-34.799999999999997</v>
      </c>
      <c r="K110" s="43" t="s">
        <v>736</v>
      </c>
      <c r="L110" s="9" t="str">
        <f t="shared" si="14"/>
        <v>No</v>
      </c>
    </row>
    <row r="111" spans="1:12" x14ac:dyDescent="0.25">
      <c r="A111" s="44" t="s">
        <v>633</v>
      </c>
      <c r="B111" s="35" t="s">
        <v>213</v>
      </c>
      <c r="C111" s="45">
        <v>29507441</v>
      </c>
      <c r="D111" s="11" t="str">
        <f t="shared" si="11"/>
        <v>N/A</v>
      </c>
      <c r="E111" s="45">
        <v>32024452</v>
      </c>
      <c r="F111" s="11" t="str">
        <f t="shared" si="12"/>
        <v>N/A</v>
      </c>
      <c r="G111" s="45">
        <v>32125530</v>
      </c>
      <c r="H111" s="11" t="str">
        <f t="shared" si="13"/>
        <v>N/A</v>
      </c>
      <c r="I111" s="12">
        <v>8.5299999999999994</v>
      </c>
      <c r="J111" s="12">
        <v>0.31559999999999999</v>
      </c>
      <c r="K111" s="43" t="s">
        <v>736</v>
      </c>
      <c r="L111" s="9" t="str">
        <f t="shared" si="14"/>
        <v>Yes</v>
      </c>
    </row>
    <row r="112" spans="1:12" x14ac:dyDescent="0.25">
      <c r="A112" s="44" t="s">
        <v>634</v>
      </c>
      <c r="B112" s="35" t="s">
        <v>213</v>
      </c>
      <c r="C112" s="36">
        <v>2060</v>
      </c>
      <c r="D112" s="11" t="str">
        <f t="shared" si="11"/>
        <v>N/A</v>
      </c>
      <c r="E112" s="36">
        <v>2201</v>
      </c>
      <c r="F112" s="11" t="str">
        <f t="shared" si="12"/>
        <v>N/A</v>
      </c>
      <c r="G112" s="36">
        <v>2287</v>
      </c>
      <c r="H112" s="11" t="str">
        <f t="shared" si="13"/>
        <v>N/A</v>
      </c>
      <c r="I112" s="12">
        <v>6.8449999999999998</v>
      </c>
      <c r="J112" s="12">
        <v>3.907</v>
      </c>
      <c r="K112" s="43" t="s">
        <v>736</v>
      </c>
      <c r="L112" s="9" t="str">
        <f t="shared" si="14"/>
        <v>Yes</v>
      </c>
    </row>
    <row r="113" spans="1:12" x14ac:dyDescent="0.25">
      <c r="A113" s="44" t="s">
        <v>1443</v>
      </c>
      <c r="B113" s="35" t="s">
        <v>213</v>
      </c>
      <c r="C113" s="45">
        <v>14324.000485</v>
      </c>
      <c r="D113" s="11" t="str">
        <f t="shared" si="11"/>
        <v>N/A</v>
      </c>
      <c r="E113" s="45">
        <v>14549.955475000001</v>
      </c>
      <c r="F113" s="11" t="str">
        <f t="shared" si="12"/>
        <v>N/A</v>
      </c>
      <c r="G113" s="45">
        <v>14047.017927000001</v>
      </c>
      <c r="H113" s="11" t="str">
        <f t="shared" si="13"/>
        <v>N/A</v>
      </c>
      <c r="I113" s="12">
        <v>1.577</v>
      </c>
      <c r="J113" s="12">
        <v>-3.46</v>
      </c>
      <c r="K113" s="43" t="s">
        <v>736</v>
      </c>
      <c r="L113" s="9" t="str">
        <f t="shared" si="14"/>
        <v>Yes</v>
      </c>
    </row>
    <row r="114" spans="1:12" ht="25" x14ac:dyDescent="0.25">
      <c r="A114" s="44" t="s">
        <v>635</v>
      </c>
      <c r="B114" s="35" t="s">
        <v>213</v>
      </c>
      <c r="C114" s="45">
        <v>452187</v>
      </c>
      <c r="D114" s="11" t="str">
        <f t="shared" si="11"/>
        <v>N/A</v>
      </c>
      <c r="E114" s="45">
        <v>419931</v>
      </c>
      <c r="F114" s="11" t="str">
        <f t="shared" si="12"/>
        <v>N/A</v>
      </c>
      <c r="G114" s="45">
        <v>1000761</v>
      </c>
      <c r="H114" s="11" t="str">
        <f t="shared" si="13"/>
        <v>N/A</v>
      </c>
      <c r="I114" s="12">
        <v>-7.13</v>
      </c>
      <c r="J114" s="12">
        <v>138.30000000000001</v>
      </c>
      <c r="K114" s="43" t="s">
        <v>736</v>
      </c>
      <c r="L114" s="9" t="str">
        <f>IF(J114="Div by 0", "N/A", IF(OR(J114="N/A",K114="N/A"),"N/A", IF(J114&gt;VALUE(MID(K114,1,2)), "No", IF(J114&lt;-1*VALUE(MID(K114,1,2)), "No", "Yes"))))</f>
        <v>No</v>
      </c>
    </row>
    <row r="115" spans="1:12" x14ac:dyDescent="0.25">
      <c r="A115" s="44" t="s">
        <v>636</v>
      </c>
      <c r="B115" s="35" t="s">
        <v>213</v>
      </c>
      <c r="C115" s="36">
        <v>7665</v>
      </c>
      <c r="D115" s="11" t="str">
        <f t="shared" si="11"/>
        <v>N/A</v>
      </c>
      <c r="E115" s="36">
        <v>6067</v>
      </c>
      <c r="F115" s="11" t="str">
        <f t="shared" si="12"/>
        <v>N/A</v>
      </c>
      <c r="G115" s="36">
        <v>10815</v>
      </c>
      <c r="H115" s="11" t="str">
        <f t="shared" si="13"/>
        <v>N/A</v>
      </c>
      <c r="I115" s="12">
        <v>-20.8</v>
      </c>
      <c r="J115" s="12">
        <v>78.260000000000005</v>
      </c>
      <c r="K115" s="43" t="s">
        <v>736</v>
      </c>
      <c r="L115" s="9" t="str">
        <f t="shared" ref="L115:L119" si="15">IF(J115="Div by 0", "N/A", IF(OR(J115="N/A",K115="N/A"),"N/A", IF(J115&gt;VALUE(MID(K115,1,2)), "No", IF(J115&lt;-1*VALUE(MID(K115,1,2)), "No", "Yes"))))</f>
        <v>No</v>
      </c>
    </row>
    <row r="116" spans="1:12" ht="25" x14ac:dyDescent="0.25">
      <c r="A116" s="44" t="s">
        <v>1444</v>
      </c>
      <c r="B116" s="35" t="s">
        <v>213</v>
      </c>
      <c r="C116" s="45">
        <v>58.993737768999999</v>
      </c>
      <c r="D116" s="11" t="str">
        <f t="shared" si="11"/>
        <v>N/A</v>
      </c>
      <c r="E116" s="45">
        <v>69.215592549999997</v>
      </c>
      <c r="F116" s="11" t="str">
        <f t="shared" si="12"/>
        <v>N/A</v>
      </c>
      <c r="G116" s="45">
        <v>92.534535367999993</v>
      </c>
      <c r="H116" s="11" t="str">
        <f t="shared" si="13"/>
        <v>N/A</v>
      </c>
      <c r="I116" s="12">
        <v>17.329999999999998</v>
      </c>
      <c r="J116" s="12">
        <v>33.69</v>
      </c>
      <c r="K116" s="43" t="s">
        <v>736</v>
      </c>
      <c r="L116" s="9" t="str">
        <f t="shared" si="15"/>
        <v>No</v>
      </c>
    </row>
    <row r="117" spans="1:12" ht="25" x14ac:dyDescent="0.25">
      <c r="A117" s="44" t="s">
        <v>637</v>
      </c>
      <c r="B117" s="35" t="s">
        <v>213</v>
      </c>
      <c r="C117" s="45">
        <v>0</v>
      </c>
      <c r="D117" s="11" t="str">
        <f t="shared" si="11"/>
        <v>N/A</v>
      </c>
      <c r="E117" s="45">
        <v>0</v>
      </c>
      <c r="F117" s="11" t="str">
        <f t="shared" si="12"/>
        <v>N/A</v>
      </c>
      <c r="G117" s="45">
        <v>0</v>
      </c>
      <c r="H117" s="11" t="str">
        <f t="shared" si="13"/>
        <v>N/A</v>
      </c>
      <c r="I117" s="12" t="s">
        <v>1744</v>
      </c>
      <c r="J117" s="12" t="s">
        <v>1744</v>
      </c>
      <c r="K117" s="43" t="s">
        <v>736</v>
      </c>
      <c r="L117" s="9" t="str">
        <f t="shared" si="15"/>
        <v>N/A</v>
      </c>
    </row>
    <row r="118" spans="1:12" x14ac:dyDescent="0.25">
      <c r="A118" s="44" t="s">
        <v>638</v>
      </c>
      <c r="B118" s="35" t="s">
        <v>213</v>
      </c>
      <c r="C118" s="36">
        <v>0</v>
      </c>
      <c r="D118" s="11" t="str">
        <f t="shared" si="11"/>
        <v>N/A</v>
      </c>
      <c r="E118" s="36">
        <v>0</v>
      </c>
      <c r="F118" s="11" t="str">
        <f t="shared" si="12"/>
        <v>N/A</v>
      </c>
      <c r="G118" s="36">
        <v>0</v>
      </c>
      <c r="H118" s="11" t="str">
        <f t="shared" si="13"/>
        <v>N/A</v>
      </c>
      <c r="I118" s="12" t="s">
        <v>1744</v>
      </c>
      <c r="J118" s="12" t="s">
        <v>1744</v>
      </c>
      <c r="K118" s="43" t="s">
        <v>736</v>
      </c>
      <c r="L118" s="9" t="str">
        <f t="shared" si="15"/>
        <v>N/A</v>
      </c>
    </row>
    <row r="119" spans="1:12" ht="25" x14ac:dyDescent="0.25">
      <c r="A119" s="44" t="s">
        <v>1445</v>
      </c>
      <c r="B119" s="35" t="s">
        <v>213</v>
      </c>
      <c r="C119" s="45" t="s">
        <v>1744</v>
      </c>
      <c r="D119" s="11" t="str">
        <f t="shared" si="11"/>
        <v>N/A</v>
      </c>
      <c r="E119" s="45" t="s">
        <v>1744</v>
      </c>
      <c r="F119" s="11" t="str">
        <f t="shared" si="12"/>
        <v>N/A</v>
      </c>
      <c r="G119" s="45" t="s">
        <v>1744</v>
      </c>
      <c r="H119" s="11" t="str">
        <f t="shared" si="13"/>
        <v>N/A</v>
      </c>
      <c r="I119" s="12" t="s">
        <v>1744</v>
      </c>
      <c r="J119" s="12" t="s">
        <v>1744</v>
      </c>
      <c r="K119" s="43" t="s">
        <v>736</v>
      </c>
      <c r="L119" s="9" t="str">
        <f t="shared" si="15"/>
        <v>N/A</v>
      </c>
    </row>
    <row r="120" spans="1:12" ht="25" x14ac:dyDescent="0.25">
      <c r="A120" s="44" t="s">
        <v>639</v>
      </c>
      <c r="B120" s="35" t="s">
        <v>213</v>
      </c>
      <c r="C120" s="45">
        <v>95397867</v>
      </c>
      <c r="D120" s="11" t="str">
        <f t="shared" si="11"/>
        <v>N/A</v>
      </c>
      <c r="E120" s="45">
        <v>95199325</v>
      </c>
      <c r="F120" s="11" t="str">
        <f t="shared" si="12"/>
        <v>N/A</v>
      </c>
      <c r="G120" s="45">
        <v>33435837</v>
      </c>
      <c r="H120" s="11" t="str">
        <f t="shared" si="13"/>
        <v>N/A</v>
      </c>
      <c r="I120" s="12">
        <v>-0.20799999999999999</v>
      </c>
      <c r="J120" s="12">
        <v>-64.900000000000006</v>
      </c>
      <c r="K120" s="43" t="s">
        <v>736</v>
      </c>
      <c r="L120" s="9" t="str">
        <f t="shared" ref="L120:L131" si="16">IF(J120="Div by 0", "N/A", IF(K120="N/A","N/A", IF(J120&gt;VALUE(MID(K120,1,2)), "No", IF(J120&lt;-1*VALUE(MID(K120,1,2)), "No", "Yes"))))</f>
        <v>No</v>
      </c>
    </row>
    <row r="121" spans="1:12" x14ac:dyDescent="0.25">
      <c r="A121" s="44" t="s">
        <v>640</v>
      </c>
      <c r="B121" s="35" t="s">
        <v>213</v>
      </c>
      <c r="C121" s="36">
        <v>48649</v>
      </c>
      <c r="D121" s="11" t="str">
        <f t="shared" si="11"/>
        <v>N/A</v>
      </c>
      <c r="E121" s="36">
        <v>48722</v>
      </c>
      <c r="F121" s="11" t="str">
        <f t="shared" si="12"/>
        <v>N/A</v>
      </c>
      <c r="G121" s="36">
        <v>49073</v>
      </c>
      <c r="H121" s="11" t="str">
        <f t="shared" si="13"/>
        <v>N/A</v>
      </c>
      <c r="I121" s="12">
        <v>0.15010000000000001</v>
      </c>
      <c r="J121" s="12">
        <v>0.72040000000000004</v>
      </c>
      <c r="K121" s="43" t="s">
        <v>736</v>
      </c>
      <c r="L121" s="9" t="str">
        <f t="shared" si="16"/>
        <v>Yes</v>
      </c>
    </row>
    <row r="122" spans="1:12" ht="25" x14ac:dyDescent="0.25">
      <c r="A122" s="44" t="s">
        <v>1446</v>
      </c>
      <c r="B122" s="35" t="s">
        <v>213</v>
      </c>
      <c r="C122" s="45">
        <v>1960.9419926</v>
      </c>
      <c r="D122" s="11" t="str">
        <f t="shared" si="11"/>
        <v>N/A</v>
      </c>
      <c r="E122" s="45">
        <v>1953.9289233</v>
      </c>
      <c r="F122" s="11" t="str">
        <f t="shared" si="12"/>
        <v>N/A</v>
      </c>
      <c r="G122" s="45">
        <v>681.34894952000002</v>
      </c>
      <c r="H122" s="11" t="str">
        <f t="shared" si="13"/>
        <v>N/A</v>
      </c>
      <c r="I122" s="12">
        <v>-0.35799999999999998</v>
      </c>
      <c r="J122" s="12">
        <v>-65.099999999999994</v>
      </c>
      <c r="K122" s="43" t="s">
        <v>736</v>
      </c>
      <c r="L122" s="9" t="str">
        <f t="shared" si="16"/>
        <v>No</v>
      </c>
    </row>
    <row r="123" spans="1:12" ht="25" x14ac:dyDescent="0.25">
      <c r="A123" s="44" t="s">
        <v>641</v>
      </c>
      <c r="B123" s="35" t="s">
        <v>213</v>
      </c>
      <c r="C123" s="45">
        <v>335146207</v>
      </c>
      <c r="D123" s="11" t="str">
        <f t="shared" ref="D123:D131" si="17">IF($B123="N/A","N/A",IF(C123&gt;10,"No",IF(C123&lt;-10,"No","Yes")))</f>
        <v>N/A</v>
      </c>
      <c r="E123" s="45">
        <v>347957540</v>
      </c>
      <c r="F123" s="11" t="str">
        <f t="shared" ref="F123:F131" si="18">IF($B123="N/A","N/A",IF(E123&gt;10,"No",IF(E123&lt;-10,"No","Yes")))</f>
        <v>N/A</v>
      </c>
      <c r="G123" s="45">
        <v>380566285</v>
      </c>
      <c r="H123" s="11" t="str">
        <f t="shared" ref="H123:H131" si="19">IF($B123="N/A","N/A",IF(G123&gt;10,"No",IF(G123&lt;-10,"No","Yes")))</f>
        <v>N/A</v>
      </c>
      <c r="I123" s="12">
        <v>3.823</v>
      </c>
      <c r="J123" s="12">
        <v>9.3710000000000004</v>
      </c>
      <c r="K123" s="43" t="s">
        <v>736</v>
      </c>
      <c r="L123" s="9" t="str">
        <f t="shared" si="16"/>
        <v>Yes</v>
      </c>
    </row>
    <row r="124" spans="1:12" x14ac:dyDescent="0.25">
      <c r="A124" s="44" t="s">
        <v>642</v>
      </c>
      <c r="B124" s="35" t="s">
        <v>213</v>
      </c>
      <c r="C124" s="36">
        <v>3288</v>
      </c>
      <c r="D124" s="11" t="str">
        <f t="shared" si="17"/>
        <v>N/A</v>
      </c>
      <c r="E124" s="36">
        <v>3300</v>
      </c>
      <c r="F124" s="11" t="str">
        <f t="shared" si="18"/>
        <v>N/A</v>
      </c>
      <c r="G124" s="36">
        <v>3655</v>
      </c>
      <c r="H124" s="11" t="str">
        <f t="shared" si="19"/>
        <v>N/A</v>
      </c>
      <c r="I124" s="12">
        <v>0.36499999999999999</v>
      </c>
      <c r="J124" s="12">
        <v>10.76</v>
      </c>
      <c r="K124" s="43" t="s">
        <v>736</v>
      </c>
      <c r="L124" s="9" t="str">
        <f t="shared" si="16"/>
        <v>Yes</v>
      </c>
    </row>
    <row r="125" spans="1:12" ht="25" x14ac:dyDescent="0.25">
      <c r="A125" s="44" t="s">
        <v>1447</v>
      </c>
      <c r="B125" s="35" t="s">
        <v>213</v>
      </c>
      <c r="C125" s="45">
        <v>101930.11162</v>
      </c>
      <c r="D125" s="11" t="str">
        <f t="shared" si="17"/>
        <v>N/A</v>
      </c>
      <c r="E125" s="45">
        <v>105441.67879000001</v>
      </c>
      <c r="F125" s="11" t="str">
        <f t="shared" si="18"/>
        <v>N/A</v>
      </c>
      <c r="G125" s="45">
        <v>104122.1026</v>
      </c>
      <c r="H125" s="11" t="str">
        <f t="shared" si="19"/>
        <v>N/A</v>
      </c>
      <c r="I125" s="12">
        <v>3.4449999999999998</v>
      </c>
      <c r="J125" s="12">
        <v>-1.25</v>
      </c>
      <c r="K125" s="43" t="s">
        <v>736</v>
      </c>
      <c r="L125" s="9" t="str">
        <f t="shared" si="16"/>
        <v>Yes</v>
      </c>
    </row>
    <row r="126" spans="1:12" ht="25" x14ac:dyDescent="0.25">
      <c r="A126" s="44" t="s">
        <v>643</v>
      </c>
      <c r="B126" s="35" t="s">
        <v>213</v>
      </c>
      <c r="C126" s="45">
        <v>15599921</v>
      </c>
      <c r="D126" s="11" t="str">
        <f t="shared" si="17"/>
        <v>N/A</v>
      </c>
      <c r="E126" s="45">
        <v>17043333</v>
      </c>
      <c r="F126" s="11" t="str">
        <f t="shared" si="18"/>
        <v>N/A</v>
      </c>
      <c r="G126" s="45">
        <v>16267809</v>
      </c>
      <c r="H126" s="11" t="str">
        <f t="shared" si="19"/>
        <v>N/A</v>
      </c>
      <c r="I126" s="12">
        <v>9.2530000000000001</v>
      </c>
      <c r="J126" s="12">
        <v>-4.55</v>
      </c>
      <c r="K126" s="43" t="s">
        <v>736</v>
      </c>
      <c r="L126" s="9" t="str">
        <f t="shared" si="16"/>
        <v>Yes</v>
      </c>
    </row>
    <row r="127" spans="1:12" x14ac:dyDescent="0.25">
      <c r="A127" s="44" t="s">
        <v>644</v>
      </c>
      <c r="B127" s="35" t="s">
        <v>213</v>
      </c>
      <c r="C127" s="36">
        <v>17394</v>
      </c>
      <c r="D127" s="11" t="str">
        <f t="shared" si="17"/>
        <v>N/A</v>
      </c>
      <c r="E127" s="36">
        <v>18875</v>
      </c>
      <c r="F127" s="11" t="str">
        <f t="shared" si="18"/>
        <v>N/A</v>
      </c>
      <c r="G127" s="36">
        <v>15058</v>
      </c>
      <c r="H127" s="11" t="str">
        <f t="shared" si="19"/>
        <v>N/A</v>
      </c>
      <c r="I127" s="12">
        <v>8.5139999999999993</v>
      </c>
      <c r="J127" s="12">
        <v>-20.2</v>
      </c>
      <c r="K127" s="43" t="s">
        <v>736</v>
      </c>
      <c r="L127" s="9" t="str">
        <f t="shared" si="16"/>
        <v>Yes</v>
      </c>
    </row>
    <row r="128" spans="1:12" ht="25" x14ac:dyDescent="0.25">
      <c r="A128" s="44" t="s">
        <v>1448</v>
      </c>
      <c r="B128" s="35" t="s">
        <v>213</v>
      </c>
      <c r="C128" s="45">
        <v>896.85644475000004</v>
      </c>
      <c r="D128" s="11" t="str">
        <f t="shared" si="17"/>
        <v>N/A</v>
      </c>
      <c r="E128" s="45">
        <v>902.95803974</v>
      </c>
      <c r="F128" s="11" t="str">
        <f t="shared" si="18"/>
        <v>N/A</v>
      </c>
      <c r="G128" s="45">
        <v>1080.3432726999999</v>
      </c>
      <c r="H128" s="11" t="str">
        <f t="shared" si="19"/>
        <v>N/A</v>
      </c>
      <c r="I128" s="12">
        <v>0.68030000000000002</v>
      </c>
      <c r="J128" s="12">
        <v>19.64</v>
      </c>
      <c r="K128" s="43" t="s">
        <v>736</v>
      </c>
      <c r="L128" s="9" t="str">
        <f t="shared" si="16"/>
        <v>Yes</v>
      </c>
    </row>
    <row r="129" spans="1:12" ht="25" x14ac:dyDescent="0.25">
      <c r="A129" s="44" t="s">
        <v>645</v>
      </c>
      <c r="B129" s="35" t="s">
        <v>213</v>
      </c>
      <c r="C129" s="45">
        <v>61342390</v>
      </c>
      <c r="D129" s="11" t="str">
        <f t="shared" si="17"/>
        <v>N/A</v>
      </c>
      <c r="E129" s="45">
        <v>74024284</v>
      </c>
      <c r="F129" s="11" t="str">
        <f t="shared" si="18"/>
        <v>N/A</v>
      </c>
      <c r="G129" s="45">
        <v>72724555</v>
      </c>
      <c r="H129" s="11" t="str">
        <f t="shared" si="19"/>
        <v>N/A</v>
      </c>
      <c r="I129" s="12">
        <v>20.67</v>
      </c>
      <c r="J129" s="12">
        <v>-1.76</v>
      </c>
      <c r="K129" s="43" t="s">
        <v>736</v>
      </c>
      <c r="L129" s="9" t="str">
        <f t="shared" si="16"/>
        <v>Yes</v>
      </c>
    </row>
    <row r="130" spans="1:12" x14ac:dyDescent="0.25">
      <c r="A130" s="44" t="s">
        <v>646</v>
      </c>
      <c r="B130" s="35" t="s">
        <v>213</v>
      </c>
      <c r="C130" s="36">
        <v>3838</v>
      </c>
      <c r="D130" s="11" t="str">
        <f t="shared" si="17"/>
        <v>N/A</v>
      </c>
      <c r="E130" s="36">
        <v>4395</v>
      </c>
      <c r="F130" s="11" t="str">
        <f t="shared" si="18"/>
        <v>N/A</v>
      </c>
      <c r="G130" s="36">
        <v>4400</v>
      </c>
      <c r="H130" s="11" t="str">
        <f t="shared" si="19"/>
        <v>N/A</v>
      </c>
      <c r="I130" s="12">
        <v>14.51</v>
      </c>
      <c r="J130" s="12">
        <v>0.1138</v>
      </c>
      <c r="K130" s="43" t="s">
        <v>736</v>
      </c>
      <c r="L130" s="9" t="str">
        <f t="shared" si="16"/>
        <v>Yes</v>
      </c>
    </row>
    <row r="131" spans="1:12" ht="25" x14ac:dyDescent="0.25">
      <c r="A131" s="44" t="s">
        <v>1449</v>
      </c>
      <c r="B131" s="35" t="s">
        <v>213</v>
      </c>
      <c r="C131" s="45">
        <v>15982.905159</v>
      </c>
      <c r="D131" s="11" t="str">
        <f t="shared" si="17"/>
        <v>N/A</v>
      </c>
      <c r="E131" s="45">
        <v>16842.840500999999</v>
      </c>
      <c r="F131" s="11" t="str">
        <f t="shared" si="18"/>
        <v>N/A</v>
      </c>
      <c r="G131" s="45">
        <v>16528.307955</v>
      </c>
      <c r="H131" s="11" t="str">
        <f t="shared" si="19"/>
        <v>N/A</v>
      </c>
      <c r="I131" s="12">
        <v>5.38</v>
      </c>
      <c r="J131" s="12">
        <v>-1.87</v>
      </c>
      <c r="K131" s="43" t="s">
        <v>736</v>
      </c>
      <c r="L131" s="9" t="str">
        <f t="shared" si="16"/>
        <v>Yes</v>
      </c>
    </row>
    <row r="132" spans="1:12" x14ac:dyDescent="0.25">
      <c r="A132" s="44" t="s">
        <v>1450</v>
      </c>
      <c r="B132" s="35" t="s">
        <v>213</v>
      </c>
      <c r="C132" s="45">
        <v>733.92931554999996</v>
      </c>
      <c r="D132" s="11" t="str">
        <f t="shared" ref="D132:D143" si="20">IF($B132="N/A","N/A",IF(C132&gt;10,"No",IF(C132&lt;-10,"No","Yes")))</f>
        <v>N/A</v>
      </c>
      <c r="E132" s="45">
        <v>737.20613754999999</v>
      </c>
      <c r="F132" s="11" t="str">
        <f t="shared" ref="F132:F143" si="21">IF($B132="N/A","N/A",IF(E132&gt;10,"No",IF(E132&lt;-10,"No","Yes")))</f>
        <v>N/A</v>
      </c>
      <c r="G132" s="45">
        <v>720.61096339999995</v>
      </c>
      <c r="H132" s="11" t="str">
        <f t="shared" ref="H132:H143" si="22">IF($B132="N/A","N/A",IF(G132&gt;10,"No",IF(G132&lt;-10,"No","Yes")))</f>
        <v>N/A</v>
      </c>
      <c r="I132" s="12">
        <v>0.44650000000000001</v>
      </c>
      <c r="J132" s="12">
        <v>-2.25</v>
      </c>
      <c r="K132" s="43" t="s">
        <v>736</v>
      </c>
      <c r="L132" s="9" t="str">
        <f t="shared" ref="L132:L143" si="23">IF(J132="Div by 0", "N/A", IF(K132="N/A","N/A", IF(J132&gt;VALUE(MID(K132,1,2)), "No", IF(J132&lt;-1*VALUE(MID(K132,1,2)), "No", "Yes"))))</f>
        <v>Yes</v>
      </c>
    </row>
    <row r="133" spans="1:12" x14ac:dyDescent="0.25">
      <c r="A133" s="44" t="s">
        <v>1451</v>
      </c>
      <c r="B133" s="35" t="s">
        <v>213</v>
      </c>
      <c r="C133" s="45">
        <v>669.03671109000004</v>
      </c>
      <c r="D133" s="11" t="str">
        <f t="shared" si="20"/>
        <v>N/A</v>
      </c>
      <c r="E133" s="45">
        <v>753.00602887000002</v>
      </c>
      <c r="F133" s="11" t="str">
        <f t="shared" si="21"/>
        <v>N/A</v>
      </c>
      <c r="G133" s="45">
        <v>713.03524156000003</v>
      </c>
      <c r="H133" s="11" t="str">
        <f t="shared" si="22"/>
        <v>N/A</v>
      </c>
      <c r="I133" s="12">
        <v>12.55</v>
      </c>
      <c r="J133" s="12">
        <v>-5.31</v>
      </c>
      <c r="K133" s="43" t="s">
        <v>736</v>
      </c>
      <c r="L133" s="9" t="str">
        <f t="shared" si="23"/>
        <v>Yes</v>
      </c>
    </row>
    <row r="134" spans="1:12" x14ac:dyDescent="0.25">
      <c r="A134" s="44" t="s">
        <v>1452</v>
      </c>
      <c r="B134" s="35" t="s">
        <v>213</v>
      </c>
      <c r="C134" s="45">
        <v>800.50193153999999</v>
      </c>
      <c r="D134" s="11" t="str">
        <f t="shared" si="20"/>
        <v>N/A</v>
      </c>
      <c r="E134" s="45">
        <v>699.79668446000005</v>
      </c>
      <c r="F134" s="11" t="str">
        <f t="shared" si="21"/>
        <v>N/A</v>
      </c>
      <c r="G134" s="45">
        <v>689.30021205000003</v>
      </c>
      <c r="H134" s="11" t="str">
        <f t="shared" si="22"/>
        <v>N/A</v>
      </c>
      <c r="I134" s="12">
        <v>-12.6</v>
      </c>
      <c r="J134" s="12">
        <v>-1.5</v>
      </c>
      <c r="K134" s="43" t="s">
        <v>736</v>
      </c>
      <c r="L134" s="9" t="str">
        <f t="shared" si="23"/>
        <v>Yes</v>
      </c>
    </row>
    <row r="135" spans="1:12" x14ac:dyDescent="0.25">
      <c r="A135" s="44" t="s">
        <v>1453</v>
      </c>
      <c r="B135" s="35" t="s">
        <v>213</v>
      </c>
      <c r="C135" s="45">
        <v>16211.798445</v>
      </c>
      <c r="D135" s="11" t="str">
        <f t="shared" si="20"/>
        <v>N/A</v>
      </c>
      <c r="E135" s="45">
        <v>16059.053279</v>
      </c>
      <c r="F135" s="11" t="str">
        <f t="shared" si="21"/>
        <v>N/A</v>
      </c>
      <c r="G135" s="45">
        <v>15444.594004</v>
      </c>
      <c r="H135" s="11" t="str">
        <f t="shared" si="22"/>
        <v>N/A</v>
      </c>
      <c r="I135" s="12">
        <v>-0.94199999999999995</v>
      </c>
      <c r="J135" s="12">
        <v>-3.83</v>
      </c>
      <c r="K135" s="43" t="s">
        <v>736</v>
      </c>
      <c r="L135" s="9" t="str">
        <f t="shared" si="23"/>
        <v>Yes</v>
      </c>
    </row>
    <row r="136" spans="1:12" x14ac:dyDescent="0.25">
      <c r="A136" s="44" t="s">
        <v>1454</v>
      </c>
      <c r="B136" s="35" t="s">
        <v>213</v>
      </c>
      <c r="C136" s="45">
        <v>22551.233321</v>
      </c>
      <c r="D136" s="11" t="str">
        <f t="shared" si="20"/>
        <v>N/A</v>
      </c>
      <c r="E136" s="45">
        <v>22832.732101000001</v>
      </c>
      <c r="F136" s="11" t="str">
        <f t="shared" si="21"/>
        <v>N/A</v>
      </c>
      <c r="G136" s="45">
        <v>22024.390159999999</v>
      </c>
      <c r="H136" s="11" t="str">
        <f t="shared" si="22"/>
        <v>N/A</v>
      </c>
      <c r="I136" s="12">
        <v>1.248</v>
      </c>
      <c r="J136" s="12">
        <v>-3.54</v>
      </c>
      <c r="K136" s="43" t="s">
        <v>736</v>
      </c>
      <c r="L136" s="9" t="str">
        <f t="shared" si="23"/>
        <v>Yes</v>
      </c>
    </row>
    <row r="137" spans="1:12" x14ac:dyDescent="0.25">
      <c r="A137" s="44" t="s">
        <v>1455</v>
      </c>
      <c r="B137" s="35" t="s">
        <v>213</v>
      </c>
      <c r="C137" s="45">
        <v>9600.2807174999998</v>
      </c>
      <c r="D137" s="11" t="str">
        <f t="shared" si="20"/>
        <v>N/A</v>
      </c>
      <c r="E137" s="45">
        <v>9384.3780076999992</v>
      </c>
      <c r="F137" s="11" t="str">
        <f t="shared" si="21"/>
        <v>N/A</v>
      </c>
      <c r="G137" s="45">
        <v>8896.3886450000009</v>
      </c>
      <c r="H137" s="11" t="str">
        <f t="shared" si="22"/>
        <v>N/A</v>
      </c>
      <c r="I137" s="12">
        <v>-2.25</v>
      </c>
      <c r="J137" s="12">
        <v>-5.2</v>
      </c>
      <c r="K137" s="43" t="s">
        <v>736</v>
      </c>
      <c r="L137" s="9" t="str">
        <f t="shared" si="23"/>
        <v>Yes</v>
      </c>
    </row>
    <row r="138" spans="1:12" x14ac:dyDescent="0.25">
      <c r="A138" s="44" t="s">
        <v>1456</v>
      </c>
      <c r="B138" s="35" t="s">
        <v>213</v>
      </c>
      <c r="C138" s="45">
        <v>232.64229698</v>
      </c>
      <c r="D138" s="11" t="str">
        <f t="shared" si="20"/>
        <v>N/A</v>
      </c>
      <c r="E138" s="45">
        <v>260.47076976</v>
      </c>
      <c r="F138" s="11" t="str">
        <f t="shared" si="21"/>
        <v>N/A</v>
      </c>
      <c r="G138" s="45">
        <v>230.17297052999999</v>
      </c>
      <c r="H138" s="11" t="str">
        <f t="shared" si="22"/>
        <v>N/A</v>
      </c>
      <c r="I138" s="12">
        <v>11.96</v>
      </c>
      <c r="J138" s="12">
        <v>-11.6</v>
      </c>
      <c r="K138" s="43" t="s">
        <v>736</v>
      </c>
      <c r="L138" s="9" t="str">
        <f t="shared" si="23"/>
        <v>Yes</v>
      </c>
    </row>
    <row r="139" spans="1:12" x14ac:dyDescent="0.25">
      <c r="A139" s="44" t="s">
        <v>1457</v>
      </c>
      <c r="B139" s="35" t="s">
        <v>213</v>
      </c>
      <c r="C139" s="45">
        <v>118.98149778</v>
      </c>
      <c r="D139" s="11" t="str">
        <f t="shared" si="20"/>
        <v>N/A</v>
      </c>
      <c r="E139" s="45">
        <v>106.21503672</v>
      </c>
      <c r="F139" s="11" t="str">
        <f t="shared" si="21"/>
        <v>N/A</v>
      </c>
      <c r="G139" s="45">
        <v>84.080513733000004</v>
      </c>
      <c r="H139" s="11" t="str">
        <f t="shared" si="22"/>
        <v>N/A</v>
      </c>
      <c r="I139" s="12">
        <v>-10.7</v>
      </c>
      <c r="J139" s="12">
        <v>-20.8</v>
      </c>
      <c r="K139" s="43" t="s">
        <v>736</v>
      </c>
      <c r="L139" s="9" t="str">
        <f t="shared" si="23"/>
        <v>Yes</v>
      </c>
    </row>
    <row r="140" spans="1:12" x14ac:dyDescent="0.25">
      <c r="A140" s="44" t="s">
        <v>1458</v>
      </c>
      <c r="B140" s="35" t="s">
        <v>213</v>
      </c>
      <c r="C140" s="45">
        <v>336.09705627</v>
      </c>
      <c r="D140" s="11" t="str">
        <f t="shared" si="20"/>
        <v>N/A</v>
      </c>
      <c r="E140" s="45">
        <v>317.7244402</v>
      </c>
      <c r="F140" s="11" t="str">
        <f t="shared" si="21"/>
        <v>N/A</v>
      </c>
      <c r="G140" s="45">
        <v>263.45853118999997</v>
      </c>
      <c r="H140" s="11" t="str">
        <f t="shared" si="22"/>
        <v>N/A</v>
      </c>
      <c r="I140" s="12">
        <v>-5.47</v>
      </c>
      <c r="J140" s="12">
        <v>-17.100000000000001</v>
      </c>
      <c r="K140" s="43" t="s">
        <v>736</v>
      </c>
      <c r="L140" s="9" t="str">
        <f t="shared" si="23"/>
        <v>Yes</v>
      </c>
    </row>
    <row r="141" spans="1:12" x14ac:dyDescent="0.25">
      <c r="A141" s="44" t="s">
        <v>1459</v>
      </c>
      <c r="B141" s="35" t="s">
        <v>213</v>
      </c>
      <c r="C141" s="45">
        <v>11737.28536</v>
      </c>
      <c r="D141" s="11" t="str">
        <f t="shared" si="20"/>
        <v>N/A</v>
      </c>
      <c r="E141" s="45">
        <v>12361.335493</v>
      </c>
      <c r="F141" s="11" t="str">
        <f t="shared" si="21"/>
        <v>N/A</v>
      </c>
      <c r="G141" s="45">
        <v>13210.678034</v>
      </c>
      <c r="H141" s="11" t="str">
        <f t="shared" si="22"/>
        <v>N/A</v>
      </c>
      <c r="I141" s="12">
        <v>5.3170000000000002</v>
      </c>
      <c r="J141" s="12">
        <v>6.8710000000000004</v>
      </c>
      <c r="K141" s="43" t="s">
        <v>736</v>
      </c>
      <c r="L141" s="9" t="str">
        <f t="shared" si="23"/>
        <v>Yes</v>
      </c>
    </row>
    <row r="142" spans="1:12" x14ac:dyDescent="0.25">
      <c r="A142" s="44" t="s">
        <v>1460</v>
      </c>
      <c r="B142" s="35" t="s">
        <v>213</v>
      </c>
      <c r="C142" s="45">
        <v>7251.2235563000004</v>
      </c>
      <c r="D142" s="11" t="str">
        <f t="shared" si="20"/>
        <v>N/A</v>
      </c>
      <c r="E142" s="45">
        <v>7885.5229264</v>
      </c>
      <c r="F142" s="11" t="str">
        <f t="shared" si="21"/>
        <v>N/A</v>
      </c>
      <c r="G142" s="45">
        <v>8729.6061590000008</v>
      </c>
      <c r="H142" s="11" t="str">
        <f t="shared" si="22"/>
        <v>N/A</v>
      </c>
      <c r="I142" s="12">
        <v>8.7469999999999999</v>
      </c>
      <c r="J142" s="12">
        <v>10.7</v>
      </c>
      <c r="K142" s="43" t="s">
        <v>736</v>
      </c>
      <c r="L142" s="9" t="str">
        <f t="shared" si="23"/>
        <v>Yes</v>
      </c>
    </row>
    <row r="143" spans="1:12" x14ac:dyDescent="0.25">
      <c r="A143" s="44" t="s">
        <v>1461</v>
      </c>
      <c r="B143" s="35" t="s">
        <v>213</v>
      </c>
      <c r="C143" s="45">
        <v>19541.134729000001</v>
      </c>
      <c r="D143" s="11" t="str">
        <f t="shared" si="20"/>
        <v>N/A</v>
      </c>
      <c r="E143" s="45">
        <v>20509.494051999998</v>
      </c>
      <c r="F143" s="11" t="str">
        <f t="shared" si="21"/>
        <v>N/A</v>
      </c>
      <c r="G143" s="45">
        <v>21544.484783</v>
      </c>
      <c r="H143" s="11" t="str">
        <f t="shared" si="22"/>
        <v>N/A</v>
      </c>
      <c r="I143" s="12">
        <v>4.9550000000000001</v>
      </c>
      <c r="J143" s="12">
        <v>5.0460000000000003</v>
      </c>
      <c r="K143" s="43" t="s">
        <v>736</v>
      </c>
      <c r="L143" s="9" t="str">
        <f t="shared" si="23"/>
        <v>Yes</v>
      </c>
    </row>
    <row r="144" spans="1:12" x14ac:dyDescent="0.25">
      <c r="A144" s="44" t="s">
        <v>89</v>
      </c>
      <c r="B144" s="35" t="s">
        <v>213</v>
      </c>
      <c r="C144" s="8">
        <v>21.128770302</v>
      </c>
      <c r="D144" s="11" t="str">
        <f t="shared" ref="D144:D161" si="24">IF($B144="N/A","N/A",IF(C144&gt;10,"No",IF(C144&lt;-10,"No","Yes")))</f>
        <v>N/A</v>
      </c>
      <c r="E144" s="8">
        <v>21.603279435000001</v>
      </c>
      <c r="F144" s="11" t="str">
        <f t="shared" ref="F144:F161" si="25">IF($B144="N/A","N/A",IF(E144&gt;10,"No",IF(E144&lt;-10,"No","Yes")))</f>
        <v>N/A</v>
      </c>
      <c r="G144" s="8">
        <v>21.390507439</v>
      </c>
      <c r="H144" s="11" t="str">
        <f t="shared" ref="H144:H161" si="26">IF($B144="N/A","N/A",IF(G144&gt;10,"No",IF(G144&lt;-10,"No","Yes")))</f>
        <v>N/A</v>
      </c>
      <c r="I144" s="12">
        <v>2.246</v>
      </c>
      <c r="J144" s="12">
        <v>-0.98499999999999999</v>
      </c>
      <c r="K144" s="43" t="s">
        <v>736</v>
      </c>
      <c r="L144" s="9" t="str">
        <f t="shared" ref="L144:L161" si="27">IF(J144="Div by 0", "N/A", IF(K144="N/A","N/A", IF(J144&gt;VALUE(MID(K144,1,2)), "No", IF(J144&lt;-1*VALUE(MID(K144,1,2)), "No", "Yes"))))</f>
        <v>Yes</v>
      </c>
    </row>
    <row r="145" spans="1:12" x14ac:dyDescent="0.25">
      <c r="A145" s="44" t="s">
        <v>475</v>
      </c>
      <c r="B145" s="35" t="s">
        <v>213</v>
      </c>
      <c r="C145" s="8">
        <v>21.84225966</v>
      </c>
      <c r="D145" s="11" t="str">
        <f t="shared" si="24"/>
        <v>N/A</v>
      </c>
      <c r="E145" s="8">
        <v>22.544642856999999</v>
      </c>
      <c r="F145" s="11" t="str">
        <f t="shared" si="25"/>
        <v>N/A</v>
      </c>
      <c r="G145" s="8">
        <v>22.580244871000001</v>
      </c>
      <c r="H145" s="11" t="str">
        <f t="shared" si="26"/>
        <v>N/A</v>
      </c>
      <c r="I145" s="12">
        <v>3.2160000000000002</v>
      </c>
      <c r="J145" s="12">
        <v>0.15790000000000001</v>
      </c>
      <c r="K145" s="43" t="s">
        <v>736</v>
      </c>
      <c r="L145" s="9" t="str">
        <f t="shared" si="27"/>
        <v>Yes</v>
      </c>
    </row>
    <row r="146" spans="1:12" x14ac:dyDescent="0.25">
      <c r="A146" s="44" t="s">
        <v>476</v>
      </c>
      <c r="B146" s="35" t="s">
        <v>213</v>
      </c>
      <c r="C146" s="8">
        <v>20.585152576999999</v>
      </c>
      <c r="D146" s="11" t="str">
        <f t="shared" si="24"/>
        <v>N/A</v>
      </c>
      <c r="E146" s="8">
        <v>20.698291541</v>
      </c>
      <c r="F146" s="11" t="str">
        <f t="shared" si="25"/>
        <v>N/A</v>
      </c>
      <c r="G146" s="8">
        <v>20.195322999999998</v>
      </c>
      <c r="H146" s="11" t="str">
        <f t="shared" si="26"/>
        <v>N/A</v>
      </c>
      <c r="I146" s="12">
        <v>0.54959999999999998</v>
      </c>
      <c r="J146" s="12">
        <v>-2.4300000000000002</v>
      </c>
      <c r="K146" s="43" t="s">
        <v>736</v>
      </c>
      <c r="L146" s="9" t="str">
        <f t="shared" si="27"/>
        <v>Yes</v>
      </c>
    </row>
    <row r="147" spans="1:12" x14ac:dyDescent="0.25">
      <c r="A147" s="44" t="s">
        <v>1462</v>
      </c>
      <c r="B147" s="35" t="s">
        <v>213</v>
      </c>
      <c r="C147" s="8">
        <v>30.929234339000001</v>
      </c>
      <c r="D147" s="11" t="str">
        <f t="shared" si="24"/>
        <v>N/A</v>
      </c>
      <c r="E147" s="8">
        <v>29.769984057999999</v>
      </c>
      <c r="F147" s="11" t="str">
        <f t="shared" si="25"/>
        <v>N/A</v>
      </c>
      <c r="G147" s="8">
        <v>29.288906488999999</v>
      </c>
      <c r="H147" s="11" t="str">
        <f t="shared" si="26"/>
        <v>N/A</v>
      </c>
      <c r="I147" s="12">
        <v>-3.75</v>
      </c>
      <c r="J147" s="12">
        <v>-1.62</v>
      </c>
      <c r="K147" s="43" t="s">
        <v>736</v>
      </c>
      <c r="L147" s="9" t="str">
        <f t="shared" si="27"/>
        <v>Yes</v>
      </c>
    </row>
    <row r="148" spans="1:12" x14ac:dyDescent="0.25">
      <c r="A148" s="44" t="s">
        <v>1463</v>
      </c>
      <c r="B148" s="35" t="s">
        <v>213</v>
      </c>
      <c r="C148" s="8">
        <v>47.422680411999998</v>
      </c>
      <c r="D148" s="11" t="str">
        <f t="shared" si="24"/>
        <v>N/A</v>
      </c>
      <c r="E148" s="8">
        <v>46.743574766000002</v>
      </c>
      <c r="F148" s="11" t="str">
        <f t="shared" si="25"/>
        <v>N/A</v>
      </c>
      <c r="G148" s="8">
        <v>45.787144275000003</v>
      </c>
      <c r="H148" s="11" t="str">
        <f t="shared" si="26"/>
        <v>N/A</v>
      </c>
      <c r="I148" s="12">
        <v>-1.43</v>
      </c>
      <c r="J148" s="12">
        <v>-2.0499999999999998</v>
      </c>
      <c r="K148" s="43" t="s">
        <v>736</v>
      </c>
      <c r="L148" s="9" t="str">
        <f t="shared" si="27"/>
        <v>Yes</v>
      </c>
    </row>
    <row r="149" spans="1:12" x14ac:dyDescent="0.25">
      <c r="A149" s="44" t="s">
        <v>1464</v>
      </c>
      <c r="B149" s="35" t="s">
        <v>213</v>
      </c>
      <c r="C149" s="8">
        <v>11.792890726</v>
      </c>
      <c r="D149" s="11" t="str">
        <f t="shared" si="24"/>
        <v>N/A</v>
      </c>
      <c r="E149" s="8">
        <v>10.811294314</v>
      </c>
      <c r="F149" s="11" t="str">
        <f t="shared" si="25"/>
        <v>N/A</v>
      </c>
      <c r="G149" s="8">
        <v>10.829376100999999</v>
      </c>
      <c r="H149" s="11" t="str">
        <f t="shared" si="26"/>
        <v>N/A</v>
      </c>
      <c r="I149" s="12">
        <v>-8.32</v>
      </c>
      <c r="J149" s="12">
        <v>0.16719999999999999</v>
      </c>
      <c r="K149" s="43" t="s">
        <v>736</v>
      </c>
      <c r="L149" s="9" t="str">
        <f t="shared" si="27"/>
        <v>Yes</v>
      </c>
    </row>
    <row r="150" spans="1:12" x14ac:dyDescent="0.25">
      <c r="A150" s="44" t="s">
        <v>90</v>
      </c>
      <c r="B150" s="35" t="s">
        <v>213</v>
      </c>
      <c r="C150" s="8">
        <v>52.852668213000001</v>
      </c>
      <c r="D150" s="11" t="str">
        <f t="shared" si="24"/>
        <v>N/A</v>
      </c>
      <c r="E150" s="8">
        <v>49.460259622000002</v>
      </c>
      <c r="F150" s="11" t="str">
        <f t="shared" si="25"/>
        <v>N/A</v>
      </c>
      <c r="G150" s="8">
        <v>33.684448719000002</v>
      </c>
      <c r="H150" s="11" t="str">
        <f t="shared" si="26"/>
        <v>N/A</v>
      </c>
      <c r="I150" s="12">
        <v>-6.42</v>
      </c>
      <c r="J150" s="12">
        <v>-31.9</v>
      </c>
      <c r="K150" s="43" t="s">
        <v>736</v>
      </c>
      <c r="L150" s="9" t="str">
        <f t="shared" si="27"/>
        <v>No</v>
      </c>
    </row>
    <row r="151" spans="1:12" x14ac:dyDescent="0.25">
      <c r="A151" s="44" t="s">
        <v>477</v>
      </c>
      <c r="B151" s="35" t="s">
        <v>213</v>
      </c>
      <c r="C151" s="8">
        <v>49.279188668000003</v>
      </c>
      <c r="D151" s="11" t="str">
        <f t="shared" si="24"/>
        <v>N/A</v>
      </c>
      <c r="E151" s="8">
        <v>42.802903872000002</v>
      </c>
      <c r="F151" s="11" t="str">
        <f t="shared" si="25"/>
        <v>N/A</v>
      </c>
      <c r="G151" s="8">
        <v>25.725926539</v>
      </c>
      <c r="H151" s="11" t="str">
        <f t="shared" si="26"/>
        <v>N/A</v>
      </c>
      <c r="I151" s="12">
        <v>-13.1</v>
      </c>
      <c r="J151" s="12">
        <v>-39.9</v>
      </c>
      <c r="K151" s="43" t="s">
        <v>736</v>
      </c>
      <c r="L151" s="9" t="str">
        <f t="shared" si="27"/>
        <v>No</v>
      </c>
    </row>
    <row r="152" spans="1:12" x14ac:dyDescent="0.25">
      <c r="A152" s="44" t="s">
        <v>478</v>
      </c>
      <c r="B152" s="35" t="s">
        <v>213</v>
      </c>
      <c r="C152" s="8">
        <v>57.305423292</v>
      </c>
      <c r="D152" s="11" t="str">
        <f t="shared" si="24"/>
        <v>N/A</v>
      </c>
      <c r="E152" s="8">
        <v>53.779182444</v>
      </c>
      <c r="F152" s="11" t="str">
        <f t="shared" si="25"/>
        <v>N/A</v>
      </c>
      <c r="G152" s="8">
        <v>37.024758833</v>
      </c>
      <c r="H152" s="11" t="str">
        <f t="shared" si="26"/>
        <v>N/A</v>
      </c>
      <c r="I152" s="12">
        <v>-6.15</v>
      </c>
      <c r="J152" s="12">
        <v>-31.2</v>
      </c>
      <c r="K152" s="43" t="s">
        <v>736</v>
      </c>
      <c r="L152" s="9" t="str">
        <f t="shared" si="27"/>
        <v>No</v>
      </c>
    </row>
    <row r="153" spans="1:12" x14ac:dyDescent="0.25">
      <c r="A153" s="44" t="s">
        <v>117</v>
      </c>
      <c r="B153" s="35" t="s">
        <v>213</v>
      </c>
      <c r="C153" s="8">
        <v>91.912993039</v>
      </c>
      <c r="D153" s="11" t="str">
        <f t="shared" si="24"/>
        <v>N/A</v>
      </c>
      <c r="E153" s="8">
        <v>92.253473013000004</v>
      </c>
      <c r="F153" s="11" t="str">
        <f t="shared" si="25"/>
        <v>N/A</v>
      </c>
      <c r="G153" s="8">
        <v>93.496634044000004</v>
      </c>
      <c r="H153" s="11" t="str">
        <f t="shared" si="26"/>
        <v>N/A</v>
      </c>
      <c r="I153" s="12">
        <v>0.37040000000000001</v>
      </c>
      <c r="J153" s="12">
        <v>1.3480000000000001</v>
      </c>
      <c r="K153" s="43" t="s">
        <v>736</v>
      </c>
      <c r="L153" s="9" t="str">
        <f t="shared" si="27"/>
        <v>Yes</v>
      </c>
    </row>
    <row r="154" spans="1:12" x14ac:dyDescent="0.25">
      <c r="A154" s="44" t="s">
        <v>479</v>
      </c>
      <c r="B154" s="35" t="s">
        <v>213</v>
      </c>
      <c r="C154" s="8">
        <v>89.759869248000001</v>
      </c>
      <c r="D154" s="11" t="str">
        <f t="shared" si="24"/>
        <v>N/A</v>
      </c>
      <c r="E154" s="8">
        <v>90.065921227999993</v>
      </c>
      <c r="F154" s="11" t="str">
        <f t="shared" si="25"/>
        <v>N/A</v>
      </c>
      <c r="G154" s="8">
        <v>91.927945069000003</v>
      </c>
      <c r="H154" s="11" t="str">
        <f t="shared" si="26"/>
        <v>N/A</v>
      </c>
      <c r="I154" s="12">
        <v>0.34100000000000003</v>
      </c>
      <c r="J154" s="12">
        <v>2.0670000000000002</v>
      </c>
      <c r="K154" s="43" t="s">
        <v>736</v>
      </c>
      <c r="L154" s="9" t="str">
        <f t="shared" si="27"/>
        <v>Yes</v>
      </c>
    </row>
    <row r="155" spans="1:12" x14ac:dyDescent="0.25">
      <c r="A155" s="44" t="s">
        <v>480</v>
      </c>
      <c r="B155" s="35" t="s">
        <v>213</v>
      </c>
      <c r="C155" s="8">
        <v>95.274458718999995</v>
      </c>
      <c r="D155" s="11" t="str">
        <f t="shared" si="24"/>
        <v>N/A</v>
      </c>
      <c r="E155" s="8">
        <v>95.393422583000003</v>
      </c>
      <c r="F155" s="11" t="str">
        <f t="shared" si="25"/>
        <v>N/A</v>
      </c>
      <c r="G155" s="8">
        <v>95.878505509999997</v>
      </c>
      <c r="H155" s="11" t="str">
        <f t="shared" si="26"/>
        <v>N/A</v>
      </c>
      <c r="I155" s="12">
        <v>0.1249</v>
      </c>
      <c r="J155" s="12">
        <v>0.50849999999999995</v>
      </c>
      <c r="K155" s="43" t="s">
        <v>736</v>
      </c>
      <c r="L155" s="9" t="str">
        <f t="shared" si="27"/>
        <v>Yes</v>
      </c>
    </row>
    <row r="156" spans="1:12" x14ac:dyDescent="0.25">
      <c r="A156" s="44" t="s">
        <v>1465</v>
      </c>
      <c r="B156" s="35" t="s">
        <v>213</v>
      </c>
      <c r="C156" s="36">
        <v>1.9112721682</v>
      </c>
      <c r="D156" s="11" t="str">
        <f t="shared" si="24"/>
        <v>N/A</v>
      </c>
      <c r="E156" s="36">
        <v>1.8293274299</v>
      </c>
      <c r="F156" s="11" t="str">
        <f t="shared" si="25"/>
        <v>N/A</v>
      </c>
      <c r="G156" s="36">
        <v>1.675235375</v>
      </c>
      <c r="H156" s="11" t="str">
        <f t="shared" si="26"/>
        <v>N/A</v>
      </c>
      <c r="I156" s="12">
        <v>-4.29</v>
      </c>
      <c r="J156" s="12">
        <v>-8.42</v>
      </c>
      <c r="K156" s="43" t="s">
        <v>736</v>
      </c>
      <c r="L156" s="9" t="str">
        <f t="shared" si="27"/>
        <v>Yes</v>
      </c>
    </row>
    <row r="157" spans="1:12" x14ac:dyDescent="0.25">
      <c r="A157" s="44" t="s">
        <v>1466</v>
      </c>
      <c r="B157" s="35" t="s">
        <v>213</v>
      </c>
      <c r="C157" s="36">
        <v>1.9378357636000001</v>
      </c>
      <c r="D157" s="11" t="str">
        <f t="shared" si="24"/>
        <v>N/A</v>
      </c>
      <c r="E157" s="36">
        <v>2.1712778755</v>
      </c>
      <c r="F157" s="11" t="str">
        <f t="shared" si="25"/>
        <v>N/A</v>
      </c>
      <c r="G157" s="36">
        <v>1.9455028393</v>
      </c>
      <c r="H157" s="11" t="str">
        <f t="shared" si="26"/>
        <v>N/A</v>
      </c>
      <c r="I157" s="12">
        <v>12.05</v>
      </c>
      <c r="J157" s="12">
        <v>-10.4</v>
      </c>
      <c r="K157" s="43" t="s">
        <v>736</v>
      </c>
      <c r="L157" s="9" t="str">
        <f t="shared" si="27"/>
        <v>Yes</v>
      </c>
    </row>
    <row r="158" spans="1:12" x14ac:dyDescent="0.25">
      <c r="A158" s="44" t="s">
        <v>1467</v>
      </c>
      <c r="B158" s="35" t="s">
        <v>213</v>
      </c>
      <c r="C158" s="36">
        <v>1.7918242653000001</v>
      </c>
      <c r="D158" s="11" t="str">
        <f t="shared" si="24"/>
        <v>N/A</v>
      </c>
      <c r="E158" s="36">
        <v>1.2832036876999999</v>
      </c>
      <c r="F158" s="11" t="str">
        <f t="shared" si="25"/>
        <v>N/A</v>
      </c>
      <c r="G158" s="36">
        <v>1.0624075717000001</v>
      </c>
      <c r="H158" s="11" t="str">
        <f t="shared" si="26"/>
        <v>N/A</v>
      </c>
      <c r="I158" s="12">
        <v>-28.4</v>
      </c>
      <c r="J158" s="12">
        <v>-17.2</v>
      </c>
      <c r="K158" s="43" t="s">
        <v>736</v>
      </c>
      <c r="L158" s="9" t="str">
        <f t="shared" si="27"/>
        <v>Yes</v>
      </c>
    </row>
    <row r="159" spans="1:12" x14ac:dyDescent="0.25">
      <c r="A159" s="44" t="s">
        <v>1468</v>
      </c>
      <c r="B159" s="35" t="s">
        <v>213</v>
      </c>
      <c r="C159" s="36">
        <v>230.76730054999999</v>
      </c>
      <c r="D159" s="11" t="str">
        <f t="shared" si="24"/>
        <v>N/A</v>
      </c>
      <c r="E159" s="36">
        <v>231.30481180999999</v>
      </c>
      <c r="F159" s="11" t="str">
        <f t="shared" si="25"/>
        <v>N/A</v>
      </c>
      <c r="G159" s="36">
        <v>228.26766330999999</v>
      </c>
      <c r="H159" s="11" t="str">
        <f t="shared" si="26"/>
        <v>N/A</v>
      </c>
      <c r="I159" s="12">
        <v>0.2329</v>
      </c>
      <c r="J159" s="12">
        <v>-1.31</v>
      </c>
      <c r="K159" s="43" t="s">
        <v>736</v>
      </c>
      <c r="L159" s="9" t="str">
        <f t="shared" si="27"/>
        <v>Yes</v>
      </c>
    </row>
    <row r="160" spans="1:12" x14ac:dyDescent="0.25">
      <c r="A160" s="44" t="s">
        <v>1469</v>
      </c>
      <c r="B160" s="35" t="s">
        <v>213</v>
      </c>
      <c r="C160" s="36">
        <v>236.00799753000001</v>
      </c>
      <c r="D160" s="11" t="str">
        <f t="shared" si="24"/>
        <v>N/A</v>
      </c>
      <c r="E160" s="36">
        <v>235.58437096</v>
      </c>
      <c r="F160" s="11" t="str">
        <f t="shared" si="25"/>
        <v>N/A</v>
      </c>
      <c r="G160" s="36">
        <v>232.77785807999999</v>
      </c>
      <c r="H160" s="11" t="str">
        <f t="shared" si="26"/>
        <v>N/A</v>
      </c>
      <c r="I160" s="12">
        <v>-0.17899999999999999</v>
      </c>
      <c r="J160" s="12">
        <v>-1.19</v>
      </c>
      <c r="K160" s="43" t="s">
        <v>736</v>
      </c>
      <c r="L160" s="9" t="str">
        <f t="shared" si="27"/>
        <v>Yes</v>
      </c>
    </row>
    <row r="161" spans="1:12" x14ac:dyDescent="0.25">
      <c r="A161" s="44" t="s">
        <v>1470</v>
      </c>
      <c r="B161" s="35" t="s">
        <v>213</v>
      </c>
      <c r="C161" s="36">
        <v>205.49162011000001</v>
      </c>
      <c r="D161" s="11" t="str">
        <f t="shared" si="24"/>
        <v>N/A</v>
      </c>
      <c r="E161" s="36">
        <v>210.87644788</v>
      </c>
      <c r="F161" s="11" t="str">
        <f t="shared" si="25"/>
        <v>N/A</v>
      </c>
      <c r="G161" s="36">
        <v>206.21207942999999</v>
      </c>
      <c r="H161" s="11" t="str">
        <f t="shared" si="26"/>
        <v>N/A</v>
      </c>
      <c r="I161" s="12">
        <v>2.62</v>
      </c>
      <c r="J161" s="12">
        <v>-2.21</v>
      </c>
      <c r="K161" s="43" t="s">
        <v>736</v>
      </c>
      <c r="L161" s="9" t="str">
        <f t="shared" si="27"/>
        <v>Yes</v>
      </c>
    </row>
    <row r="162" spans="1:12" x14ac:dyDescent="0.25">
      <c r="A162" s="44" t="s">
        <v>1603</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1744</v>
      </c>
      <c r="J162" s="12" t="s">
        <v>1744</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11</v>
      </c>
      <c r="F163" s="11" t="str">
        <f t="shared" si="29"/>
        <v>N/A</v>
      </c>
      <c r="G163" s="36">
        <v>11</v>
      </c>
      <c r="H163" s="11" t="str">
        <f t="shared" si="30"/>
        <v>N/A</v>
      </c>
      <c r="I163" s="12" t="s">
        <v>1744</v>
      </c>
      <c r="J163" s="12">
        <v>42.86</v>
      </c>
      <c r="K163" s="14" t="s">
        <v>213</v>
      </c>
      <c r="L163" s="9" t="str">
        <f t="shared" si="31"/>
        <v>N/A</v>
      </c>
    </row>
    <row r="164" spans="1:12" ht="25" x14ac:dyDescent="0.25">
      <c r="A164" s="44" t="s">
        <v>1604</v>
      </c>
      <c r="B164" s="35" t="s">
        <v>213</v>
      </c>
      <c r="C164" s="36">
        <v>0</v>
      </c>
      <c r="D164" s="11" t="str">
        <f t="shared" si="28"/>
        <v>N/A</v>
      </c>
      <c r="E164" s="36">
        <v>0</v>
      </c>
      <c r="F164" s="11" t="str">
        <f t="shared" si="29"/>
        <v>N/A</v>
      </c>
      <c r="G164" s="36">
        <v>11</v>
      </c>
      <c r="H164" s="11" t="str">
        <f t="shared" si="30"/>
        <v>N/A</v>
      </c>
      <c r="I164" s="12" t="s">
        <v>1744</v>
      </c>
      <c r="J164" s="12" t="s">
        <v>1744</v>
      </c>
      <c r="K164" s="14" t="s">
        <v>213</v>
      </c>
      <c r="L164" s="9" t="str">
        <f t="shared" si="31"/>
        <v>N/A</v>
      </c>
    </row>
    <row r="165" spans="1:12" ht="25" x14ac:dyDescent="0.25">
      <c r="A165" s="44" t="s">
        <v>1471</v>
      </c>
      <c r="B165" s="35" t="s">
        <v>213</v>
      </c>
      <c r="C165" s="36">
        <v>696</v>
      </c>
      <c r="D165" s="11" t="str">
        <f t="shared" si="28"/>
        <v>N/A</v>
      </c>
      <c r="E165" s="36">
        <v>693</v>
      </c>
      <c r="F165" s="11" t="str">
        <f t="shared" si="29"/>
        <v>N/A</v>
      </c>
      <c r="G165" s="36">
        <v>632</v>
      </c>
      <c r="H165" s="11" t="str">
        <f t="shared" si="30"/>
        <v>N/A</v>
      </c>
      <c r="I165" s="12">
        <v>-0.43099999999999999</v>
      </c>
      <c r="J165" s="12">
        <v>-8.8000000000000007</v>
      </c>
      <c r="K165" s="14" t="s">
        <v>213</v>
      </c>
      <c r="L165" s="9" t="str">
        <f t="shared" si="31"/>
        <v>N/A</v>
      </c>
    </row>
    <row r="166" spans="1:12" x14ac:dyDescent="0.25">
      <c r="A166" s="44" t="s">
        <v>1605</v>
      </c>
      <c r="B166" s="35" t="s">
        <v>213</v>
      </c>
      <c r="C166" s="36">
        <v>0</v>
      </c>
      <c r="D166" s="11" t="str">
        <f t="shared" si="28"/>
        <v>N/A</v>
      </c>
      <c r="E166" s="36">
        <v>0</v>
      </c>
      <c r="F166" s="11" t="str">
        <f t="shared" si="29"/>
        <v>N/A</v>
      </c>
      <c r="G166" s="36">
        <v>0</v>
      </c>
      <c r="H166" s="11" t="str">
        <f t="shared" si="30"/>
        <v>N/A</v>
      </c>
      <c r="I166" s="12" t="s">
        <v>1744</v>
      </c>
      <c r="J166" s="12" t="s">
        <v>1744</v>
      </c>
      <c r="K166" s="14" t="s">
        <v>213</v>
      </c>
      <c r="L166" s="9" t="str">
        <f t="shared" si="31"/>
        <v>N/A</v>
      </c>
    </row>
    <row r="167" spans="1:12" x14ac:dyDescent="0.25">
      <c r="A167" s="44" t="s">
        <v>1606</v>
      </c>
      <c r="B167" s="35" t="s">
        <v>213</v>
      </c>
      <c r="C167" s="36">
        <v>464</v>
      </c>
      <c r="D167" s="11" t="str">
        <f t="shared" si="28"/>
        <v>N/A</v>
      </c>
      <c r="E167" s="36">
        <v>492</v>
      </c>
      <c r="F167" s="11" t="str">
        <f t="shared" si="29"/>
        <v>N/A</v>
      </c>
      <c r="G167" s="36">
        <v>472</v>
      </c>
      <c r="H167" s="11" t="str">
        <f t="shared" si="30"/>
        <v>N/A</v>
      </c>
      <c r="I167" s="12">
        <v>6.0339999999999998</v>
      </c>
      <c r="J167" s="12">
        <v>-4.07</v>
      </c>
      <c r="K167" s="14" t="s">
        <v>213</v>
      </c>
      <c r="L167" s="9" t="str">
        <f t="shared" si="31"/>
        <v>N/A</v>
      </c>
    </row>
    <row r="168" spans="1:12" x14ac:dyDescent="0.25">
      <c r="A168" s="44" t="s">
        <v>125</v>
      </c>
      <c r="B168" s="35" t="s">
        <v>213</v>
      </c>
      <c r="C168" s="45">
        <v>436900</v>
      </c>
      <c r="D168" s="11" t="str">
        <f t="shared" si="28"/>
        <v>N/A</v>
      </c>
      <c r="E168" s="45">
        <v>742005</v>
      </c>
      <c r="F168" s="11" t="str">
        <f t="shared" si="29"/>
        <v>N/A</v>
      </c>
      <c r="G168" s="45">
        <v>943050</v>
      </c>
      <c r="H168" s="11" t="str">
        <f t="shared" si="30"/>
        <v>N/A</v>
      </c>
      <c r="I168" s="12">
        <v>69.83</v>
      </c>
      <c r="J168" s="12">
        <v>27.09</v>
      </c>
      <c r="K168" s="14" t="s">
        <v>213</v>
      </c>
      <c r="L168" s="9" t="str">
        <f t="shared" si="31"/>
        <v>N/A</v>
      </c>
    </row>
    <row r="169" spans="1:12" x14ac:dyDescent="0.25">
      <c r="A169" s="44" t="s">
        <v>1607</v>
      </c>
      <c r="B169" s="35" t="s">
        <v>213</v>
      </c>
      <c r="C169" s="45">
        <v>385528</v>
      </c>
      <c r="D169" s="11" t="str">
        <f t="shared" si="28"/>
        <v>N/A</v>
      </c>
      <c r="E169" s="45">
        <v>398412</v>
      </c>
      <c r="F169" s="11" t="str">
        <f t="shared" si="29"/>
        <v>N/A</v>
      </c>
      <c r="G169" s="45">
        <v>887782</v>
      </c>
      <c r="H169" s="11" t="str">
        <f t="shared" si="30"/>
        <v>N/A</v>
      </c>
      <c r="I169" s="12">
        <v>3.3420000000000001</v>
      </c>
      <c r="J169" s="12">
        <v>122.8</v>
      </c>
      <c r="K169" s="14" t="s">
        <v>213</v>
      </c>
      <c r="L169" s="9" t="str">
        <f t="shared" si="31"/>
        <v>N/A</v>
      </c>
    </row>
    <row r="170" spans="1:12" x14ac:dyDescent="0.25">
      <c r="A170" s="44" t="s">
        <v>1364</v>
      </c>
      <c r="B170" s="35" t="s">
        <v>213</v>
      </c>
      <c r="C170" s="45">
        <v>435124</v>
      </c>
      <c r="D170" s="11" t="str">
        <f t="shared" si="28"/>
        <v>N/A</v>
      </c>
      <c r="E170" s="45">
        <v>741963</v>
      </c>
      <c r="F170" s="11" t="str">
        <f t="shared" si="29"/>
        <v>N/A</v>
      </c>
      <c r="G170" s="45">
        <v>636158</v>
      </c>
      <c r="H170" s="11" t="str">
        <f t="shared" si="30"/>
        <v>N/A</v>
      </c>
      <c r="I170" s="12">
        <v>70.52</v>
      </c>
      <c r="J170" s="12">
        <v>-14.3</v>
      </c>
      <c r="K170" s="14" t="s">
        <v>213</v>
      </c>
      <c r="L170" s="9" t="str">
        <f t="shared" si="31"/>
        <v>N/A</v>
      </c>
    </row>
    <row r="171" spans="1:12" x14ac:dyDescent="0.25">
      <c r="A171" s="44" t="s">
        <v>1601</v>
      </c>
      <c r="B171" s="35" t="s">
        <v>213</v>
      </c>
      <c r="C171" s="45">
        <v>106738</v>
      </c>
      <c r="D171" s="11" t="str">
        <f t="shared" si="28"/>
        <v>N/A</v>
      </c>
      <c r="E171" s="45">
        <v>91175</v>
      </c>
      <c r="F171" s="11" t="str">
        <f t="shared" si="29"/>
        <v>N/A</v>
      </c>
      <c r="G171" s="45">
        <v>157149</v>
      </c>
      <c r="H171" s="11" t="str">
        <f t="shared" si="30"/>
        <v>N/A</v>
      </c>
      <c r="I171" s="12">
        <v>-14.6</v>
      </c>
      <c r="J171" s="12">
        <v>72.36</v>
      </c>
      <c r="K171" s="14" t="s">
        <v>213</v>
      </c>
      <c r="L171" s="9" t="str">
        <f t="shared" si="31"/>
        <v>N/A</v>
      </c>
    </row>
    <row r="172" spans="1:12" x14ac:dyDescent="0.25">
      <c r="A172" s="44" t="s">
        <v>1602</v>
      </c>
      <c r="B172" s="35" t="s">
        <v>213</v>
      </c>
      <c r="C172" s="45">
        <v>420134</v>
      </c>
      <c r="D172" s="11" t="str">
        <f t="shared" si="28"/>
        <v>N/A</v>
      </c>
      <c r="E172" s="45">
        <v>416052</v>
      </c>
      <c r="F172" s="11" t="str">
        <f t="shared" si="29"/>
        <v>N/A</v>
      </c>
      <c r="G172" s="45">
        <v>383967</v>
      </c>
      <c r="H172" s="11" t="str">
        <f t="shared" si="30"/>
        <v>N/A</v>
      </c>
      <c r="I172" s="12">
        <v>-0.97199999999999998</v>
      </c>
      <c r="J172" s="12">
        <v>-7.71</v>
      </c>
      <c r="K172" s="14" t="s">
        <v>213</v>
      </c>
      <c r="L172" s="9" t="str">
        <f t="shared" si="31"/>
        <v>N/A</v>
      </c>
    </row>
    <row r="173" spans="1:12" ht="25" x14ac:dyDescent="0.25">
      <c r="A173" s="44" t="s">
        <v>1365</v>
      </c>
      <c r="B173" s="35" t="s">
        <v>213</v>
      </c>
      <c r="C173" s="45">
        <v>124547</v>
      </c>
      <c r="D173" s="11" t="str">
        <f t="shared" ref="D173:D187" si="32">IF($B173="N/A","N/A",IF(C173&gt;10,"No",IF(C173&lt;-10,"No","Yes")))</f>
        <v>N/A</v>
      </c>
      <c r="E173" s="45">
        <v>46984</v>
      </c>
      <c r="F173" s="11" t="str">
        <f t="shared" ref="F173:F187" si="33">IF($B173="N/A","N/A",IF(E173&gt;10,"No",IF(E173&lt;-10,"No","Yes")))</f>
        <v>N/A</v>
      </c>
      <c r="G173" s="45">
        <v>26705</v>
      </c>
      <c r="H173" s="11" t="str">
        <f t="shared" ref="H173:H187" si="34">IF($B173="N/A","N/A",IF(G173&gt;10,"No",IF(G173&lt;-10,"No","Yes")))</f>
        <v>N/A</v>
      </c>
      <c r="I173" s="12">
        <v>-62.3</v>
      </c>
      <c r="J173" s="12">
        <v>-43.2</v>
      </c>
      <c r="K173" s="43" t="s">
        <v>736</v>
      </c>
      <c r="L173" s="9" t="str">
        <f t="shared" ref="L173:L187" si="35">IF(J173="Div by 0", "N/A", IF(K173="N/A","N/A", IF(J173&gt;VALUE(MID(K173,1,2)), "No", IF(J173&lt;-1*VALUE(MID(K173,1,2)), "No", "Yes"))))</f>
        <v>No</v>
      </c>
    </row>
    <row r="174" spans="1:12" x14ac:dyDescent="0.25">
      <c r="A174" s="44" t="s">
        <v>647</v>
      </c>
      <c r="B174" s="35" t="s">
        <v>213</v>
      </c>
      <c r="C174" s="36">
        <v>321</v>
      </c>
      <c r="D174" s="11" t="str">
        <f t="shared" si="32"/>
        <v>N/A</v>
      </c>
      <c r="E174" s="36">
        <v>381</v>
      </c>
      <c r="F174" s="11" t="str">
        <f t="shared" si="33"/>
        <v>N/A</v>
      </c>
      <c r="G174" s="36">
        <v>349</v>
      </c>
      <c r="H174" s="11" t="str">
        <f t="shared" si="34"/>
        <v>N/A</v>
      </c>
      <c r="I174" s="12">
        <v>18.690000000000001</v>
      </c>
      <c r="J174" s="12">
        <v>-8.4</v>
      </c>
      <c r="K174" s="43" t="s">
        <v>736</v>
      </c>
      <c r="L174" s="9" t="str">
        <f t="shared" si="35"/>
        <v>Yes</v>
      </c>
    </row>
    <row r="175" spans="1:12" x14ac:dyDescent="0.25">
      <c r="A175" s="44" t="s">
        <v>1366</v>
      </c>
      <c r="B175" s="35" t="s">
        <v>213</v>
      </c>
      <c r="C175" s="45">
        <v>387.99688473999998</v>
      </c>
      <c r="D175" s="11" t="str">
        <f t="shared" si="32"/>
        <v>N/A</v>
      </c>
      <c r="E175" s="45">
        <v>123.3175853</v>
      </c>
      <c r="F175" s="11" t="str">
        <f t="shared" si="33"/>
        <v>N/A</v>
      </c>
      <c r="G175" s="45">
        <v>76.518624642000006</v>
      </c>
      <c r="H175" s="11" t="str">
        <f t="shared" si="34"/>
        <v>N/A</v>
      </c>
      <c r="I175" s="12">
        <v>-68.2</v>
      </c>
      <c r="J175" s="12">
        <v>-37.9</v>
      </c>
      <c r="K175" s="43" t="s">
        <v>736</v>
      </c>
      <c r="L175" s="9" t="str">
        <f t="shared" si="35"/>
        <v>No</v>
      </c>
    </row>
    <row r="176" spans="1:12" ht="25" x14ac:dyDescent="0.25">
      <c r="A176" s="44" t="s">
        <v>1367</v>
      </c>
      <c r="B176" s="35" t="s">
        <v>213</v>
      </c>
      <c r="C176" s="45">
        <v>0</v>
      </c>
      <c r="D176" s="11" t="str">
        <f t="shared" si="32"/>
        <v>N/A</v>
      </c>
      <c r="E176" s="45">
        <v>0</v>
      </c>
      <c r="F176" s="11" t="str">
        <f t="shared" si="33"/>
        <v>N/A</v>
      </c>
      <c r="G176" s="45">
        <v>0</v>
      </c>
      <c r="H176" s="11" t="str">
        <f t="shared" si="34"/>
        <v>N/A</v>
      </c>
      <c r="I176" s="12" t="s">
        <v>1744</v>
      </c>
      <c r="J176" s="12" t="s">
        <v>1744</v>
      </c>
      <c r="K176" s="43" t="s">
        <v>736</v>
      </c>
      <c r="L176" s="9" t="str">
        <f t="shared" si="35"/>
        <v>N/A</v>
      </c>
    </row>
    <row r="177" spans="1:12" x14ac:dyDescent="0.25">
      <c r="A177" s="44" t="s">
        <v>514</v>
      </c>
      <c r="B177" s="35" t="s">
        <v>213</v>
      </c>
      <c r="C177" s="36">
        <v>0</v>
      </c>
      <c r="D177" s="11" t="str">
        <f t="shared" si="32"/>
        <v>N/A</v>
      </c>
      <c r="E177" s="36">
        <v>0</v>
      </c>
      <c r="F177" s="11" t="str">
        <f t="shared" si="33"/>
        <v>N/A</v>
      </c>
      <c r="G177" s="36">
        <v>0</v>
      </c>
      <c r="H177" s="11" t="str">
        <f t="shared" si="34"/>
        <v>N/A</v>
      </c>
      <c r="I177" s="12" t="s">
        <v>1744</v>
      </c>
      <c r="J177" s="12" t="s">
        <v>1744</v>
      </c>
      <c r="K177" s="43" t="s">
        <v>736</v>
      </c>
      <c r="L177" s="9" t="str">
        <f t="shared" si="35"/>
        <v>N/A</v>
      </c>
    </row>
    <row r="178" spans="1:12" x14ac:dyDescent="0.25">
      <c r="A178" s="44" t="s">
        <v>1368</v>
      </c>
      <c r="B178" s="35" t="s">
        <v>213</v>
      </c>
      <c r="C178" s="45" t="s">
        <v>1744</v>
      </c>
      <c r="D178" s="11" t="str">
        <f t="shared" si="32"/>
        <v>N/A</v>
      </c>
      <c r="E178" s="45" t="s">
        <v>1744</v>
      </c>
      <c r="F178" s="11" t="str">
        <f t="shared" si="33"/>
        <v>N/A</v>
      </c>
      <c r="G178" s="45" t="s">
        <v>1744</v>
      </c>
      <c r="H178" s="11" t="str">
        <f t="shared" si="34"/>
        <v>N/A</v>
      </c>
      <c r="I178" s="12" t="s">
        <v>1744</v>
      </c>
      <c r="J178" s="12" t="s">
        <v>1744</v>
      </c>
      <c r="K178" s="43" t="s">
        <v>736</v>
      </c>
      <c r="L178" s="9" t="str">
        <f t="shared" si="35"/>
        <v>N/A</v>
      </c>
    </row>
    <row r="179" spans="1:12" ht="25" x14ac:dyDescent="0.25">
      <c r="A179" s="44" t="s">
        <v>1369</v>
      </c>
      <c r="B179" s="35" t="s">
        <v>213</v>
      </c>
      <c r="C179" s="45">
        <v>10388807</v>
      </c>
      <c r="D179" s="11" t="str">
        <f t="shared" si="32"/>
        <v>N/A</v>
      </c>
      <c r="E179" s="45">
        <v>10963095</v>
      </c>
      <c r="F179" s="11" t="str">
        <f t="shared" si="33"/>
        <v>N/A</v>
      </c>
      <c r="G179" s="45">
        <v>11365630</v>
      </c>
      <c r="H179" s="11" t="str">
        <f t="shared" si="34"/>
        <v>N/A</v>
      </c>
      <c r="I179" s="12">
        <v>5.5279999999999996</v>
      </c>
      <c r="J179" s="12">
        <v>3.6720000000000002</v>
      </c>
      <c r="K179" s="43" t="s">
        <v>736</v>
      </c>
      <c r="L179" s="9" t="str">
        <f t="shared" si="35"/>
        <v>Yes</v>
      </c>
    </row>
    <row r="180" spans="1:12" x14ac:dyDescent="0.25">
      <c r="A180" s="44" t="s">
        <v>515</v>
      </c>
      <c r="B180" s="35" t="s">
        <v>213</v>
      </c>
      <c r="C180" s="36">
        <v>16832</v>
      </c>
      <c r="D180" s="11" t="str">
        <f t="shared" si="32"/>
        <v>N/A</v>
      </c>
      <c r="E180" s="36">
        <v>18081</v>
      </c>
      <c r="F180" s="11" t="str">
        <f t="shared" si="33"/>
        <v>N/A</v>
      </c>
      <c r="G180" s="36">
        <v>19024</v>
      </c>
      <c r="H180" s="11" t="str">
        <f t="shared" si="34"/>
        <v>N/A</v>
      </c>
      <c r="I180" s="12">
        <v>7.42</v>
      </c>
      <c r="J180" s="12">
        <v>5.2149999999999999</v>
      </c>
      <c r="K180" s="43" t="s">
        <v>736</v>
      </c>
      <c r="L180" s="9" t="str">
        <f t="shared" si="35"/>
        <v>Yes</v>
      </c>
    </row>
    <row r="181" spans="1:12" ht="25" x14ac:dyDescent="0.25">
      <c r="A181" s="44" t="s">
        <v>1370</v>
      </c>
      <c r="B181" s="35" t="s">
        <v>213</v>
      </c>
      <c r="C181" s="45">
        <v>617.20573907000005</v>
      </c>
      <c r="D181" s="11" t="str">
        <f t="shared" si="32"/>
        <v>N/A</v>
      </c>
      <c r="E181" s="45">
        <v>606.33233781000001</v>
      </c>
      <c r="F181" s="11" t="str">
        <f t="shared" si="33"/>
        <v>N/A</v>
      </c>
      <c r="G181" s="45">
        <v>597.43639613000005</v>
      </c>
      <c r="H181" s="11" t="str">
        <f t="shared" si="34"/>
        <v>N/A</v>
      </c>
      <c r="I181" s="12">
        <v>-1.76</v>
      </c>
      <c r="J181" s="12">
        <v>-1.47</v>
      </c>
      <c r="K181" s="43" t="s">
        <v>736</v>
      </c>
      <c r="L181" s="9" t="str">
        <f t="shared" si="35"/>
        <v>Yes</v>
      </c>
    </row>
    <row r="182" spans="1:12" ht="25" x14ac:dyDescent="0.25">
      <c r="A182" s="44" t="s">
        <v>1371</v>
      </c>
      <c r="B182" s="35" t="s">
        <v>213</v>
      </c>
      <c r="C182" s="45">
        <v>0</v>
      </c>
      <c r="D182" s="11" t="str">
        <f t="shared" si="32"/>
        <v>N/A</v>
      </c>
      <c r="E182" s="45">
        <v>0</v>
      </c>
      <c r="F182" s="11" t="str">
        <f t="shared" si="33"/>
        <v>N/A</v>
      </c>
      <c r="G182" s="45">
        <v>0</v>
      </c>
      <c r="H182" s="11" t="str">
        <f t="shared" si="34"/>
        <v>N/A</v>
      </c>
      <c r="I182" s="12" t="s">
        <v>1744</v>
      </c>
      <c r="J182" s="12" t="s">
        <v>1744</v>
      </c>
      <c r="K182" s="43" t="s">
        <v>736</v>
      </c>
      <c r="L182" s="9" t="str">
        <f t="shared" si="35"/>
        <v>N/A</v>
      </c>
    </row>
    <row r="183" spans="1:12" x14ac:dyDescent="0.25">
      <c r="A183" s="44" t="s">
        <v>516</v>
      </c>
      <c r="B183" s="35" t="s">
        <v>213</v>
      </c>
      <c r="C183" s="36">
        <v>0</v>
      </c>
      <c r="D183" s="11" t="str">
        <f t="shared" si="32"/>
        <v>N/A</v>
      </c>
      <c r="E183" s="36">
        <v>0</v>
      </c>
      <c r="F183" s="11" t="str">
        <f t="shared" si="33"/>
        <v>N/A</v>
      </c>
      <c r="G183" s="36">
        <v>0</v>
      </c>
      <c r="H183" s="11" t="str">
        <f t="shared" si="34"/>
        <v>N/A</v>
      </c>
      <c r="I183" s="12" t="s">
        <v>1744</v>
      </c>
      <c r="J183" s="12" t="s">
        <v>1744</v>
      </c>
      <c r="K183" s="43" t="s">
        <v>736</v>
      </c>
      <c r="L183" s="9" t="str">
        <f t="shared" si="35"/>
        <v>N/A</v>
      </c>
    </row>
    <row r="184" spans="1:12" x14ac:dyDescent="0.25">
      <c r="A184" s="44" t="s">
        <v>1372</v>
      </c>
      <c r="B184" s="35" t="s">
        <v>213</v>
      </c>
      <c r="C184" s="45" t="s">
        <v>1744</v>
      </c>
      <c r="D184" s="11" t="str">
        <f t="shared" si="32"/>
        <v>N/A</v>
      </c>
      <c r="E184" s="45" t="s">
        <v>1744</v>
      </c>
      <c r="F184" s="11" t="str">
        <f t="shared" si="33"/>
        <v>N/A</v>
      </c>
      <c r="G184" s="45" t="s">
        <v>1744</v>
      </c>
      <c r="H184" s="11" t="str">
        <f t="shared" si="34"/>
        <v>N/A</v>
      </c>
      <c r="I184" s="12" t="s">
        <v>1744</v>
      </c>
      <c r="J184" s="12" t="s">
        <v>1744</v>
      </c>
      <c r="K184" s="43" t="s">
        <v>736</v>
      </c>
      <c r="L184" s="9" t="str">
        <f t="shared" si="35"/>
        <v>N/A</v>
      </c>
    </row>
    <row r="185" spans="1:12" ht="25" x14ac:dyDescent="0.25">
      <c r="A185" s="44" t="s">
        <v>1373</v>
      </c>
      <c r="B185" s="35" t="s">
        <v>213</v>
      </c>
      <c r="C185" s="45">
        <v>705752870</v>
      </c>
      <c r="D185" s="11" t="str">
        <f t="shared" si="32"/>
        <v>N/A</v>
      </c>
      <c r="E185" s="45">
        <v>769901505</v>
      </c>
      <c r="F185" s="11" t="str">
        <f t="shared" si="33"/>
        <v>N/A</v>
      </c>
      <c r="G185" s="45">
        <v>802116075</v>
      </c>
      <c r="H185" s="11" t="str">
        <f t="shared" si="34"/>
        <v>N/A</v>
      </c>
      <c r="I185" s="12">
        <v>9.0890000000000004</v>
      </c>
      <c r="J185" s="12">
        <v>4.1840000000000002</v>
      </c>
      <c r="K185" s="43" t="s">
        <v>736</v>
      </c>
      <c r="L185" s="9" t="str">
        <f t="shared" si="35"/>
        <v>Yes</v>
      </c>
    </row>
    <row r="186" spans="1:12" ht="25" x14ac:dyDescent="0.25">
      <c r="A186" s="44" t="s">
        <v>517</v>
      </c>
      <c r="B186" s="35" t="s">
        <v>213</v>
      </c>
      <c r="C186" s="36">
        <v>19598</v>
      </c>
      <c r="D186" s="11" t="str">
        <f t="shared" si="32"/>
        <v>N/A</v>
      </c>
      <c r="E186" s="36">
        <v>20211</v>
      </c>
      <c r="F186" s="11" t="str">
        <f t="shared" si="33"/>
        <v>N/A</v>
      </c>
      <c r="G186" s="36">
        <v>20738</v>
      </c>
      <c r="H186" s="11" t="str">
        <f t="shared" si="34"/>
        <v>N/A</v>
      </c>
      <c r="I186" s="12">
        <v>3.1280000000000001</v>
      </c>
      <c r="J186" s="12">
        <v>2.6070000000000002</v>
      </c>
      <c r="K186" s="43" t="s">
        <v>736</v>
      </c>
      <c r="L186" s="9" t="str">
        <f t="shared" si="35"/>
        <v>Yes</v>
      </c>
    </row>
    <row r="187" spans="1:12" ht="25" x14ac:dyDescent="0.25">
      <c r="A187" s="44" t="s">
        <v>1374</v>
      </c>
      <c r="B187" s="35" t="s">
        <v>213</v>
      </c>
      <c r="C187" s="45">
        <v>36011.474130000002</v>
      </c>
      <c r="D187" s="11" t="str">
        <f t="shared" si="32"/>
        <v>N/A</v>
      </c>
      <c r="E187" s="45">
        <v>38093.192073999999</v>
      </c>
      <c r="F187" s="11" t="str">
        <f t="shared" si="33"/>
        <v>N/A</v>
      </c>
      <c r="G187" s="45">
        <v>38678.564711999999</v>
      </c>
      <c r="H187" s="11" t="str">
        <f t="shared" si="34"/>
        <v>N/A</v>
      </c>
      <c r="I187" s="12">
        <v>5.7809999999999997</v>
      </c>
      <c r="J187" s="12">
        <v>1.5369999999999999</v>
      </c>
      <c r="K187" s="43" t="s">
        <v>736</v>
      </c>
      <c r="L187" s="9" t="str">
        <f t="shared" si="35"/>
        <v>Yes</v>
      </c>
    </row>
    <row r="188" spans="1:12" x14ac:dyDescent="0.25">
      <c r="A188" s="4" t="s">
        <v>1375</v>
      </c>
      <c r="B188" s="35" t="s">
        <v>213</v>
      </c>
      <c r="C188" s="45">
        <v>790832788</v>
      </c>
      <c r="D188" s="11" t="str">
        <f t="shared" ref="D188:D203" si="36">IF($B188="N/A","N/A",IF(C188&gt;10,"No",IF(C188&lt;-10,"No","Yes")))</f>
        <v>N/A</v>
      </c>
      <c r="E188" s="45">
        <v>854926558</v>
      </c>
      <c r="F188" s="11" t="str">
        <f t="shared" ref="F188:F203" si="37">IF($B188="N/A","N/A",IF(E188&gt;10,"No",IF(E188&lt;-10,"No","Yes")))</f>
        <v>N/A</v>
      </c>
      <c r="G188" s="45">
        <v>952127892</v>
      </c>
      <c r="H188" s="11" t="str">
        <f t="shared" ref="H188:H203" si="38">IF($B188="N/A","N/A",IF(G188&gt;10,"No",IF(G188&lt;-10,"No","Yes")))</f>
        <v>N/A</v>
      </c>
      <c r="I188" s="12">
        <v>8.1050000000000004</v>
      </c>
      <c r="J188" s="12">
        <v>11.37</v>
      </c>
      <c r="K188" s="43" t="s">
        <v>736</v>
      </c>
      <c r="L188" s="9" t="str">
        <f t="shared" ref="L188:L203" si="39">IF(J188="Div by 0", "N/A", IF(K188="N/A","N/A", IF(J188&gt;VALUE(MID(K188,1,2)), "No", IF(J188&lt;-1*VALUE(MID(K188,1,2)), "No", "Yes"))))</f>
        <v>Yes</v>
      </c>
    </row>
    <row r="189" spans="1:12" x14ac:dyDescent="0.25">
      <c r="A189" s="4" t="s">
        <v>1472</v>
      </c>
      <c r="B189" s="35" t="s">
        <v>213</v>
      </c>
      <c r="C189" s="36">
        <v>25769</v>
      </c>
      <c r="D189" s="11" t="str">
        <f t="shared" si="36"/>
        <v>N/A</v>
      </c>
      <c r="E189" s="36">
        <v>26686</v>
      </c>
      <c r="F189" s="11" t="str">
        <f t="shared" si="37"/>
        <v>N/A</v>
      </c>
      <c r="G189" s="36">
        <v>27313</v>
      </c>
      <c r="H189" s="11" t="str">
        <f t="shared" si="38"/>
        <v>N/A</v>
      </c>
      <c r="I189" s="12">
        <v>3.5590000000000002</v>
      </c>
      <c r="J189" s="12">
        <v>2.35</v>
      </c>
      <c r="K189" s="43" t="s">
        <v>736</v>
      </c>
      <c r="L189" s="9" t="str">
        <f t="shared" si="39"/>
        <v>Yes</v>
      </c>
    </row>
    <row r="190" spans="1:12" x14ac:dyDescent="0.25">
      <c r="A190" s="4" t="s">
        <v>1473</v>
      </c>
      <c r="B190" s="35" t="s">
        <v>213</v>
      </c>
      <c r="C190" s="45">
        <v>30689.308394</v>
      </c>
      <c r="D190" s="11" t="str">
        <f t="shared" si="36"/>
        <v>N/A</v>
      </c>
      <c r="E190" s="45">
        <v>32036.519447999999</v>
      </c>
      <c r="F190" s="11" t="str">
        <f t="shared" si="37"/>
        <v>N/A</v>
      </c>
      <c r="G190" s="45">
        <v>34859.879617999999</v>
      </c>
      <c r="H190" s="11" t="str">
        <f t="shared" si="38"/>
        <v>N/A</v>
      </c>
      <c r="I190" s="12">
        <v>4.3899999999999997</v>
      </c>
      <c r="J190" s="12">
        <v>8.8130000000000006</v>
      </c>
      <c r="K190" s="43" t="s">
        <v>736</v>
      </c>
      <c r="L190" s="9" t="str">
        <f t="shared" si="39"/>
        <v>Yes</v>
      </c>
    </row>
    <row r="191" spans="1:12" x14ac:dyDescent="0.25">
      <c r="A191" s="4" t="s">
        <v>1474</v>
      </c>
      <c r="B191" s="35" t="s">
        <v>213</v>
      </c>
      <c r="C191" s="45">
        <v>18029.334214999999</v>
      </c>
      <c r="D191" s="11" t="str">
        <f t="shared" si="36"/>
        <v>N/A</v>
      </c>
      <c r="E191" s="45">
        <v>19045.785667</v>
      </c>
      <c r="F191" s="11" t="str">
        <f t="shared" si="37"/>
        <v>N/A</v>
      </c>
      <c r="G191" s="45">
        <v>21097.790471</v>
      </c>
      <c r="H191" s="11" t="str">
        <f t="shared" si="38"/>
        <v>N/A</v>
      </c>
      <c r="I191" s="12">
        <v>5.6379999999999999</v>
      </c>
      <c r="J191" s="12">
        <v>10.77</v>
      </c>
      <c r="K191" s="43" t="s">
        <v>736</v>
      </c>
      <c r="L191" s="9" t="str">
        <f t="shared" si="39"/>
        <v>Yes</v>
      </c>
    </row>
    <row r="192" spans="1:12" x14ac:dyDescent="0.25">
      <c r="A192" s="4" t="s">
        <v>1475</v>
      </c>
      <c r="B192" s="35" t="s">
        <v>213</v>
      </c>
      <c r="C192" s="45">
        <v>47793.963623000003</v>
      </c>
      <c r="D192" s="11" t="str">
        <f t="shared" si="36"/>
        <v>N/A</v>
      </c>
      <c r="E192" s="45">
        <v>50667.724177999997</v>
      </c>
      <c r="F192" s="11" t="str">
        <f t="shared" si="37"/>
        <v>N/A</v>
      </c>
      <c r="G192" s="45">
        <v>54646.356438000003</v>
      </c>
      <c r="H192" s="11" t="str">
        <f t="shared" si="38"/>
        <v>N/A</v>
      </c>
      <c r="I192" s="12">
        <v>6.0129999999999999</v>
      </c>
      <c r="J192" s="12">
        <v>7.8520000000000003</v>
      </c>
      <c r="K192" s="43" t="s">
        <v>736</v>
      </c>
      <c r="L192" s="9" t="str">
        <f t="shared" si="39"/>
        <v>Yes</v>
      </c>
    </row>
    <row r="193" spans="1:12" x14ac:dyDescent="0.25">
      <c r="A193" s="44" t="s">
        <v>1476</v>
      </c>
      <c r="B193" s="35" t="s">
        <v>213</v>
      </c>
      <c r="C193" s="9">
        <v>29.894431555000001</v>
      </c>
      <c r="D193" s="11" t="str">
        <f t="shared" si="36"/>
        <v>N/A</v>
      </c>
      <c r="E193" s="9">
        <v>30.387155544999999</v>
      </c>
      <c r="F193" s="11" t="str">
        <f t="shared" si="37"/>
        <v>N/A</v>
      </c>
      <c r="G193" s="9">
        <v>30.902302426999999</v>
      </c>
      <c r="H193" s="11" t="str">
        <f t="shared" si="38"/>
        <v>N/A</v>
      </c>
      <c r="I193" s="12">
        <v>1.6479999999999999</v>
      </c>
      <c r="J193" s="12">
        <v>1.6950000000000001</v>
      </c>
      <c r="K193" s="43" t="s">
        <v>736</v>
      </c>
      <c r="L193" s="9" t="str">
        <f t="shared" si="39"/>
        <v>Yes</v>
      </c>
    </row>
    <row r="194" spans="1:12" x14ac:dyDescent="0.25">
      <c r="A194" s="44" t="s">
        <v>1477</v>
      </c>
      <c r="B194" s="35" t="s">
        <v>213</v>
      </c>
      <c r="C194" s="9">
        <v>30.093873104</v>
      </c>
      <c r="D194" s="11" t="str">
        <f t="shared" si="36"/>
        <v>N/A</v>
      </c>
      <c r="E194" s="9">
        <v>31.496161549</v>
      </c>
      <c r="F194" s="11" t="str">
        <f t="shared" si="37"/>
        <v>N/A</v>
      </c>
      <c r="G194" s="9">
        <v>32.079334877999997</v>
      </c>
      <c r="H194" s="11" t="str">
        <f t="shared" si="38"/>
        <v>N/A</v>
      </c>
      <c r="I194" s="12">
        <v>4.66</v>
      </c>
      <c r="J194" s="12">
        <v>1.8520000000000001</v>
      </c>
      <c r="K194" s="43" t="s">
        <v>736</v>
      </c>
      <c r="L194" s="9" t="str">
        <f t="shared" si="39"/>
        <v>Yes</v>
      </c>
    </row>
    <row r="195" spans="1:12" x14ac:dyDescent="0.25">
      <c r="A195" s="44" t="s">
        <v>1478</v>
      </c>
      <c r="B195" s="35" t="s">
        <v>213</v>
      </c>
      <c r="C195" s="9">
        <v>33.258467343</v>
      </c>
      <c r="D195" s="11" t="str">
        <f t="shared" si="36"/>
        <v>N/A</v>
      </c>
      <c r="E195" s="9">
        <v>33.283639942000001</v>
      </c>
      <c r="F195" s="11" t="str">
        <f t="shared" si="37"/>
        <v>N/A</v>
      </c>
      <c r="G195" s="9">
        <v>33.909745244</v>
      </c>
      <c r="H195" s="11" t="str">
        <f t="shared" si="38"/>
        <v>N/A</v>
      </c>
      <c r="I195" s="12">
        <v>7.5700000000000003E-2</v>
      </c>
      <c r="J195" s="12">
        <v>1.881</v>
      </c>
      <c r="K195" s="43" t="s">
        <v>736</v>
      </c>
      <c r="L195" s="9" t="str">
        <f t="shared" si="39"/>
        <v>Yes</v>
      </c>
    </row>
    <row r="196" spans="1:12" x14ac:dyDescent="0.25">
      <c r="A196" s="4" t="s">
        <v>1387</v>
      </c>
      <c r="B196" s="35" t="s">
        <v>213</v>
      </c>
      <c r="C196" s="45">
        <v>705752870</v>
      </c>
      <c r="D196" s="11" t="str">
        <f t="shared" si="36"/>
        <v>N/A</v>
      </c>
      <c r="E196" s="45">
        <v>769901505</v>
      </c>
      <c r="F196" s="11" t="str">
        <f t="shared" si="37"/>
        <v>N/A</v>
      </c>
      <c r="G196" s="45">
        <v>802116075</v>
      </c>
      <c r="H196" s="11" t="str">
        <f t="shared" si="38"/>
        <v>N/A</v>
      </c>
      <c r="I196" s="12">
        <v>9.0890000000000004</v>
      </c>
      <c r="J196" s="12">
        <v>4.1840000000000002</v>
      </c>
      <c r="K196" s="43" t="s">
        <v>736</v>
      </c>
      <c r="L196" s="9" t="str">
        <f t="shared" si="39"/>
        <v>Yes</v>
      </c>
    </row>
    <row r="197" spans="1:12" x14ac:dyDescent="0.25">
      <c r="A197" s="4" t="s">
        <v>1479</v>
      </c>
      <c r="B197" s="35" t="s">
        <v>213</v>
      </c>
      <c r="C197" s="36">
        <v>19599</v>
      </c>
      <c r="D197" s="11" t="str">
        <f t="shared" si="36"/>
        <v>N/A</v>
      </c>
      <c r="E197" s="36">
        <v>20211</v>
      </c>
      <c r="F197" s="11" t="str">
        <f t="shared" si="37"/>
        <v>N/A</v>
      </c>
      <c r="G197" s="36">
        <v>20738</v>
      </c>
      <c r="H197" s="11" t="str">
        <f t="shared" si="38"/>
        <v>N/A</v>
      </c>
      <c r="I197" s="12">
        <v>3.1230000000000002</v>
      </c>
      <c r="J197" s="12">
        <v>2.6070000000000002</v>
      </c>
      <c r="K197" s="43" t="s">
        <v>736</v>
      </c>
      <c r="L197" s="9" t="str">
        <f t="shared" si="39"/>
        <v>Yes</v>
      </c>
    </row>
    <row r="198" spans="1:12" ht="25" x14ac:dyDescent="0.25">
      <c r="A198" s="4" t="s">
        <v>1480</v>
      </c>
      <c r="B198" s="35" t="s">
        <v>213</v>
      </c>
      <c r="C198" s="45">
        <v>36009.636716000001</v>
      </c>
      <c r="D198" s="11" t="str">
        <f t="shared" si="36"/>
        <v>N/A</v>
      </c>
      <c r="E198" s="45">
        <v>38093.192073999999</v>
      </c>
      <c r="F198" s="11" t="str">
        <f t="shared" si="37"/>
        <v>N/A</v>
      </c>
      <c r="G198" s="45">
        <v>38678.564711999999</v>
      </c>
      <c r="H198" s="11" t="str">
        <f t="shared" si="38"/>
        <v>N/A</v>
      </c>
      <c r="I198" s="12">
        <v>5.7859999999999996</v>
      </c>
      <c r="J198" s="12">
        <v>1.5369999999999999</v>
      </c>
      <c r="K198" s="43" t="s">
        <v>736</v>
      </c>
      <c r="L198" s="9" t="str">
        <f t="shared" si="39"/>
        <v>Yes</v>
      </c>
    </row>
    <row r="199" spans="1:12" ht="25" x14ac:dyDescent="0.25">
      <c r="A199" s="4" t="s">
        <v>1481</v>
      </c>
      <c r="B199" s="35" t="s">
        <v>213</v>
      </c>
      <c r="C199" s="45">
        <v>15615.995018</v>
      </c>
      <c r="D199" s="11" t="str">
        <f t="shared" si="36"/>
        <v>N/A</v>
      </c>
      <c r="E199" s="45">
        <v>17242.403568000002</v>
      </c>
      <c r="F199" s="11" t="str">
        <f t="shared" si="37"/>
        <v>N/A</v>
      </c>
      <c r="G199" s="45">
        <v>18831.088164000001</v>
      </c>
      <c r="H199" s="11" t="str">
        <f t="shared" si="38"/>
        <v>N/A</v>
      </c>
      <c r="I199" s="12">
        <v>10.42</v>
      </c>
      <c r="J199" s="12">
        <v>9.2140000000000004</v>
      </c>
      <c r="K199" s="43" t="s">
        <v>736</v>
      </c>
      <c r="L199" s="9" t="str">
        <f t="shared" si="39"/>
        <v>Yes</v>
      </c>
    </row>
    <row r="200" spans="1:12" ht="25" x14ac:dyDescent="0.25">
      <c r="A200" s="4" t="s">
        <v>1482</v>
      </c>
      <c r="B200" s="35" t="s">
        <v>213</v>
      </c>
      <c r="C200" s="45">
        <v>74956.405048000001</v>
      </c>
      <c r="D200" s="11" t="str">
        <f t="shared" si="36"/>
        <v>N/A</v>
      </c>
      <c r="E200" s="45">
        <v>78283.550709999996</v>
      </c>
      <c r="F200" s="11" t="str">
        <f t="shared" si="37"/>
        <v>N/A</v>
      </c>
      <c r="G200" s="45">
        <v>76610.900435000003</v>
      </c>
      <c r="H200" s="11" t="str">
        <f t="shared" si="38"/>
        <v>N/A</v>
      </c>
      <c r="I200" s="12">
        <v>4.4390000000000001</v>
      </c>
      <c r="J200" s="12">
        <v>-2.14</v>
      </c>
      <c r="K200" s="43" t="s">
        <v>736</v>
      </c>
      <c r="L200" s="9" t="str">
        <f t="shared" si="39"/>
        <v>Yes</v>
      </c>
    </row>
    <row r="201" spans="1:12" ht="25" x14ac:dyDescent="0.25">
      <c r="A201" s="4" t="s">
        <v>1483</v>
      </c>
      <c r="B201" s="35" t="s">
        <v>213</v>
      </c>
      <c r="C201" s="9">
        <v>22.736658933000001</v>
      </c>
      <c r="D201" s="11" t="str">
        <f t="shared" si="36"/>
        <v>N/A</v>
      </c>
      <c r="E201" s="9">
        <v>23.014119789999999</v>
      </c>
      <c r="F201" s="11" t="str">
        <f t="shared" si="37"/>
        <v>N/A</v>
      </c>
      <c r="G201" s="9">
        <v>23.463257339999998</v>
      </c>
      <c r="H201" s="11" t="str">
        <f t="shared" si="38"/>
        <v>N/A</v>
      </c>
      <c r="I201" s="12">
        <v>1.22</v>
      </c>
      <c r="J201" s="12">
        <v>1.952</v>
      </c>
      <c r="K201" s="43" t="s">
        <v>736</v>
      </c>
      <c r="L201" s="9" t="str">
        <f t="shared" si="39"/>
        <v>Yes</v>
      </c>
    </row>
    <row r="202" spans="1:12" ht="25" x14ac:dyDescent="0.25">
      <c r="A202" s="4" t="s">
        <v>1484</v>
      </c>
      <c r="B202" s="35" t="s">
        <v>213</v>
      </c>
      <c r="C202" s="9">
        <v>26.917274327000001</v>
      </c>
      <c r="D202" s="11" t="str">
        <f t="shared" si="36"/>
        <v>N/A</v>
      </c>
      <c r="E202" s="9">
        <v>27.711949266000001</v>
      </c>
      <c r="F202" s="11" t="str">
        <f t="shared" si="37"/>
        <v>N/A</v>
      </c>
      <c r="G202" s="9">
        <v>28.079500330999998</v>
      </c>
      <c r="H202" s="11" t="str">
        <f t="shared" si="38"/>
        <v>N/A</v>
      </c>
      <c r="I202" s="12">
        <v>2.952</v>
      </c>
      <c r="J202" s="12">
        <v>1.3260000000000001</v>
      </c>
      <c r="K202" s="43" t="s">
        <v>736</v>
      </c>
      <c r="L202" s="9" t="str">
        <f t="shared" si="39"/>
        <v>Yes</v>
      </c>
    </row>
    <row r="203" spans="1:12" ht="25" x14ac:dyDescent="0.25">
      <c r="A203" s="4" t="s">
        <v>1485</v>
      </c>
      <c r="B203" s="35" t="s">
        <v>213</v>
      </c>
      <c r="C203" s="9">
        <v>20.168897673</v>
      </c>
      <c r="D203" s="11" t="str">
        <f t="shared" si="36"/>
        <v>N/A</v>
      </c>
      <c r="E203" s="9">
        <v>20.579027401000001</v>
      </c>
      <c r="F203" s="11" t="str">
        <f t="shared" si="37"/>
        <v>N/A</v>
      </c>
      <c r="G203" s="9">
        <v>21.267508885000002</v>
      </c>
      <c r="H203" s="11" t="str">
        <f t="shared" si="38"/>
        <v>N/A</v>
      </c>
      <c r="I203" s="12">
        <v>2.0329999999999999</v>
      </c>
      <c r="J203" s="12">
        <v>3.3460000000000001</v>
      </c>
      <c r="K203" s="43" t="s">
        <v>736</v>
      </c>
      <c r="L203" s="9" t="str">
        <f t="shared" si="39"/>
        <v>Yes</v>
      </c>
    </row>
    <row r="204" spans="1:12" x14ac:dyDescent="0.25">
      <c r="A204" s="144" t="s">
        <v>1632</v>
      </c>
      <c r="B204" s="145"/>
      <c r="C204" s="145"/>
      <c r="D204" s="145"/>
      <c r="E204" s="145"/>
      <c r="F204" s="145"/>
      <c r="G204" s="145"/>
      <c r="H204" s="145"/>
      <c r="I204" s="145"/>
      <c r="J204" s="145"/>
      <c r="K204" s="145"/>
      <c r="L204" s="146"/>
    </row>
    <row r="205" spans="1:12" x14ac:dyDescent="0.25">
      <c r="A205" s="136" t="s">
        <v>1630</v>
      </c>
      <c r="B205" s="137"/>
      <c r="C205" s="137"/>
      <c r="D205" s="137"/>
      <c r="E205" s="137"/>
      <c r="F205" s="137"/>
      <c r="G205" s="137"/>
      <c r="H205" s="137"/>
      <c r="I205" s="137"/>
      <c r="J205" s="137"/>
      <c r="K205" s="137"/>
      <c r="L205" s="138"/>
    </row>
    <row r="206" spans="1:12" s="20" customFormat="1" x14ac:dyDescent="0.25">
      <c r="A206" s="139" t="s">
        <v>1731</v>
      </c>
      <c r="B206" s="139"/>
      <c r="C206" s="139"/>
      <c r="D206" s="139"/>
      <c r="E206" s="139"/>
      <c r="F206" s="139"/>
      <c r="G206" s="139"/>
      <c r="H206" s="139"/>
      <c r="I206" s="139"/>
      <c r="J206" s="139"/>
      <c r="K206" s="139"/>
      <c r="L206" s="140"/>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30" sqref="A30"/>
      <selection pane="topRight" activeCell="A30" sqref="A30"/>
      <selection pane="bottomLeft" activeCell="A30" sqref="A30"/>
      <selection pane="bottomRight" activeCell="A30" sqref="A30"/>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1725</v>
      </c>
      <c r="B1" s="128"/>
      <c r="C1" s="128"/>
      <c r="D1" s="128"/>
      <c r="E1" s="128"/>
      <c r="F1" s="128"/>
      <c r="G1" s="128"/>
      <c r="H1" s="128"/>
      <c r="I1" s="128"/>
      <c r="J1" s="128"/>
      <c r="K1" s="128"/>
      <c r="L1" s="129"/>
    </row>
    <row r="2" spans="1:12" s="20" customFormat="1" ht="50.25" customHeight="1" x14ac:dyDescent="0.3">
      <c r="A2" s="150" t="s">
        <v>1595</v>
      </c>
      <c r="B2" s="151"/>
      <c r="C2" s="151"/>
      <c r="D2" s="151"/>
      <c r="E2" s="151"/>
      <c r="F2" s="151"/>
      <c r="G2" s="151"/>
      <c r="H2" s="151"/>
      <c r="I2" s="151"/>
      <c r="J2" s="151"/>
      <c r="K2" s="151"/>
      <c r="L2" s="152"/>
    </row>
    <row r="3" spans="1:12" s="20" customFormat="1" ht="13" x14ac:dyDescent="0.3">
      <c r="A3" s="133" t="s">
        <v>1743</v>
      </c>
      <c r="B3" s="134"/>
      <c r="C3" s="134"/>
      <c r="D3" s="134"/>
      <c r="E3" s="134"/>
      <c r="F3" s="134"/>
      <c r="G3" s="134"/>
      <c r="H3" s="134"/>
      <c r="I3" s="134"/>
      <c r="J3" s="134"/>
      <c r="K3" s="134"/>
      <c r="L3" s="135"/>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1723</v>
      </c>
      <c r="E5" s="24" t="s">
        <v>1693</v>
      </c>
      <c r="F5" s="24" t="s">
        <v>1720</v>
      </c>
      <c r="G5" s="24" t="s">
        <v>1717</v>
      </c>
      <c r="H5" s="24" t="s">
        <v>1718</v>
      </c>
      <c r="I5" s="40" t="s">
        <v>1724</v>
      </c>
      <c r="J5" s="40" t="s">
        <v>1721</v>
      </c>
      <c r="K5" s="41" t="s">
        <v>741</v>
      </c>
      <c r="L5" s="42" t="s">
        <v>740</v>
      </c>
    </row>
    <row r="6" spans="1:12" x14ac:dyDescent="0.25">
      <c r="A6" s="3" t="s">
        <v>9</v>
      </c>
      <c r="B6" s="35" t="s">
        <v>213</v>
      </c>
      <c r="C6" s="36">
        <v>257615</v>
      </c>
      <c r="D6" s="11" t="str">
        <f>IF($B6="N/A","N/A",IF(C6&gt;10,"No",IF(C6&lt;-10,"No","Yes")))</f>
        <v>N/A</v>
      </c>
      <c r="E6" s="36">
        <v>749940</v>
      </c>
      <c r="F6" s="11" t="str">
        <f>IF($B6="N/A","N/A",IF(E6&gt;10,"No",IF(E6&lt;-10,"No","Yes")))</f>
        <v>N/A</v>
      </c>
      <c r="G6" s="36">
        <v>775845</v>
      </c>
      <c r="H6" s="11" t="str">
        <f>IF($B6="N/A","N/A",IF(G6&gt;10,"No",IF(G6&lt;-10,"No","Yes")))</f>
        <v>N/A</v>
      </c>
      <c r="I6" s="12">
        <v>191.1</v>
      </c>
      <c r="J6" s="12">
        <v>3.4540000000000002</v>
      </c>
      <c r="K6" s="43" t="s">
        <v>736</v>
      </c>
      <c r="L6" s="9" t="str">
        <f t="shared" ref="L6:L46" si="0">IF(J6="Div by 0", "N/A", IF(K6="N/A","N/A", IF(J6&gt;VALUE(MID(K6,1,2)), "No", IF(J6&lt;-1*VALUE(MID(K6,1,2)), "No", "Yes"))))</f>
        <v>Yes</v>
      </c>
    </row>
    <row r="7" spans="1:12" x14ac:dyDescent="0.25">
      <c r="A7" s="44" t="s">
        <v>10</v>
      </c>
      <c r="B7" s="35" t="s">
        <v>213</v>
      </c>
      <c r="C7" s="36">
        <v>222559</v>
      </c>
      <c r="D7" s="11" t="str">
        <f>IF($B7="N/A","N/A",IF(C7&gt;10,"No",IF(C7&lt;-10,"No","Yes")))</f>
        <v>N/A</v>
      </c>
      <c r="E7" s="36">
        <v>679651</v>
      </c>
      <c r="F7" s="11" t="str">
        <f>IF($B7="N/A","N/A",IF(E7&gt;10,"No",IF(E7&lt;-10,"No","Yes")))</f>
        <v>N/A</v>
      </c>
      <c r="G7" s="36">
        <v>702635</v>
      </c>
      <c r="H7" s="11" t="str">
        <f>IF($B7="N/A","N/A",IF(G7&gt;10,"No",IF(G7&lt;-10,"No","Yes")))</f>
        <v>N/A</v>
      </c>
      <c r="I7" s="12">
        <v>205.4</v>
      </c>
      <c r="J7" s="12">
        <v>3.3820000000000001</v>
      </c>
      <c r="K7" s="43" t="s">
        <v>736</v>
      </c>
      <c r="L7" s="9" t="str">
        <f t="shared" si="0"/>
        <v>Yes</v>
      </c>
    </row>
    <row r="8" spans="1:12" x14ac:dyDescent="0.25">
      <c r="A8" s="44" t="s">
        <v>91</v>
      </c>
      <c r="B8" s="9" t="s">
        <v>297</v>
      </c>
      <c r="C8" s="8">
        <v>86.392096733000002</v>
      </c>
      <c r="D8" s="11" t="str">
        <f>IF($B8="N/A","N/A",IF(C8&gt;90,"No",IF(C8&lt;65,"No","Yes")))</f>
        <v>Yes</v>
      </c>
      <c r="E8" s="8">
        <v>90.627383523999995</v>
      </c>
      <c r="F8" s="11" t="str">
        <f>IF($B8="N/A","N/A",IF(E8&gt;90,"No",IF(E8&lt;65,"No","Yes")))</f>
        <v>No</v>
      </c>
      <c r="G8" s="8">
        <v>90.563836848999998</v>
      </c>
      <c r="H8" s="11" t="str">
        <f>IF($B8="N/A","N/A",IF(G8&gt;90,"No",IF(G8&lt;65,"No","Yes")))</f>
        <v>No</v>
      </c>
      <c r="I8" s="12">
        <v>4.9020000000000001</v>
      </c>
      <c r="J8" s="12">
        <v>-7.0000000000000007E-2</v>
      </c>
      <c r="K8" s="43" t="s">
        <v>736</v>
      </c>
      <c r="L8" s="9" t="str">
        <f t="shared" si="0"/>
        <v>Yes</v>
      </c>
    </row>
    <row r="9" spans="1:12" x14ac:dyDescent="0.25">
      <c r="A9" s="44" t="s">
        <v>92</v>
      </c>
      <c r="B9" s="9" t="s">
        <v>298</v>
      </c>
      <c r="C9" s="8">
        <v>95.014234200000004</v>
      </c>
      <c r="D9" s="11" t="str">
        <f>IF($B9="N/A","N/A",IF(C9&gt;100,"No",IF(C9&lt;90,"No","Yes")))</f>
        <v>Yes</v>
      </c>
      <c r="E9" s="8">
        <v>95.544395566999995</v>
      </c>
      <c r="F9" s="11" t="str">
        <f>IF($B9="N/A","N/A",IF(E9&gt;100,"No",IF(E9&lt;90,"No","Yes")))</f>
        <v>Yes</v>
      </c>
      <c r="G9" s="8">
        <v>95.510249553999998</v>
      </c>
      <c r="H9" s="11" t="str">
        <f>IF($B9="N/A","N/A",IF(G9&gt;100,"No",IF(G9&lt;90,"No","Yes")))</f>
        <v>Yes</v>
      </c>
      <c r="I9" s="12">
        <v>0.55800000000000005</v>
      </c>
      <c r="J9" s="12">
        <v>-3.5999999999999997E-2</v>
      </c>
      <c r="K9" s="43" t="s">
        <v>736</v>
      </c>
      <c r="L9" s="9" t="str">
        <f t="shared" si="0"/>
        <v>Yes</v>
      </c>
    </row>
    <row r="10" spans="1:12" x14ac:dyDescent="0.25">
      <c r="A10" s="44" t="s">
        <v>93</v>
      </c>
      <c r="B10" s="9" t="s">
        <v>299</v>
      </c>
      <c r="C10" s="8">
        <v>95.901279478000006</v>
      </c>
      <c r="D10" s="11" t="str">
        <f>IF($B10="N/A","N/A",IF(C10&gt;100,"No",IF(C10&lt;85,"No","Yes")))</f>
        <v>Yes</v>
      </c>
      <c r="E10" s="8">
        <v>96.047013523000004</v>
      </c>
      <c r="F10" s="11" t="str">
        <f>IF($B10="N/A","N/A",IF(E10&gt;100,"No",IF(E10&lt;85,"No","Yes")))</f>
        <v>Yes</v>
      </c>
      <c r="G10" s="8">
        <v>96.111979933000001</v>
      </c>
      <c r="H10" s="11" t="str">
        <f>IF($B10="N/A","N/A",IF(G10&gt;100,"No",IF(G10&lt;85,"No","Yes")))</f>
        <v>Yes</v>
      </c>
      <c r="I10" s="12">
        <v>0.152</v>
      </c>
      <c r="J10" s="12">
        <v>6.7599999999999993E-2</v>
      </c>
      <c r="K10" s="43" t="s">
        <v>736</v>
      </c>
      <c r="L10" s="9" t="str">
        <f t="shared" si="0"/>
        <v>Yes</v>
      </c>
    </row>
    <row r="11" spans="1:12" x14ac:dyDescent="0.25">
      <c r="A11" s="44" t="s">
        <v>94</v>
      </c>
      <c r="B11" s="9" t="s">
        <v>300</v>
      </c>
      <c r="C11" s="8">
        <v>59.164718108999999</v>
      </c>
      <c r="D11" s="11" t="str">
        <f>IF($B11="N/A","N/A",IF(C11&gt;100,"No",IF(C11&lt;80,"No","Yes")))</f>
        <v>No</v>
      </c>
      <c r="E11" s="8">
        <v>92.275092821000001</v>
      </c>
      <c r="F11" s="11" t="str">
        <f>IF($B11="N/A","N/A",IF(E11&gt;100,"No",IF(E11&lt;80,"No","Yes")))</f>
        <v>Yes</v>
      </c>
      <c r="G11" s="8">
        <v>92.562449858999997</v>
      </c>
      <c r="H11" s="11" t="str">
        <f>IF($B11="N/A","N/A",IF(G11&gt;100,"No",IF(G11&lt;80,"No","Yes")))</f>
        <v>Yes</v>
      </c>
      <c r="I11" s="12">
        <v>55.96</v>
      </c>
      <c r="J11" s="12">
        <v>0.31140000000000001</v>
      </c>
      <c r="K11" s="43" t="s">
        <v>736</v>
      </c>
      <c r="L11" s="9" t="str">
        <f t="shared" si="0"/>
        <v>Yes</v>
      </c>
    </row>
    <row r="12" spans="1:12" x14ac:dyDescent="0.25">
      <c r="A12" s="44" t="s">
        <v>95</v>
      </c>
      <c r="B12" s="9" t="s">
        <v>300</v>
      </c>
      <c r="C12" s="8">
        <v>81.290307189000004</v>
      </c>
      <c r="D12" s="11" t="str">
        <f>IF($B12="N/A","N/A",IF(C12&gt;100,"No",IF(C12&lt;80,"No","Yes")))</f>
        <v>Yes</v>
      </c>
      <c r="E12" s="8">
        <v>86.958942554000004</v>
      </c>
      <c r="F12" s="11" t="str">
        <f>IF($B12="N/A","N/A",IF(E12&gt;100,"No",IF(E12&lt;80,"No","Yes")))</f>
        <v>Yes</v>
      </c>
      <c r="G12" s="8">
        <v>86.680441649000002</v>
      </c>
      <c r="H12" s="11" t="str">
        <f>IF($B12="N/A","N/A",IF(G12&gt;100,"No",IF(G12&lt;80,"No","Yes")))</f>
        <v>Yes</v>
      </c>
      <c r="I12" s="12">
        <v>6.9729999999999999</v>
      </c>
      <c r="J12" s="12">
        <v>-0.32</v>
      </c>
      <c r="K12" s="43" t="s">
        <v>736</v>
      </c>
      <c r="L12" s="9" t="str">
        <f t="shared" si="0"/>
        <v>Yes</v>
      </c>
    </row>
    <row r="13" spans="1:12" x14ac:dyDescent="0.25">
      <c r="A13" s="3" t="s">
        <v>96</v>
      </c>
      <c r="B13" s="35" t="s">
        <v>213</v>
      </c>
      <c r="C13" s="36">
        <v>192648.63</v>
      </c>
      <c r="D13" s="11" t="str">
        <f t="shared" ref="D13:D44" si="1">IF($B13="N/A","N/A",IF(C13&gt;10,"No",IF(C13&lt;-10,"No","Yes")))</f>
        <v>N/A</v>
      </c>
      <c r="E13" s="36">
        <v>634957.07999999996</v>
      </c>
      <c r="F13" s="11" t="str">
        <f t="shared" ref="F13:F44" si="2">IF($B13="N/A","N/A",IF(E13&gt;10,"No",IF(E13&lt;-10,"No","Yes")))</f>
        <v>N/A</v>
      </c>
      <c r="G13" s="36">
        <v>658930.9</v>
      </c>
      <c r="H13" s="11" t="str">
        <f t="shared" ref="H13:H44" si="3">IF($B13="N/A","N/A",IF(G13&gt;10,"No",IF(G13&lt;-10,"No","Yes")))</f>
        <v>N/A</v>
      </c>
      <c r="I13" s="12">
        <v>229.6</v>
      </c>
      <c r="J13" s="12">
        <v>3.7759999999999998</v>
      </c>
      <c r="K13" s="43" t="s">
        <v>736</v>
      </c>
      <c r="L13" s="9" t="str">
        <f t="shared" si="0"/>
        <v>Yes</v>
      </c>
    </row>
    <row r="14" spans="1:12" x14ac:dyDescent="0.25">
      <c r="A14" s="3" t="s">
        <v>100</v>
      </c>
      <c r="B14" s="35" t="s">
        <v>213</v>
      </c>
      <c r="C14" s="36">
        <v>52690</v>
      </c>
      <c r="D14" s="11" t="str">
        <f t="shared" si="1"/>
        <v>N/A</v>
      </c>
      <c r="E14" s="36">
        <v>52967</v>
      </c>
      <c r="F14" s="11" t="str">
        <f t="shared" si="2"/>
        <v>N/A</v>
      </c>
      <c r="G14" s="36">
        <v>53856</v>
      </c>
      <c r="H14" s="11" t="str">
        <f t="shared" si="3"/>
        <v>N/A</v>
      </c>
      <c r="I14" s="12">
        <v>0.52569999999999995</v>
      </c>
      <c r="J14" s="12">
        <v>1.6779999999999999</v>
      </c>
      <c r="K14" s="43" t="s">
        <v>736</v>
      </c>
      <c r="L14" s="9" t="str">
        <f t="shared" si="0"/>
        <v>Yes</v>
      </c>
    </row>
    <row r="15" spans="1:12" x14ac:dyDescent="0.25">
      <c r="A15" s="3" t="s">
        <v>976</v>
      </c>
      <c r="B15" s="35" t="s">
        <v>213</v>
      </c>
      <c r="C15" s="36">
        <v>4914</v>
      </c>
      <c r="D15" s="11" t="str">
        <f t="shared" si="1"/>
        <v>N/A</v>
      </c>
      <c r="E15" s="36">
        <v>4877</v>
      </c>
      <c r="F15" s="11" t="str">
        <f t="shared" si="2"/>
        <v>N/A</v>
      </c>
      <c r="G15" s="36">
        <v>4974</v>
      </c>
      <c r="H15" s="11" t="str">
        <f t="shared" si="3"/>
        <v>N/A</v>
      </c>
      <c r="I15" s="12">
        <v>-0.753</v>
      </c>
      <c r="J15" s="12">
        <v>1.9890000000000001</v>
      </c>
      <c r="K15" s="43" t="s">
        <v>736</v>
      </c>
      <c r="L15" s="9" t="str">
        <f t="shared" si="0"/>
        <v>Yes</v>
      </c>
    </row>
    <row r="16" spans="1:12" x14ac:dyDescent="0.25">
      <c r="A16" s="3" t="s">
        <v>977</v>
      </c>
      <c r="B16" s="35" t="s">
        <v>213</v>
      </c>
      <c r="C16" s="36">
        <v>8618</v>
      </c>
      <c r="D16" s="11" t="str">
        <f t="shared" si="1"/>
        <v>N/A</v>
      </c>
      <c r="E16" s="36">
        <v>8706</v>
      </c>
      <c r="F16" s="11" t="str">
        <f t="shared" si="2"/>
        <v>N/A</v>
      </c>
      <c r="G16" s="36">
        <v>8781</v>
      </c>
      <c r="H16" s="11" t="str">
        <f t="shared" si="3"/>
        <v>N/A</v>
      </c>
      <c r="I16" s="12">
        <v>1.0209999999999999</v>
      </c>
      <c r="J16" s="12">
        <v>0.86150000000000004</v>
      </c>
      <c r="K16" s="43" t="s">
        <v>736</v>
      </c>
      <c r="L16" s="9" t="str">
        <f t="shared" si="0"/>
        <v>Yes</v>
      </c>
    </row>
    <row r="17" spans="1:12" x14ac:dyDescent="0.25">
      <c r="A17" s="3" t="s">
        <v>978</v>
      </c>
      <c r="B17" s="35" t="s">
        <v>213</v>
      </c>
      <c r="C17" s="36">
        <v>1331</v>
      </c>
      <c r="D17" s="11" t="str">
        <f t="shared" si="1"/>
        <v>N/A</v>
      </c>
      <c r="E17" s="36">
        <v>1462</v>
      </c>
      <c r="F17" s="11" t="str">
        <f t="shared" si="2"/>
        <v>N/A</v>
      </c>
      <c r="G17" s="36">
        <v>1502</v>
      </c>
      <c r="H17" s="11" t="str">
        <f t="shared" si="3"/>
        <v>N/A</v>
      </c>
      <c r="I17" s="12">
        <v>9.8420000000000005</v>
      </c>
      <c r="J17" s="12">
        <v>2.7360000000000002</v>
      </c>
      <c r="K17" s="43" t="s">
        <v>736</v>
      </c>
      <c r="L17" s="9" t="str">
        <f t="shared" si="0"/>
        <v>Yes</v>
      </c>
    </row>
    <row r="18" spans="1:12" x14ac:dyDescent="0.25">
      <c r="A18" s="3" t="s">
        <v>979</v>
      </c>
      <c r="B18" s="35" t="s">
        <v>213</v>
      </c>
      <c r="C18" s="36">
        <v>37827</v>
      </c>
      <c r="D18" s="11" t="str">
        <f t="shared" si="1"/>
        <v>N/A</v>
      </c>
      <c r="E18" s="36">
        <v>37922</v>
      </c>
      <c r="F18" s="11" t="str">
        <f t="shared" si="2"/>
        <v>N/A</v>
      </c>
      <c r="G18" s="36">
        <v>38599</v>
      </c>
      <c r="H18" s="11" t="str">
        <f t="shared" si="3"/>
        <v>N/A</v>
      </c>
      <c r="I18" s="12">
        <v>0.25109999999999999</v>
      </c>
      <c r="J18" s="12">
        <v>1.7849999999999999</v>
      </c>
      <c r="K18" s="43" t="s">
        <v>736</v>
      </c>
      <c r="L18" s="9" t="str">
        <f t="shared" si="0"/>
        <v>Yes</v>
      </c>
    </row>
    <row r="19" spans="1:12" x14ac:dyDescent="0.25">
      <c r="A19" s="3" t="s">
        <v>980</v>
      </c>
      <c r="B19" s="35" t="s">
        <v>213</v>
      </c>
      <c r="C19" s="36">
        <v>0</v>
      </c>
      <c r="D19" s="11" t="str">
        <f t="shared" si="1"/>
        <v>N/A</v>
      </c>
      <c r="E19" s="36">
        <v>0</v>
      </c>
      <c r="F19" s="11" t="str">
        <f t="shared" si="2"/>
        <v>N/A</v>
      </c>
      <c r="G19" s="36">
        <v>0</v>
      </c>
      <c r="H19" s="11" t="str">
        <f t="shared" si="3"/>
        <v>N/A</v>
      </c>
      <c r="I19" s="12" t="s">
        <v>1744</v>
      </c>
      <c r="J19" s="12" t="s">
        <v>1744</v>
      </c>
      <c r="K19" s="43" t="s">
        <v>736</v>
      </c>
      <c r="L19" s="9" t="str">
        <f t="shared" si="0"/>
        <v>N/A</v>
      </c>
    </row>
    <row r="20" spans="1:12" x14ac:dyDescent="0.25">
      <c r="A20" s="3" t="s">
        <v>101</v>
      </c>
      <c r="B20" s="35" t="s">
        <v>213</v>
      </c>
      <c r="C20" s="36">
        <v>63776</v>
      </c>
      <c r="D20" s="11" t="str">
        <f t="shared" si="1"/>
        <v>N/A</v>
      </c>
      <c r="E20" s="36">
        <v>64407</v>
      </c>
      <c r="F20" s="11" t="str">
        <f t="shared" si="2"/>
        <v>N/A</v>
      </c>
      <c r="G20" s="36">
        <v>64583</v>
      </c>
      <c r="H20" s="11" t="str">
        <f t="shared" si="3"/>
        <v>N/A</v>
      </c>
      <c r="I20" s="12">
        <v>0.98939999999999995</v>
      </c>
      <c r="J20" s="12">
        <v>0.27329999999999999</v>
      </c>
      <c r="K20" s="43" t="s">
        <v>736</v>
      </c>
      <c r="L20" s="9" t="str">
        <f t="shared" si="0"/>
        <v>Yes</v>
      </c>
    </row>
    <row r="21" spans="1:12" x14ac:dyDescent="0.25">
      <c r="A21" s="3" t="s">
        <v>981</v>
      </c>
      <c r="B21" s="35" t="s">
        <v>213</v>
      </c>
      <c r="C21" s="36">
        <v>11715</v>
      </c>
      <c r="D21" s="11" t="str">
        <f t="shared" si="1"/>
        <v>N/A</v>
      </c>
      <c r="E21" s="36">
        <v>11485</v>
      </c>
      <c r="F21" s="11" t="str">
        <f t="shared" si="2"/>
        <v>N/A</v>
      </c>
      <c r="G21" s="36">
        <v>11781</v>
      </c>
      <c r="H21" s="11" t="str">
        <f t="shared" si="3"/>
        <v>N/A</v>
      </c>
      <c r="I21" s="12">
        <v>-1.96</v>
      </c>
      <c r="J21" s="12">
        <v>2.577</v>
      </c>
      <c r="K21" s="43" t="s">
        <v>736</v>
      </c>
      <c r="L21" s="9" t="str">
        <f t="shared" si="0"/>
        <v>Yes</v>
      </c>
    </row>
    <row r="22" spans="1:12" x14ac:dyDescent="0.25">
      <c r="A22" s="3" t="s">
        <v>982</v>
      </c>
      <c r="B22" s="35" t="s">
        <v>213</v>
      </c>
      <c r="C22" s="36">
        <v>11357</v>
      </c>
      <c r="D22" s="11" t="str">
        <f t="shared" si="1"/>
        <v>N/A</v>
      </c>
      <c r="E22" s="36">
        <v>11189</v>
      </c>
      <c r="F22" s="11" t="str">
        <f t="shared" si="2"/>
        <v>N/A</v>
      </c>
      <c r="G22" s="36">
        <v>10559</v>
      </c>
      <c r="H22" s="11" t="str">
        <f t="shared" si="3"/>
        <v>N/A</v>
      </c>
      <c r="I22" s="12">
        <v>-1.48</v>
      </c>
      <c r="J22" s="12">
        <v>-5.63</v>
      </c>
      <c r="K22" s="43" t="s">
        <v>736</v>
      </c>
      <c r="L22" s="9" t="str">
        <f t="shared" si="0"/>
        <v>Yes</v>
      </c>
    </row>
    <row r="23" spans="1:12" x14ac:dyDescent="0.25">
      <c r="A23" s="3" t="s">
        <v>983</v>
      </c>
      <c r="B23" s="35" t="s">
        <v>213</v>
      </c>
      <c r="C23" s="36">
        <v>3425</v>
      </c>
      <c r="D23" s="11" t="str">
        <f>IF($B23="N/A","N/A",IF(C23&gt;10,"No",IF(C23&lt;-10,"No","Yes")))</f>
        <v>N/A</v>
      </c>
      <c r="E23" s="36">
        <v>3658</v>
      </c>
      <c r="F23" s="11" t="str">
        <f t="shared" si="2"/>
        <v>N/A</v>
      </c>
      <c r="G23" s="36">
        <v>3652</v>
      </c>
      <c r="H23" s="11" t="str">
        <f t="shared" si="3"/>
        <v>N/A</v>
      </c>
      <c r="I23" s="12">
        <v>6.8029999999999999</v>
      </c>
      <c r="J23" s="12">
        <v>-0.16400000000000001</v>
      </c>
      <c r="K23" s="43" t="s">
        <v>736</v>
      </c>
      <c r="L23" s="9" t="str">
        <f t="shared" si="0"/>
        <v>Yes</v>
      </c>
    </row>
    <row r="24" spans="1:12" x14ac:dyDescent="0.25">
      <c r="A24" s="3" t="s">
        <v>984</v>
      </c>
      <c r="B24" s="35" t="s">
        <v>213</v>
      </c>
      <c r="C24" s="36">
        <v>37279</v>
      </c>
      <c r="D24" s="11" t="str">
        <f t="shared" si="1"/>
        <v>N/A</v>
      </c>
      <c r="E24" s="36">
        <v>38075</v>
      </c>
      <c r="F24" s="11" t="str">
        <f t="shared" si="2"/>
        <v>N/A</v>
      </c>
      <c r="G24" s="36">
        <v>38591</v>
      </c>
      <c r="H24" s="11" t="str">
        <f t="shared" si="3"/>
        <v>N/A</v>
      </c>
      <c r="I24" s="12">
        <v>2.1349999999999998</v>
      </c>
      <c r="J24" s="12">
        <v>1.355</v>
      </c>
      <c r="K24" s="43" t="s">
        <v>736</v>
      </c>
      <c r="L24" s="9" t="str">
        <f t="shared" si="0"/>
        <v>Yes</v>
      </c>
    </row>
    <row r="25" spans="1:12" x14ac:dyDescent="0.25">
      <c r="A25" s="3" t="s">
        <v>985</v>
      </c>
      <c r="B25" s="35" t="s">
        <v>213</v>
      </c>
      <c r="C25" s="36">
        <v>0</v>
      </c>
      <c r="D25" s="11" t="str">
        <f t="shared" si="1"/>
        <v>N/A</v>
      </c>
      <c r="E25" s="36">
        <v>0</v>
      </c>
      <c r="F25" s="11" t="str">
        <f t="shared" si="2"/>
        <v>N/A</v>
      </c>
      <c r="G25" s="36">
        <v>0</v>
      </c>
      <c r="H25" s="11" t="str">
        <f t="shared" si="3"/>
        <v>N/A</v>
      </c>
      <c r="I25" s="12" t="s">
        <v>1744</v>
      </c>
      <c r="J25" s="12" t="s">
        <v>1744</v>
      </c>
      <c r="K25" s="43" t="s">
        <v>736</v>
      </c>
      <c r="L25" s="9" t="str">
        <f t="shared" si="0"/>
        <v>N/A</v>
      </c>
    </row>
    <row r="26" spans="1:12" x14ac:dyDescent="0.25">
      <c r="A26" s="3" t="s">
        <v>104</v>
      </c>
      <c r="B26" s="35" t="s">
        <v>213</v>
      </c>
      <c r="C26" s="36">
        <v>15396</v>
      </c>
      <c r="D26" s="11" t="str">
        <f t="shared" si="1"/>
        <v>N/A</v>
      </c>
      <c r="E26" s="36">
        <v>321855</v>
      </c>
      <c r="F26" s="11" t="str">
        <f t="shared" si="2"/>
        <v>N/A</v>
      </c>
      <c r="G26" s="36">
        <v>327823</v>
      </c>
      <c r="H26" s="11" t="str">
        <f t="shared" si="3"/>
        <v>N/A</v>
      </c>
      <c r="I26" s="12">
        <v>1991</v>
      </c>
      <c r="J26" s="12">
        <v>1.8540000000000001</v>
      </c>
      <c r="K26" s="43" t="s">
        <v>736</v>
      </c>
      <c r="L26" s="9" t="str">
        <f t="shared" si="0"/>
        <v>Yes</v>
      </c>
    </row>
    <row r="27" spans="1:12" x14ac:dyDescent="0.25">
      <c r="A27" s="3" t="s">
        <v>986</v>
      </c>
      <c r="B27" s="35" t="s">
        <v>213</v>
      </c>
      <c r="C27" s="36">
        <v>7528</v>
      </c>
      <c r="D27" s="11" t="str">
        <f t="shared" si="1"/>
        <v>N/A</v>
      </c>
      <c r="E27" s="36">
        <v>212314</v>
      </c>
      <c r="F27" s="11" t="str">
        <f t="shared" si="2"/>
        <v>N/A</v>
      </c>
      <c r="G27" s="36">
        <v>218596</v>
      </c>
      <c r="H27" s="11" t="str">
        <f t="shared" si="3"/>
        <v>N/A</v>
      </c>
      <c r="I27" s="12">
        <v>2720</v>
      </c>
      <c r="J27" s="12">
        <v>2.9590000000000001</v>
      </c>
      <c r="K27" s="43" t="s">
        <v>736</v>
      </c>
      <c r="L27" s="9" t="str">
        <f t="shared" si="0"/>
        <v>Yes</v>
      </c>
    </row>
    <row r="28" spans="1:12" x14ac:dyDescent="0.25">
      <c r="A28" s="3" t="s">
        <v>987</v>
      </c>
      <c r="B28" s="35" t="s">
        <v>213</v>
      </c>
      <c r="C28" s="36">
        <v>0</v>
      </c>
      <c r="D28" s="11" t="str">
        <f t="shared" si="1"/>
        <v>N/A</v>
      </c>
      <c r="E28" s="36">
        <v>0</v>
      </c>
      <c r="F28" s="11" t="str">
        <f t="shared" si="2"/>
        <v>N/A</v>
      </c>
      <c r="G28" s="36">
        <v>0</v>
      </c>
      <c r="H28" s="11" t="str">
        <f t="shared" si="3"/>
        <v>N/A</v>
      </c>
      <c r="I28" s="12" t="s">
        <v>1744</v>
      </c>
      <c r="J28" s="12" t="s">
        <v>1744</v>
      </c>
      <c r="K28" s="43" t="s">
        <v>736</v>
      </c>
      <c r="L28" s="9" t="str">
        <f t="shared" si="0"/>
        <v>N/A</v>
      </c>
    </row>
    <row r="29" spans="1:12" x14ac:dyDescent="0.25">
      <c r="A29" s="3" t="s">
        <v>988</v>
      </c>
      <c r="B29" s="35" t="s">
        <v>213</v>
      </c>
      <c r="C29" s="36">
        <v>309</v>
      </c>
      <c r="D29" s="11" t="str">
        <f t="shared" si="1"/>
        <v>N/A</v>
      </c>
      <c r="E29" s="36">
        <v>1438</v>
      </c>
      <c r="F29" s="11" t="str">
        <f t="shared" si="2"/>
        <v>N/A</v>
      </c>
      <c r="G29" s="36">
        <v>1458</v>
      </c>
      <c r="H29" s="11" t="str">
        <f t="shared" si="3"/>
        <v>N/A</v>
      </c>
      <c r="I29" s="12">
        <v>365.4</v>
      </c>
      <c r="J29" s="12">
        <v>1.391</v>
      </c>
      <c r="K29" s="43" t="s">
        <v>736</v>
      </c>
      <c r="L29" s="9" t="str">
        <f t="shared" si="0"/>
        <v>Yes</v>
      </c>
    </row>
    <row r="30" spans="1:12" x14ac:dyDescent="0.25">
      <c r="A30" s="3" t="s">
        <v>989</v>
      </c>
      <c r="B30" s="35" t="s">
        <v>213</v>
      </c>
      <c r="C30" s="36">
        <v>3116</v>
      </c>
      <c r="D30" s="11" t="str">
        <f t="shared" si="1"/>
        <v>N/A</v>
      </c>
      <c r="E30" s="36">
        <v>63933</v>
      </c>
      <c r="F30" s="11" t="str">
        <f t="shared" si="2"/>
        <v>N/A</v>
      </c>
      <c r="G30" s="36">
        <v>63187</v>
      </c>
      <c r="H30" s="11" t="str">
        <f t="shared" si="3"/>
        <v>N/A</v>
      </c>
      <c r="I30" s="12">
        <v>1952</v>
      </c>
      <c r="J30" s="12">
        <v>-1.17</v>
      </c>
      <c r="K30" s="43" t="s">
        <v>736</v>
      </c>
      <c r="L30" s="9" t="str">
        <f t="shared" si="0"/>
        <v>Yes</v>
      </c>
    </row>
    <row r="31" spans="1:12" x14ac:dyDescent="0.25">
      <c r="A31" s="3" t="s">
        <v>990</v>
      </c>
      <c r="B31" s="35" t="s">
        <v>213</v>
      </c>
      <c r="C31" s="36">
        <v>4255</v>
      </c>
      <c r="D31" s="11" t="str">
        <f t="shared" si="1"/>
        <v>N/A</v>
      </c>
      <c r="E31" s="36">
        <v>38344</v>
      </c>
      <c r="F31" s="11" t="str">
        <f t="shared" si="2"/>
        <v>N/A</v>
      </c>
      <c r="G31" s="36">
        <v>38548</v>
      </c>
      <c r="H31" s="11" t="str">
        <f t="shared" si="3"/>
        <v>N/A</v>
      </c>
      <c r="I31" s="12">
        <v>801.2</v>
      </c>
      <c r="J31" s="12">
        <v>0.53200000000000003</v>
      </c>
      <c r="K31" s="43" t="s">
        <v>736</v>
      </c>
      <c r="L31" s="9" t="str">
        <f t="shared" si="0"/>
        <v>Yes</v>
      </c>
    </row>
    <row r="32" spans="1:12" x14ac:dyDescent="0.25">
      <c r="A32" s="3" t="s">
        <v>991</v>
      </c>
      <c r="B32" s="35" t="s">
        <v>213</v>
      </c>
      <c r="C32" s="36">
        <v>188</v>
      </c>
      <c r="D32" s="11" t="str">
        <f t="shared" si="1"/>
        <v>N/A</v>
      </c>
      <c r="E32" s="36">
        <v>5826</v>
      </c>
      <c r="F32" s="11" t="str">
        <f t="shared" si="2"/>
        <v>N/A</v>
      </c>
      <c r="G32" s="36">
        <v>6034</v>
      </c>
      <c r="H32" s="11" t="str">
        <f t="shared" si="3"/>
        <v>N/A</v>
      </c>
      <c r="I32" s="12">
        <v>2999</v>
      </c>
      <c r="J32" s="12">
        <v>3.57</v>
      </c>
      <c r="K32" s="43" t="s">
        <v>736</v>
      </c>
      <c r="L32" s="9" t="str">
        <f t="shared" si="0"/>
        <v>Yes</v>
      </c>
    </row>
    <row r="33" spans="1:12" x14ac:dyDescent="0.25">
      <c r="A33" s="3" t="s">
        <v>992</v>
      </c>
      <c r="B33" s="35" t="s">
        <v>213</v>
      </c>
      <c r="C33" s="36">
        <v>0</v>
      </c>
      <c r="D33" s="11" t="str">
        <f t="shared" si="1"/>
        <v>N/A</v>
      </c>
      <c r="E33" s="36">
        <v>0</v>
      </c>
      <c r="F33" s="11" t="str">
        <f t="shared" si="2"/>
        <v>N/A</v>
      </c>
      <c r="G33" s="36">
        <v>0</v>
      </c>
      <c r="H33" s="11" t="str">
        <f t="shared" si="3"/>
        <v>N/A</v>
      </c>
      <c r="I33" s="12" t="s">
        <v>1744</v>
      </c>
      <c r="J33" s="12" t="s">
        <v>1744</v>
      </c>
      <c r="K33" s="43" t="s">
        <v>736</v>
      </c>
      <c r="L33" s="9" t="str">
        <f t="shared" si="0"/>
        <v>N/A</v>
      </c>
    </row>
    <row r="34" spans="1:12" x14ac:dyDescent="0.25">
      <c r="A34" s="3" t="s">
        <v>105</v>
      </c>
      <c r="B34" s="35" t="s">
        <v>213</v>
      </c>
      <c r="C34" s="36">
        <v>125753</v>
      </c>
      <c r="D34" s="11" t="str">
        <f t="shared" si="1"/>
        <v>N/A</v>
      </c>
      <c r="E34" s="36">
        <v>310711</v>
      </c>
      <c r="F34" s="11" t="str">
        <f t="shared" si="2"/>
        <v>N/A</v>
      </c>
      <c r="G34" s="36">
        <v>329583</v>
      </c>
      <c r="H34" s="11" t="str">
        <f t="shared" si="3"/>
        <v>N/A</v>
      </c>
      <c r="I34" s="12">
        <v>147.1</v>
      </c>
      <c r="J34" s="12">
        <v>6.0739999999999998</v>
      </c>
      <c r="K34" s="43" t="s">
        <v>736</v>
      </c>
      <c r="L34" s="9" t="str">
        <f t="shared" si="0"/>
        <v>Yes</v>
      </c>
    </row>
    <row r="35" spans="1:12" x14ac:dyDescent="0.25">
      <c r="A35" s="3" t="s">
        <v>993</v>
      </c>
      <c r="B35" s="35" t="s">
        <v>213</v>
      </c>
      <c r="C35" s="36">
        <v>13403</v>
      </c>
      <c r="D35" s="11" t="str">
        <f t="shared" si="1"/>
        <v>N/A</v>
      </c>
      <c r="E35" s="36">
        <v>148533</v>
      </c>
      <c r="F35" s="11" t="str">
        <f t="shared" si="2"/>
        <v>N/A</v>
      </c>
      <c r="G35" s="36">
        <v>154256</v>
      </c>
      <c r="H35" s="11" t="str">
        <f t="shared" si="3"/>
        <v>N/A</v>
      </c>
      <c r="I35" s="12">
        <v>1008</v>
      </c>
      <c r="J35" s="12">
        <v>3.8530000000000002</v>
      </c>
      <c r="K35" s="43" t="s">
        <v>736</v>
      </c>
      <c r="L35" s="9" t="str">
        <f t="shared" si="0"/>
        <v>Yes</v>
      </c>
    </row>
    <row r="36" spans="1:12" x14ac:dyDescent="0.25">
      <c r="A36" s="3" t="s">
        <v>994</v>
      </c>
      <c r="B36" s="35" t="s">
        <v>213</v>
      </c>
      <c r="C36" s="36">
        <v>0</v>
      </c>
      <c r="D36" s="11" t="str">
        <f t="shared" si="1"/>
        <v>N/A</v>
      </c>
      <c r="E36" s="36">
        <v>0</v>
      </c>
      <c r="F36" s="11" t="str">
        <f t="shared" si="2"/>
        <v>N/A</v>
      </c>
      <c r="G36" s="36">
        <v>0</v>
      </c>
      <c r="H36" s="11" t="str">
        <f t="shared" si="3"/>
        <v>N/A</v>
      </c>
      <c r="I36" s="12" t="s">
        <v>1744</v>
      </c>
      <c r="J36" s="12" t="s">
        <v>1744</v>
      </c>
      <c r="K36" s="43" t="s">
        <v>736</v>
      </c>
      <c r="L36" s="9" t="str">
        <f t="shared" si="0"/>
        <v>N/A</v>
      </c>
    </row>
    <row r="37" spans="1:12" x14ac:dyDescent="0.25">
      <c r="A37" s="3" t="s">
        <v>995</v>
      </c>
      <c r="B37" s="35" t="s">
        <v>213</v>
      </c>
      <c r="C37" s="36">
        <v>224</v>
      </c>
      <c r="D37" s="11" t="str">
        <f t="shared" si="1"/>
        <v>N/A</v>
      </c>
      <c r="E37" s="36">
        <v>835</v>
      </c>
      <c r="F37" s="11" t="str">
        <f t="shared" si="2"/>
        <v>N/A</v>
      </c>
      <c r="G37" s="36">
        <v>653</v>
      </c>
      <c r="H37" s="11" t="str">
        <f t="shared" si="3"/>
        <v>N/A</v>
      </c>
      <c r="I37" s="12">
        <v>272.8</v>
      </c>
      <c r="J37" s="12">
        <v>-21.8</v>
      </c>
      <c r="K37" s="43" t="s">
        <v>736</v>
      </c>
      <c r="L37" s="9" t="str">
        <f t="shared" si="0"/>
        <v>Yes</v>
      </c>
    </row>
    <row r="38" spans="1:12" x14ac:dyDescent="0.25">
      <c r="A38" s="3" t="s">
        <v>996</v>
      </c>
      <c r="B38" s="35" t="s">
        <v>213</v>
      </c>
      <c r="C38" s="36">
        <v>3831</v>
      </c>
      <c r="D38" s="11" t="str">
        <f t="shared" si="1"/>
        <v>N/A</v>
      </c>
      <c r="E38" s="36">
        <v>12235</v>
      </c>
      <c r="F38" s="11" t="str">
        <f t="shared" si="2"/>
        <v>N/A</v>
      </c>
      <c r="G38" s="36">
        <v>12114</v>
      </c>
      <c r="H38" s="11" t="str">
        <f t="shared" si="3"/>
        <v>N/A</v>
      </c>
      <c r="I38" s="12">
        <v>219.4</v>
      </c>
      <c r="J38" s="12">
        <v>-0.98899999999999999</v>
      </c>
      <c r="K38" s="43" t="s">
        <v>736</v>
      </c>
      <c r="L38" s="9" t="str">
        <f t="shared" si="0"/>
        <v>Yes</v>
      </c>
    </row>
    <row r="39" spans="1:12" x14ac:dyDescent="0.25">
      <c r="A39" s="3" t="s">
        <v>997</v>
      </c>
      <c r="B39" s="35" t="s">
        <v>213</v>
      </c>
      <c r="C39" s="36">
        <v>108295</v>
      </c>
      <c r="D39" s="11" t="str">
        <f t="shared" si="1"/>
        <v>N/A</v>
      </c>
      <c r="E39" s="36">
        <v>149108</v>
      </c>
      <c r="F39" s="11" t="str">
        <f t="shared" si="2"/>
        <v>N/A</v>
      </c>
      <c r="G39" s="36">
        <v>162560</v>
      </c>
      <c r="H39" s="11" t="str">
        <f t="shared" si="3"/>
        <v>N/A</v>
      </c>
      <c r="I39" s="12">
        <v>37.69</v>
      </c>
      <c r="J39" s="12">
        <v>9.0220000000000002</v>
      </c>
      <c r="K39" s="43" t="s">
        <v>736</v>
      </c>
      <c r="L39" s="9" t="str">
        <f t="shared" si="0"/>
        <v>Yes</v>
      </c>
    </row>
    <row r="40" spans="1:12" x14ac:dyDescent="0.25">
      <c r="A40" s="3" t="s">
        <v>998</v>
      </c>
      <c r="B40" s="35" t="s">
        <v>213</v>
      </c>
      <c r="C40" s="36">
        <v>0</v>
      </c>
      <c r="D40" s="11" t="str">
        <f t="shared" si="1"/>
        <v>N/A</v>
      </c>
      <c r="E40" s="36">
        <v>0</v>
      </c>
      <c r="F40" s="11" t="str">
        <f t="shared" si="2"/>
        <v>N/A</v>
      </c>
      <c r="G40" s="36">
        <v>0</v>
      </c>
      <c r="H40" s="11" t="str">
        <f t="shared" si="3"/>
        <v>N/A</v>
      </c>
      <c r="I40" s="12" t="s">
        <v>1744</v>
      </c>
      <c r="J40" s="12" t="s">
        <v>1744</v>
      </c>
      <c r="K40" s="43" t="s">
        <v>736</v>
      </c>
      <c r="L40" s="9" t="str">
        <f t="shared" si="0"/>
        <v>N/A</v>
      </c>
    </row>
    <row r="41" spans="1:12" x14ac:dyDescent="0.25">
      <c r="A41" s="44" t="s">
        <v>84</v>
      </c>
      <c r="B41" s="35" t="s">
        <v>213</v>
      </c>
      <c r="C41" s="45">
        <v>4112372202</v>
      </c>
      <c r="D41" s="11" t="str">
        <f t="shared" si="1"/>
        <v>N/A</v>
      </c>
      <c r="E41" s="45">
        <v>5898278401</v>
      </c>
      <c r="F41" s="11" t="str">
        <f t="shared" si="2"/>
        <v>N/A</v>
      </c>
      <c r="G41" s="45">
        <v>6245669637</v>
      </c>
      <c r="H41" s="11" t="str">
        <f t="shared" si="3"/>
        <v>N/A</v>
      </c>
      <c r="I41" s="12">
        <v>43.43</v>
      </c>
      <c r="J41" s="12">
        <v>5.89</v>
      </c>
      <c r="K41" s="43" t="s">
        <v>736</v>
      </c>
      <c r="L41" s="9" t="str">
        <f t="shared" si="0"/>
        <v>Yes</v>
      </c>
    </row>
    <row r="42" spans="1:12" x14ac:dyDescent="0.25">
      <c r="A42" s="44" t="s">
        <v>1486</v>
      </c>
      <c r="B42" s="35" t="s">
        <v>213</v>
      </c>
      <c r="C42" s="45">
        <v>15963.248266000001</v>
      </c>
      <c r="D42" s="11" t="str">
        <f t="shared" si="1"/>
        <v>N/A</v>
      </c>
      <c r="E42" s="45">
        <v>7865.0004013999996</v>
      </c>
      <c r="F42" s="11" t="str">
        <f t="shared" si="2"/>
        <v>N/A</v>
      </c>
      <c r="G42" s="45">
        <v>8050.1513021000001</v>
      </c>
      <c r="H42" s="11" t="str">
        <f t="shared" si="3"/>
        <v>N/A</v>
      </c>
      <c r="I42" s="12">
        <v>-50.7</v>
      </c>
      <c r="J42" s="12">
        <v>2.3540000000000001</v>
      </c>
      <c r="K42" s="43" t="s">
        <v>736</v>
      </c>
      <c r="L42" s="9" t="str">
        <f t="shared" si="0"/>
        <v>Yes</v>
      </c>
    </row>
    <row r="43" spans="1:12" x14ac:dyDescent="0.25">
      <c r="A43" s="44" t="s">
        <v>1487</v>
      </c>
      <c r="B43" s="35" t="s">
        <v>213</v>
      </c>
      <c r="C43" s="45">
        <v>18477.671997000001</v>
      </c>
      <c r="D43" s="11" t="str">
        <f t="shared" si="1"/>
        <v>N/A</v>
      </c>
      <c r="E43" s="45">
        <v>8678.3928825000003</v>
      </c>
      <c r="F43" s="11" t="str">
        <f t="shared" si="2"/>
        <v>N/A</v>
      </c>
      <c r="G43" s="45">
        <v>8888.9247433</v>
      </c>
      <c r="H43" s="11" t="str">
        <f t="shared" si="3"/>
        <v>N/A</v>
      </c>
      <c r="I43" s="12">
        <v>-53</v>
      </c>
      <c r="J43" s="12">
        <v>2.4260000000000002</v>
      </c>
      <c r="K43" s="43" t="s">
        <v>736</v>
      </c>
      <c r="L43" s="9" t="str">
        <f t="shared" si="0"/>
        <v>Yes</v>
      </c>
    </row>
    <row r="44" spans="1:12" x14ac:dyDescent="0.25">
      <c r="A44" s="4" t="s">
        <v>107</v>
      </c>
      <c r="B44" s="35" t="s">
        <v>213</v>
      </c>
      <c r="C44" s="45">
        <v>1081837</v>
      </c>
      <c r="D44" s="11" t="str">
        <f t="shared" si="1"/>
        <v>N/A</v>
      </c>
      <c r="E44" s="45">
        <v>0</v>
      </c>
      <c r="F44" s="11" t="str">
        <f t="shared" si="2"/>
        <v>N/A</v>
      </c>
      <c r="G44" s="45">
        <v>0</v>
      </c>
      <c r="H44" s="11" t="str">
        <f t="shared" si="3"/>
        <v>N/A</v>
      </c>
      <c r="I44" s="12">
        <v>-100</v>
      </c>
      <c r="J44" s="12" t="s">
        <v>1744</v>
      </c>
      <c r="K44" s="43" t="s">
        <v>736</v>
      </c>
      <c r="L44" s="9" t="str">
        <f t="shared" si="0"/>
        <v>N/A</v>
      </c>
    </row>
    <row r="45" spans="1:12" x14ac:dyDescent="0.25">
      <c r="A45" s="44" t="s">
        <v>158</v>
      </c>
      <c r="B45" s="43" t="s">
        <v>217</v>
      </c>
      <c r="C45" s="1">
        <v>1097</v>
      </c>
      <c r="D45" s="11" t="str">
        <f>IF($B45="N/A","N/A",IF(C45&gt;0,"No",IF(C45&lt;0,"No","Yes")))</f>
        <v>No</v>
      </c>
      <c r="E45" s="1">
        <v>0</v>
      </c>
      <c r="F45" s="11" t="str">
        <f>IF($B45="N/A","N/A",IF(E45&gt;0,"No",IF(E45&lt;0,"No","Yes")))</f>
        <v>Yes</v>
      </c>
      <c r="G45" s="1">
        <v>0</v>
      </c>
      <c r="H45" s="11" t="str">
        <f>IF($B45="N/A","N/A",IF(G45&gt;0,"No",IF(G45&lt;0,"No","Yes")))</f>
        <v>Yes</v>
      </c>
      <c r="I45" s="12">
        <v>-100</v>
      </c>
      <c r="J45" s="12" t="s">
        <v>1744</v>
      </c>
      <c r="K45" s="43" t="s">
        <v>736</v>
      </c>
      <c r="L45" s="9" t="str">
        <f t="shared" si="0"/>
        <v>N/A</v>
      </c>
    </row>
    <row r="46" spans="1:12" x14ac:dyDescent="0.25">
      <c r="A46" s="44" t="s">
        <v>156</v>
      </c>
      <c r="B46" s="35" t="s">
        <v>213</v>
      </c>
      <c r="C46" s="45">
        <v>1081837</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v>-100</v>
      </c>
      <c r="J46" s="12" t="s">
        <v>1744</v>
      </c>
      <c r="K46" s="43" t="s">
        <v>736</v>
      </c>
      <c r="L46" s="9" t="str">
        <f t="shared" si="0"/>
        <v>N/A</v>
      </c>
    </row>
    <row r="47" spans="1:12" x14ac:dyDescent="0.25">
      <c r="A47" s="44" t="s">
        <v>1289</v>
      </c>
      <c r="B47" s="35" t="s">
        <v>213</v>
      </c>
      <c r="C47" s="45">
        <v>986.17775752</v>
      </c>
      <c r="D47" s="11" t="str">
        <f t="shared" si="4"/>
        <v>N/A</v>
      </c>
      <c r="E47" s="45" t="s">
        <v>1744</v>
      </c>
      <c r="F47" s="11" t="str">
        <f t="shared" si="5"/>
        <v>N/A</v>
      </c>
      <c r="G47" s="45" t="s">
        <v>1744</v>
      </c>
      <c r="H47" s="11" t="str">
        <f t="shared" si="6"/>
        <v>N/A</v>
      </c>
      <c r="I47" s="12" t="s">
        <v>1744</v>
      </c>
      <c r="J47" s="12" t="s">
        <v>1744</v>
      </c>
      <c r="K47" s="43" t="s">
        <v>736</v>
      </c>
      <c r="L47" s="9" t="str">
        <f>IF(J47="Div by 0", "N/A", IF(OR(J47="N/A",K47="N/A"),"N/A", IF(J47&gt;VALUE(MID(K47,1,2)), "No", IF(J47&lt;-1*VALUE(MID(K47,1,2)), "No", "Yes"))))</f>
        <v>N/A</v>
      </c>
    </row>
    <row r="48" spans="1:12" x14ac:dyDescent="0.25">
      <c r="A48" s="44" t="s">
        <v>1488</v>
      </c>
      <c r="B48" s="35" t="s">
        <v>213</v>
      </c>
      <c r="C48" s="45">
        <v>29535.306889</v>
      </c>
      <c r="D48" s="11" t="str">
        <f t="shared" ref="D48:D74" si="7">IF($B48="N/A","N/A",IF(C48&gt;10,"No",IF(C48&lt;-10,"No","Yes")))</f>
        <v>N/A</v>
      </c>
      <c r="E48" s="45">
        <v>30582.170181000001</v>
      </c>
      <c r="F48" s="11" t="str">
        <f t="shared" ref="F48:F74" si="8">IF($B48="N/A","N/A",IF(E48&gt;10,"No",IF(E48&lt;-10,"No","Yes")))</f>
        <v>N/A</v>
      </c>
      <c r="G48" s="45">
        <v>30463.352477</v>
      </c>
      <c r="H48" s="11" t="str">
        <f t="shared" ref="H48:H74" si="9">IF($B48="N/A","N/A",IF(G48&gt;10,"No",IF(G48&lt;-10,"No","Yes")))</f>
        <v>N/A</v>
      </c>
      <c r="I48" s="12">
        <v>3.544</v>
      </c>
      <c r="J48" s="12">
        <v>-0.38900000000000001</v>
      </c>
      <c r="K48" s="43" t="s">
        <v>736</v>
      </c>
      <c r="L48" s="9" t="str">
        <f t="shared" ref="L48:L74" si="10">IF(J48="Div by 0", "N/A", IF(K48="N/A","N/A", IF(J48&gt;VALUE(MID(K48,1,2)), "No", IF(J48&lt;-1*VALUE(MID(K48,1,2)), "No", "Yes"))))</f>
        <v>Yes</v>
      </c>
    </row>
    <row r="49" spans="1:12" x14ac:dyDescent="0.25">
      <c r="A49" s="44" t="s">
        <v>1489</v>
      </c>
      <c r="B49" s="35" t="s">
        <v>213</v>
      </c>
      <c r="C49" s="45">
        <v>17550.874237</v>
      </c>
      <c r="D49" s="11" t="str">
        <f t="shared" si="7"/>
        <v>N/A</v>
      </c>
      <c r="E49" s="45">
        <v>18522.681567</v>
      </c>
      <c r="F49" s="11" t="str">
        <f t="shared" si="8"/>
        <v>N/A</v>
      </c>
      <c r="G49" s="45">
        <v>19451.527342000001</v>
      </c>
      <c r="H49" s="11" t="str">
        <f t="shared" si="9"/>
        <v>N/A</v>
      </c>
      <c r="I49" s="12">
        <v>5.5369999999999999</v>
      </c>
      <c r="J49" s="12">
        <v>5.0149999999999997</v>
      </c>
      <c r="K49" s="43" t="s">
        <v>736</v>
      </c>
      <c r="L49" s="9" t="str">
        <f t="shared" si="10"/>
        <v>Yes</v>
      </c>
    </row>
    <row r="50" spans="1:12" x14ac:dyDescent="0.25">
      <c r="A50" s="44" t="s">
        <v>1490</v>
      </c>
      <c r="B50" s="35" t="s">
        <v>213</v>
      </c>
      <c r="C50" s="45">
        <v>20494.158389</v>
      </c>
      <c r="D50" s="11" t="str">
        <f t="shared" si="7"/>
        <v>N/A</v>
      </c>
      <c r="E50" s="45">
        <v>20709.683206999998</v>
      </c>
      <c r="F50" s="11" t="str">
        <f t="shared" si="8"/>
        <v>N/A</v>
      </c>
      <c r="G50" s="45">
        <v>20728.911741</v>
      </c>
      <c r="H50" s="11" t="str">
        <f t="shared" si="9"/>
        <v>N/A</v>
      </c>
      <c r="I50" s="12">
        <v>1.052</v>
      </c>
      <c r="J50" s="12">
        <v>9.2799999999999994E-2</v>
      </c>
      <c r="K50" s="43" t="s">
        <v>736</v>
      </c>
      <c r="L50" s="9" t="str">
        <f t="shared" si="10"/>
        <v>Yes</v>
      </c>
    </row>
    <row r="51" spans="1:12" x14ac:dyDescent="0.25">
      <c r="A51" s="44" t="s">
        <v>1491</v>
      </c>
      <c r="B51" s="35" t="s">
        <v>213</v>
      </c>
      <c r="C51" s="45">
        <v>3680.8707739000001</v>
      </c>
      <c r="D51" s="11" t="str">
        <f t="shared" si="7"/>
        <v>N/A</v>
      </c>
      <c r="E51" s="45">
        <v>4812.7975376000004</v>
      </c>
      <c r="F51" s="11" t="str">
        <f t="shared" si="8"/>
        <v>N/A</v>
      </c>
      <c r="G51" s="45">
        <v>5106.0419441000004</v>
      </c>
      <c r="H51" s="11" t="str">
        <f t="shared" si="9"/>
        <v>N/A</v>
      </c>
      <c r="I51" s="12">
        <v>30.75</v>
      </c>
      <c r="J51" s="12">
        <v>6.093</v>
      </c>
      <c r="K51" s="43" t="s">
        <v>736</v>
      </c>
      <c r="L51" s="9" t="str">
        <f t="shared" si="10"/>
        <v>Yes</v>
      </c>
    </row>
    <row r="52" spans="1:12" x14ac:dyDescent="0.25">
      <c r="A52" s="44" t="s">
        <v>1492</v>
      </c>
      <c r="B52" s="35" t="s">
        <v>213</v>
      </c>
      <c r="C52" s="45">
        <v>34061.713274000002</v>
      </c>
      <c r="D52" s="11" t="str">
        <f t="shared" si="7"/>
        <v>N/A</v>
      </c>
      <c r="E52" s="45">
        <v>35393.066768999997</v>
      </c>
      <c r="F52" s="11" t="str">
        <f t="shared" si="8"/>
        <v>N/A</v>
      </c>
      <c r="G52" s="45">
        <v>35083.617839999999</v>
      </c>
      <c r="H52" s="11" t="str">
        <f t="shared" si="9"/>
        <v>N/A</v>
      </c>
      <c r="I52" s="12">
        <v>3.9089999999999998</v>
      </c>
      <c r="J52" s="12">
        <v>-0.874</v>
      </c>
      <c r="K52" s="43" t="s">
        <v>736</v>
      </c>
      <c r="L52" s="9" t="str">
        <f t="shared" si="10"/>
        <v>Yes</v>
      </c>
    </row>
    <row r="53" spans="1:12" x14ac:dyDescent="0.25">
      <c r="A53" s="44" t="s">
        <v>1493</v>
      </c>
      <c r="B53" s="35" t="s">
        <v>213</v>
      </c>
      <c r="C53" s="45" t="s">
        <v>1744</v>
      </c>
      <c r="D53" s="11" t="str">
        <f t="shared" si="7"/>
        <v>N/A</v>
      </c>
      <c r="E53" s="45" t="s">
        <v>1744</v>
      </c>
      <c r="F53" s="11" t="str">
        <f t="shared" si="8"/>
        <v>N/A</v>
      </c>
      <c r="G53" s="45" t="s">
        <v>1744</v>
      </c>
      <c r="H53" s="11" t="str">
        <f t="shared" si="9"/>
        <v>N/A</v>
      </c>
      <c r="I53" s="12" t="s">
        <v>1744</v>
      </c>
      <c r="J53" s="12" t="s">
        <v>1744</v>
      </c>
      <c r="K53" s="43" t="s">
        <v>736</v>
      </c>
      <c r="L53" s="9" t="str">
        <f t="shared" si="10"/>
        <v>N/A</v>
      </c>
    </row>
    <row r="54" spans="1:12" x14ac:dyDescent="0.25">
      <c r="A54" s="44" t="s">
        <v>1494</v>
      </c>
      <c r="B54" s="35" t="s">
        <v>213</v>
      </c>
      <c r="C54" s="45">
        <v>28900.649507999999</v>
      </c>
      <c r="D54" s="11" t="str">
        <f t="shared" si="7"/>
        <v>N/A</v>
      </c>
      <c r="E54" s="45">
        <v>29681.966463000001</v>
      </c>
      <c r="F54" s="11" t="str">
        <f t="shared" si="8"/>
        <v>N/A</v>
      </c>
      <c r="G54" s="45">
        <v>30413.075871000001</v>
      </c>
      <c r="H54" s="11" t="str">
        <f t="shared" si="9"/>
        <v>N/A</v>
      </c>
      <c r="I54" s="12">
        <v>2.7029999999999998</v>
      </c>
      <c r="J54" s="12">
        <v>2.4630000000000001</v>
      </c>
      <c r="K54" s="43" t="s">
        <v>736</v>
      </c>
      <c r="L54" s="9" t="str">
        <f t="shared" si="10"/>
        <v>Yes</v>
      </c>
    </row>
    <row r="55" spans="1:12" x14ac:dyDescent="0.25">
      <c r="A55" s="44" t="s">
        <v>1495</v>
      </c>
      <c r="B55" s="35" t="s">
        <v>213</v>
      </c>
      <c r="C55" s="45">
        <v>41685.243961</v>
      </c>
      <c r="D55" s="11" t="str">
        <f t="shared" si="7"/>
        <v>N/A</v>
      </c>
      <c r="E55" s="45">
        <v>42574.265999000003</v>
      </c>
      <c r="F55" s="11" t="str">
        <f t="shared" si="8"/>
        <v>N/A</v>
      </c>
      <c r="G55" s="45">
        <v>43061.052118</v>
      </c>
      <c r="H55" s="11" t="str">
        <f t="shared" si="9"/>
        <v>N/A</v>
      </c>
      <c r="I55" s="12">
        <v>2.133</v>
      </c>
      <c r="J55" s="12">
        <v>1.143</v>
      </c>
      <c r="K55" s="43" t="s">
        <v>736</v>
      </c>
      <c r="L55" s="9" t="str">
        <f t="shared" si="10"/>
        <v>Yes</v>
      </c>
    </row>
    <row r="56" spans="1:12" x14ac:dyDescent="0.25">
      <c r="A56" s="44" t="s">
        <v>1496</v>
      </c>
      <c r="B56" s="35" t="s">
        <v>213</v>
      </c>
      <c r="C56" s="45">
        <v>11358.482873999999</v>
      </c>
      <c r="D56" s="11" t="str">
        <f t="shared" si="7"/>
        <v>N/A</v>
      </c>
      <c r="E56" s="45">
        <v>11453.024219999999</v>
      </c>
      <c r="F56" s="11" t="str">
        <f t="shared" si="8"/>
        <v>N/A</v>
      </c>
      <c r="G56" s="45">
        <v>12435.073681</v>
      </c>
      <c r="H56" s="11" t="str">
        <f t="shared" si="9"/>
        <v>N/A</v>
      </c>
      <c r="I56" s="12">
        <v>0.83230000000000004</v>
      </c>
      <c r="J56" s="12">
        <v>8.5749999999999993</v>
      </c>
      <c r="K56" s="43" t="s">
        <v>736</v>
      </c>
      <c r="L56" s="9" t="str">
        <f t="shared" si="10"/>
        <v>Yes</v>
      </c>
    </row>
    <row r="57" spans="1:12" x14ac:dyDescent="0.25">
      <c r="A57" s="44" t="s">
        <v>1497</v>
      </c>
      <c r="B57" s="35" t="s">
        <v>213</v>
      </c>
      <c r="C57" s="45">
        <v>5843.8437955999998</v>
      </c>
      <c r="D57" s="11" t="str">
        <f t="shared" si="7"/>
        <v>N/A</v>
      </c>
      <c r="E57" s="45">
        <v>6110.2132313000002</v>
      </c>
      <c r="F57" s="11" t="str">
        <f t="shared" si="8"/>
        <v>N/A</v>
      </c>
      <c r="G57" s="45">
        <v>6989.6552573999998</v>
      </c>
      <c r="H57" s="11" t="str">
        <f t="shared" si="9"/>
        <v>N/A</v>
      </c>
      <c r="I57" s="12">
        <v>4.5579999999999998</v>
      </c>
      <c r="J57" s="12">
        <v>14.39</v>
      </c>
      <c r="K57" s="43" t="s">
        <v>736</v>
      </c>
      <c r="L57" s="9" t="str">
        <f t="shared" si="10"/>
        <v>Yes</v>
      </c>
    </row>
    <row r="58" spans="1:12" x14ac:dyDescent="0.25">
      <c r="A58" s="44" t="s">
        <v>1498</v>
      </c>
      <c r="B58" s="35" t="s">
        <v>213</v>
      </c>
      <c r="C58" s="45">
        <v>32345.603019999999</v>
      </c>
      <c r="D58" s="11" t="str">
        <f t="shared" si="7"/>
        <v>N/A</v>
      </c>
      <c r="E58" s="45">
        <v>33414.626946999997</v>
      </c>
      <c r="F58" s="11" t="str">
        <f t="shared" si="8"/>
        <v>N/A</v>
      </c>
      <c r="G58" s="45">
        <v>33687.576377999998</v>
      </c>
      <c r="H58" s="11" t="str">
        <f t="shared" si="9"/>
        <v>N/A</v>
      </c>
      <c r="I58" s="12">
        <v>3.3050000000000002</v>
      </c>
      <c r="J58" s="12">
        <v>0.81689999999999996</v>
      </c>
      <c r="K58" s="43" t="s">
        <v>736</v>
      </c>
      <c r="L58" s="9" t="str">
        <f t="shared" si="10"/>
        <v>Yes</v>
      </c>
    </row>
    <row r="59" spans="1:12" x14ac:dyDescent="0.25">
      <c r="A59" s="44" t="s">
        <v>1499</v>
      </c>
      <c r="B59" s="35" t="s">
        <v>213</v>
      </c>
      <c r="C59" s="45" t="s">
        <v>1744</v>
      </c>
      <c r="D59" s="11" t="str">
        <f t="shared" si="7"/>
        <v>N/A</v>
      </c>
      <c r="E59" s="45" t="s">
        <v>1744</v>
      </c>
      <c r="F59" s="11" t="str">
        <f t="shared" si="8"/>
        <v>N/A</v>
      </c>
      <c r="G59" s="45" t="s">
        <v>1744</v>
      </c>
      <c r="H59" s="11" t="str">
        <f t="shared" si="9"/>
        <v>N/A</v>
      </c>
      <c r="I59" s="12" t="s">
        <v>1744</v>
      </c>
      <c r="J59" s="12" t="s">
        <v>1744</v>
      </c>
      <c r="K59" s="43" t="s">
        <v>736</v>
      </c>
      <c r="L59" s="9" t="str">
        <f t="shared" si="10"/>
        <v>N/A</v>
      </c>
    </row>
    <row r="60" spans="1:12" x14ac:dyDescent="0.25">
      <c r="A60" s="44" t="s">
        <v>1500</v>
      </c>
      <c r="B60" s="35" t="s">
        <v>213</v>
      </c>
      <c r="C60" s="45">
        <v>4406.2183684000001</v>
      </c>
      <c r="D60" s="11" t="str">
        <f t="shared" si="7"/>
        <v>N/A</v>
      </c>
      <c r="E60" s="45">
        <v>2852.1344890999999</v>
      </c>
      <c r="F60" s="11" t="str">
        <f t="shared" si="8"/>
        <v>N/A</v>
      </c>
      <c r="G60" s="45">
        <v>3060.8027044999999</v>
      </c>
      <c r="H60" s="11" t="str">
        <f t="shared" si="9"/>
        <v>N/A</v>
      </c>
      <c r="I60" s="12">
        <v>-35.299999999999997</v>
      </c>
      <c r="J60" s="12">
        <v>7.3159999999999998</v>
      </c>
      <c r="K60" s="43" t="s">
        <v>736</v>
      </c>
      <c r="L60" s="9" t="str">
        <f t="shared" si="10"/>
        <v>Yes</v>
      </c>
    </row>
    <row r="61" spans="1:12" x14ac:dyDescent="0.25">
      <c r="A61" s="44" t="s">
        <v>1501</v>
      </c>
      <c r="B61" s="35" t="s">
        <v>213</v>
      </c>
      <c r="C61" s="45">
        <v>1186.1683049999999</v>
      </c>
      <c r="D61" s="11" t="str">
        <f t="shared" si="7"/>
        <v>N/A</v>
      </c>
      <c r="E61" s="45">
        <v>2218.5880440999999</v>
      </c>
      <c r="F61" s="11" t="str">
        <f t="shared" si="8"/>
        <v>N/A</v>
      </c>
      <c r="G61" s="45">
        <v>2408.1943768000001</v>
      </c>
      <c r="H61" s="11" t="str">
        <f t="shared" si="9"/>
        <v>N/A</v>
      </c>
      <c r="I61" s="12">
        <v>87.04</v>
      </c>
      <c r="J61" s="12">
        <v>8.5459999999999994</v>
      </c>
      <c r="K61" s="43" t="s">
        <v>736</v>
      </c>
      <c r="L61" s="9" t="str">
        <f t="shared" si="10"/>
        <v>Yes</v>
      </c>
    </row>
    <row r="62" spans="1:12" x14ac:dyDescent="0.25">
      <c r="A62" s="44" t="s">
        <v>1502</v>
      </c>
      <c r="B62" s="35" t="s">
        <v>213</v>
      </c>
      <c r="C62" s="45" t="s">
        <v>1744</v>
      </c>
      <c r="D62" s="11" t="str">
        <f t="shared" si="7"/>
        <v>N/A</v>
      </c>
      <c r="E62" s="45" t="s">
        <v>1744</v>
      </c>
      <c r="F62" s="11" t="str">
        <f t="shared" si="8"/>
        <v>N/A</v>
      </c>
      <c r="G62" s="45" t="s">
        <v>1744</v>
      </c>
      <c r="H62" s="11" t="str">
        <f t="shared" si="9"/>
        <v>N/A</v>
      </c>
      <c r="I62" s="12" t="s">
        <v>1744</v>
      </c>
      <c r="J62" s="12" t="s">
        <v>1744</v>
      </c>
      <c r="K62" s="43" t="s">
        <v>736</v>
      </c>
      <c r="L62" s="9" t="str">
        <f t="shared" si="10"/>
        <v>N/A</v>
      </c>
    </row>
    <row r="63" spans="1:12" ht="25" x14ac:dyDescent="0.25">
      <c r="A63" s="44" t="s">
        <v>1503</v>
      </c>
      <c r="B63" s="35" t="s">
        <v>213</v>
      </c>
      <c r="C63" s="45">
        <v>944.31715210000004</v>
      </c>
      <c r="D63" s="11" t="str">
        <f t="shared" si="7"/>
        <v>N/A</v>
      </c>
      <c r="E63" s="45">
        <v>1980.201669</v>
      </c>
      <c r="F63" s="11" t="str">
        <f t="shared" si="8"/>
        <v>N/A</v>
      </c>
      <c r="G63" s="45">
        <v>2411.3813442999999</v>
      </c>
      <c r="H63" s="11" t="str">
        <f t="shared" si="9"/>
        <v>N/A</v>
      </c>
      <c r="I63" s="12">
        <v>109.7</v>
      </c>
      <c r="J63" s="12">
        <v>21.77</v>
      </c>
      <c r="K63" s="43" t="s">
        <v>736</v>
      </c>
      <c r="L63" s="9" t="str">
        <f t="shared" si="10"/>
        <v>Yes</v>
      </c>
    </row>
    <row r="64" spans="1:12" x14ac:dyDescent="0.25">
      <c r="A64" s="44" t="s">
        <v>1504</v>
      </c>
      <c r="B64" s="35" t="s">
        <v>213</v>
      </c>
      <c r="C64" s="45">
        <v>3393.2548139</v>
      </c>
      <c r="D64" s="11" t="str">
        <f t="shared" si="7"/>
        <v>N/A</v>
      </c>
      <c r="E64" s="45">
        <v>3376.5458683000002</v>
      </c>
      <c r="F64" s="11" t="str">
        <f t="shared" si="8"/>
        <v>N/A</v>
      </c>
      <c r="G64" s="45">
        <v>3565.9335305999998</v>
      </c>
      <c r="H64" s="11" t="str">
        <f t="shared" si="9"/>
        <v>N/A</v>
      </c>
      <c r="I64" s="12">
        <v>-0.49199999999999999</v>
      </c>
      <c r="J64" s="12">
        <v>5.609</v>
      </c>
      <c r="K64" s="43" t="s">
        <v>736</v>
      </c>
      <c r="L64" s="9" t="str">
        <f t="shared" si="10"/>
        <v>Yes</v>
      </c>
    </row>
    <row r="65" spans="1:12" x14ac:dyDescent="0.25">
      <c r="A65" s="44" t="s">
        <v>1505</v>
      </c>
      <c r="B65" s="35" t="s">
        <v>213</v>
      </c>
      <c r="C65" s="45">
        <v>10624.132315000001</v>
      </c>
      <c r="D65" s="11" t="str">
        <f t="shared" si="7"/>
        <v>N/A</v>
      </c>
      <c r="E65" s="45">
        <v>5229.8374713000003</v>
      </c>
      <c r="F65" s="11" t="str">
        <f t="shared" si="8"/>
        <v>N/A</v>
      </c>
      <c r="G65" s="45">
        <v>5661.9646934000002</v>
      </c>
      <c r="H65" s="11" t="str">
        <f t="shared" si="9"/>
        <v>N/A</v>
      </c>
      <c r="I65" s="12">
        <v>-50.8</v>
      </c>
      <c r="J65" s="12">
        <v>8.2629999999999999</v>
      </c>
      <c r="K65" s="43" t="s">
        <v>736</v>
      </c>
      <c r="L65" s="9" t="str">
        <f t="shared" si="10"/>
        <v>Yes</v>
      </c>
    </row>
    <row r="66" spans="1:12" x14ac:dyDescent="0.25">
      <c r="A66" s="44" t="s">
        <v>1506</v>
      </c>
      <c r="B66" s="35" t="s">
        <v>213</v>
      </c>
      <c r="C66" s="45">
        <v>15094.702128000001</v>
      </c>
      <c r="D66" s="11" t="str">
        <f t="shared" si="7"/>
        <v>N/A</v>
      </c>
      <c r="E66" s="45">
        <v>4751.6853758999996</v>
      </c>
      <c r="F66" s="11" t="str">
        <f t="shared" si="8"/>
        <v>N/A</v>
      </c>
      <c r="G66" s="45">
        <v>4952.9360292000001</v>
      </c>
      <c r="H66" s="11" t="str">
        <f t="shared" si="9"/>
        <v>N/A</v>
      </c>
      <c r="I66" s="12">
        <v>-68.5</v>
      </c>
      <c r="J66" s="12">
        <v>4.2350000000000003</v>
      </c>
      <c r="K66" s="43" t="s">
        <v>736</v>
      </c>
      <c r="L66" s="9" t="str">
        <f t="shared" si="10"/>
        <v>Yes</v>
      </c>
    </row>
    <row r="67" spans="1:12" x14ac:dyDescent="0.25">
      <c r="A67" s="44" t="s">
        <v>1507</v>
      </c>
      <c r="B67" s="35" t="s">
        <v>213</v>
      </c>
      <c r="C67" s="45" t="s">
        <v>1744</v>
      </c>
      <c r="D67" s="11" t="str">
        <f t="shared" si="7"/>
        <v>N/A</v>
      </c>
      <c r="E67" s="45" t="s">
        <v>1744</v>
      </c>
      <c r="F67" s="11" t="str">
        <f t="shared" si="8"/>
        <v>N/A</v>
      </c>
      <c r="G67" s="45" t="s">
        <v>1744</v>
      </c>
      <c r="H67" s="11" t="str">
        <f t="shared" si="9"/>
        <v>N/A</v>
      </c>
      <c r="I67" s="12" t="s">
        <v>1744</v>
      </c>
      <c r="J67" s="12" t="s">
        <v>1744</v>
      </c>
      <c r="K67" s="43" t="s">
        <v>736</v>
      </c>
      <c r="L67" s="9" t="str">
        <f t="shared" si="10"/>
        <v>N/A</v>
      </c>
    </row>
    <row r="68" spans="1:12" x14ac:dyDescent="0.25">
      <c r="A68" s="44" t="s">
        <v>1508</v>
      </c>
      <c r="B68" s="35" t="s">
        <v>213</v>
      </c>
      <c r="C68" s="45">
        <v>5130.3024261999999</v>
      </c>
      <c r="D68" s="11" t="str">
        <f t="shared" si="7"/>
        <v>N/A</v>
      </c>
      <c r="E68" s="45">
        <v>4662.6364467000003</v>
      </c>
      <c r="F68" s="11" t="str">
        <f t="shared" si="8"/>
        <v>N/A</v>
      </c>
      <c r="G68" s="45">
        <v>4968.2966718999996</v>
      </c>
      <c r="H68" s="11" t="str">
        <f t="shared" si="9"/>
        <v>N/A</v>
      </c>
      <c r="I68" s="12">
        <v>-9.1199999999999992</v>
      </c>
      <c r="J68" s="12">
        <v>6.556</v>
      </c>
      <c r="K68" s="43" t="s">
        <v>736</v>
      </c>
      <c r="L68" s="9" t="str">
        <f t="shared" si="10"/>
        <v>Yes</v>
      </c>
    </row>
    <row r="69" spans="1:12" x14ac:dyDescent="0.25">
      <c r="A69" s="44" t="s">
        <v>1509</v>
      </c>
      <c r="B69" s="35" t="s">
        <v>213</v>
      </c>
      <c r="C69" s="45">
        <v>3117.5711408000002</v>
      </c>
      <c r="D69" s="11" t="str">
        <f t="shared" si="7"/>
        <v>N/A</v>
      </c>
      <c r="E69" s="45">
        <v>3890.3291052999998</v>
      </c>
      <c r="F69" s="11" t="str">
        <f t="shared" si="8"/>
        <v>N/A</v>
      </c>
      <c r="G69" s="45">
        <v>4143.1628850999996</v>
      </c>
      <c r="H69" s="11" t="str">
        <f t="shared" si="9"/>
        <v>N/A</v>
      </c>
      <c r="I69" s="12">
        <v>24.79</v>
      </c>
      <c r="J69" s="12">
        <v>6.4989999999999997</v>
      </c>
      <c r="K69" s="43" t="s">
        <v>736</v>
      </c>
      <c r="L69" s="9" t="str">
        <f t="shared" si="10"/>
        <v>Yes</v>
      </c>
    </row>
    <row r="70" spans="1:12" x14ac:dyDescent="0.25">
      <c r="A70" s="44" t="s">
        <v>1510</v>
      </c>
      <c r="B70" s="35" t="s">
        <v>213</v>
      </c>
      <c r="C70" s="45" t="s">
        <v>1744</v>
      </c>
      <c r="D70" s="11" t="str">
        <f t="shared" si="7"/>
        <v>N/A</v>
      </c>
      <c r="E70" s="45" t="s">
        <v>1744</v>
      </c>
      <c r="F70" s="11" t="str">
        <f t="shared" si="8"/>
        <v>N/A</v>
      </c>
      <c r="G70" s="45" t="s">
        <v>1744</v>
      </c>
      <c r="H70" s="11" t="str">
        <f t="shared" si="9"/>
        <v>N/A</v>
      </c>
      <c r="I70" s="12" t="s">
        <v>1744</v>
      </c>
      <c r="J70" s="12" t="s">
        <v>1744</v>
      </c>
      <c r="K70" s="43" t="s">
        <v>736</v>
      </c>
      <c r="L70" s="9" t="str">
        <f t="shared" si="10"/>
        <v>N/A</v>
      </c>
    </row>
    <row r="71" spans="1:12" ht="25" x14ac:dyDescent="0.25">
      <c r="A71" s="44" t="s">
        <v>1511</v>
      </c>
      <c r="B71" s="35" t="s">
        <v>213</v>
      </c>
      <c r="C71" s="45">
        <v>2855.3883928999999</v>
      </c>
      <c r="D71" s="11" t="str">
        <f t="shared" si="7"/>
        <v>N/A</v>
      </c>
      <c r="E71" s="45">
        <v>5206.7005988000001</v>
      </c>
      <c r="F71" s="11" t="str">
        <f t="shared" si="8"/>
        <v>N/A</v>
      </c>
      <c r="G71" s="45">
        <v>3267.3506891000002</v>
      </c>
      <c r="H71" s="11" t="str">
        <f t="shared" si="9"/>
        <v>N/A</v>
      </c>
      <c r="I71" s="12">
        <v>82.35</v>
      </c>
      <c r="J71" s="12">
        <v>-37.200000000000003</v>
      </c>
      <c r="K71" s="43" t="s">
        <v>736</v>
      </c>
      <c r="L71" s="9" t="str">
        <f t="shared" si="10"/>
        <v>No</v>
      </c>
    </row>
    <row r="72" spans="1:12" x14ac:dyDescent="0.25">
      <c r="A72" s="44" t="s">
        <v>1512</v>
      </c>
      <c r="B72" s="35" t="s">
        <v>213</v>
      </c>
      <c r="C72" s="45">
        <v>3432.3766641000002</v>
      </c>
      <c r="D72" s="11" t="str">
        <f t="shared" si="7"/>
        <v>N/A</v>
      </c>
      <c r="E72" s="45">
        <v>5003.6441357000003</v>
      </c>
      <c r="F72" s="11" t="str">
        <f t="shared" si="8"/>
        <v>N/A</v>
      </c>
      <c r="G72" s="45">
        <v>5229.1899455000002</v>
      </c>
      <c r="H72" s="11" t="str">
        <f t="shared" si="9"/>
        <v>N/A</v>
      </c>
      <c r="I72" s="12">
        <v>45.78</v>
      </c>
      <c r="J72" s="12">
        <v>4.508</v>
      </c>
      <c r="K72" s="43" t="s">
        <v>736</v>
      </c>
      <c r="L72" s="9" t="str">
        <f t="shared" si="10"/>
        <v>Yes</v>
      </c>
    </row>
    <row r="73" spans="1:12" x14ac:dyDescent="0.25">
      <c r="A73" s="44" t="s">
        <v>1513</v>
      </c>
      <c r="B73" s="35" t="s">
        <v>213</v>
      </c>
      <c r="C73" s="45">
        <v>5444.1763055000001</v>
      </c>
      <c r="D73" s="11" t="str">
        <f t="shared" si="7"/>
        <v>N/A</v>
      </c>
      <c r="E73" s="45">
        <v>5400.9375687000002</v>
      </c>
      <c r="F73" s="11" t="str">
        <f t="shared" si="8"/>
        <v>N/A</v>
      </c>
      <c r="G73" s="45">
        <v>5738.6712660000003</v>
      </c>
      <c r="H73" s="11" t="str">
        <f t="shared" si="9"/>
        <v>N/A</v>
      </c>
      <c r="I73" s="12">
        <v>-0.79400000000000004</v>
      </c>
      <c r="J73" s="12">
        <v>6.2530000000000001</v>
      </c>
      <c r="K73" s="43" t="s">
        <v>736</v>
      </c>
      <c r="L73" s="9" t="str">
        <f t="shared" si="10"/>
        <v>Yes</v>
      </c>
    </row>
    <row r="74" spans="1:12" x14ac:dyDescent="0.25">
      <c r="A74" s="44" t="s">
        <v>1514</v>
      </c>
      <c r="B74" s="35" t="s">
        <v>213</v>
      </c>
      <c r="C74" s="45" t="s">
        <v>1744</v>
      </c>
      <c r="D74" s="11" t="str">
        <f t="shared" si="7"/>
        <v>N/A</v>
      </c>
      <c r="E74" s="45" t="s">
        <v>1744</v>
      </c>
      <c r="F74" s="11" t="str">
        <f t="shared" si="8"/>
        <v>N/A</v>
      </c>
      <c r="G74" s="45" t="s">
        <v>1744</v>
      </c>
      <c r="H74" s="11" t="str">
        <f t="shared" si="9"/>
        <v>N/A</v>
      </c>
      <c r="I74" s="12" t="s">
        <v>1744</v>
      </c>
      <c r="J74" s="12" t="s">
        <v>1744</v>
      </c>
      <c r="K74" s="43" t="s">
        <v>736</v>
      </c>
      <c r="L74" s="9" t="str">
        <f t="shared" si="10"/>
        <v>N/A</v>
      </c>
    </row>
    <row r="75" spans="1:12" x14ac:dyDescent="0.25">
      <c r="A75" s="44" t="s">
        <v>1596</v>
      </c>
      <c r="B75" s="35" t="s">
        <v>213</v>
      </c>
      <c r="C75" s="45">
        <v>403849723</v>
      </c>
      <c r="D75" s="11" t="str">
        <f t="shared" ref="D75:D144" si="11">IF($B75="N/A","N/A",IF(C75&gt;10,"No",IF(C75&lt;-10,"No","Yes")))</f>
        <v>N/A</v>
      </c>
      <c r="E75" s="45">
        <v>717373426</v>
      </c>
      <c r="F75" s="11" t="str">
        <f t="shared" ref="F75:F144" si="12">IF($B75="N/A","N/A",IF(E75&gt;10,"No",IF(E75&lt;-10,"No","Yes")))</f>
        <v>N/A</v>
      </c>
      <c r="G75" s="45">
        <v>742627825</v>
      </c>
      <c r="H75" s="11" t="str">
        <f t="shared" ref="H75:H144" si="13">IF($B75="N/A","N/A",IF(G75&gt;10,"No",IF(G75&lt;-10,"No","Yes")))</f>
        <v>N/A</v>
      </c>
      <c r="I75" s="12">
        <v>77.63</v>
      </c>
      <c r="J75" s="12">
        <v>3.52</v>
      </c>
      <c r="K75" s="43" t="s">
        <v>736</v>
      </c>
      <c r="L75" s="9" t="str">
        <f t="shared" ref="L75:L135" si="14">IF(J75="Div by 0", "N/A", IF(K75="N/A","N/A", IF(J75&gt;VALUE(MID(K75,1,2)), "No", IF(J75&lt;-1*VALUE(MID(K75,1,2)), "No", "Yes"))))</f>
        <v>Yes</v>
      </c>
    </row>
    <row r="76" spans="1:12" x14ac:dyDescent="0.25">
      <c r="A76" s="44" t="s">
        <v>596</v>
      </c>
      <c r="B76" s="35" t="s">
        <v>213</v>
      </c>
      <c r="C76" s="36">
        <v>44732</v>
      </c>
      <c r="D76" s="11" t="str">
        <f t="shared" si="11"/>
        <v>N/A</v>
      </c>
      <c r="E76" s="36">
        <v>84898</v>
      </c>
      <c r="F76" s="11" t="str">
        <f t="shared" si="12"/>
        <v>N/A</v>
      </c>
      <c r="G76" s="36">
        <v>86012</v>
      </c>
      <c r="H76" s="11" t="str">
        <f t="shared" si="13"/>
        <v>N/A</v>
      </c>
      <c r="I76" s="12">
        <v>89.79</v>
      </c>
      <c r="J76" s="12">
        <v>1.3120000000000001</v>
      </c>
      <c r="K76" s="43" t="s">
        <v>736</v>
      </c>
      <c r="L76" s="9" t="str">
        <f t="shared" si="14"/>
        <v>Yes</v>
      </c>
    </row>
    <row r="77" spans="1:12" x14ac:dyDescent="0.25">
      <c r="A77" s="44" t="s">
        <v>1423</v>
      </c>
      <c r="B77" s="35" t="s">
        <v>213</v>
      </c>
      <c r="C77" s="45">
        <v>9028.2062729000008</v>
      </c>
      <c r="D77" s="11" t="str">
        <f t="shared" si="11"/>
        <v>N/A</v>
      </c>
      <c r="E77" s="45">
        <v>8449.8271573000002</v>
      </c>
      <c r="F77" s="11" t="str">
        <f t="shared" si="12"/>
        <v>N/A</v>
      </c>
      <c r="G77" s="45">
        <v>8634.0025229000003</v>
      </c>
      <c r="H77" s="11" t="str">
        <f t="shared" si="13"/>
        <v>N/A</v>
      </c>
      <c r="I77" s="12">
        <v>-6.41</v>
      </c>
      <c r="J77" s="12">
        <v>2.1800000000000002</v>
      </c>
      <c r="K77" s="43" t="s">
        <v>736</v>
      </c>
      <c r="L77" s="9" t="str">
        <f t="shared" si="14"/>
        <v>Yes</v>
      </c>
    </row>
    <row r="78" spans="1:12" x14ac:dyDescent="0.25">
      <c r="A78" s="44" t="s">
        <v>1424</v>
      </c>
      <c r="B78" s="35" t="s">
        <v>213</v>
      </c>
      <c r="C78" s="36">
        <v>6.1695430564000002</v>
      </c>
      <c r="D78" s="11" t="str">
        <f t="shared" si="11"/>
        <v>N/A</v>
      </c>
      <c r="E78" s="36">
        <v>5.5617211242</v>
      </c>
      <c r="F78" s="11" t="str">
        <f t="shared" si="12"/>
        <v>N/A</v>
      </c>
      <c r="G78" s="36">
        <v>5.6529554015999999</v>
      </c>
      <c r="H78" s="11" t="str">
        <f t="shared" si="13"/>
        <v>N/A</v>
      </c>
      <c r="I78" s="12">
        <v>-9.85</v>
      </c>
      <c r="J78" s="12">
        <v>1.64</v>
      </c>
      <c r="K78" s="43" t="s">
        <v>736</v>
      </c>
      <c r="L78" s="9" t="str">
        <f t="shared" si="14"/>
        <v>Yes</v>
      </c>
    </row>
    <row r="79" spans="1:12" x14ac:dyDescent="0.25">
      <c r="A79" s="44" t="s">
        <v>597</v>
      </c>
      <c r="B79" s="35" t="s">
        <v>213</v>
      </c>
      <c r="C79" s="45">
        <v>3535220</v>
      </c>
      <c r="D79" s="11" t="str">
        <f t="shared" si="11"/>
        <v>N/A</v>
      </c>
      <c r="E79" s="45">
        <v>15611807</v>
      </c>
      <c r="F79" s="11" t="str">
        <f t="shared" si="12"/>
        <v>N/A</v>
      </c>
      <c r="G79" s="45">
        <v>13528062</v>
      </c>
      <c r="H79" s="11" t="str">
        <f t="shared" si="13"/>
        <v>N/A</v>
      </c>
      <c r="I79" s="12">
        <v>341.6</v>
      </c>
      <c r="J79" s="12">
        <v>-13.3</v>
      </c>
      <c r="K79" s="43" t="s">
        <v>736</v>
      </c>
      <c r="L79" s="9" t="str">
        <f t="shared" si="14"/>
        <v>Yes</v>
      </c>
    </row>
    <row r="80" spans="1:12" x14ac:dyDescent="0.25">
      <c r="A80" s="44" t="s">
        <v>598</v>
      </c>
      <c r="B80" s="35" t="s">
        <v>213</v>
      </c>
      <c r="C80" s="36">
        <v>99</v>
      </c>
      <c r="D80" s="11" t="str">
        <f t="shared" si="11"/>
        <v>N/A</v>
      </c>
      <c r="E80" s="36">
        <v>114</v>
      </c>
      <c r="F80" s="11" t="str">
        <f t="shared" si="12"/>
        <v>N/A</v>
      </c>
      <c r="G80" s="36">
        <v>110</v>
      </c>
      <c r="H80" s="11" t="str">
        <f t="shared" si="13"/>
        <v>N/A</v>
      </c>
      <c r="I80" s="12">
        <v>15.15</v>
      </c>
      <c r="J80" s="12">
        <v>-3.51</v>
      </c>
      <c r="K80" s="43" t="s">
        <v>736</v>
      </c>
      <c r="L80" s="9" t="str">
        <f t="shared" si="14"/>
        <v>Yes</v>
      </c>
    </row>
    <row r="81" spans="1:12" x14ac:dyDescent="0.25">
      <c r="A81" s="44" t="s">
        <v>1425</v>
      </c>
      <c r="B81" s="35" t="s">
        <v>213</v>
      </c>
      <c r="C81" s="45">
        <v>35709.292929000003</v>
      </c>
      <c r="D81" s="11" t="str">
        <f t="shared" si="11"/>
        <v>N/A</v>
      </c>
      <c r="E81" s="45">
        <v>136945.67543999999</v>
      </c>
      <c r="F81" s="11" t="str">
        <f t="shared" si="12"/>
        <v>N/A</v>
      </c>
      <c r="G81" s="45">
        <v>122982.38182</v>
      </c>
      <c r="H81" s="11" t="str">
        <f t="shared" si="13"/>
        <v>N/A</v>
      </c>
      <c r="I81" s="12">
        <v>283.5</v>
      </c>
      <c r="J81" s="12">
        <v>-10.199999999999999</v>
      </c>
      <c r="K81" s="43" t="s">
        <v>736</v>
      </c>
      <c r="L81" s="9" t="str">
        <f t="shared" si="14"/>
        <v>Yes</v>
      </c>
    </row>
    <row r="82" spans="1:12" ht="25" x14ac:dyDescent="0.25">
      <c r="A82" s="44" t="s">
        <v>599</v>
      </c>
      <c r="B82" s="35" t="s">
        <v>213</v>
      </c>
      <c r="C82" s="45">
        <v>1318908</v>
      </c>
      <c r="D82" s="11" t="str">
        <f t="shared" si="11"/>
        <v>N/A</v>
      </c>
      <c r="E82" s="45">
        <v>44268708</v>
      </c>
      <c r="F82" s="11" t="str">
        <f t="shared" si="12"/>
        <v>N/A</v>
      </c>
      <c r="G82" s="45">
        <v>52068034</v>
      </c>
      <c r="H82" s="11" t="str">
        <f t="shared" si="13"/>
        <v>N/A</v>
      </c>
      <c r="I82" s="12">
        <v>3256</v>
      </c>
      <c r="J82" s="12">
        <v>17.62</v>
      </c>
      <c r="K82" s="43" t="s">
        <v>736</v>
      </c>
      <c r="L82" s="9" t="str">
        <f t="shared" si="14"/>
        <v>Yes</v>
      </c>
    </row>
    <row r="83" spans="1:12" x14ac:dyDescent="0.25">
      <c r="A83" s="44" t="s">
        <v>600</v>
      </c>
      <c r="B83" s="35" t="s">
        <v>213</v>
      </c>
      <c r="C83" s="36">
        <v>319</v>
      </c>
      <c r="D83" s="11" t="str">
        <f t="shared" si="11"/>
        <v>N/A</v>
      </c>
      <c r="E83" s="36">
        <v>654</v>
      </c>
      <c r="F83" s="11" t="str">
        <f t="shared" si="12"/>
        <v>N/A</v>
      </c>
      <c r="G83" s="36">
        <v>691</v>
      </c>
      <c r="H83" s="11" t="str">
        <f t="shared" si="13"/>
        <v>N/A</v>
      </c>
      <c r="I83" s="12">
        <v>105</v>
      </c>
      <c r="J83" s="12">
        <v>5.657</v>
      </c>
      <c r="K83" s="43" t="s">
        <v>736</v>
      </c>
      <c r="L83" s="9" t="str">
        <f t="shared" si="14"/>
        <v>Yes</v>
      </c>
    </row>
    <row r="84" spans="1:12" ht="25" x14ac:dyDescent="0.25">
      <c r="A84" s="4" t="s">
        <v>1426</v>
      </c>
      <c r="B84" s="35" t="s">
        <v>213</v>
      </c>
      <c r="C84" s="45">
        <v>4134.5078370000001</v>
      </c>
      <c r="D84" s="11" t="str">
        <f t="shared" si="11"/>
        <v>N/A</v>
      </c>
      <c r="E84" s="45">
        <v>67689.155962999997</v>
      </c>
      <c r="F84" s="11" t="str">
        <f t="shared" si="12"/>
        <v>N/A</v>
      </c>
      <c r="G84" s="45">
        <v>75351.713459000006</v>
      </c>
      <c r="H84" s="11" t="str">
        <f t="shared" si="13"/>
        <v>N/A</v>
      </c>
      <c r="I84" s="12">
        <v>1537</v>
      </c>
      <c r="J84" s="12">
        <v>11.32</v>
      </c>
      <c r="K84" s="43" t="s">
        <v>736</v>
      </c>
      <c r="L84" s="9" t="str">
        <f t="shared" si="14"/>
        <v>Yes</v>
      </c>
    </row>
    <row r="85" spans="1:12" x14ac:dyDescent="0.25">
      <c r="A85" s="4" t="s">
        <v>601</v>
      </c>
      <c r="B85" s="35" t="s">
        <v>213</v>
      </c>
      <c r="C85" s="45">
        <v>277587103</v>
      </c>
      <c r="D85" s="11" t="str">
        <f t="shared" si="11"/>
        <v>N/A</v>
      </c>
      <c r="E85" s="45">
        <v>281545379</v>
      </c>
      <c r="F85" s="11" t="str">
        <f t="shared" si="12"/>
        <v>N/A</v>
      </c>
      <c r="G85" s="45">
        <v>264401776</v>
      </c>
      <c r="H85" s="11" t="str">
        <f t="shared" si="13"/>
        <v>N/A</v>
      </c>
      <c r="I85" s="12">
        <v>1.4259999999999999</v>
      </c>
      <c r="J85" s="12">
        <v>-6.09</v>
      </c>
      <c r="K85" s="43" t="s">
        <v>736</v>
      </c>
      <c r="L85" s="9" t="str">
        <f t="shared" si="14"/>
        <v>Yes</v>
      </c>
    </row>
    <row r="86" spans="1:12" x14ac:dyDescent="0.25">
      <c r="A86" s="4" t="s">
        <v>602</v>
      </c>
      <c r="B86" s="35" t="s">
        <v>213</v>
      </c>
      <c r="C86" s="36">
        <v>1089</v>
      </c>
      <c r="D86" s="11" t="str">
        <f t="shared" si="11"/>
        <v>N/A</v>
      </c>
      <c r="E86" s="36">
        <v>1042</v>
      </c>
      <c r="F86" s="11" t="str">
        <f t="shared" si="12"/>
        <v>N/A</v>
      </c>
      <c r="G86" s="36">
        <v>989</v>
      </c>
      <c r="H86" s="11" t="str">
        <f t="shared" si="13"/>
        <v>N/A</v>
      </c>
      <c r="I86" s="12">
        <v>-4.32</v>
      </c>
      <c r="J86" s="12">
        <v>-5.09</v>
      </c>
      <c r="K86" s="43" t="s">
        <v>736</v>
      </c>
      <c r="L86" s="9" t="str">
        <f t="shared" si="14"/>
        <v>Yes</v>
      </c>
    </row>
    <row r="87" spans="1:12" x14ac:dyDescent="0.25">
      <c r="A87" s="4" t="s">
        <v>1427</v>
      </c>
      <c r="B87" s="35" t="s">
        <v>213</v>
      </c>
      <c r="C87" s="45">
        <v>254900.92103</v>
      </c>
      <c r="D87" s="11" t="str">
        <f t="shared" si="11"/>
        <v>N/A</v>
      </c>
      <c r="E87" s="45">
        <v>270197.10077000002</v>
      </c>
      <c r="F87" s="11" t="str">
        <f t="shared" si="12"/>
        <v>N/A</v>
      </c>
      <c r="G87" s="45">
        <v>267342.54398000002</v>
      </c>
      <c r="H87" s="11" t="str">
        <f t="shared" si="13"/>
        <v>N/A</v>
      </c>
      <c r="I87" s="12">
        <v>6.0010000000000003</v>
      </c>
      <c r="J87" s="12">
        <v>-1.06</v>
      </c>
      <c r="K87" s="43" t="s">
        <v>736</v>
      </c>
      <c r="L87" s="9" t="str">
        <f t="shared" si="14"/>
        <v>Yes</v>
      </c>
    </row>
    <row r="88" spans="1:12" x14ac:dyDescent="0.25">
      <c r="A88" s="44" t="s">
        <v>603</v>
      </c>
      <c r="B88" s="35" t="s">
        <v>213</v>
      </c>
      <c r="C88" s="45">
        <v>1303404387</v>
      </c>
      <c r="D88" s="11" t="str">
        <f t="shared" si="11"/>
        <v>N/A</v>
      </c>
      <c r="E88" s="45">
        <v>1310236583</v>
      </c>
      <c r="F88" s="11" t="str">
        <f t="shared" si="12"/>
        <v>N/A</v>
      </c>
      <c r="G88" s="45">
        <v>1286404309</v>
      </c>
      <c r="H88" s="11" t="str">
        <f t="shared" si="13"/>
        <v>N/A</v>
      </c>
      <c r="I88" s="12">
        <v>0.5242</v>
      </c>
      <c r="J88" s="12">
        <v>-1.82</v>
      </c>
      <c r="K88" s="43" t="s">
        <v>736</v>
      </c>
      <c r="L88" s="9" t="str">
        <f t="shared" si="14"/>
        <v>Yes</v>
      </c>
    </row>
    <row r="89" spans="1:12" x14ac:dyDescent="0.25">
      <c r="A89" s="46" t="s">
        <v>604</v>
      </c>
      <c r="B89" s="36" t="s">
        <v>213</v>
      </c>
      <c r="C89" s="36">
        <v>28578</v>
      </c>
      <c r="D89" s="11" t="str">
        <f t="shared" si="11"/>
        <v>N/A</v>
      </c>
      <c r="E89" s="36">
        <v>28929</v>
      </c>
      <c r="F89" s="11" t="str">
        <f t="shared" si="12"/>
        <v>N/A</v>
      </c>
      <c r="G89" s="36">
        <v>29000</v>
      </c>
      <c r="H89" s="11" t="str">
        <f t="shared" si="13"/>
        <v>N/A</v>
      </c>
      <c r="I89" s="12">
        <v>1.228</v>
      </c>
      <c r="J89" s="12">
        <v>0.24540000000000001</v>
      </c>
      <c r="K89" s="1" t="s">
        <v>736</v>
      </c>
      <c r="L89" s="9" t="str">
        <f t="shared" si="14"/>
        <v>Yes</v>
      </c>
    </row>
    <row r="90" spans="1:12" x14ac:dyDescent="0.25">
      <c r="A90" s="44" t="s">
        <v>1428</v>
      </c>
      <c r="B90" s="35" t="s">
        <v>213</v>
      </c>
      <c r="C90" s="45">
        <v>45608.663551999998</v>
      </c>
      <c r="D90" s="11" t="str">
        <f t="shared" si="11"/>
        <v>N/A</v>
      </c>
      <c r="E90" s="45">
        <v>45291.457811</v>
      </c>
      <c r="F90" s="11" t="str">
        <f t="shared" si="12"/>
        <v>N/A</v>
      </c>
      <c r="G90" s="45">
        <v>44358.769275999999</v>
      </c>
      <c r="H90" s="11" t="str">
        <f t="shared" si="13"/>
        <v>N/A</v>
      </c>
      <c r="I90" s="12">
        <v>-0.69499999999999995</v>
      </c>
      <c r="J90" s="12">
        <v>-2.06</v>
      </c>
      <c r="K90" s="43" t="s">
        <v>736</v>
      </c>
      <c r="L90" s="9" t="str">
        <f t="shared" si="14"/>
        <v>Yes</v>
      </c>
    </row>
    <row r="91" spans="1:12" x14ac:dyDescent="0.25">
      <c r="A91" s="44" t="s">
        <v>605</v>
      </c>
      <c r="B91" s="35" t="s">
        <v>213</v>
      </c>
      <c r="C91" s="45">
        <v>69535598</v>
      </c>
      <c r="D91" s="11" t="str">
        <f t="shared" si="11"/>
        <v>N/A</v>
      </c>
      <c r="E91" s="45">
        <v>229549899</v>
      </c>
      <c r="F91" s="11" t="str">
        <f t="shared" si="12"/>
        <v>N/A</v>
      </c>
      <c r="G91" s="45">
        <v>303831255</v>
      </c>
      <c r="H91" s="11" t="str">
        <f t="shared" si="13"/>
        <v>N/A</v>
      </c>
      <c r="I91" s="12">
        <v>230.1</v>
      </c>
      <c r="J91" s="12">
        <v>32.36</v>
      </c>
      <c r="K91" s="43" t="s">
        <v>736</v>
      </c>
      <c r="L91" s="9" t="str">
        <f t="shared" si="14"/>
        <v>No</v>
      </c>
    </row>
    <row r="92" spans="1:12" x14ac:dyDescent="0.25">
      <c r="A92" s="44" t="s">
        <v>606</v>
      </c>
      <c r="B92" s="35" t="s">
        <v>213</v>
      </c>
      <c r="C92" s="36">
        <v>130323</v>
      </c>
      <c r="D92" s="11" t="str">
        <f t="shared" si="11"/>
        <v>N/A</v>
      </c>
      <c r="E92" s="36">
        <v>440400</v>
      </c>
      <c r="F92" s="11" t="str">
        <f t="shared" si="12"/>
        <v>N/A</v>
      </c>
      <c r="G92" s="36">
        <v>475493</v>
      </c>
      <c r="H92" s="11" t="str">
        <f t="shared" si="13"/>
        <v>N/A</v>
      </c>
      <c r="I92" s="12">
        <v>237.9</v>
      </c>
      <c r="J92" s="12">
        <v>7.968</v>
      </c>
      <c r="K92" s="43" t="s">
        <v>736</v>
      </c>
      <c r="L92" s="9" t="str">
        <f t="shared" si="14"/>
        <v>Yes</v>
      </c>
    </row>
    <row r="93" spans="1:12" x14ac:dyDescent="0.25">
      <c r="A93" s="44" t="s">
        <v>1429</v>
      </c>
      <c r="B93" s="35" t="s">
        <v>213</v>
      </c>
      <c r="C93" s="45">
        <v>533.56351527000004</v>
      </c>
      <c r="D93" s="11" t="str">
        <f t="shared" si="11"/>
        <v>N/A</v>
      </c>
      <c r="E93" s="45">
        <v>521.23047002999999</v>
      </c>
      <c r="F93" s="11" t="str">
        <f t="shared" si="12"/>
        <v>N/A</v>
      </c>
      <c r="G93" s="45">
        <v>638.98155178000002</v>
      </c>
      <c r="H93" s="11" t="str">
        <f t="shared" si="13"/>
        <v>N/A</v>
      </c>
      <c r="I93" s="12">
        <v>-2.31</v>
      </c>
      <c r="J93" s="12">
        <v>22.59</v>
      </c>
      <c r="K93" s="43" t="s">
        <v>736</v>
      </c>
      <c r="L93" s="9" t="str">
        <f t="shared" si="14"/>
        <v>Yes</v>
      </c>
    </row>
    <row r="94" spans="1:12" x14ac:dyDescent="0.25">
      <c r="A94" s="44" t="s">
        <v>607</v>
      </c>
      <c r="B94" s="35" t="s">
        <v>213</v>
      </c>
      <c r="C94" s="45">
        <v>42780606</v>
      </c>
      <c r="D94" s="11" t="str">
        <f t="shared" si="11"/>
        <v>N/A</v>
      </c>
      <c r="E94" s="45">
        <v>180728349</v>
      </c>
      <c r="F94" s="11" t="str">
        <f t="shared" si="12"/>
        <v>N/A</v>
      </c>
      <c r="G94" s="45">
        <v>188357915</v>
      </c>
      <c r="H94" s="11" t="str">
        <f t="shared" si="13"/>
        <v>N/A</v>
      </c>
      <c r="I94" s="12">
        <v>322.5</v>
      </c>
      <c r="J94" s="12">
        <v>4.2220000000000004</v>
      </c>
      <c r="K94" s="43" t="s">
        <v>736</v>
      </c>
      <c r="L94" s="9" t="str">
        <f t="shared" si="14"/>
        <v>Yes</v>
      </c>
    </row>
    <row r="95" spans="1:12" x14ac:dyDescent="0.25">
      <c r="A95" s="44" t="s">
        <v>608</v>
      </c>
      <c r="B95" s="35" t="s">
        <v>213</v>
      </c>
      <c r="C95" s="36">
        <v>87554</v>
      </c>
      <c r="D95" s="11" t="str">
        <f t="shared" si="11"/>
        <v>N/A</v>
      </c>
      <c r="E95" s="36">
        <v>357706</v>
      </c>
      <c r="F95" s="11" t="str">
        <f t="shared" si="12"/>
        <v>N/A</v>
      </c>
      <c r="G95" s="36">
        <v>375487</v>
      </c>
      <c r="H95" s="11" t="str">
        <f t="shared" si="13"/>
        <v>N/A</v>
      </c>
      <c r="I95" s="12">
        <v>308.60000000000002</v>
      </c>
      <c r="J95" s="12">
        <v>4.9710000000000001</v>
      </c>
      <c r="K95" s="43" t="s">
        <v>736</v>
      </c>
      <c r="L95" s="9" t="str">
        <f t="shared" si="14"/>
        <v>Yes</v>
      </c>
    </row>
    <row r="96" spans="1:12" x14ac:dyDescent="0.25">
      <c r="A96" s="44" t="s">
        <v>1430</v>
      </c>
      <c r="B96" s="35" t="s">
        <v>213</v>
      </c>
      <c r="C96" s="45">
        <v>488.61966329000001</v>
      </c>
      <c r="D96" s="11" t="str">
        <f t="shared" si="11"/>
        <v>N/A</v>
      </c>
      <c r="E96" s="45">
        <v>505.24271048999998</v>
      </c>
      <c r="F96" s="11" t="str">
        <f t="shared" si="12"/>
        <v>N/A</v>
      </c>
      <c r="G96" s="45">
        <v>501.63631497</v>
      </c>
      <c r="H96" s="11" t="str">
        <f t="shared" si="13"/>
        <v>N/A</v>
      </c>
      <c r="I96" s="12">
        <v>3.4020000000000001</v>
      </c>
      <c r="J96" s="12">
        <v>-0.71399999999999997</v>
      </c>
      <c r="K96" s="43" t="s">
        <v>736</v>
      </c>
      <c r="L96" s="9" t="str">
        <f t="shared" si="14"/>
        <v>Yes</v>
      </c>
    </row>
    <row r="97" spans="1:12" ht="25" x14ac:dyDescent="0.25">
      <c r="A97" s="44" t="s">
        <v>609</v>
      </c>
      <c r="B97" s="35" t="s">
        <v>213</v>
      </c>
      <c r="C97" s="45">
        <v>4582821</v>
      </c>
      <c r="D97" s="11" t="str">
        <f t="shared" si="11"/>
        <v>N/A</v>
      </c>
      <c r="E97" s="45">
        <v>28655446</v>
      </c>
      <c r="F97" s="11" t="str">
        <f t="shared" si="12"/>
        <v>N/A</v>
      </c>
      <c r="G97" s="45">
        <v>32510233</v>
      </c>
      <c r="H97" s="11" t="str">
        <f t="shared" si="13"/>
        <v>N/A</v>
      </c>
      <c r="I97" s="12">
        <v>525.29999999999995</v>
      </c>
      <c r="J97" s="12">
        <v>13.45</v>
      </c>
      <c r="K97" s="43" t="s">
        <v>736</v>
      </c>
      <c r="L97" s="9" t="str">
        <f t="shared" si="14"/>
        <v>Yes</v>
      </c>
    </row>
    <row r="98" spans="1:12" x14ac:dyDescent="0.25">
      <c r="A98" s="44" t="s">
        <v>610</v>
      </c>
      <c r="B98" s="35" t="s">
        <v>213</v>
      </c>
      <c r="C98" s="36">
        <v>49803</v>
      </c>
      <c r="D98" s="11" t="str">
        <f t="shared" si="11"/>
        <v>N/A</v>
      </c>
      <c r="E98" s="36">
        <v>151515</v>
      </c>
      <c r="F98" s="11" t="str">
        <f t="shared" si="12"/>
        <v>N/A</v>
      </c>
      <c r="G98" s="36">
        <v>167877</v>
      </c>
      <c r="H98" s="11" t="str">
        <f t="shared" si="13"/>
        <v>N/A</v>
      </c>
      <c r="I98" s="12">
        <v>204.2</v>
      </c>
      <c r="J98" s="12">
        <v>10.8</v>
      </c>
      <c r="K98" s="43" t="s">
        <v>736</v>
      </c>
      <c r="L98" s="9" t="str">
        <f t="shared" si="14"/>
        <v>Yes</v>
      </c>
    </row>
    <row r="99" spans="1:12" ht="25" x14ac:dyDescent="0.25">
      <c r="A99" s="44" t="s">
        <v>1431</v>
      </c>
      <c r="B99" s="35" t="s">
        <v>213</v>
      </c>
      <c r="C99" s="45">
        <v>92.018974760999996</v>
      </c>
      <c r="D99" s="11" t="str">
        <f t="shared" si="11"/>
        <v>N/A</v>
      </c>
      <c r="E99" s="45">
        <v>189.12613272999999</v>
      </c>
      <c r="F99" s="11" t="str">
        <f t="shared" si="12"/>
        <v>N/A</v>
      </c>
      <c r="G99" s="45">
        <v>193.65507485000001</v>
      </c>
      <c r="H99" s="11" t="str">
        <f t="shared" si="13"/>
        <v>N/A</v>
      </c>
      <c r="I99" s="12">
        <v>105.5</v>
      </c>
      <c r="J99" s="12">
        <v>2.395</v>
      </c>
      <c r="K99" s="43" t="s">
        <v>736</v>
      </c>
      <c r="L99" s="9" t="str">
        <f t="shared" si="14"/>
        <v>Yes</v>
      </c>
    </row>
    <row r="100" spans="1:12" ht="25" x14ac:dyDescent="0.25">
      <c r="A100" s="44" t="s">
        <v>611</v>
      </c>
      <c r="B100" s="35" t="s">
        <v>213</v>
      </c>
      <c r="C100" s="45">
        <v>151814699</v>
      </c>
      <c r="D100" s="11" t="str">
        <f t="shared" si="11"/>
        <v>N/A</v>
      </c>
      <c r="E100" s="45">
        <v>385256750</v>
      </c>
      <c r="F100" s="11" t="str">
        <f t="shared" si="12"/>
        <v>N/A</v>
      </c>
      <c r="G100" s="45">
        <v>442030113</v>
      </c>
      <c r="H100" s="11" t="str">
        <f t="shared" si="13"/>
        <v>N/A</v>
      </c>
      <c r="I100" s="12">
        <v>153.80000000000001</v>
      </c>
      <c r="J100" s="12">
        <v>14.74</v>
      </c>
      <c r="K100" s="43" t="s">
        <v>736</v>
      </c>
      <c r="L100" s="9" t="str">
        <f t="shared" si="14"/>
        <v>Yes</v>
      </c>
    </row>
    <row r="101" spans="1:12" x14ac:dyDescent="0.25">
      <c r="A101" s="44" t="s">
        <v>612</v>
      </c>
      <c r="B101" s="35" t="s">
        <v>213</v>
      </c>
      <c r="C101" s="36">
        <v>134475</v>
      </c>
      <c r="D101" s="11" t="str">
        <f t="shared" si="11"/>
        <v>N/A</v>
      </c>
      <c r="E101" s="36">
        <v>383335</v>
      </c>
      <c r="F101" s="11" t="str">
        <f t="shared" si="12"/>
        <v>N/A</v>
      </c>
      <c r="G101" s="36">
        <v>397075</v>
      </c>
      <c r="H101" s="11" t="str">
        <f t="shared" si="13"/>
        <v>N/A</v>
      </c>
      <c r="I101" s="12">
        <v>185.1</v>
      </c>
      <c r="J101" s="12">
        <v>3.5840000000000001</v>
      </c>
      <c r="K101" s="43" t="s">
        <v>736</v>
      </c>
      <c r="L101" s="9" t="str">
        <f t="shared" si="14"/>
        <v>Yes</v>
      </c>
    </row>
    <row r="102" spans="1:12" x14ac:dyDescent="0.25">
      <c r="A102" s="44" t="s">
        <v>1432</v>
      </c>
      <c r="B102" s="35" t="s">
        <v>213</v>
      </c>
      <c r="C102" s="45">
        <v>1128.9436624</v>
      </c>
      <c r="D102" s="11" t="str">
        <f t="shared" si="11"/>
        <v>N/A</v>
      </c>
      <c r="E102" s="45">
        <v>1005.0132391</v>
      </c>
      <c r="F102" s="11" t="str">
        <f t="shared" si="12"/>
        <v>N/A</v>
      </c>
      <c r="G102" s="45">
        <v>1113.2156720999999</v>
      </c>
      <c r="H102" s="11" t="str">
        <f t="shared" si="13"/>
        <v>N/A</v>
      </c>
      <c r="I102" s="12">
        <v>-11</v>
      </c>
      <c r="J102" s="12">
        <v>10.77</v>
      </c>
      <c r="K102" s="43" t="s">
        <v>736</v>
      </c>
      <c r="L102" s="9" t="str">
        <f t="shared" si="14"/>
        <v>Yes</v>
      </c>
    </row>
    <row r="103" spans="1:12" x14ac:dyDescent="0.25">
      <c r="A103" s="44" t="s">
        <v>613</v>
      </c>
      <c r="B103" s="35" t="s">
        <v>213</v>
      </c>
      <c r="C103" s="45">
        <v>62153756</v>
      </c>
      <c r="D103" s="11" t="str">
        <f t="shared" si="11"/>
        <v>N/A</v>
      </c>
      <c r="E103" s="45">
        <v>153518038</v>
      </c>
      <c r="F103" s="11" t="str">
        <f t="shared" si="12"/>
        <v>N/A</v>
      </c>
      <c r="G103" s="45">
        <v>167989186</v>
      </c>
      <c r="H103" s="11" t="str">
        <f t="shared" si="13"/>
        <v>N/A</v>
      </c>
      <c r="I103" s="12">
        <v>147</v>
      </c>
      <c r="J103" s="12">
        <v>9.4260000000000002</v>
      </c>
      <c r="K103" s="43" t="s">
        <v>736</v>
      </c>
      <c r="L103" s="9" t="str">
        <f t="shared" si="14"/>
        <v>Yes</v>
      </c>
    </row>
    <row r="104" spans="1:12" x14ac:dyDescent="0.25">
      <c r="A104" s="44" t="s">
        <v>614</v>
      </c>
      <c r="B104" s="35" t="s">
        <v>213</v>
      </c>
      <c r="C104" s="36">
        <v>68834</v>
      </c>
      <c r="D104" s="11" t="str">
        <f t="shared" si="11"/>
        <v>N/A</v>
      </c>
      <c r="E104" s="36">
        <v>211728</v>
      </c>
      <c r="F104" s="11" t="str">
        <f t="shared" si="12"/>
        <v>N/A</v>
      </c>
      <c r="G104" s="36">
        <v>235863</v>
      </c>
      <c r="H104" s="11" t="str">
        <f t="shared" si="13"/>
        <v>N/A</v>
      </c>
      <c r="I104" s="12">
        <v>207.6</v>
      </c>
      <c r="J104" s="12">
        <v>11.4</v>
      </c>
      <c r="K104" s="43" t="s">
        <v>736</v>
      </c>
      <c r="L104" s="9" t="str">
        <f t="shared" si="14"/>
        <v>Yes</v>
      </c>
    </row>
    <row r="105" spans="1:12" x14ac:dyDescent="0.25">
      <c r="A105" s="44" t="s">
        <v>1433</v>
      </c>
      <c r="B105" s="35" t="s">
        <v>213</v>
      </c>
      <c r="C105" s="45">
        <v>902.95139029999996</v>
      </c>
      <c r="D105" s="11" t="str">
        <f t="shared" si="11"/>
        <v>N/A</v>
      </c>
      <c r="E105" s="45">
        <v>725.07196969999995</v>
      </c>
      <c r="F105" s="11" t="str">
        <f t="shared" si="12"/>
        <v>N/A</v>
      </c>
      <c r="G105" s="45">
        <v>712.23204148000002</v>
      </c>
      <c r="H105" s="11" t="str">
        <f t="shared" si="13"/>
        <v>N/A</v>
      </c>
      <c r="I105" s="12">
        <v>-19.7</v>
      </c>
      <c r="J105" s="12">
        <v>-1.77</v>
      </c>
      <c r="K105" s="43" t="s">
        <v>736</v>
      </c>
      <c r="L105" s="9" t="str">
        <f t="shared" si="14"/>
        <v>Yes</v>
      </c>
    </row>
    <row r="106" spans="1:12" ht="25" x14ac:dyDescent="0.25">
      <c r="A106" s="44" t="s">
        <v>615</v>
      </c>
      <c r="B106" s="35" t="s">
        <v>213</v>
      </c>
      <c r="C106" s="45">
        <v>121806975</v>
      </c>
      <c r="D106" s="11" t="str">
        <f t="shared" si="11"/>
        <v>N/A</v>
      </c>
      <c r="E106" s="45">
        <v>140475890</v>
      </c>
      <c r="F106" s="11" t="str">
        <f t="shared" si="12"/>
        <v>N/A</v>
      </c>
      <c r="G106" s="45">
        <v>255306908</v>
      </c>
      <c r="H106" s="11" t="str">
        <f t="shared" si="13"/>
        <v>N/A</v>
      </c>
      <c r="I106" s="12">
        <v>15.33</v>
      </c>
      <c r="J106" s="12">
        <v>81.739999999999995</v>
      </c>
      <c r="K106" s="43" t="s">
        <v>736</v>
      </c>
      <c r="L106" s="9" t="str">
        <f t="shared" si="14"/>
        <v>No</v>
      </c>
    </row>
    <row r="107" spans="1:12" x14ac:dyDescent="0.25">
      <c r="A107" s="44" t="s">
        <v>616</v>
      </c>
      <c r="B107" s="35" t="s">
        <v>213</v>
      </c>
      <c r="C107" s="36">
        <v>25361</v>
      </c>
      <c r="D107" s="11" t="str">
        <f t="shared" si="11"/>
        <v>N/A</v>
      </c>
      <c r="E107" s="36">
        <v>30405</v>
      </c>
      <c r="F107" s="11" t="str">
        <f t="shared" si="12"/>
        <v>N/A</v>
      </c>
      <c r="G107" s="36">
        <v>31462</v>
      </c>
      <c r="H107" s="11" t="str">
        <f t="shared" si="13"/>
        <v>N/A</v>
      </c>
      <c r="I107" s="12">
        <v>19.89</v>
      </c>
      <c r="J107" s="12">
        <v>3.476</v>
      </c>
      <c r="K107" s="43" t="s">
        <v>736</v>
      </c>
      <c r="L107" s="9" t="str">
        <f t="shared" si="14"/>
        <v>Yes</v>
      </c>
    </row>
    <row r="108" spans="1:12" x14ac:dyDescent="0.25">
      <c r="A108" s="44" t="s">
        <v>1434</v>
      </c>
      <c r="B108" s="35" t="s">
        <v>213</v>
      </c>
      <c r="C108" s="45">
        <v>4802.9247664000004</v>
      </c>
      <c r="D108" s="11" t="str">
        <f t="shared" si="11"/>
        <v>N/A</v>
      </c>
      <c r="E108" s="45">
        <v>4620.1575399000003</v>
      </c>
      <c r="F108" s="11" t="str">
        <f t="shared" si="12"/>
        <v>N/A</v>
      </c>
      <c r="G108" s="45">
        <v>8114.7704531999998</v>
      </c>
      <c r="H108" s="11" t="str">
        <f t="shared" si="13"/>
        <v>N/A</v>
      </c>
      <c r="I108" s="12">
        <v>-3.81</v>
      </c>
      <c r="J108" s="12">
        <v>75.64</v>
      </c>
      <c r="K108" s="43" t="s">
        <v>736</v>
      </c>
      <c r="L108" s="9" t="str">
        <f t="shared" si="14"/>
        <v>No</v>
      </c>
    </row>
    <row r="109" spans="1:12" x14ac:dyDescent="0.25">
      <c r="A109" s="44" t="s">
        <v>617</v>
      </c>
      <c r="B109" s="35" t="s">
        <v>213</v>
      </c>
      <c r="C109" s="45">
        <v>100618053</v>
      </c>
      <c r="D109" s="11" t="str">
        <f t="shared" si="11"/>
        <v>N/A</v>
      </c>
      <c r="E109" s="45">
        <v>221059699</v>
      </c>
      <c r="F109" s="11" t="str">
        <f t="shared" si="12"/>
        <v>N/A</v>
      </c>
      <c r="G109" s="45">
        <v>251242607</v>
      </c>
      <c r="H109" s="11" t="str">
        <f t="shared" si="13"/>
        <v>N/A</v>
      </c>
      <c r="I109" s="12">
        <v>119.7</v>
      </c>
      <c r="J109" s="12">
        <v>13.65</v>
      </c>
      <c r="K109" s="43" t="s">
        <v>736</v>
      </c>
      <c r="L109" s="9" t="str">
        <f t="shared" si="14"/>
        <v>Yes</v>
      </c>
    </row>
    <row r="110" spans="1:12" x14ac:dyDescent="0.25">
      <c r="A110" s="44" t="s">
        <v>618</v>
      </c>
      <c r="B110" s="35" t="s">
        <v>213</v>
      </c>
      <c r="C110" s="36">
        <v>156157</v>
      </c>
      <c r="D110" s="11" t="str">
        <f t="shared" si="11"/>
        <v>N/A</v>
      </c>
      <c r="E110" s="36">
        <v>455916</v>
      </c>
      <c r="F110" s="11" t="str">
        <f t="shared" si="12"/>
        <v>N/A</v>
      </c>
      <c r="G110" s="36">
        <v>476448</v>
      </c>
      <c r="H110" s="11" t="str">
        <f t="shared" si="13"/>
        <v>N/A</v>
      </c>
      <c r="I110" s="12">
        <v>192</v>
      </c>
      <c r="J110" s="12">
        <v>4.5030000000000001</v>
      </c>
      <c r="K110" s="43" t="s">
        <v>736</v>
      </c>
      <c r="L110" s="9" t="str">
        <f t="shared" si="14"/>
        <v>Yes</v>
      </c>
    </row>
    <row r="111" spans="1:12" x14ac:dyDescent="0.25">
      <c r="A111" s="44" t="s">
        <v>1435</v>
      </c>
      <c r="B111" s="35" t="s">
        <v>213</v>
      </c>
      <c r="C111" s="45">
        <v>644.3390498</v>
      </c>
      <c r="D111" s="11" t="str">
        <f t="shared" si="11"/>
        <v>N/A</v>
      </c>
      <c r="E111" s="45">
        <v>484.86935971000003</v>
      </c>
      <c r="F111" s="11" t="str">
        <f t="shared" si="12"/>
        <v>N/A</v>
      </c>
      <c r="G111" s="45">
        <v>527.32429772</v>
      </c>
      <c r="H111" s="11" t="str">
        <f t="shared" si="13"/>
        <v>N/A</v>
      </c>
      <c r="I111" s="12">
        <v>-24.7</v>
      </c>
      <c r="J111" s="12">
        <v>8.7560000000000002</v>
      </c>
      <c r="K111" s="43" t="s">
        <v>736</v>
      </c>
      <c r="L111" s="9" t="str">
        <f t="shared" si="14"/>
        <v>Yes</v>
      </c>
    </row>
    <row r="112" spans="1:12" x14ac:dyDescent="0.25">
      <c r="A112" s="44" t="s">
        <v>619</v>
      </c>
      <c r="B112" s="35" t="s">
        <v>213</v>
      </c>
      <c r="C112" s="45">
        <v>359424002</v>
      </c>
      <c r="D112" s="11" t="str">
        <f t="shared" si="11"/>
        <v>N/A</v>
      </c>
      <c r="E112" s="45">
        <v>666309065</v>
      </c>
      <c r="F112" s="11" t="str">
        <f t="shared" si="12"/>
        <v>N/A</v>
      </c>
      <c r="G112" s="45">
        <v>692909374</v>
      </c>
      <c r="H112" s="11" t="str">
        <f t="shared" si="13"/>
        <v>N/A</v>
      </c>
      <c r="I112" s="12">
        <v>85.38</v>
      </c>
      <c r="J112" s="12">
        <v>3.992</v>
      </c>
      <c r="K112" s="43" t="s">
        <v>736</v>
      </c>
      <c r="L112" s="9" t="str">
        <f t="shared" si="14"/>
        <v>Yes</v>
      </c>
    </row>
    <row r="113" spans="1:12" x14ac:dyDescent="0.25">
      <c r="A113" s="44" t="s">
        <v>620</v>
      </c>
      <c r="B113" s="35" t="s">
        <v>213</v>
      </c>
      <c r="C113" s="36">
        <v>153397</v>
      </c>
      <c r="D113" s="11" t="str">
        <f t="shared" si="11"/>
        <v>N/A</v>
      </c>
      <c r="E113" s="36">
        <v>497381</v>
      </c>
      <c r="F113" s="11" t="str">
        <f t="shared" si="12"/>
        <v>N/A</v>
      </c>
      <c r="G113" s="36">
        <v>498266</v>
      </c>
      <c r="H113" s="11" t="str">
        <f t="shared" si="13"/>
        <v>N/A</v>
      </c>
      <c r="I113" s="12">
        <v>224.2</v>
      </c>
      <c r="J113" s="12">
        <v>0.1779</v>
      </c>
      <c r="K113" s="43" t="s">
        <v>736</v>
      </c>
      <c r="L113" s="9" t="str">
        <f t="shared" si="14"/>
        <v>Yes</v>
      </c>
    </row>
    <row r="114" spans="1:12" x14ac:dyDescent="0.25">
      <c r="A114" s="44" t="s">
        <v>1436</v>
      </c>
      <c r="B114" s="35" t="s">
        <v>213</v>
      </c>
      <c r="C114" s="45">
        <v>2343.0966837999999</v>
      </c>
      <c r="D114" s="11" t="str">
        <f t="shared" si="11"/>
        <v>N/A</v>
      </c>
      <c r="E114" s="45">
        <v>1339.6351388999999</v>
      </c>
      <c r="F114" s="11" t="str">
        <f t="shared" si="12"/>
        <v>N/A</v>
      </c>
      <c r="G114" s="45">
        <v>1390.6414927000001</v>
      </c>
      <c r="H114" s="11" t="str">
        <f t="shared" si="13"/>
        <v>N/A</v>
      </c>
      <c r="I114" s="12">
        <v>-42.8</v>
      </c>
      <c r="J114" s="12">
        <v>3.8069999999999999</v>
      </c>
      <c r="K114" s="43" t="s">
        <v>736</v>
      </c>
      <c r="L114" s="9" t="str">
        <f t="shared" si="14"/>
        <v>Yes</v>
      </c>
    </row>
    <row r="115" spans="1:12" ht="25" x14ac:dyDescent="0.25">
      <c r="A115" s="44" t="s">
        <v>621</v>
      </c>
      <c r="B115" s="35" t="s">
        <v>213</v>
      </c>
      <c r="C115" s="45">
        <v>18515597</v>
      </c>
      <c r="D115" s="11" t="str">
        <f t="shared" si="11"/>
        <v>N/A</v>
      </c>
      <c r="E115" s="45">
        <v>62080771</v>
      </c>
      <c r="F115" s="11" t="str">
        <f t="shared" si="12"/>
        <v>N/A</v>
      </c>
      <c r="G115" s="45">
        <v>22358239</v>
      </c>
      <c r="H115" s="11" t="str">
        <f t="shared" si="13"/>
        <v>N/A</v>
      </c>
      <c r="I115" s="12">
        <v>235.3</v>
      </c>
      <c r="J115" s="12">
        <v>-64</v>
      </c>
      <c r="K115" s="43" t="s">
        <v>736</v>
      </c>
      <c r="L115" s="9" t="str">
        <f t="shared" si="14"/>
        <v>No</v>
      </c>
    </row>
    <row r="116" spans="1:12" x14ac:dyDescent="0.25">
      <c r="A116" s="46" t="s">
        <v>622</v>
      </c>
      <c r="B116" s="36" t="s">
        <v>213</v>
      </c>
      <c r="C116" s="36">
        <v>20632</v>
      </c>
      <c r="D116" s="11" t="str">
        <f t="shared" si="11"/>
        <v>N/A</v>
      </c>
      <c r="E116" s="36">
        <v>54259</v>
      </c>
      <c r="F116" s="11" t="str">
        <f t="shared" si="12"/>
        <v>N/A</v>
      </c>
      <c r="G116" s="36">
        <v>53528</v>
      </c>
      <c r="H116" s="11" t="str">
        <f t="shared" si="13"/>
        <v>N/A</v>
      </c>
      <c r="I116" s="12">
        <v>163</v>
      </c>
      <c r="J116" s="12">
        <v>-1.35</v>
      </c>
      <c r="K116" s="1" t="s">
        <v>736</v>
      </c>
      <c r="L116" s="9" t="str">
        <f t="shared" si="14"/>
        <v>Yes</v>
      </c>
    </row>
    <row r="117" spans="1:12" x14ac:dyDescent="0.25">
      <c r="A117" s="44" t="s">
        <v>1437</v>
      </c>
      <c r="B117" s="35" t="s">
        <v>213</v>
      </c>
      <c r="C117" s="45">
        <v>897.42133578999994</v>
      </c>
      <c r="D117" s="11" t="str">
        <f t="shared" si="11"/>
        <v>N/A</v>
      </c>
      <c r="E117" s="45">
        <v>1144.1561953</v>
      </c>
      <c r="F117" s="11" t="str">
        <f t="shared" si="12"/>
        <v>N/A</v>
      </c>
      <c r="G117" s="45">
        <v>417.69240397999999</v>
      </c>
      <c r="H117" s="11" t="str">
        <f t="shared" si="13"/>
        <v>N/A</v>
      </c>
      <c r="I117" s="12">
        <v>27.49</v>
      </c>
      <c r="J117" s="12">
        <v>-63.5</v>
      </c>
      <c r="K117" s="43" t="s">
        <v>736</v>
      </c>
      <c r="L117" s="9" t="str">
        <f t="shared" si="14"/>
        <v>No</v>
      </c>
    </row>
    <row r="118" spans="1:12" ht="25" x14ac:dyDescent="0.25">
      <c r="A118" s="44" t="s">
        <v>623</v>
      </c>
      <c r="B118" s="35" t="s">
        <v>213</v>
      </c>
      <c r="C118" s="45">
        <v>24459087</v>
      </c>
      <c r="D118" s="11" t="str">
        <f t="shared" si="11"/>
        <v>N/A</v>
      </c>
      <c r="E118" s="45">
        <v>33069953</v>
      </c>
      <c r="F118" s="11" t="str">
        <f t="shared" si="12"/>
        <v>N/A</v>
      </c>
      <c r="G118" s="45">
        <v>74864887</v>
      </c>
      <c r="H118" s="11" t="str">
        <f t="shared" si="13"/>
        <v>N/A</v>
      </c>
      <c r="I118" s="12">
        <v>35.21</v>
      </c>
      <c r="J118" s="12">
        <v>126.4</v>
      </c>
      <c r="K118" s="43" t="s">
        <v>736</v>
      </c>
      <c r="L118" s="9" t="str">
        <f t="shared" si="14"/>
        <v>No</v>
      </c>
    </row>
    <row r="119" spans="1:12" x14ac:dyDescent="0.25">
      <c r="A119" s="44" t="s">
        <v>624</v>
      </c>
      <c r="B119" s="35" t="s">
        <v>213</v>
      </c>
      <c r="C119" s="36">
        <v>49475</v>
      </c>
      <c r="D119" s="11" t="str">
        <f t="shared" si="11"/>
        <v>N/A</v>
      </c>
      <c r="E119" s="36">
        <v>75126</v>
      </c>
      <c r="F119" s="11" t="str">
        <f t="shared" si="12"/>
        <v>N/A</v>
      </c>
      <c r="G119" s="36">
        <v>108797</v>
      </c>
      <c r="H119" s="11" t="str">
        <f t="shared" si="13"/>
        <v>N/A</v>
      </c>
      <c r="I119" s="12">
        <v>51.85</v>
      </c>
      <c r="J119" s="12">
        <v>44.82</v>
      </c>
      <c r="K119" s="43" t="s">
        <v>736</v>
      </c>
      <c r="L119" s="9" t="str">
        <f t="shared" si="14"/>
        <v>No</v>
      </c>
    </row>
    <row r="120" spans="1:12" x14ac:dyDescent="0.25">
      <c r="A120" s="44" t="s">
        <v>1438</v>
      </c>
      <c r="B120" s="35" t="s">
        <v>213</v>
      </c>
      <c r="C120" s="45">
        <v>494.37265285000001</v>
      </c>
      <c r="D120" s="11" t="str">
        <f t="shared" si="11"/>
        <v>N/A</v>
      </c>
      <c r="E120" s="45">
        <v>440.19318212000002</v>
      </c>
      <c r="F120" s="11" t="str">
        <f t="shared" si="12"/>
        <v>N/A</v>
      </c>
      <c r="G120" s="45">
        <v>688.11536163999995</v>
      </c>
      <c r="H120" s="11" t="str">
        <f t="shared" si="13"/>
        <v>N/A</v>
      </c>
      <c r="I120" s="12">
        <v>-11</v>
      </c>
      <c r="J120" s="12">
        <v>56.32</v>
      </c>
      <c r="K120" s="43" t="s">
        <v>736</v>
      </c>
      <c r="L120" s="9" t="str">
        <f t="shared" si="14"/>
        <v>No</v>
      </c>
    </row>
    <row r="121" spans="1:12" ht="25" x14ac:dyDescent="0.25">
      <c r="A121" s="44" t="s">
        <v>625</v>
      </c>
      <c r="B121" s="35" t="s">
        <v>213</v>
      </c>
      <c r="C121" s="45">
        <v>187512548</v>
      </c>
      <c r="D121" s="11" t="str">
        <f t="shared" si="11"/>
        <v>N/A</v>
      </c>
      <c r="E121" s="45">
        <v>213478119</v>
      </c>
      <c r="F121" s="11" t="str">
        <f t="shared" si="12"/>
        <v>N/A</v>
      </c>
      <c r="G121" s="45">
        <v>253237940</v>
      </c>
      <c r="H121" s="11" t="str">
        <f t="shared" si="13"/>
        <v>N/A</v>
      </c>
      <c r="I121" s="12">
        <v>13.85</v>
      </c>
      <c r="J121" s="12">
        <v>18.62</v>
      </c>
      <c r="K121" s="43" t="s">
        <v>736</v>
      </c>
      <c r="L121" s="9" t="str">
        <f t="shared" si="14"/>
        <v>Yes</v>
      </c>
    </row>
    <row r="122" spans="1:12" x14ac:dyDescent="0.25">
      <c r="A122" s="44" t="s">
        <v>626</v>
      </c>
      <c r="B122" s="35" t="s">
        <v>213</v>
      </c>
      <c r="C122" s="36">
        <v>13689</v>
      </c>
      <c r="D122" s="11" t="str">
        <f t="shared" si="11"/>
        <v>N/A</v>
      </c>
      <c r="E122" s="36">
        <v>14687</v>
      </c>
      <c r="F122" s="11" t="str">
        <f t="shared" si="12"/>
        <v>N/A</v>
      </c>
      <c r="G122" s="36">
        <v>15200</v>
      </c>
      <c r="H122" s="11" t="str">
        <f t="shared" si="13"/>
        <v>N/A</v>
      </c>
      <c r="I122" s="12">
        <v>7.2910000000000004</v>
      </c>
      <c r="J122" s="12">
        <v>3.4929999999999999</v>
      </c>
      <c r="K122" s="43" t="s">
        <v>736</v>
      </c>
      <c r="L122" s="9" t="str">
        <f t="shared" si="14"/>
        <v>Yes</v>
      </c>
    </row>
    <row r="123" spans="1:12" ht="25" x14ac:dyDescent="0.25">
      <c r="A123" s="44" t="s">
        <v>1439</v>
      </c>
      <c r="B123" s="35" t="s">
        <v>213</v>
      </c>
      <c r="C123" s="45">
        <v>13698.04573</v>
      </c>
      <c r="D123" s="11" t="str">
        <f t="shared" si="11"/>
        <v>N/A</v>
      </c>
      <c r="E123" s="45">
        <v>14535.175257000001</v>
      </c>
      <c r="F123" s="11" t="str">
        <f t="shared" si="12"/>
        <v>N/A</v>
      </c>
      <c r="G123" s="45">
        <v>16660.390789000001</v>
      </c>
      <c r="H123" s="11" t="str">
        <f t="shared" si="13"/>
        <v>N/A</v>
      </c>
      <c r="I123" s="12">
        <v>6.1109999999999998</v>
      </c>
      <c r="J123" s="12">
        <v>14.62</v>
      </c>
      <c r="K123" s="43" t="s">
        <v>736</v>
      </c>
      <c r="L123" s="9" t="str">
        <f t="shared" si="14"/>
        <v>Yes</v>
      </c>
    </row>
    <row r="124" spans="1:12" ht="25" x14ac:dyDescent="0.25">
      <c r="A124" s="44" t="s">
        <v>627</v>
      </c>
      <c r="B124" s="35" t="s">
        <v>213</v>
      </c>
      <c r="C124" s="45">
        <v>21571298</v>
      </c>
      <c r="D124" s="11" t="str">
        <f t="shared" si="11"/>
        <v>N/A</v>
      </c>
      <c r="E124" s="45">
        <v>26981620</v>
      </c>
      <c r="F124" s="11" t="str">
        <f t="shared" si="12"/>
        <v>N/A</v>
      </c>
      <c r="G124" s="45">
        <v>54471967</v>
      </c>
      <c r="H124" s="11" t="str">
        <f t="shared" si="13"/>
        <v>N/A</v>
      </c>
      <c r="I124" s="12">
        <v>25.08</v>
      </c>
      <c r="J124" s="12">
        <v>101.9</v>
      </c>
      <c r="K124" s="43" t="s">
        <v>736</v>
      </c>
      <c r="L124" s="9" t="str">
        <f t="shared" si="14"/>
        <v>No</v>
      </c>
    </row>
    <row r="125" spans="1:12" x14ac:dyDescent="0.25">
      <c r="A125" s="44" t="s">
        <v>628</v>
      </c>
      <c r="B125" s="35" t="s">
        <v>213</v>
      </c>
      <c r="C125" s="36">
        <v>15878</v>
      </c>
      <c r="D125" s="11" t="str">
        <f t="shared" si="11"/>
        <v>N/A</v>
      </c>
      <c r="E125" s="36">
        <v>17783</v>
      </c>
      <c r="F125" s="11" t="str">
        <f t="shared" si="12"/>
        <v>N/A</v>
      </c>
      <c r="G125" s="36">
        <v>25788</v>
      </c>
      <c r="H125" s="11" t="str">
        <f t="shared" si="13"/>
        <v>N/A</v>
      </c>
      <c r="I125" s="12">
        <v>12</v>
      </c>
      <c r="J125" s="12">
        <v>45.01</v>
      </c>
      <c r="K125" s="43" t="s">
        <v>736</v>
      </c>
      <c r="L125" s="9" t="str">
        <f t="shared" si="14"/>
        <v>No</v>
      </c>
    </row>
    <row r="126" spans="1:12" ht="25" x14ac:dyDescent="0.25">
      <c r="A126" s="44" t="s">
        <v>1440</v>
      </c>
      <c r="B126" s="35" t="s">
        <v>213</v>
      </c>
      <c r="C126" s="45">
        <v>1358.5651845</v>
      </c>
      <c r="D126" s="11" t="str">
        <f t="shared" si="11"/>
        <v>N/A</v>
      </c>
      <c r="E126" s="45">
        <v>1517.2704268</v>
      </c>
      <c r="F126" s="11" t="str">
        <f t="shared" si="12"/>
        <v>N/A</v>
      </c>
      <c r="G126" s="45">
        <v>2112.2990150000001</v>
      </c>
      <c r="H126" s="11" t="str">
        <f t="shared" si="13"/>
        <v>N/A</v>
      </c>
      <c r="I126" s="12">
        <v>11.68</v>
      </c>
      <c r="J126" s="12">
        <v>39.22</v>
      </c>
      <c r="K126" s="43" t="s">
        <v>736</v>
      </c>
      <c r="L126" s="9" t="str">
        <f t="shared" si="14"/>
        <v>No</v>
      </c>
    </row>
    <row r="127" spans="1:12" ht="25" x14ac:dyDescent="0.25">
      <c r="A127" s="44" t="s">
        <v>629</v>
      </c>
      <c r="B127" s="35" t="s">
        <v>213</v>
      </c>
      <c r="C127" s="45">
        <v>177345837</v>
      </c>
      <c r="D127" s="11" t="str">
        <f t="shared" si="11"/>
        <v>N/A</v>
      </c>
      <c r="E127" s="45">
        <v>170848077</v>
      </c>
      <c r="F127" s="11" t="str">
        <f t="shared" si="12"/>
        <v>N/A</v>
      </c>
      <c r="G127" s="45">
        <v>174124891</v>
      </c>
      <c r="H127" s="11" t="str">
        <f t="shared" si="13"/>
        <v>N/A</v>
      </c>
      <c r="I127" s="12">
        <v>-3.66</v>
      </c>
      <c r="J127" s="12">
        <v>1.9179999999999999</v>
      </c>
      <c r="K127" s="43" t="s">
        <v>736</v>
      </c>
      <c r="L127" s="9" t="str">
        <f t="shared" si="14"/>
        <v>Yes</v>
      </c>
    </row>
    <row r="128" spans="1:12" x14ac:dyDescent="0.25">
      <c r="A128" s="44" t="s">
        <v>630</v>
      </c>
      <c r="B128" s="35" t="s">
        <v>213</v>
      </c>
      <c r="C128" s="36">
        <v>6498</v>
      </c>
      <c r="D128" s="11" t="str">
        <f t="shared" si="11"/>
        <v>N/A</v>
      </c>
      <c r="E128" s="36">
        <v>6139</v>
      </c>
      <c r="F128" s="11" t="str">
        <f t="shared" si="12"/>
        <v>N/A</v>
      </c>
      <c r="G128" s="36">
        <v>6356</v>
      </c>
      <c r="H128" s="11" t="str">
        <f t="shared" si="13"/>
        <v>N/A</v>
      </c>
      <c r="I128" s="12">
        <v>-5.52</v>
      </c>
      <c r="J128" s="12">
        <v>3.5350000000000001</v>
      </c>
      <c r="K128" s="43" t="s">
        <v>736</v>
      </c>
      <c r="L128" s="9" t="str">
        <f t="shared" si="14"/>
        <v>Yes</v>
      </c>
    </row>
    <row r="129" spans="1:12" ht="25" x14ac:dyDescent="0.25">
      <c r="A129" s="44" t="s">
        <v>1441</v>
      </c>
      <c r="B129" s="35" t="s">
        <v>213</v>
      </c>
      <c r="C129" s="45">
        <v>27292.372576000002</v>
      </c>
      <c r="D129" s="11" t="str">
        <f t="shared" si="11"/>
        <v>N/A</v>
      </c>
      <c r="E129" s="45">
        <v>27829.952271999999</v>
      </c>
      <c r="F129" s="11" t="str">
        <f t="shared" si="12"/>
        <v>N/A</v>
      </c>
      <c r="G129" s="45">
        <v>27395.3573</v>
      </c>
      <c r="H129" s="11" t="str">
        <f t="shared" si="13"/>
        <v>N/A</v>
      </c>
      <c r="I129" s="12">
        <v>1.97</v>
      </c>
      <c r="J129" s="12">
        <v>-1.56</v>
      </c>
      <c r="K129" s="43" t="s">
        <v>736</v>
      </c>
      <c r="L129" s="9" t="str">
        <f t="shared" si="14"/>
        <v>Yes</v>
      </c>
    </row>
    <row r="130" spans="1:12" ht="25" x14ac:dyDescent="0.25">
      <c r="A130" s="44" t="s">
        <v>631</v>
      </c>
      <c r="B130" s="35" t="s">
        <v>213</v>
      </c>
      <c r="C130" s="45">
        <v>126541</v>
      </c>
      <c r="D130" s="11" t="str">
        <f t="shared" si="11"/>
        <v>N/A</v>
      </c>
      <c r="E130" s="45">
        <v>841917</v>
      </c>
      <c r="F130" s="11" t="str">
        <f t="shared" si="12"/>
        <v>N/A</v>
      </c>
      <c r="G130" s="45">
        <v>1195493</v>
      </c>
      <c r="H130" s="11" t="str">
        <f t="shared" si="13"/>
        <v>N/A</v>
      </c>
      <c r="I130" s="12">
        <v>565.29999999999995</v>
      </c>
      <c r="J130" s="12">
        <v>42</v>
      </c>
      <c r="K130" s="43" t="s">
        <v>736</v>
      </c>
      <c r="L130" s="9" t="str">
        <f t="shared" si="14"/>
        <v>No</v>
      </c>
    </row>
    <row r="131" spans="1:12" x14ac:dyDescent="0.25">
      <c r="A131" s="44" t="s">
        <v>632</v>
      </c>
      <c r="B131" s="35" t="s">
        <v>213</v>
      </c>
      <c r="C131" s="36">
        <v>1857</v>
      </c>
      <c r="D131" s="11" t="str">
        <f t="shared" si="11"/>
        <v>N/A</v>
      </c>
      <c r="E131" s="36">
        <v>2995</v>
      </c>
      <c r="F131" s="11" t="str">
        <f t="shared" si="12"/>
        <v>N/A</v>
      </c>
      <c r="G131" s="36">
        <v>4508</v>
      </c>
      <c r="H131" s="11" t="str">
        <f t="shared" si="13"/>
        <v>N/A</v>
      </c>
      <c r="I131" s="12">
        <v>61.28</v>
      </c>
      <c r="J131" s="12">
        <v>50.52</v>
      </c>
      <c r="K131" s="43" t="s">
        <v>736</v>
      </c>
      <c r="L131" s="9" t="str">
        <f t="shared" si="14"/>
        <v>No</v>
      </c>
    </row>
    <row r="132" spans="1:12" ht="25" x14ac:dyDescent="0.25">
      <c r="A132" s="44" t="s">
        <v>1442</v>
      </c>
      <c r="B132" s="35" t="s">
        <v>213</v>
      </c>
      <c r="C132" s="45">
        <v>68.142703284999996</v>
      </c>
      <c r="D132" s="11" t="str">
        <f t="shared" si="11"/>
        <v>N/A</v>
      </c>
      <c r="E132" s="45">
        <v>281.10751252</v>
      </c>
      <c r="F132" s="11" t="str">
        <f t="shared" si="12"/>
        <v>N/A</v>
      </c>
      <c r="G132" s="45">
        <v>265.19365571999998</v>
      </c>
      <c r="H132" s="11" t="str">
        <f t="shared" si="13"/>
        <v>N/A</v>
      </c>
      <c r="I132" s="12">
        <v>312.5</v>
      </c>
      <c r="J132" s="12">
        <v>-5.66</v>
      </c>
      <c r="K132" s="43" t="s">
        <v>736</v>
      </c>
      <c r="L132" s="9" t="str">
        <f t="shared" si="14"/>
        <v>Yes</v>
      </c>
    </row>
    <row r="133" spans="1:12" x14ac:dyDescent="0.25">
      <c r="A133" s="44" t="s">
        <v>633</v>
      </c>
      <c r="B133" s="35" t="s">
        <v>213</v>
      </c>
      <c r="C133" s="45">
        <v>33283926</v>
      </c>
      <c r="D133" s="11" t="str">
        <f t="shared" si="11"/>
        <v>N/A</v>
      </c>
      <c r="E133" s="45">
        <v>36652825</v>
      </c>
      <c r="F133" s="11" t="str">
        <f t="shared" si="12"/>
        <v>N/A</v>
      </c>
      <c r="G133" s="45">
        <v>36870740</v>
      </c>
      <c r="H133" s="11" t="str">
        <f t="shared" si="13"/>
        <v>N/A</v>
      </c>
      <c r="I133" s="12">
        <v>10.119999999999999</v>
      </c>
      <c r="J133" s="12">
        <v>0.59450000000000003</v>
      </c>
      <c r="K133" s="43" t="s">
        <v>736</v>
      </c>
      <c r="L133" s="9" t="str">
        <f t="shared" si="14"/>
        <v>Yes</v>
      </c>
    </row>
    <row r="134" spans="1:12" x14ac:dyDescent="0.25">
      <c r="A134" s="44" t="s">
        <v>634</v>
      </c>
      <c r="B134" s="35" t="s">
        <v>213</v>
      </c>
      <c r="C134" s="36">
        <v>2404</v>
      </c>
      <c r="D134" s="11" t="str">
        <f t="shared" si="11"/>
        <v>N/A</v>
      </c>
      <c r="E134" s="36">
        <v>2642</v>
      </c>
      <c r="F134" s="11" t="str">
        <f t="shared" si="12"/>
        <v>N/A</v>
      </c>
      <c r="G134" s="36">
        <v>2783</v>
      </c>
      <c r="H134" s="11" t="str">
        <f t="shared" si="13"/>
        <v>N/A</v>
      </c>
      <c r="I134" s="12">
        <v>9.9</v>
      </c>
      <c r="J134" s="12">
        <v>5.3369999999999997</v>
      </c>
      <c r="K134" s="43" t="s">
        <v>736</v>
      </c>
      <c r="L134" s="9" t="str">
        <f t="shared" si="14"/>
        <v>Yes</v>
      </c>
    </row>
    <row r="135" spans="1:12" x14ac:dyDescent="0.25">
      <c r="A135" s="44" t="s">
        <v>1443</v>
      </c>
      <c r="B135" s="35" t="s">
        <v>213</v>
      </c>
      <c r="C135" s="45">
        <v>13845.227121</v>
      </c>
      <c r="D135" s="11" t="str">
        <f t="shared" si="11"/>
        <v>N/A</v>
      </c>
      <c r="E135" s="45">
        <v>13873.135882</v>
      </c>
      <c r="F135" s="11" t="str">
        <f t="shared" si="12"/>
        <v>N/A</v>
      </c>
      <c r="G135" s="45">
        <v>13248.559109</v>
      </c>
      <c r="H135" s="11" t="str">
        <f t="shared" si="13"/>
        <v>N/A</v>
      </c>
      <c r="I135" s="12">
        <v>0.2016</v>
      </c>
      <c r="J135" s="12">
        <v>-4.5</v>
      </c>
      <c r="K135" s="43" t="s">
        <v>736</v>
      </c>
      <c r="L135" s="9" t="str">
        <f t="shared" si="14"/>
        <v>Yes</v>
      </c>
    </row>
    <row r="136" spans="1:12" ht="25" x14ac:dyDescent="0.25">
      <c r="A136" s="44" t="s">
        <v>635</v>
      </c>
      <c r="B136" s="35" t="s">
        <v>213</v>
      </c>
      <c r="C136" s="45">
        <v>2340845</v>
      </c>
      <c r="D136" s="11" t="str">
        <f t="shared" si="11"/>
        <v>N/A</v>
      </c>
      <c r="E136" s="45">
        <v>8959696</v>
      </c>
      <c r="F136" s="11" t="str">
        <f t="shared" si="12"/>
        <v>N/A</v>
      </c>
      <c r="G136" s="45">
        <v>15845157</v>
      </c>
      <c r="H136" s="11" t="str">
        <f t="shared" si="13"/>
        <v>N/A</v>
      </c>
      <c r="I136" s="12">
        <v>282.8</v>
      </c>
      <c r="J136" s="12">
        <v>76.849999999999994</v>
      </c>
      <c r="K136" s="43" t="s">
        <v>736</v>
      </c>
      <c r="L136" s="9" t="str">
        <f>IF(J136="Div by 0", "N/A", IF(OR(J136="N/A",K136="N/A"),"N/A", IF(J136&gt;VALUE(MID(K136,1,2)), "No", IF(J136&lt;-1*VALUE(MID(K136,1,2)), "No", "Yes"))))</f>
        <v>No</v>
      </c>
    </row>
    <row r="137" spans="1:12" x14ac:dyDescent="0.25">
      <c r="A137" s="44" t="s">
        <v>636</v>
      </c>
      <c r="B137" s="35" t="s">
        <v>213</v>
      </c>
      <c r="C137" s="36">
        <v>18052</v>
      </c>
      <c r="D137" s="11" t="str">
        <f t="shared" si="11"/>
        <v>N/A</v>
      </c>
      <c r="E137" s="36">
        <v>65037</v>
      </c>
      <c r="F137" s="11" t="str">
        <f t="shared" si="12"/>
        <v>N/A</v>
      </c>
      <c r="G137" s="36">
        <v>90844</v>
      </c>
      <c r="H137" s="11" t="str">
        <f t="shared" si="13"/>
        <v>N/A</v>
      </c>
      <c r="I137" s="12">
        <v>260.3</v>
      </c>
      <c r="J137" s="12">
        <v>39.68</v>
      </c>
      <c r="K137" s="43" t="s">
        <v>736</v>
      </c>
      <c r="L137" s="9" t="str">
        <f t="shared" ref="L137:L141" si="15">IF(J137="Div by 0", "N/A", IF(OR(J137="N/A",K137="N/A"),"N/A", IF(J137&gt;VALUE(MID(K137,1,2)), "No", IF(J137&lt;-1*VALUE(MID(K137,1,2)), "No", "Yes"))))</f>
        <v>No</v>
      </c>
    </row>
    <row r="138" spans="1:12" ht="25" x14ac:dyDescent="0.25">
      <c r="A138" s="44" t="s">
        <v>1444</v>
      </c>
      <c r="B138" s="35" t="s">
        <v>213</v>
      </c>
      <c r="C138" s="45">
        <v>129.67233547999999</v>
      </c>
      <c r="D138" s="11" t="str">
        <f t="shared" si="11"/>
        <v>N/A</v>
      </c>
      <c r="E138" s="45">
        <v>137.76305794999999</v>
      </c>
      <c r="F138" s="11" t="str">
        <f t="shared" si="12"/>
        <v>N/A</v>
      </c>
      <c r="G138" s="45">
        <v>174.42161286999999</v>
      </c>
      <c r="H138" s="11" t="str">
        <f t="shared" si="13"/>
        <v>N/A</v>
      </c>
      <c r="I138" s="12">
        <v>6.2389999999999999</v>
      </c>
      <c r="J138" s="12">
        <v>26.61</v>
      </c>
      <c r="K138" s="43" t="s">
        <v>736</v>
      </c>
      <c r="L138" s="9" t="str">
        <f t="shared" si="15"/>
        <v>Yes</v>
      </c>
    </row>
    <row r="139" spans="1:12" ht="25" x14ac:dyDescent="0.25">
      <c r="A139" s="44" t="s">
        <v>637</v>
      </c>
      <c r="B139" s="35" t="s">
        <v>213</v>
      </c>
      <c r="C139" s="45">
        <v>0</v>
      </c>
      <c r="D139" s="11" t="str">
        <f t="shared" si="11"/>
        <v>N/A</v>
      </c>
      <c r="E139" s="45">
        <v>0</v>
      </c>
      <c r="F139" s="11" t="str">
        <f t="shared" si="12"/>
        <v>N/A</v>
      </c>
      <c r="G139" s="45">
        <v>0</v>
      </c>
      <c r="H139" s="11" t="str">
        <f t="shared" si="13"/>
        <v>N/A</v>
      </c>
      <c r="I139" s="12" t="s">
        <v>1744</v>
      </c>
      <c r="J139" s="12" t="s">
        <v>1744</v>
      </c>
      <c r="K139" s="43" t="s">
        <v>736</v>
      </c>
      <c r="L139" s="9" t="str">
        <f t="shared" si="15"/>
        <v>N/A</v>
      </c>
    </row>
    <row r="140" spans="1:12" x14ac:dyDescent="0.25">
      <c r="A140" s="44" t="s">
        <v>638</v>
      </c>
      <c r="B140" s="35" t="s">
        <v>213</v>
      </c>
      <c r="C140" s="36">
        <v>0</v>
      </c>
      <c r="D140" s="11" t="str">
        <f t="shared" si="11"/>
        <v>N/A</v>
      </c>
      <c r="E140" s="36">
        <v>0</v>
      </c>
      <c r="F140" s="11" t="str">
        <f t="shared" si="12"/>
        <v>N/A</v>
      </c>
      <c r="G140" s="36">
        <v>0</v>
      </c>
      <c r="H140" s="11" t="str">
        <f t="shared" si="13"/>
        <v>N/A</v>
      </c>
      <c r="I140" s="12" t="s">
        <v>1744</v>
      </c>
      <c r="J140" s="12" t="s">
        <v>1744</v>
      </c>
      <c r="K140" s="43" t="s">
        <v>736</v>
      </c>
      <c r="L140" s="9" t="str">
        <f t="shared" si="15"/>
        <v>N/A</v>
      </c>
    </row>
    <row r="141" spans="1:12" ht="25" x14ac:dyDescent="0.25">
      <c r="A141" s="44" t="s">
        <v>1445</v>
      </c>
      <c r="B141" s="35" t="s">
        <v>213</v>
      </c>
      <c r="C141" s="45" t="s">
        <v>1744</v>
      </c>
      <c r="D141" s="11" t="str">
        <f t="shared" si="11"/>
        <v>N/A</v>
      </c>
      <c r="E141" s="45" t="s">
        <v>1744</v>
      </c>
      <c r="F141" s="11" t="str">
        <f t="shared" si="12"/>
        <v>N/A</v>
      </c>
      <c r="G141" s="45" t="s">
        <v>1744</v>
      </c>
      <c r="H141" s="11" t="str">
        <f t="shared" si="13"/>
        <v>N/A</v>
      </c>
      <c r="I141" s="12" t="s">
        <v>1744</v>
      </c>
      <c r="J141" s="12" t="s">
        <v>1744</v>
      </c>
      <c r="K141" s="43" t="s">
        <v>736</v>
      </c>
      <c r="L141" s="9" t="str">
        <f t="shared" si="15"/>
        <v>N/A</v>
      </c>
    </row>
    <row r="142" spans="1:12" ht="25" x14ac:dyDescent="0.25">
      <c r="A142" s="44" t="s">
        <v>639</v>
      </c>
      <c r="B142" s="35" t="s">
        <v>213</v>
      </c>
      <c r="C142" s="45">
        <v>173798439</v>
      </c>
      <c r="D142" s="11" t="str">
        <f t="shared" si="11"/>
        <v>N/A</v>
      </c>
      <c r="E142" s="45">
        <v>231125216</v>
      </c>
      <c r="F142" s="11" t="str">
        <f t="shared" si="12"/>
        <v>N/A</v>
      </c>
      <c r="G142" s="45">
        <v>134599302</v>
      </c>
      <c r="H142" s="11" t="str">
        <f t="shared" si="13"/>
        <v>N/A</v>
      </c>
      <c r="I142" s="12">
        <v>32.979999999999997</v>
      </c>
      <c r="J142" s="12">
        <v>-41.8</v>
      </c>
      <c r="K142" s="43" t="s">
        <v>736</v>
      </c>
      <c r="L142" s="9" t="str">
        <f t="shared" ref="L142:L153" si="16">IF(J142="Div by 0", "N/A", IF(K142="N/A","N/A", IF(J142&gt;VALUE(MID(K142,1,2)), "No", IF(J142&lt;-1*VALUE(MID(K142,1,2)), "No", "Yes"))))</f>
        <v>No</v>
      </c>
    </row>
    <row r="143" spans="1:12" x14ac:dyDescent="0.25">
      <c r="A143" s="44" t="s">
        <v>640</v>
      </c>
      <c r="B143" s="35" t="s">
        <v>213</v>
      </c>
      <c r="C143" s="36">
        <v>111231</v>
      </c>
      <c r="D143" s="11" t="str">
        <f t="shared" si="11"/>
        <v>N/A</v>
      </c>
      <c r="E143" s="36">
        <v>278211</v>
      </c>
      <c r="F143" s="11" t="str">
        <f t="shared" si="12"/>
        <v>N/A</v>
      </c>
      <c r="G143" s="36">
        <v>291653</v>
      </c>
      <c r="H143" s="11" t="str">
        <f t="shared" si="13"/>
        <v>N/A</v>
      </c>
      <c r="I143" s="12">
        <v>150.1</v>
      </c>
      <c r="J143" s="12">
        <v>4.8319999999999999</v>
      </c>
      <c r="K143" s="43" t="s">
        <v>736</v>
      </c>
      <c r="L143" s="9" t="str">
        <f t="shared" si="16"/>
        <v>Yes</v>
      </c>
    </row>
    <row r="144" spans="1:12" ht="25" x14ac:dyDescent="0.25">
      <c r="A144" s="44" t="s">
        <v>1446</v>
      </c>
      <c r="B144" s="35" t="s">
        <v>213</v>
      </c>
      <c r="C144" s="45">
        <v>1562.5000135</v>
      </c>
      <c r="D144" s="11" t="str">
        <f t="shared" si="11"/>
        <v>N/A</v>
      </c>
      <c r="E144" s="45">
        <v>830.75513190000004</v>
      </c>
      <c r="F144" s="11" t="str">
        <f t="shared" si="12"/>
        <v>N/A</v>
      </c>
      <c r="G144" s="45">
        <v>461.50494594999998</v>
      </c>
      <c r="H144" s="11" t="str">
        <f t="shared" si="13"/>
        <v>N/A</v>
      </c>
      <c r="I144" s="12">
        <v>-46.8</v>
      </c>
      <c r="J144" s="12">
        <v>-44.4</v>
      </c>
      <c r="K144" s="43" t="s">
        <v>736</v>
      </c>
      <c r="L144" s="9" t="str">
        <f t="shared" si="16"/>
        <v>No</v>
      </c>
    </row>
    <row r="145" spans="1:12" ht="25" x14ac:dyDescent="0.25">
      <c r="A145" s="44" t="s">
        <v>641</v>
      </c>
      <c r="B145" s="35" t="s">
        <v>213</v>
      </c>
      <c r="C145" s="45">
        <v>414547746</v>
      </c>
      <c r="D145" s="11" t="str">
        <f t="shared" ref="D145:D153" si="17">IF($B145="N/A","N/A",IF(C145&gt;10,"No",IF(C145&lt;-10,"No","Yes")))</f>
        <v>N/A</v>
      </c>
      <c r="E145" s="45">
        <v>441701738</v>
      </c>
      <c r="F145" s="11" t="str">
        <f t="shared" ref="F145:F153" si="18">IF($B145="N/A","N/A",IF(E145&gt;10,"No",IF(E145&lt;-10,"No","Yes")))</f>
        <v>N/A</v>
      </c>
      <c r="G145" s="45">
        <v>484114038</v>
      </c>
      <c r="H145" s="11" t="str">
        <f t="shared" ref="H145:H153" si="19">IF($B145="N/A","N/A",IF(G145&gt;10,"No",IF(G145&lt;-10,"No","Yes")))</f>
        <v>N/A</v>
      </c>
      <c r="I145" s="12">
        <v>6.55</v>
      </c>
      <c r="J145" s="12">
        <v>9.6020000000000003</v>
      </c>
      <c r="K145" s="43" t="s">
        <v>736</v>
      </c>
      <c r="L145" s="9" t="str">
        <f t="shared" si="16"/>
        <v>Yes</v>
      </c>
    </row>
    <row r="146" spans="1:12" x14ac:dyDescent="0.25">
      <c r="A146" s="44" t="s">
        <v>642</v>
      </c>
      <c r="B146" s="35" t="s">
        <v>213</v>
      </c>
      <c r="C146" s="36">
        <v>3995</v>
      </c>
      <c r="D146" s="11" t="str">
        <f t="shared" si="17"/>
        <v>N/A</v>
      </c>
      <c r="E146" s="36">
        <v>4634</v>
      </c>
      <c r="F146" s="11" t="str">
        <f t="shared" si="18"/>
        <v>N/A</v>
      </c>
      <c r="G146" s="36">
        <v>4919</v>
      </c>
      <c r="H146" s="11" t="str">
        <f t="shared" si="19"/>
        <v>N/A</v>
      </c>
      <c r="I146" s="12">
        <v>15.99</v>
      </c>
      <c r="J146" s="12">
        <v>6.15</v>
      </c>
      <c r="K146" s="43" t="s">
        <v>736</v>
      </c>
      <c r="L146" s="9" t="str">
        <f t="shared" si="16"/>
        <v>Yes</v>
      </c>
    </row>
    <row r="147" spans="1:12" ht="25" x14ac:dyDescent="0.25">
      <c r="A147" s="44" t="s">
        <v>1447</v>
      </c>
      <c r="B147" s="35" t="s">
        <v>213</v>
      </c>
      <c r="C147" s="45">
        <v>103766.64481</v>
      </c>
      <c r="D147" s="11" t="str">
        <f t="shared" si="17"/>
        <v>N/A</v>
      </c>
      <c r="E147" s="45">
        <v>95317.595598</v>
      </c>
      <c r="F147" s="11" t="str">
        <f t="shared" si="18"/>
        <v>N/A</v>
      </c>
      <c r="G147" s="45">
        <v>98417.165684000007</v>
      </c>
      <c r="H147" s="11" t="str">
        <f t="shared" si="19"/>
        <v>N/A</v>
      </c>
      <c r="I147" s="12">
        <v>-8.14</v>
      </c>
      <c r="J147" s="12">
        <v>3.2519999999999998</v>
      </c>
      <c r="K147" s="43" t="s">
        <v>736</v>
      </c>
      <c r="L147" s="9" t="str">
        <f t="shared" si="16"/>
        <v>Yes</v>
      </c>
    </row>
    <row r="148" spans="1:12" ht="25" x14ac:dyDescent="0.25">
      <c r="A148" s="44" t="s">
        <v>643</v>
      </c>
      <c r="B148" s="35" t="s">
        <v>213</v>
      </c>
      <c r="C148" s="45">
        <v>76500585</v>
      </c>
      <c r="D148" s="11" t="str">
        <f t="shared" si="17"/>
        <v>N/A</v>
      </c>
      <c r="E148" s="45">
        <v>188254760</v>
      </c>
      <c r="F148" s="11" t="str">
        <f t="shared" si="18"/>
        <v>N/A</v>
      </c>
      <c r="G148" s="45">
        <v>190333376</v>
      </c>
      <c r="H148" s="11" t="str">
        <f t="shared" si="19"/>
        <v>N/A</v>
      </c>
      <c r="I148" s="12">
        <v>146.1</v>
      </c>
      <c r="J148" s="12">
        <v>1.1040000000000001</v>
      </c>
      <c r="K148" s="43" t="s">
        <v>736</v>
      </c>
      <c r="L148" s="9" t="str">
        <f t="shared" si="16"/>
        <v>Yes</v>
      </c>
    </row>
    <row r="149" spans="1:12" x14ac:dyDescent="0.25">
      <c r="A149" s="44" t="s">
        <v>644</v>
      </c>
      <c r="B149" s="35" t="s">
        <v>213</v>
      </c>
      <c r="C149" s="36">
        <v>52656</v>
      </c>
      <c r="D149" s="11" t="str">
        <f t="shared" si="17"/>
        <v>N/A</v>
      </c>
      <c r="E149" s="36">
        <v>130965</v>
      </c>
      <c r="F149" s="11" t="str">
        <f t="shared" si="18"/>
        <v>N/A</v>
      </c>
      <c r="G149" s="36">
        <v>134784</v>
      </c>
      <c r="H149" s="11" t="str">
        <f t="shared" si="19"/>
        <v>N/A</v>
      </c>
      <c r="I149" s="12">
        <v>148.69999999999999</v>
      </c>
      <c r="J149" s="12">
        <v>2.9159999999999999</v>
      </c>
      <c r="K149" s="43" t="s">
        <v>736</v>
      </c>
      <c r="L149" s="9" t="str">
        <f t="shared" si="16"/>
        <v>Yes</v>
      </c>
    </row>
    <row r="150" spans="1:12" ht="25" x14ac:dyDescent="0.25">
      <c r="A150" s="44" t="s">
        <v>1448</v>
      </c>
      <c r="B150" s="35" t="s">
        <v>213</v>
      </c>
      <c r="C150" s="45">
        <v>1452.8369986</v>
      </c>
      <c r="D150" s="11" t="str">
        <f t="shared" si="17"/>
        <v>N/A</v>
      </c>
      <c r="E150" s="45">
        <v>1437.4432864</v>
      </c>
      <c r="F150" s="11" t="str">
        <f t="shared" si="18"/>
        <v>N/A</v>
      </c>
      <c r="G150" s="45">
        <v>1412.1362773000001</v>
      </c>
      <c r="H150" s="11" t="str">
        <f t="shared" si="19"/>
        <v>N/A</v>
      </c>
      <c r="I150" s="12">
        <v>-1.06</v>
      </c>
      <c r="J150" s="12">
        <v>-1.76</v>
      </c>
      <c r="K150" s="43" t="s">
        <v>736</v>
      </c>
      <c r="L150" s="9" t="str">
        <f t="shared" si="16"/>
        <v>Yes</v>
      </c>
    </row>
    <row r="151" spans="1:12" ht="25" x14ac:dyDescent="0.25">
      <c r="A151" s="44" t="s">
        <v>645</v>
      </c>
      <c r="B151" s="35" t="s">
        <v>213</v>
      </c>
      <c r="C151" s="45">
        <v>77314019</v>
      </c>
      <c r="D151" s="11" t="str">
        <f t="shared" si="17"/>
        <v>N/A</v>
      </c>
      <c r="E151" s="45">
        <v>100313418</v>
      </c>
      <c r="F151" s="11" t="str">
        <f t="shared" si="18"/>
        <v>N/A</v>
      </c>
      <c r="G151" s="45">
        <v>99642785</v>
      </c>
      <c r="H151" s="11" t="str">
        <f t="shared" si="19"/>
        <v>N/A</v>
      </c>
      <c r="I151" s="12">
        <v>29.75</v>
      </c>
      <c r="J151" s="12">
        <v>-0.66900000000000004</v>
      </c>
      <c r="K151" s="43" t="s">
        <v>736</v>
      </c>
      <c r="L151" s="9" t="str">
        <f t="shared" si="16"/>
        <v>Yes</v>
      </c>
    </row>
    <row r="152" spans="1:12" x14ac:dyDescent="0.25">
      <c r="A152" s="44" t="s">
        <v>646</v>
      </c>
      <c r="B152" s="35" t="s">
        <v>213</v>
      </c>
      <c r="C152" s="36">
        <v>4696</v>
      </c>
      <c r="D152" s="11" t="str">
        <f t="shared" si="17"/>
        <v>N/A</v>
      </c>
      <c r="E152" s="36">
        <v>5714</v>
      </c>
      <c r="F152" s="11" t="str">
        <f t="shared" si="18"/>
        <v>N/A</v>
      </c>
      <c r="G152" s="36">
        <v>5761</v>
      </c>
      <c r="H152" s="11" t="str">
        <f t="shared" si="19"/>
        <v>N/A</v>
      </c>
      <c r="I152" s="12">
        <v>21.68</v>
      </c>
      <c r="J152" s="12">
        <v>0.82250000000000001</v>
      </c>
      <c r="K152" s="43" t="s">
        <v>736</v>
      </c>
      <c r="L152" s="9" t="str">
        <f t="shared" si="16"/>
        <v>Yes</v>
      </c>
    </row>
    <row r="153" spans="1:12" ht="25" x14ac:dyDescent="0.25">
      <c r="A153" s="44" t="s">
        <v>1449</v>
      </c>
      <c r="B153" s="35" t="s">
        <v>213</v>
      </c>
      <c r="C153" s="45">
        <v>16463.803024000001</v>
      </c>
      <c r="D153" s="11" t="str">
        <f t="shared" si="17"/>
        <v>N/A</v>
      </c>
      <c r="E153" s="45">
        <v>17555.725935999999</v>
      </c>
      <c r="F153" s="11" t="str">
        <f t="shared" si="18"/>
        <v>N/A</v>
      </c>
      <c r="G153" s="45">
        <v>17296.091823999999</v>
      </c>
      <c r="H153" s="11" t="str">
        <f t="shared" si="19"/>
        <v>N/A</v>
      </c>
      <c r="I153" s="12">
        <v>6.6319999999999997</v>
      </c>
      <c r="J153" s="12">
        <v>-1.48</v>
      </c>
      <c r="K153" s="43" t="s">
        <v>736</v>
      </c>
      <c r="L153" s="9" t="str">
        <f t="shared" si="16"/>
        <v>Yes</v>
      </c>
    </row>
    <row r="154" spans="1:12" x14ac:dyDescent="0.25">
      <c r="A154" s="44" t="s">
        <v>1515</v>
      </c>
      <c r="B154" s="35" t="s">
        <v>213</v>
      </c>
      <c r="C154" s="45">
        <v>1567.648324</v>
      </c>
      <c r="D154" s="11" t="str">
        <f t="shared" ref="D154:D173" si="20">IF($B154="N/A","N/A",IF(C154&gt;10,"No",IF(C154&lt;-10,"No","Yes")))</f>
        <v>N/A</v>
      </c>
      <c r="E154" s="45">
        <v>956.57442729000002</v>
      </c>
      <c r="F154" s="11" t="str">
        <f t="shared" ref="F154:F173" si="21">IF($B154="N/A","N/A",IF(E154&gt;10,"No",IF(E154&lt;-10,"No","Yes")))</f>
        <v>N/A</v>
      </c>
      <c r="G154" s="45">
        <v>957.18581030999997</v>
      </c>
      <c r="H154" s="11" t="str">
        <f t="shared" ref="H154:H173" si="22">IF($B154="N/A","N/A",IF(G154&gt;10,"No",IF(G154&lt;-10,"No","Yes")))</f>
        <v>N/A</v>
      </c>
      <c r="I154" s="12">
        <v>-39</v>
      </c>
      <c r="J154" s="12">
        <v>6.3899999999999998E-2</v>
      </c>
      <c r="K154" s="43" t="s">
        <v>736</v>
      </c>
      <c r="L154" s="9" t="str">
        <f t="shared" ref="L154:L173" si="23">IF(J154="Div by 0", "N/A", IF(K154="N/A","N/A", IF(J154&gt;VALUE(MID(K154,1,2)), "No", IF(J154&lt;-1*VALUE(MID(K154,1,2)), "No", "Yes"))))</f>
        <v>Yes</v>
      </c>
    </row>
    <row r="155" spans="1:12" x14ac:dyDescent="0.25">
      <c r="A155" s="47" t="s">
        <v>1516</v>
      </c>
      <c r="B155" s="35" t="s">
        <v>213</v>
      </c>
      <c r="C155" s="45">
        <v>907.08307078999997</v>
      </c>
      <c r="D155" s="11" t="str">
        <f t="shared" si="20"/>
        <v>N/A</v>
      </c>
      <c r="E155" s="45">
        <v>1009.2182491</v>
      </c>
      <c r="F155" s="11" t="str">
        <f t="shared" si="21"/>
        <v>N/A</v>
      </c>
      <c r="G155" s="45">
        <v>971.01574569000002</v>
      </c>
      <c r="H155" s="11" t="str">
        <f t="shared" si="22"/>
        <v>N/A</v>
      </c>
      <c r="I155" s="12">
        <v>11.26</v>
      </c>
      <c r="J155" s="12">
        <v>-3.79</v>
      </c>
      <c r="K155" s="43" t="s">
        <v>736</v>
      </c>
      <c r="L155" s="9" t="str">
        <f t="shared" si="23"/>
        <v>Yes</v>
      </c>
    </row>
    <row r="156" spans="1:12" x14ac:dyDescent="0.25">
      <c r="A156" s="47" t="s">
        <v>1517</v>
      </c>
      <c r="B156" s="35" t="s">
        <v>213</v>
      </c>
      <c r="C156" s="45">
        <v>2419.0843577999999</v>
      </c>
      <c r="D156" s="11" t="str">
        <f t="shared" si="20"/>
        <v>N/A</v>
      </c>
      <c r="E156" s="45">
        <v>2460.1017436000002</v>
      </c>
      <c r="F156" s="11" t="str">
        <f t="shared" si="21"/>
        <v>N/A</v>
      </c>
      <c r="G156" s="45">
        <v>2415.3841567999998</v>
      </c>
      <c r="H156" s="11" t="str">
        <f t="shared" si="22"/>
        <v>N/A</v>
      </c>
      <c r="I156" s="12">
        <v>1.696</v>
      </c>
      <c r="J156" s="12">
        <v>-1.82</v>
      </c>
      <c r="K156" s="43" t="s">
        <v>736</v>
      </c>
      <c r="L156" s="9" t="str">
        <f t="shared" si="23"/>
        <v>Yes</v>
      </c>
    </row>
    <row r="157" spans="1:12" x14ac:dyDescent="0.25">
      <c r="A157" s="47" t="s">
        <v>1518</v>
      </c>
      <c r="B157" s="35" t="s">
        <v>213</v>
      </c>
      <c r="C157" s="45">
        <v>1355.1809561</v>
      </c>
      <c r="D157" s="11" t="str">
        <f t="shared" si="20"/>
        <v>N/A</v>
      </c>
      <c r="E157" s="45">
        <v>580.68025041999999</v>
      </c>
      <c r="F157" s="11" t="str">
        <f t="shared" si="21"/>
        <v>N/A</v>
      </c>
      <c r="G157" s="45">
        <v>596.23535871000001</v>
      </c>
      <c r="H157" s="11" t="str">
        <f t="shared" si="22"/>
        <v>N/A</v>
      </c>
      <c r="I157" s="12">
        <v>-57.2</v>
      </c>
      <c r="J157" s="12">
        <v>2.6789999999999998</v>
      </c>
      <c r="K157" s="43" t="s">
        <v>736</v>
      </c>
      <c r="L157" s="9" t="str">
        <f t="shared" si="23"/>
        <v>Yes</v>
      </c>
    </row>
    <row r="158" spans="1:12" x14ac:dyDescent="0.25">
      <c r="A158" s="47" t="s">
        <v>1519</v>
      </c>
      <c r="B158" s="35" t="s">
        <v>213</v>
      </c>
      <c r="C158" s="45">
        <v>1438.6267206</v>
      </c>
      <c r="D158" s="11" t="str">
        <f t="shared" si="20"/>
        <v>N/A</v>
      </c>
      <c r="E158" s="45">
        <v>1025.3114565999999</v>
      </c>
      <c r="F158" s="11" t="str">
        <f t="shared" si="21"/>
        <v>N/A</v>
      </c>
      <c r="G158" s="45">
        <v>1028.2095314000001</v>
      </c>
      <c r="H158" s="11" t="str">
        <f t="shared" si="22"/>
        <v>N/A</v>
      </c>
      <c r="I158" s="12">
        <v>-28.7</v>
      </c>
      <c r="J158" s="12">
        <v>0.28270000000000001</v>
      </c>
      <c r="K158" s="43" t="s">
        <v>736</v>
      </c>
      <c r="L158" s="9" t="str">
        <f t="shared" si="23"/>
        <v>Yes</v>
      </c>
    </row>
    <row r="159" spans="1:12" x14ac:dyDescent="0.25">
      <c r="A159" s="44" t="s">
        <v>1520</v>
      </c>
      <c r="B159" s="35" t="s">
        <v>213</v>
      </c>
      <c r="C159" s="45">
        <v>6155.8745337</v>
      </c>
      <c r="D159" s="11" t="str">
        <f t="shared" si="20"/>
        <v>N/A</v>
      </c>
      <c r="E159" s="45">
        <v>2202.3928274</v>
      </c>
      <c r="F159" s="11" t="str">
        <f t="shared" si="21"/>
        <v>N/A</v>
      </c>
      <c r="G159" s="45">
        <v>2083.4086461000002</v>
      </c>
      <c r="H159" s="11" t="str">
        <f t="shared" si="22"/>
        <v>N/A</v>
      </c>
      <c r="I159" s="12">
        <v>-64.2</v>
      </c>
      <c r="J159" s="12">
        <v>-5.4</v>
      </c>
      <c r="K159" s="43" t="s">
        <v>736</v>
      </c>
      <c r="L159" s="9" t="str">
        <f t="shared" si="23"/>
        <v>Yes</v>
      </c>
    </row>
    <row r="160" spans="1:12" x14ac:dyDescent="0.25">
      <c r="A160" s="47" t="s">
        <v>1521</v>
      </c>
      <c r="B160" s="35" t="s">
        <v>213</v>
      </c>
      <c r="C160" s="45">
        <v>21040.428032</v>
      </c>
      <c r="D160" s="11" t="str">
        <f t="shared" si="20"/>
        <v>N/A</v>
      </c>
      <c r="E160" s="45">
        <v>21353.574659999998</v>
      </c>
      <c r="F160" s="11" t="str">
        <f t="shared" si="21"/>
        <v>N/A</v>
      </c>
      <c r="G160" s="45">
        <v>20447.469937999998</v>
      </c>
      <c r="H160" s="11" t="str">
        <f t="shared" si="22"/>
        <v>N/A</v>
      </c>
      <c r="I160" s="12">
        <v>1.488</v>
      </c>
      <c r="J160" s="12">
        <v>-4.24</v>
      </c>
      <c r="K160" s="43" t="s">
        <v>736</v>
      </c>
      <c r="L160" s="9" t="str">
        <f t="shared" si="23"/>
        <v>Yes</v>
      </c>
    </row>
    <row r="161" spans="1:12" x14ac:dyDescent="0.25">
      <c r="A161" s="47" t="s">
        <v>1522</v>
      </c>
      <c r="B161" s="35" t="s">
        <v>213</v>
      </c>
      <c r="C161" s="45">
        <v>7071.9238271000004</v>
      </c>
      <c r="D161" s="11" t="str">
        <f t="shared" si="20"/>
        <v>N/A</v>
      </c>
      <c r="E161" s="45">
        <v>6854.0788579</v>
      </c>
      <c r="F161" s="11" t="str">
        <f t="shared" si="21"/>
        <v>N/A</v>
      </c>
      <c r="G161" s="45">
        <v>6511.2940246999997</v>
      </c>
      <c r="H161" s="11" t="str">
        <f t="shared" si="22"/>
        <v>N/A</v>
      </c>
      <c r="I161" s="12">
        <v>-3.08</v>
      </c>
      <c r="J161" s="12">
        <v>-5</v>
      </c>
      <c r="K161" s="43" t="s">
        <v>736</v>
      </c>
      <c r="L161" s="9" t="str">
        <f t="shared" si="23"/>
        <v>Yes</v>
      </c>
    </row>
    <row r="162" spans="1:12" x14ac:dyDescent="0.25">
      <c r="A162" s="47" t="s">
        <v>1523</v>
      </c>
      <c r="B162" s="35" t="s">
        <v>213</v>
      </c>
      <c r="C162" s="45">
        <v>447.62191478</v>
      </c>
      <c r="D162" s="11" t="str">
        <f t="shared" si="20"/>
        <v>N/A</v>
      </c>
      <c r="E162" s="45">
        <v>153.96344317000001</v>
      </c>
      <c r="F162" s="11" t="str">
        <f t="shared" si="21"/>
        <v>N/A</v>
      </c>
      <c r="G162" s="45">
        <v>176.38054987000001</v>
      </c>
      <c r="H162" s="11" t="str">
        <f t="shared" si="22"/>
        <v>N/A</v>
      </c>
      <c r="I162" s="12">
        <v>-65.599999999999994</v>
      </c>
      <c r="J162" s="12">
        <v>14.56</v>
      </c>
      <c r="K162" s="43" t="s">
        <v>736</v>
      </c>
      <c r="L162" s="9" t="str">
        <f t="shared" si="23"/>
        <v>Yes</v>
      </c>
    </row>
    <row r="163" spans="1:12" x14ac:dyDescent="0.25">
      <c r="A163" s="47" t="s">
        <v>1524</v>
      </c>
      <c r="B163" s="35" t="s">
        <v>213</v>
      </c>
      <c r="C163" s="45">
        <v>153.59366377000001</v>
      </c>
      <c r="D163" s="11" t="str">
        <f t="shared" si="20"/>
        <v>N/A</v>
      </c>
      <c r="E163" s="45">
        <v>95.339807730999993</v>
      </c>
      <c r="F163" s="11" t="str">
        <f t="shared" si="21"/>
        <v>N/A</v>
      </c>
      <c r="G163" s="45">
        <v>111.78591432</v>
      </c>
      <c r="H163" s="11" t="str">
        <f t="shared" si="22"/>
        <v>N/A</v>
      </c>
      <c r="I163" s="12">
        <v>-37.9</v>
      </c>
      <c r="J163" s="12">
        <v>17.25</v>
      </c>
      <c r="K163" s="43" t="s">
        <v>736</v>
      </c>
      <c r="L163" s="9" t="str">
        <f t="shared" si="23"/>
        <v>Yes</v>
      </c>
    </row>
    <row r="164" spans="1:12" x14ac:dyDescent="0.25">
      <c r="A164" s="44" t="s">
        <v>1525</v>
      </c>
      <c r="B164" s="35" t="s">
        <v>213</v>
      </c>
      <c r="C164" s="45">
        <v>1395.1982687</v>
      </c>
      <c r="D164" s="11" t="str">
        <f t="shared" si="20"/>
        <v>N/A</v>
      </c>
      <c r="E164" s="45">
        <v>888.48316532000001</v>
      </c>
      <c r="F164" s="11" t="str">
        <f t="shared" si="21"/>
        <v>N/A</v>
      </c>
      <c r="G164" s="45">
        <v>893.10284142</v>
      </c>
      <c r="H164" s="11" t="str">
        <f t="shared" si="22"/>
        <v>N/A</v>
      </c>
      <c r="I164" s="12">
        <v>-36.299999999999997</v>
      </c>
      <c r="J164" s="12">
        <v>0.52</v>
      </c>
      <c r="K164" s="43" t="s">
        <v>736</v>
      </c>
      <c r="L164" s="9" t="str">
        <f t="shared" si="23"/>
        <v>Yes</v>
      </c>
    </row>
    <row r="165" spans="1:12" x14ac:dyDescent="0.25">
      <c r="A165" s="47" t="s">
        <v>1526</v>
      </c>
      <c r="B165" s="35" t="s">
        <v>213</v>
      </c>
      <c r="C165" s="45">
        <v>401.84999051</v>
      </c>
      <c r="D165" s="11" t="str">
        <f t="shared" si="20"/>
        <v>N/A</v>
      </c>
      <c r="E165" s="45">
        <v>399.97058546</v>
      </c>
      <c r="F165" s="11" t="str">
        <f t="shared" si="21"/>
        <v>N/A</v>
      </c>
      <c r="G165" s="45">
        <v>389.42143865000003</v>
      </c>
      <c r="H165" s="11" t="str">
        <f t="shared" si="22"/>
        <v>N/A</v>
      </c>
      <c r="I165" s="12">
        <v>-0.46800000000000003</v>
      </c>
      <c r="J165" s="12">
        <v>-2.64</v>
      </c>
      <c r="K165" s="43" t="s">
        <v>736</v>
      </c>
      <c r="L165" s="9" t="str">
        <f t="shared" si="23"/>
        <v>Yes</v>
      </c>
    </row>
    <row r="166" spans="1:12" x14ac:dyDescent="0.25">
      <c r="A166" s="47" t="s">
        <v>1527</v>
      </c>
      <c r="B166" s="35" t="s">
        <v>213</v>
      </c>
      <c r="C166" s="45">
        <v>3128.1962807</v>
      </c>
      <c r="D166" s="11" t="str">
        <f t="shared" si="20"/>
        <v>N/A</v>
      </c>
      <c r="E166" s="45">
        <v>3114.3433478000002</v>
      </c>
      <c r="F166" s="11" t="str">
        <f t="shared" si="21"/>
        <v>N/A</v>
      </c>
      <c r="G166" s="45">
        <v>3040.7501354999999</v>
      </c>
      <c r="H166" s="11" t="str">
        <f t="shared" si="22"/>
        <v>N/A</v>
      </c>
      <c r="I166" s="12">
        <v>-0.443</v>
      </c>
      <c r="J166" s="12">
        <v>-2.36</v>
      </c>
      <c r="K166" s="43" t="s">
        <v>736</v>
      </c>
      <c r="L166" s="9" t="str">
        <f t="shared" si="23"/>
        <v>Yes</v>
      </c>
    </row>
    <row r="167" spans="1:12" x14ac:dyDescent="0.25">
      <c r="A167" s="47" t="s">
        <v>1528</v>
      </c>
      <c r="B167" s="35" t="s">
        <v>213</v>
      </c>
      <c r="C167" s="45">
        <v>289.30741750999999</v>
      </c>
      <c r="D167" s="11" t="str">
        <f t="shared" si="20"/>
        <v>N/A</v>
      </c>
      <c r="E167" s="45">
        <v>389.58369140999997</v>
      </c>
      <c r="F167" s="11" t="str">
        <f t="shared" si="21"/>
        <v>N/A</v>
      </c>
      <c r="G167" s="45">
        <v>408.76153290000002</v>
      </c>
      <c r="H167" s="11" t="str">
        <f t="shared" si="22"/>
        <v>N/A</v>
      </c>
      <c r="I167" s="12">
        <v>34.659999999999997</v>
      </c>
      <c r="J167" s="12">
        <v>4.923</v>
      </c>
      <c r="K167" s="43" t="s">
        <v>736</v>
      </c>
      <c r="L167" s="9" t="str">
        <f t="shared" si="23"/>
        <v>Yes</v>
      </c>
    </row>
    <row r="168" spans="1:12" x14ac:dyDescent="0.25">
      <c r="A168" s="47" t="s">
        <v>1529</v>
      </c>
      <c r="B168" s="35" t="s">
        <v>213</v>
      </c>
      <c r="C168" s="45">
        <v>1067.9069525</v>
      </c>
      <c r="D168" s="11" t="str">
        <f t="shared" si="20"/>
        <v>N/A</v>
      </c>
      <c r="E168" s="45">
        <v>1027.1565925</v>
      </c>
      <c r="F168" s="11" t="str">
        <f t="shared" si="21"/>
        <v>N/A</v>
      </c>
      <c r="G168" s="45">
        <v>1036.3231568000001</v>
      </c>
      <c r="H168" s="11" t="str">
        <f t="shared" si="22"/>
        <v>N/A</v>
      </c>
      <c r="I168" s="12">
        <v>-3.82</v>
      </c>
      <c r="J168" s="12">
        <v>0.89239999999999997</v>
      </c>
      <c r="K168" s="43" t="s">
        <v>736</v>
      </c>
      <c r="L168" s="9" t="str">
        <f t="shared" si="23"/>
        <v>Yes</v>
      </c>
    </row>
    <row r="169" spans="1:12" x14ac:dyDescent="0.25">
      <c r="A169" s="44" t="s">
        <v>1530</v>
      </c>
      <c r="B169" s="35" t="s">
        <v>213</v>
      </c>
      <c r="C169" s="45">
        <v>6844.5271393000003</v>
      </c>
      <c r="D169" s="11" t="str">
        <f t="shared" si="20"/>
        <v>N/A</v>
      </c>
      <c r="E169" s="45">
        <v>3817.5499813000001</v>
      </c>
      <c r="F169" s="11" t="str">
        <f t="shared" si="21"/>
        <v>N/A</v>
      </c>
      <c r="G169" s="45">
        <v>4116.4540042999997</v>
      </c>
      <c r="H169" s="11" t="str">
        <f t="shared" si="22"/>
        <v>N/A</v>
      </c>
      <c r="I169" s="12">
        <v>-44.2</v>
      </c>
      <c r="J169" s="12">
        <v>7.83</v>
      </c>
      <c r="K169" s="43" t="s">
        <v>736</v>
      </c>
      <c r="L169" s="9" t="str">
        <f t="shared" si="23"/>
        <v>Yes</v>
      </c>
    </row>
    <row r="170" spans="1:12" x14ac:dyDescent="0.25">
      <c r="A170" s="47" t="s">
        <v>1531</v>
      </c>
      <c r="B170" s="35" t="s">
        <v>213</v>
      </c>
      <c r="C170" s="45">
        <v>7185.9457961999997</v>
      </c>
      <c r="D170" s="11" t="str">
        <f t="shared" si="20"/>
        <v>N/A</v>
      </c>
      <c r="E170" s="45">
        <v>7819.4066872000003</v>
      </c>
      <c r="F170" s="11" t="str">
        <f t="shared" si="21"/>
        <v>N/A</v>
      </c>
      <c r="G170" s="45">
        <v>8655.4453543</v>
      </c>
      <c r="H170" s="11" t="str">
        <f t="shared" si="22"/>
        <v>N/A</v>
      </c>
      <c r="I170" s="12">
        <v>8.8149999999999995</v>
      </c>
      <c r="J170" s="12">
        <v>10.69</v>
      </c>
      <c r="K170" s="43" t="s">
        <v>736</v>
      </c>
      <c r="L170" s="9" t="str">
        <f t="shared" si="23"/>
        <v>Yes</v>
      </c>
    </row>
    <row r="171" spans="1:12" x14ac:dyDescent="0.25">
      <c r="A171" s="47" t="s">
        <v>1532</v>
      </c>
      <c r="B171" s="35" t="s">
        <v>213</v>
      </c>
      <c r="C171" s="45">
        <v>16281.445041999999</v>
      </c>
      <c r="D171" s="11" t="str">
        <f t="shared" si="20"/>
        <v>N/A</v>
      </c>
      <c r="E171" s="45">
        <v>17253.442513999998</v>
      </c>
      <c r="F171" s="11" t="str">
        <f t="shared" si="21"/>
        <v>N/A</v>
      </c>
      <c r="G171" s="45">
        <v>18445.647553999999</v>
      </c>
      <c r="H171" s="11" t="str">
        <f t="shared" si="22"/>
        <v>N/A</v>
      </c>
      <c r="I171" s="12">
        <v>5.97</v>
      </c>
      <c r="J171" s="12">
        <v>6.91</v>
      </c>
      <c r="K171" s="43" t="s">
        <v>736</v>
      </c>
      <c r="L171" s="9" t="str">
        <f t="shared" si="23"/>
        <v>Yes</v>
      </c>
    </row>
    <row r="172" spans="1:12" x14ac:dyDescent="0.25">
      <c r="A172" s="47" t="s">
        <v>1533</v>
      </c>
      <c r="B172" s="35" t="s">
        <v>213</v>
      </c>
      <c r="C172" s="45">
        <v>2314.10808</v>
      </c>
      <c r="D172" s="11" t="str">
        <f t="shared" si="20"/>
        <v>N/A</v>
      </c>
      <c r="E172" s="45">
        <v>1727.9071041</v>
      </c>
      <c r="F172" s="11" t="str">
        <f t="shared" si="21"/>
        <v>N/A</v>
      </c>
      <c r="G172" s="45">
        <v>1879.4252630000001</v>
      </c>
      <c r="H172" s="11" t="str">
        <f t="shared" si="22"/>
        <v>N/A</v>
      </c>
      <c r="I172" s="12">
        <v>-25.3</v>
      </c>
      <c r="J172" s="12">
        <v>8.7690000000000001</v>
      </c>
      <c r="K172" s="43" t="s">
        <v>736</v>
      </c>
      <c r="L172" s="9" t="str">
        <f t="shared" si="23"/>
        <v>Yes</v>
      </c>
    </row>
    <row r="173" spans="1:12" x14ac:dyDescent="0.25">
      <c r="A173" s="47" t="s">
        <v>1534</v>
      </c>
      <c r="B173" s="35" t="s">
        <v>213</v>
      </c>
      <c r="C173" s="45">
        <v>2470.1750892999999</v>
      </c>
      <c r="D173" s="11" t="str">
        <f t="shared" si="20"/>
        <v>N/A</v>
      </c>
      <c r="E173" s="45">
        <v>2514.8285899000002</v>
      </c>
      <c r="F173" s="11" t="str">
        <f t="shared" si="21"/>
        <v>N/A</v>
      </c>
      <c r="G173" s="45">
        <v>2791.9780692999998</v>
      </c>
      <c r="H173" s="11" t="str">
        <f t="shared" si="22"/>
        <v>N/A</v>
      </c>
      <c r="I173" s="12">
        <v>1.8080000000000001</v>
      </c>
      <c r="J173" s="12">
        <v>11.02</v>
      </c>
      <c r="K173" s="43" t="s">
        <v>736</v>
      </c>
      <c r="L173" s="9" t="str">
        <f t="shared" si="23"/>
        <v>Yes</v>
      </c>
    </row>
    <row r="174" spans="1:12" x14ac:dyDescent="0.25">
      <c r="A174" s="44" t="s">
        <v>371</v>
      </c>
      <c r="B174" s="35" t="s">
        <v>213</v>
      </c>
      <c r="C174" s="8">
        <v>17.363895736</v>
      </c>
      <c r="D174" s="11" t="str">
        <f t="shared" ref="D174:D203" si="24">IF($B174="N/A","N/A",IF(C174&gt;10,"No",IF(C174&lt;-10,"No","Yes")))</f>
        <v>N/A</v>
      </c>
      <c r="E174" s="8">
        <v>11.320638984</v>
      </c>
      <c r="F174" s="11" t="str">
        <f t="shared" ref="F174:F203" si="25">IF($B174="N/A","N/A",IF(E174&gt;10,"No",IF(E174&lt;-10,"No","Yes")))</f>
        <v>N/A</v>
      </c>
      <c r="G174" s="8">
        <v>11.086235007999999</v>
      </c>
      <c r="H174" s="11" t="str">
        <f t="shared" ref="H174:H203" si="26">IF($B174="N/A","N/A",IF(G174&gt;10,"No",IF(G174&lt;-10,"No","Yes")))</f>
        <v>N/A</v>
      </c>
      <c r="I174" s="12">
        <v>-34.799999999999997</v>
      </c>
      <c r="J174" s="12">
        <v>-2.0699999999999998</v>
      </c>
      <c r="K174" s="43" t="s">
        <v>736</v>
      </c>
      <c r="L174" s="9" t="str">
        <f t="shared" ref="L174:L203" si="27">IF(J174="Div by 0", "N/A", IF(K174="N/A","N/A", IF(J174&gt;VALUE(MID(K174,1,2)), "No", IF(J174&lt;-1*VALUE(MID(K174,1,2)), "No", "Yes"))))</f>
        <v>Yes</v>
      </c>
    </row>
    <row r="175" spans="1:12" x14ac:dyDescent="0.25">
      <c r="A175" s="47" t="s">
        <v>481</v>
      </c>
      <c r="B175" s="35" t="s">
        <v>213</v>
      </c>
      <c r="C175" s="8">
        <v>21.567659897999999</v>
      </c>
      <c r="D175" s="11" t="str">
        <f t="shared" si="24"/>
        <v>N/A</v>
      </c>
      <c r="E175" s="8">
        <v>22.470594899000002</v>
      </c>
      <c r="F175" s="11" t="str">
        <f t="shared" si="25"/>
        <v>N/A</v>
      </c>
      <c r="G175" s="8">
        <v>22.398618538000001</v>
      </c>
      <c r="H175" s="11" t="str">
        <f t="shared" si="26"/>
        <v>N/A</v>
      </c>
      <c r="I175" s="12">
        <v>4.1870000000000003</v>
      </c>
      <c r="J175" s="12">
        <v>-0.32</v>
      </c>
      <c r="K175" s="43" t="s">
        <v>736</v>
      </c>
      <c r="L175" s="9" t="str">
        <f t="shared" si="27"/>
        <v>Yes</v>
      </c>
    </row>
    <row r="176" spans="1:12" x14ac:dyDescent="0.25">
      <c r="A176" s="47" t="s">
        <v>482</v>
      </c>
      <c r="B176" s="35" t="s">
        <v>213</v>
      </c>
      <c r="C176" s="8">
        <v>21.006334671000001</v>
      </c>
      <c r="D176" s="11" t="str">
        <f t="shared" si="24"/>
        <v>N/A</v>
      </c>
      <c r="E176" s="8">
        <v>21.210427438</v>
      </c>
      <c r="F176" s="11" t="str">
        <f t="shared" si="25"/>
        <v>N/A</v>
      </c>
      <c r="G176" s="8">
        <v>21.014818140999999</v>
      </c>
      <c r="H176" s="11" t="str">
        <f t="shared" si="26"/>
        <v>N/A</v>
      </c>
      <c r="I176" s="12">
        <v>0.97160000000000002</v>
      </c>
      <c r="J176" s="12">
        <v>-0.92200000000000004</v>
      </c>
      <c r="K176" s="43" t="s">
        <v>736</v>
      </c>
      <c r="L176" s="9" t="str">
        <f t="shared" si="27"/>
        <v>Yes</v>
      </c>
    </row>
    <row r="177" spans="1:12" x14ac:dyDescent="0.25">
      <c r="A177" s="47" t="s">
        <v>483</v>
      </c>
      <c r="B177" s="35" t="s">
        <v>213</v>
      </c>
      <c r="C177" s="8">
        <v>20.355936607</v>
      </c>
      <c r="D177" s="11" t="str">
        <f t="shared" si="24"/>
        <v>N/A</v>
      </c>
      <c r="E177" s="8">
        <v>7.1268117631000001</v>
      </c>
      <c r="F177" s="11" t="str">
        <f t="shared" si="25"/>
        <v>N/A</v>
      </c>
      <c r="G177" s="8">
        <v>6.9848668335999999</v>
      </c>
      <c r="H177" s="11" t="str">
        <f t="shared" si="26"/>
        <v>N/A</v>
      </c>
      <c r="I177" s="12">
        <v>-65</v>
      </c>
      <c r="J177" s="12">
        <v>-1.99</v>
      </c>
      <c r="K177" s="43" t="s">
        <v>736</v>
      </c>
      <c r="L177" s="9" t="str">
        <f t="shared" si="27"/>
        <v>Yes</v>
      </c>
    </row>
    <row r="178" spans="1:12" x14ac:dyDescent="0.25">
      <c r="A178" s="47" t="s">
        <v>484</v>
      </c>
      <c r="B178" s="35" t="s">
        <v>213</v>
      </c>
      <c r="C178" s="8">
        <v>13.388944994999999</v>
      </c>
      <c r="D178" s="11" t="str">
        <f t="shared" si="24"/>
        <v>N/A</v>
      </c>
      <c r="E178" s="8">
        <v>11.714100885000001</v>
      </c>
      <c r="F178" s="11" t="str">
        <f t="shared" si="25"/>
        <v>N/A</v>
      </c>
      <c r="G178" s="8">
        <v>11.371642348</v>
      </c>
      <c r="H178" s="11" t="str">
        <f t="shared" si="26"/>
        <v>N/A</v>
      </c>
      <c r="I178" s="12">
        <v>-12.5</v>
      </c>
      <c r="J178" s="12">
        <v>-2.92</v>
      </c>
      <c r="K178" s="43" t="s">
        <v>736</v>
      </c>
      <c r="L178" s="9" t="str">
        <f t="shared" si="27"/>
        <v>Yes</v>
      </c>
    </row>
    <row r="179" spans="1:12" x14ac:dyDescent="0.25">
      <c r="A179" s="44" t="s">
        <v>1535</v>
      </c>
      <c r="B179" s="35" t="s">
        <v>213</v>
      </c>
      <c r="C179" s="8">
        <v>11.664693438</v>
      </c>
      <c r="D179" s="11" t="str">
        <f t="shared" si="24"/>
        <v>N/A</v>
      </c>
      <c r="E179" s="8">
        <v>4.0957943302000004</v>
      </c>
      <c r="F179" s="11" t="str">
        <f t="shared" si="25"/>
        <v>N/A</v>
      </c>
      <c r="G179" s="8">
        <v>3.9644516624000001</v>
      </c>
      <c r="H179" s="11" t="str">
        <f t="shared" si="26"/>
        <v>N/A</v>
      </c>
      <c r="I179" s="12">
        <v>-64.900000000000006</v>
      </c>
      <c r="J179" s="12">
        <v>-3.21</v>
      </c>
      <c r="K179" s="43" t="s">
        <v>736</v>
      </c>
      <c r="L179" s="9" t="str">
        <f t="shared" si="27"/>
        <v>Yes</v>
      </c>
    </row>
    <row r="180" spans="1:12" x14ac:dyDescent="0.25">
      <c r="A180" s="47" t="s">
        <v>1536</v>
      </c>
      <c r="B180" s="35" t="s">
        <v>213</v>
      </c>
      <c r="C180" s="8">
        <v>44.103245397999999</v>
      </c>
      <c r="D180" s="11" t="str">
        <f t="shared" si="24"/>
        <v>N/A</v>
      </c>
      <c r="E180" s="8">
        <v>43.591292692000003</v>
      </c>
      <c r="F180" s="11" t="str">
        <f t="shared" si="25"/>
        <v>N/A</v>
      </c>
      <c r="G180" s="8">
        <v>42.400103981000001</v>
      </c>
      <c r="H180" s="11" t="str">
        <f t="shared" si="26"/>
        <v>N/A</v>
      </c>
      <c r="I180" s="12">
        <v>-1.1599999999999999</v>
      </c>
      <c r="J180" s="12">
        <v>-2.73</v>
      </c>
      <c r="K180" s="43" t="s">
        <v>736</v>
      </c>
      <c r="L180" s="9" t="str">
        <f t="shared" si="27"/>
        <v>Yes</v>
      </c>
    </row>
    <row r="181" spans="1:12" x14ac:dyDescent="0.25">
      <c r="A181" s="47" t="s">
        <v>1537</v>
      </c>
      <c r="B181" s="35" t="s">
        <v>213</v>
      </c>
      <c r="C181" s="8">
        <v>9.1821374811999998</v>
      </c>
      <c r="D181" s="11" t="str">
        <f t="shared" si="24"/>
        <v>N/A</v>
      </c>
      <c r="E181" s="8">
        <v>8.6310494201000001</v>
      </c>
      <c r="F181" s="11" t="str">
        <f t="shared" si="25"/>
        <v>N/A</v>
      </c>
      <c r="G181" s="8">
        <v>8.6261090379999992</v>
      </c>
      <c r="H181" s="11" t="str">
        <f t="shared" si="26"/>
        <v>N/A</v>
      </c>
      <c r="I181" s="12">
        <v>-6</v>
      </c>
      <c r="J181" s="12">
        <v>-5.7000000000000002E-2</v>
      </c>
      <c r="K181" s="43" t="s">
        <v>736</v>
      </c>
      <c r="L181" s="9" t="str">
        <f t="shared" si="27"/>
        <v>Yes</v>
      </c>
    </row>
    <row r="182" spans="1:12" x14ac:dyDescent="0.25">
      <c r="A182" s="47" t="s">
        <v>1538</v>
      </c>
      <c r="B182" s="35" t="s">
        <v>213</v>
      </c>
      <c r="C182" s="8">
        <v>0.2208365809</v>
      </c>
      <c r="D182" s="11" t="str">
        <f t="shared" si="24"/>
        <v>N/A</v>
      </c>
      <c r="E182" s="8">
        <v>0.20506128539999999</v>
      </c>
      <c r="F182" s="11" t="str">
        <f t="shared" si="25"/>
        <v>N/A</v>
      </c>
      <c r="G182" s="8">
        <v>0.2150550755</v>
      </c>
      <c r="H182" s="11" t="str">
        <f t="shared" si="26"/>
        <v>N/A</v>
      </c>
      <c r="I182" s="12">
        <v>-7.14</v>
      </c>
      <c r="J182" s="12">
        <v>4.8739999999999997</v>
      </c>
      <c r="K182" s="43" t="s">
        <v>736</v>
      </c>
      <c r="L182" s="9" t="str">
        <f t="shared" si="27"/>
        <v>Yes</v>
      </c>
    </row>
    <row r="183" spans="1:12" x14ac:dyDescent="0.25">
      <c r="A183" s="47" t="s">
        <v>1539</v>
      </c>
      <c r="B183" s="35" t="s">
        <v>213</v>
      </c>
      <c r="C183" s="8">
        <v>0.73318330379999996</v>
      </c>
      <c r="D183" s="11" t="str">
        <f t="shared" si="24"/>
        <v>N/A</v>
      </c>
      <c r="E183" s="8">
        <v>0.4531542173</v>
      </c>
      <c r="F183" s="11" t="str">
        <f t="shared" si="25"/>
        <v>N/A</v>
      </c>
      <c r="G183" s="8">
        <v>0.49972237650000001</v>
      </c>
      <c r="H183" s="11" t="str">
        <f t="shared" si="26"/>
        <v>N/A</v>
      </c>
      <c r="I183" s="12">
        <v>-38.200000000000003</v>
      </c>
      <c r="J183" s="12">
        <v>10.28</v>
      </c>
      <c r="K183" s="43" t="s">
        <v>736</v>
      </c>
      <c r="L183" s="9" t="str">
        <f t="shared" si="27"/>
        <v>Yes</v>
      </c>
    </row>
    <row r="184" spans="1:12" x14ac:dyDescent="0.25">
      <c r="A184" s="44" t="s">
        <v>97</v>
      </c>
      <c r="B184" s="35" t="s">
        <v>213</v>
      </c>
      <c r="C184" s="8">
        <v>59.545057546999999</v>
      </c>
      <c r="D184" s="11" t="str">
        <f t="shared" si="24"/>
        <v>N/A</v>
      </c>
      <c r="E184" s="8">
        <v>66.322772487999998</v>
      </c>
      <c r="F184" s="11" t="str">
        <f t="shared" si="25"/>
        <v>N/A</v>
      </c>
      <c r="G184" s="8">
        <v>64.222364002999996</v>
      </c>
      <c r="H184" s="11" t="str">
        <f t="shared" si="26"/>
        <v>N/A</v>
      </c>
      <c r="I184" s="12">
        <v>11.38</v>
      </c>
      <c r="J184" s="12">
        <v>-3.17</v>
      </c>
      <c r="K184" s="43" t="s">
        <v>736</v>
      </c>
      <c r="L184" s="9" t="str">
        <f t="shared" si="27"/>
        <v>Yes</v>
      </c>
    </row>
    <row r="185" spans="1:12" x14ac:dyDescent="0.25">
      <c r="A185" s="47" t="s">
        <v>485</v>
      </c>
      <c r="B185" s="35" t="s">
        <v>213</v>
      </c>
      <c r="C185" s="8">
        <v>52.038337445000003</v>
      </c>
      <c r="D185" s="11" t="str">
        <f t="shared" si="24"/>
        <v>N/A</v>
      </c>
      <c r="E185" s="8">
        <v>46.211792248000002</v>
      </c>
      <c r="F185" s="11" t="str">
        <f t="shared" si="25"/>
        <v>N/A</v>
      </c>
      <c r="G185" s="8">
        <v>30.934343433999999</v>
      </c>
      <c r="H185" s="11" t="str">
        <f t="shared" si="26"/>
        <v>N/A</v>
      </c>
      <c r="I185" s="12">
        <v>-11.2</v>
      </c>
      <c r="J185" s="12">
        <v>-33.1</v>
      </c>
      <c r="K185" s="43" t="s">
        <v>736</v>
      </c>
      <c r="L185" s="9" t="str">
        <f t="shared" si="27"/>
        <v>No</v>
      </c>
    </row>
    <row r="186" spans="1:12" x14ac:dyDescent="0.25">
      <c r="A186" s="47" t="s">
        <v>486</v>
      </c>
      <c r="B186" s="35" t="s">
        <v>213</v>
      </c>
      <c r="C186" s="8">
        <v>72.494355243000001</v>
      </c>
      <c r="D186" s="11" t="str">
        <f t="shared" si="24"/>
        <v>N/A</v>
      </c>
      <c r="E186" s="8">
        <v>70.916204759999999</v>
      </c>
      <c r="F186" s="11" t="str">
        <f t="shared" si="25"/>
        <v>N/A</v>
      </c>
      <c r="G186" s="8">
        <v>62.265611692999997</v>
      </c>
      <c r="H186" s="11" t="str">
        <f t="shared" si="26"/>
        <v>N/A</v>
      </c>
      <c r="I186" s="12">
        <v>-2.1800000000000002</v>
      </c>
      <c r="J186" s="12">
        <v>-12.2</v>
      </c>
      <c r="K186" s="43" t="s">
        <v>736</v>
      </c>
      <c r="L186" s="9" t="str">
        <f t="shared" si="27"/>
        <v>Yes</v>
      </c>
    </row>
    <row r="187" spans="1:12" x14ac:dyDescent="0.25">
      <c r="A187" s="47" t="s">
        <v>487</v>
      </c>
      <c r="B187" s="35" t="s">
        <v>213</v>
      </c>
      <c r="C187" s="8">
        <v>22.434398545000001</v>
      </c>
      <c r="D187" s="11" t="str">
        <f t="shared" si="24"/>
        <v>N/A</v>
      </c>
      <c r="E187" s="8">
        <v>63.435087228999997</v>
      </c>
      <c r="F187" s="11" t="str">
        <f t="shared" si="25"/>
        <v>N/A</v>
      </c>
      <c r="G187" s="8">
        <v>62.696333082000002</v>
      </c>
      <c r="H187" s="11" t="str">
        <f t="shared" si="26"/>
        <v>N/A</v>
      </c>
      <c r="I187" s="12">
        <v>182.8</v>
      </c>
      <c r="J187" s="12">
        <v>-1.1599999999999999</v>
      </c>
      <c r="K187" s="43" t="s">
        <v>736</v>
      </c>
      <c r="L187" s="9" t="str">
        <f t="shared" si="27"/>
        <v>Yes</v>
      </c>
    </row>
    <row r="188" spans="1:12" x14ac:dyDescent="0.25">
      <c r="A188" s="47" t="s">
        <v>488</v>
      </c>
      <c r="B188" s="35" t="s">
        <v>213</v>
      </c>
      <c r="C188" s="8">
        <v>60.666544735000002</v>
      </c>
      <c r="D188" s="11" t="str">
        <f t="shared" si="24"/>
        <v>N/A</v>
      </c>
      <c r="E188" s="8">
        <v>71.790184448000005</v>
      </c>
      <c r="F188" s="11" t="str">
        <f t="shared" si="25"/>
        <v>N/A</v>
      </c>
      <c r="G188" s="8">
        <v>71.563157079999996</v>
      </c>
      <c r="H188" s="11" t="str">
        <f t="shared" si="26"/>
        <v>N/A</v>
      </c>
      <c r="I188" s="12">
        <v>18.34</v>
      </c>
      <c r="J188" s="12">
        <v>-0.316</v>
      </c>
      <c r="K188" s="43" t="s">
        <v>736</v>
      </c>
      <c r="L188" s="9" t="str">
        <f t="shared" si="27"/>
        <v>Yes</v>
      </c>
    </row>
    <row r="189" spans="1:12" x14ac:dyDescent="0.25">
      <c r="A189" s="44" t="s">
        <v>118</v>
      </c>
      <c r="B189" s="35" t="s">
        <v>213</v>
      </c>
      <c r="C189" s="8">
        <v>83.650020378999997</v>
      </c>
      <c r="D189" s="11" t="str">
        <f t="shared" si="24"/>
        <v>N/A</v>
      </c>
      <c r="E189" s="8">
        <v>88.684294743999999</v>
      </c>
      <c r="F189" s="11" t="str">
        <f t="shared" si="25"/>
        <v>N/A</v>
      </c>
      <c r="G189" s="8">
        <v>88.969446216999998</v>
      </c>
      <c r="H189" s="11" t="str">
        <f t="shared" si="26"/>
        <v>N/A</v>
      </c>
      <c r="I189" s="12">
        <v>6.0179999999999998</v>
      </c>
      <c r="J189" s="12">
        <v>0.32150000000000001</v>
      </c>
      <c r="K189" s="43" t="s">
        <v>736</v>
      </c>
      <c r="L189" s="9" t="str">
        <f t="shared" si="27"/>
        <v>Yes</v>
      </c>
    </row>
    <row r="190" spans="1:12" x14ac:dyDescent="0.25">
      <c r="A190" s="47" t="s">
        <v>489</v>
      </c>
      <c r="B190" s="35" t="s">
        <v>213</v>
      </c>
      <c r="C190" s="8">
        <v>89.257923704999996</v>
      </c>
      <c r="D190" s="11" t="str">
        <f t="shared" si="24"/>
        <v>N/A</v>
      </c>
      <c r="E190" s="8">
        <v>89.695470764999996</v>
      </c>
      <c r="F190" s="11" t="str">
        <f t="shared" si="25"/>
        <v>N/A</v>
      </c>
      <c r="G190" s="8">
        <v>91.239601901</v>
      </c>
      <c r="H190" s="11" t="str">
        <f t="shared" si="26"/>
        <v>N/A</v>
      </c>
      <c r="I190" s="12">
        <v>0.49020000000000002</v>
      </c>
      <c r="J190" s="12">
        <v>1.722</v>
      </c>
      <c r="K190" s="43" t="s">
        <v>736</v>
      </c>
      <c r="L190" s="9" t="str">
        <f t="shared" si="27"/>
        <v>Yes</v>
      </c>
    </row>
    <row r="191" spans="1:12" x14ac:dyDescent="0.25">
      <c r="A191" s="47" t="s">
        <v>490</v>
      </c>
      <c r="B191" s="35" t="s">
        <v>213</v>
      </c>
      <c r="C191" s="8">
        <v>94.809959860000006</v>
      </c>
      <c r="D191" s="11" t="str">
        <f t="shared" si="24"/>
        <v>N/A</v>
      </c>
      <c r="E191" s="8">
        <v>94.986569782999993</v>
      </c>
      <c r="F191" s="11" t="str">
        <f t="shared" si="25"/>
        <v>N/A</v>
      </c>
      <c r="G191" s="8">
        <v>95.339330783999998</v>
      </c>
      <c r="H191" s="11" t="str">
        <f t="shared" si="26"/>
        <v>N/A</v>
      </c>
      <c r="I191" s="12">
        <v>0.18629999999999999</v>
      </c>
      <c r="J191" s="12">
        <v>0.37140000000000001</v>
      </c>
      <c r="K191" s="43" t="s">
        <v>736</v>
      </c>
      <c r="L191" s="9" t="str">
        <f t="shared" si="27"/>
        <v>Yes</v>
      </c>
    </row>
    <row r="192" spans="1:12" x14ac:dyDescent="0.25">
      <c r="A192" s="47" t="s">
        <v>491</v>
      </c>
      <c r="B192" s="35" t="s">
        <v>213</v>
      </c>
      <c r="C192" s="8">
        <v>56.118472330000003</v>
      </c>
      <c r="D192" s="11" t="str">
        <f t="shared" si="24"/>
        <v>N/A</v>
      </c>
      <c r="E192" s="8">
        <v>91.188889407000005</v>
      </c>
      <c r="F192" s="11" t="str">
        <f t="shared" si="25"/>
        <v>N/A</v>
      </c>
      <c r="G192" s="8">
        <v>91.762933046000001</v>
      </c>
      <c r="H192" s="11" t="str">
        <f t="shared" si="26"/>
        <v>N/A</v>
      </c>
      <c r="I192" s="12">
        <v>62.49</v>
      </c>
      <c r="J192" s="12">
        <v>0.62949999999999995</v>
      </c>
      <c r="K192" s="43" t="s">
        <v>736</v>
      </c>
      <c r="L192" s="9" t="str">
        <f t="shared" si="27"/>
        <v>Yes</v>
      </c>
    </row>
    <row r="193" spans="1:12" x14ac:dyDescent="0.25">
      <c r="A193" s="47" t="s">
        <v>492</v>
      </c>
      <c r="B193" s="35" t="s">
        <v>213</v>
      </c>
      <c r="C193" s="8">
        <v>79.011236311999994</v>
      </c>
      <c r="D193" s="11" t="str">
        <f t="shared" si="24"/>
        <v>N/A</v>
      </c>
      <c r="E193" s="8">
        <v>84.611101634999997</v>
      </c>
      <c r="F193" s="11" t="str">
        <f t="shared" si="25"/>
        <v>N/A</v>
      </c>
      <c r="G193" s="8">
        <v>84.571716381000002</v>
      </c>
      <c r="H193" s="11" t="str">
        <f t="shared" si="26"/>
        <v>N/A</v>
      </c>
      <c r="I193" s="12">
        <v>7.0869999999999997</v>
      </c>
      <c r="J193" s="12">
        <v>-4.7E-2</v>
      </c>
      <c r="K193" s="43" t="s">
        <v>736</v>
      </c>
      <c r="L193" s="9" t="str">
        <f t="shared" si="27"/>
        <v>Yes</v>
      </c>
    </row>
    <row r="194" spans="1:12" x14ac:dyDescent="0.25">
      <c r="A194" s="44" t="s">
        <v>1540</v>
      </c>
      <c r="B194" s="35" t="s">
        <v>213</v>
      </c>
      <c r="C194" s="36">
        <v>6.1695430564000002</v>
      </c>
      <c r="D194" s="11" t="str">
        <f t="shared" si="24"/>
        <v>N/A</v>
      </c>
      <c r="E194" s="36">
        <v>5.5617211242</v>
      </c>
      <c r="F194" s="11" t="str">
        <f t="shared" si="25"/>
        <v>N/A</v>
      </c>
      <c r="G194" s="36">
        <v>5.6529554015999999</v>
      </c>
      <c r="H194" s="11" t="str">
        <f t="shared" si="26"/>
        <v>N/A</v>
      </c>
      <c r="I194" s="12">
        <v>-9.85</v>
      </c>
      <c r="J194" s="12">
        <v>1.64</v>
      </c>
      <c r="K194" s="43" t="s">
        <v>736</v>
      </c>
      <c r="L194" s="9" t="str">
        <f t="shared" si="27"/>
        <v>Yes</v>
      </c>
    </row>
    <row r="195" spans="1:12" x14ac:dyDescent="0.25">
      <c r="A195" s="47" t="s">
        <v>1541</v>
      </c>
      <c r="B195" s="35" t="s">
        <v>213</v>
      </c>
      <c r="C195" s="36">
        <v>2.7912706793000002</v>
      </c>
      <c r="D195" s="11" t="str">
        <f t="shared" si="24"/>
        <v>N/A</v>
      </c>
      <c r="E195" s="36">
        <v>3.0182322299000002</v>
      </c>
      <c r="F195" s="11" t="str">
        <f t="shared" si="25"/>
        <v>N/A</v>
      </c>
      <c r="G195" s="36">
        <v>2.8036143579999999</v>
      </c>
      <c r="H195" s="11" t="str">
        <f t="shared" si="26"/>
        <v>N/A</v>
      </c>
      <c r="I195" s="12">
        <v>8.1310000000000002</v>
      </c>
      <c r="J195" s="12">
        <v>-7.11</v>
      </c>
      <c r="K195" s="43" t="s">
        <v>736</v>
      </c>
      <c r="L195" s="9" t="str">
        <f t="shared" si="27"/>
        <v>Yes</v>
      </c>
    </row>
    <row r="196" spans="1:12" x14ac:dyDescent="0.25">
      <c r="A196" s="47" t="s">
        <v>1542</v>
      </c>
      <c r="B196" s="35" t="s">
        <v>213</v>
      </c>
      <c r="C196" s="36">
        <v>7.6419347615</v>
      </c>
      <c r="D196" s="11" t="str">
        <f t="shared" si="24"/>
        <v>N/A</v>
      </c>
      <c r="E196" s="36">
        <v>7.2464680476999996</v>
      </c>
      <c r="F196" s="11" t="str">
        <f t="shared" si="25"/>
        <v>N/A</v>
      </c>
      <c r="G196" s="36">
        <v>7.1718243442</v>
      </c>
      <c r="H196" s="11" t="str">
        <f t="shared" si="26"/>
        <v>N/A</v>
      </c>
      <c r="I196" s="12">
        <v>-5.17</v>
      </c>
      <c r="J196" s="12">
        <v>-1.03</v>
      </c>
      <c r="K196" s="43" t="s">
        <v>736</v>
      </c>
      <c r="L196" s="9" t="str">
        <f t="shared" si="27"/>
        <v>Yes</v>
      </c>
    </row>
    <row r="197" spans="1:12" x14ac:dyDescent="0.25">
      <c r="A197" s="47" t="s">
        <v>1543</v>
      </c>
      <c r="B197" s="35" t="s">
        <v>213</v>
      </c>
      <c r="C197" s="36">
        <v>4.3216336950000001</v>
      </c>
      <c r="D197" s="11" t="str">
        <f t="shared" si="24"/>
        <v>N/A</v>
      </c>
      <c r="E197" s="36">
        <v>5.1203679484000002</v>
      </c>
      <c r="F197" s="11" t="str">
        <f t="shared" si="25"/>
        <v>N/A</v>
      </c>
      <c r="G197" s="36">
        <v>5.3971525897000001</v>
      </c>
      <c r="H197" s="11" t="str">
        <f t="shared" si="26"/>
        <v>N/A</v>
      </c>
      <c r="I197" s="12">
        <v>18.48</v>
      </c>
      <c r="J197" s="12">
        <v>5.4059999999999997</v>
      </c>
      <c r="K197" s="43" t="s">
        <v>736</v>
      </c>
      <c r="L197" s="9" t="str">
        <f t="shared" si="27"/>
        <v>Yes</v>
      </c>
    </row>
    <row r="198" spans="1:12" x14ac:dyDescent="0.25">
      <c r="A198" s="47" t="s">
        <v>1544</v>
      </c>
      <c r="B198" s="35" t="s">
        <v>213</v>
      </c>
      <c r="C198" s="36">
        <v>7.6220823187000004</v>
      </c>
      <c r="D198" s="11" t="str">
        <f t="shared" si="24"/>
        <v>N/A</v>
      </c>
      <c r="E198" s="36">
        <v>6.0392614776000002</v>
      </c>
      <c r="F198" s="11" t="str">
        <f t="shared" si="25"/>
        <v>N/A</v>
      </c>
      <c r="G198" s="36">
        <v>6.1763120680999997</v>
      </c>
      <c r="H198" s="11" t="str">
        <f t="shared" si="26"/>
        <v>N/A</v>
      </c>
      <c r="I198" s="12">
        <v>-20.8</v>
      </c>
      <c r="J198" s="12">
        <v>2.2690000000000001</v>
      </c>
      <c r="K198" s="43" t="s">
        <v>736</v>
      </c>
      <c r="L198" s="9" t="str">
        <f t="shared" si="27"/>
        <v>Yes</v>
      </c>
    </row>
    <row r="199" spans="1:12" x14ac:dyDescent="0.25">
      <c r="A199" s="44" t="s">
        <v>1545</v>
      </c>
      <c r="B199" s="35" t="s">
        <v>213</v>
      </c>
      <c r="C199" s="36">
        <v>224.34179700000001</v>
      </c>
      <c r="D199" s="11" t="str">
        <f t="shared" si="24"/>
        <v>N/A</v>
      </c>
      <c r="E199" s="36">
        <v>217.73795415999999</v>
      </c>
      <c r="F199" s="11" t="str">
        <f t="shared" si="25"/>
        <v>N/A</v>
      </c>
      <c r="G199" s="36">
        <v>213.13736263999999</v>
      </c>
      <c r="H199" s="11" t="str">
        <f t="shared" si="26"/>
        <v>N/A</v>
      </c>
      <c r="I199" s="12">
        <v>-2.94</v>
      </c>
      <c r="J199" s="12">
        <v>-2.11</v>
      </c>
      <c r="K199" s="43" t="s">
        <v>736</v>
      </c>
      <c r="L199" s="9" t="str">
        <f t="shared" si="27"/>
        <v>Yes</v>
      </c>
    </row>
    <row r="200" spans="1:12" x14ac:dyDescent="0.25">
      <c r="A200" s="47" t="s">
        <v>1546</v>
      </c>
      <c r="B200" s="35" t="s">
        <v>213</v>
      </c>
      <c r="C200" s="36">
        <v>235.76779413</v>
      </c>
      <c r="D200" s="11" t="str">
        <f t="shared" si="24"/>
        <v>N/A</v>
      </c>
      <c r="E200" s="36">
        <v>235.0856685</v>
      </c>
      <c r="F200" s="11" t="str">
        <f t="shared" si="25"/>
        <v>N/A</v>
      </c>
      <c r="G200" s="36">
        <v>232.12923144000001</v>
      </c>
      <c r="H200" s="11" t="str">
        <f t="shared" si="26"/>
        <v>N/A</v>
      </c>
      <c r="I200" s="12">
        <v>-0.28899999999999998</v>
      </c>
      <c r="J200" s="12">
        <v>-1.26</v>
      </c>
      <c r="K200" s="43" t="s">
        <v>736</v>
      </c>
      <c r="L200" s="9" t="str">
        <f t="shared" si="27"/>
        <v>Yes</v>
      </c>
    </row>
    <row r="201" spans="1:12" x14ac:dyDescent="0.25">
      <c r="A201" s="47" t="s">
        <v>1547</v>
      </c>
      <c r="B201" s="35" t="s">
        <v>213</v>
      </c>
      <c r="C201" s="36">
        <v>204.1664959</v>
      </c>
      <c r="D201" s="11" t="str">
        <f t="shared" si="24"/>
        <v>N/A</v>
      </c>
      <c r="E201" s="36">
        <v>203.04227379</v>
      </c>
      <c r="F201" s="11" t="str">
        <f t="shared" si="25"/>
        <v>N/A</v>
      </c>
      <c r="G201" s="36">
        <v>196.49901274000001</v>
      </c>
      <c r="H201" s="11" t="str">
        <f t="shared" si="26"/>
        <v>N/A</v>
      </c>
      <c r="I201" s="12">
        <v>-0.55100000000000005</v>
      </c>
      <c r="J201" s="12">
        <v>-3.22</v>
      </c>
      <c r="K201" s="43" t="s">
        <v>736</v>
      </c>
      <c r="L201" s="9" t="str">
        <f t="shared" si="27"/>
        <v>Yes</v>
      </c>
    </row>
    <row r="202" spans="1:12" x14ac:dyDescent="0.25">
      <c r="A202" s="47" t="s">
        <v>1548</v>
      </c>
      <c r="B202" s="35" t="s">
        <v>213</v>
      </c>
      <c r="C202" s="36">
        <v>178.73529411999999</v>
      </c>
      <c r="D202" s="11" t="str">
        <f t="shared" si="24"/>
        <v>N/A</v>
      </c>
      <c r="E202" s="36">
        <v>51.760606060999997</v>
      </c>
      <c r="F202" s="11" t="str">
        <f t="shared" si="25"/>
        <v>N/A</v>
      </c>
      <c r="G202" s="36">
        <v>49.173049644999999</v>
      </c>
      <c r="H202" s="11" t="str">
        <f t="shared" si="26"/>
        <v>N/A</v>
      </c>
      <c r="I202" s="12">
        <v>-71</v>
      </c>
      <c r="J202" s="12">
        <v>-5</v>
      </c>
      <c r="K202" s="43" t="s">
        <v>736</v>
      </c>
      <c r="L202" s="9" t="str">
        <f t="shared" si="27"/>
        <v>Yes</v>
      </c>
    </row>
    <row r="203" spans="1:12" x14ac:dyDescent="0.25">
      <c r="A203" s="47" t="s">
        <v>1549</v>
      </c>
      <c r="B203" s="35" t="s">
        <v>213</v>
      </c>
      <c r="C203" s="36">
        <v>66.185466376999997</v>
      </c>
      <c r="D203" s="11" t="str">
        <f t="shared" si="24"/>
        <v>N/A</v>
      </c>
      <c r="E203" s="36">
        <v>69.085227273000001</v>
      </c>
      <c r="F203" s="11" t="str">
        <f t="shared" si="25"/>
        <v>N/A</v>
      </c>
      <c r="G203" s="36">
        <v>76.287188827999998</v>
      </c>
      <c r="H203" s="11" t="str">
        <f t="shared" si="26"/>
        <v>N/A</v>
      </c>
      <c r="I203" s="12">
        <v>4.3810000000000002</v>
      </c>
      <c r="J203" s="12">
        <v>10.42</v>
      </c>
      <c r="K203" s="43" t="s">
        <v>736</v>
      </c>
      <c r="L203" s="9" t="str">
        <f t="shared" si="27"/>
        <v>Yes</v>
      </c>
    </row>
    <row r="204" spans="1:12" x14ac:dyDescent="0.25">
      <c r="A204" s="44" t="s">
        <v>127</v>
      </c>
      <c r="B204" s="35" t="s">
        <v>213</v>
      </c>
      <c r="C204" s="36">
        <v>0</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t="s">
        <v>1744</v>
      </c>
      <c r="J204" s="12">
        <v>100</v>
      </c>
      <c r="K204" s="14" t="s">
        <v>213</v>
      </c>
      <c r="L204" s="9" t="str">
        <f t="shared" ref="L204:L214" si="31">IF(J204="Div by 0", "N/A", IF(K204="N/A","N/A", IF(J204&gt;VALUE(MID(K204,1,2)), "No", IF(J204&lt;-1*VALUE(MID(K204,1,2)), "No", "Yes"))))</f>
        <v>N/A</v>
      </c>
    </row>
    <row r="205" spans="1:12" x14ac:dyDescent="0.25">
      <c r="A205" s="44" t="s">
        <v>128</v>
      </c>
      <c r="B205" s="35" t="s">
        <v>213</v>
      </c>
      <c r="C205" s="36">
        <v>13</v>
      </c>
      <c r="D205" s="11" t="str">
        <f t="shared" si="28"/>
        <v>N/A</v>
      </c>
      <c r="E205" s="36">
        <v>55</v>
      </c>
      <c r="F205" s="11" t="str">
        <f t="shared" si="29"/>
        <v>N/A</v>
      </c>
      <c r="G205" s="36">
        <v>73</v>
      </c>
      <c r="H205" s="11" t="str">
        <f t="shared" si="30"/>
        <v>N/A</v>
      </c>
      <c r="I205" s="12">
        <v>323.10000000000002</v>
      </c>
      <c r="J205" s="12">
        <v>32.729999999999997</v>
      </c>
      <c r="K205" s="14" t="s">
        <v>213</v>
      </c>
      <c r="L205" s="9" t="str">
        <f t="shared" si="31"/>
        <v>N/A</v>
      </c>
    </row>
    <row r="206" spans="1:12" ht="25" x14ac:dyDescent="0.25">
      <c r="A206" s="44" t="s">
        <v>1597</v>
      </c>
      <c r="B206" s="35" t="s">
        <v>213</v>
      </c>
      <c r="C206" s="36">
        <v>11</v>
      </c>
      <c r="D206" s="11" t="str">
        <f t="shared" si="28"/>
        <v>N/A</v>
      </c>
      <c r="E206" s="36">
        <v>11</v>
      </c>
      <c r="F206" s="11" t="str">
        <f t="shared" si="29"/>
        <v>N/A</v>
      </c>
      <c r="G206" s="36">
        <v>15</v>
      </c>
      <c r="H206" s="11" t="str">
        <f t="shared" si="30"/>
        <v>N/A</v>
      </c>
      <c r="I206" s="12">
        <v>233.3</v>
      </c>
      <c r="J206" s="12">
        <v>50</v>
      </c>
      <c r="K206" s="14" t="s">
        <v>213</v>
      </c>
      <c r="L206" s="9" t="str">
        <f t="shared" si="31"/>
        <v>N/A</v>
      </c>
    </row>
    <row r="207" spans="1:12" ht="25" x14ac:dyDescent="0.25">
      <c r="A207" s="44" t="s">
        <v>1550</v>
      </c>
      <c r="B207" s="35" t="s">
        <v>213</v>
      </c>
      <c r="C207" s="36">
        <v>856</v>
      </c>
      <c r="D207" s="11" t="str">
        <f t="shared" si="28"/>
        <v>N/A</v>
      </c>
      <c r="E207" s="36">
        <v>918</v>
      </c>
      <c r="F207" s="11" t="str">
        <f t="shared" si="29"/>
        <v>N/A</v>
      </c>
      <c r="G207" s="36">
        <v>865</v>
      </c>
      <c r="H207" s="11" t="str">
        <f t="shared" si="30"/>
        <v>N/A</v>
      </c>
      <c r="I207" s="12">
        <v>7.2430000000000003</v>
      </c>
      <c r="J207" s="12">
        <v>-5.77</v>
      </c>
      <c r="K207" s="14" t="s">
        <v>213</v>
      </c>
      <c r="L207" s="9" t="str">
        <f t="shared" si="31"/>
        <v>N/A</v>
      </c>
    </row>
    <row r="208" spans="1:12" x14ac:dyDescent="0.25">
      <c r="A208" s="44" t="s">
        <v>1598</v>
      </c>
      <c r="B208" s="35" t="s">
        <v>213</v>
      </c>
      <c r="C208" s="36">
        <v>13</v>
      </c>
      <c r="D208" s="11" t="str">
        <f t="shared" si="28"/>
        <v>N/A</v>
      </c>
      <c r="E208" s="36">
        <v>28</v>
      </c>
      <c r="F208" s="11" t="str">
        <f t="shared" si="29"/>
        <v>N/A</v>
      </c>
      <c r="G208" s="36">
        <v>30</v>
      </c>
      <c r="H208" s="11" t="str">
        <f t="shared" si="30"/>
        <v>N/A</v>
      </c>
      <c r="I208" s="12">
        <v>115.4</v>
      </c>
      <c r="J208" s="12">
        <v>7.1429999999999998</v>
      </c>
      <c r="K208" s="14" t="s">
        <v>213</v>
      </c>
      <c r="L208" s="9" t="str">
        <f t="shared" si="31"/>
        <v>N/A</v>
      </c>
    </row>
    <row r="209" spans="1:12" x14ac:dyDescent="0.25">
      <c r="A209" s="44" t="s">
        <v>1599</v>
      </c>
      <c r="B209" s="35" t="s">
        <v>213</v>
      </c>
      <c r="C209" s="36">
        <v>610</v>
      </c>
      <c r="D209" s="11" t="str">
        <f t="shared" si="28"/>
        <v>N/A</v>
      </c>
      <c r="E209" s="36">
        <v>689</v>
      </c>
      <c r="F209" s="11" t="str">
        <f t="shared" si="29"/>
        <v>N/A</v>
      </c>
      <c r="G209" s="36">
        <v>703</v>
      </c>
      <c r="H209" s="11" t="str">
        <f t="shared" si="30"/>
        <v>N/A</v>
      </c>
      <c r="I209" s="12">
        <v>12.95</v>
      </c>
      <c r="J209" s="12">
        <v>2.032</v>
      </c>
      <c r="K209" s="14" t="s">
        <v>213</v>
      </c>
      <c r="L209" s="9" t="str">
        <f t="shared" si="31"/>
        <v>N/A</v>
      </c>
    </row>
    <row r="210" spans="1:12" x14ac:dyDescent="0.25">
      <c r="A210" s="44" t="s">
        <v>125</v>
      </c>
      <c r="B210" s="35" t="s">
        <v>213</v>
      </c>
      <c r="C210" s="45">
        <v>966582</v>
      </c>
      <c r="D210" s="11" t="str">
        <f t="shared" si="28"/>
        <v>N/A</v>
      </c>
      <c r="E210" s="45">
        <v>1038150</v>
      </c>
      <c r="F210" s="11" t="str">
        <f t="shared" si="29"/>
        <v>N/A</v>
      </c>
      <c r="G210" s="45">
        <v>1536562</v>
      </c>
      <c r="H210" s="11" t="str">
        <f t="shared" si="30"/>
        <v>N/A</v>
      </c>
      <c r="I210" s="12">
        <v>7.4039999999999999</v>
      </c>
      <c r="J210" s="12">
        <v>48.01</v>
      </c>
      <c r="K210" s="14" t="s">
        <v>213</v>
      </c>
      <c r="L210" s="9" t="str">
        <f t="shared" si="31"/>
        <v>N/A</v>
      </c>
    </row>
    <row r="211" spans="1:12" x14ac:dyDescent="0.25">
      <c r="A211" s="44" t="s">
        <v>1600</v>
      </c>
      <c r="B211" s="35" t="s">
        <v>213</v>
      </c>
      <c r="C211" s="45">
        <v>564039</v>
      </c>
      <c r="D211" s="11" t="str">
        <f t="shared" si="28"/>
        <v>N/A</v>
      </c>
      <c r="E211" s="45">
        <v>937830</v>
      </c>
      <c r="F211" s="11" t="str">
        <f t="shared" si="29"/>
        <v>N/A</v>
      </c>
      <c r="G211" s="45">
        <v>1263056</v>
      </c>
      <c r="H211" s="11" t="str">
        <f t="shared" si="30"/>
        <v>N/A</v>
      </c>
      <c r="I211" s="12">
        <v>66.27</v>
      </c>
      <c r="J211" s="12">
        <v>34.68</v>
      </c>
      <c r="K211" s="14" t="s">
        <v>213</v>
      </c>
      <c r="L211" s="9" t="str">
        <f t="shared" si="31"/>
        <v>N/A</v>
      </c>
    </row>
    <row r="212" spans="1:12" x14ac:dyDescent="0.25">
      <c r="A212" s="44" t="s">
        <v>1551</v>
      </c>
      <c r="B212" s="35" t="s">
        <v>213</v>
      </c>
      <c r="C212" s="45">
        <v>435124</v>
      </c>
      <c r="D212" s="11" t="str">
        <f t="shared" si="28"/>
        <v>N/A</v>
      </c>
      <c r="E212" s="45">
        <v>741963</v>
      </c>
      <c r="F212" s="11" t="str">
        <f t="shared" si="29"/>
        <v>N/A</v>
      </c>
      <c r="G212" s="45">
        <v>884395</v>
      </c>
      <c r="H212" s="11" t="str">
        <f t="shared" si="30"/>
        <v>N/A</v>
      </c>
      <c r="I212" s="12">
        <v>70.52</v>
      </c>
      <c r="J212" s="12">
        <v>19.2</v>
      </c>
      <c r="K212" s="14" t="s">
        <v>213</v>
      </c>
      <c r="L212" s="9" t="str">
        <f t="shared" si="31"/>
        <v>N/A</v>
      </c>
    </row>
    <row r="213" spans="1:12" x14ac:dyDescent="0.25">
      <c r="A213" s="44" t="s">
        <v>1601</v>
      </c>
      <c r="B213" s="35" t="s">
        <v>213</v>
      </c>
      <c r="C213" s="45">
        <v>966169</v>
      </c>
      <c r="D213" s="11" t="str">
        <f t="shared" si="28"/>
        <v>N/A</v>
      </c>
      <c r="E213" s="45">
        <v>1010859</v>
      </c>
      <c r="F213" s="11" t="str">
        <f t="shared" si="29"/>
        <v>N/A</v>
      </c>
      <c r="G213" s="45">
        <v>1508997</v>
      </c>
      <c r="H213" s="11" t="str">
        <f t="shared" si="30"/>
        <v>N/A</v>
      </c>
      <c r="I213" s="12">
        <v>4.625</v>
      </c>
      <c r="J213" s="12">
        <v>49.28</v>
      </c>
      <c r="K213" s="14" t="s">
        <v>213</v>
      </c>
      <c r="L213" s="9" t="str">
        <f t="shared" si="31"/>
        <v>N/A</v>
      </c>
    </row>
    <row r="214" spans="1:12" x14ac:dyDescent="0.25">
      <c r="A214" s="47" t="s">
        <v>1602</v>
      </c>
      <c r="B214" s="35" t="s">
        <v>213</v>
      </c>
      <c r="C214" s="45">
        <v>576045</v>
      </c>
      <c r="D214" s="11" t="str">
        <f t="shared" si="28"/>
        <v>N/A</v>
      </c>
      <c r="E214" s="45">
        <v>550545</v>
      </c>
      <c r="F214" s="11" t="str">
        <f t="shared" si="29"/>
        <v>N/A</v>
      </c>
      <c r="G214" s="45">
        <v>617846</v>
      </c>
      <c r="H214" s="11" t="str">
        <f t="shared" si="30"/>
        <v>N/A</v>
      </c>
      <c r="I214" s="12">
        <v>-4.43</v>
      </c>
      <c r="J214" s="12">
        <v>12.22</v>
      </c>
      <c r="K214" s="14" t="s">
        <v>213</v>
      </c>
      <c r="L214" s="9" t="str">
        <f t="shared" si="31"/>
        <v>N/A</v>
      </c>
    </row>
    <row r="215" spans="1:12" ht="25" x14ac:dyDescent="0.25">
      <c r="A215" s="44" t="s">
        <v>1365</v>
      </c>
      <c r="B215" s="35" t="s">
        <v>213</v>
      </c>
      <c r="C215" s="45">
        <v>1392774</v>
      </c>
      <c r="D215" s="11" t="str">
        <f t="shared" ref="D215:D229" si="32">IF($B215="N/A","N/A",IF(C215&gt;10,"No",IF(C215&lt;-10,"No","Yes")))</f>
        <v>N/A</v>
      </c>
      <c r="E215" s="45">
        <v>9238946</v>
      </c>
      <c r="F215" s="11" t="str">
        <f t="shared" ref="F215:F229" si="33">IF($B215="N/A","N/A",IF(E215&gt;10,"No",IF(E215&lt;-10,"No","Yes")))</f>
        <v>N/A</v>
      </c>
      <c r="G215" s="45">
        <v>9226746</v>
      </c>
      <c r="H215" s="11" t="str">
        <f t="shared" ref="H215:H229" si="34">IF($B215="N/A","N/A",IF(G215&gt;10,"No",IF(G215&lt;-10,"No","Yes")))</f>
        <v>N/A</v>
      </c>
      <c r="I215" s="12">
        <v>563.29999999999995</v>
      </c>
      <c r="J215" s="12">
        <v>-0.13200000000000001</v>
      </c>
      <c r="K215" s="43" t="s">
        <v>736</v>
      </c>
      <c r="L215" s="9" t="str">
        <f t="shared" ref="L215:L229" si="35">IF(J215="Div by 0", "N/A", IF(K215="N/A","N/A", IF(J215&gt;VALUE(MID(K215,1,2)), "No", IF(J215&lt;-1*VALUE(MID(K215,1,2)), "No", "Yes"))))</f>
        <v>Yes</v>
      </c>
    </row>
    <row r="216" spans="1:12" x14ac:dyDescent="0.25">
      <c r="A216" s="44" t="s">
        <v>647</v>
      </c>
      <c r="B216" s="35" t="s">
        <v>213</v>
      </c>
      <c r="C216" s="36">
        <v>5162</v>
      </c>
      <c r="D216" s="11" t="str">
        <f t="shared" si="32"/>
        <v>N/A</v>
      </c>
      <c r="E216" s="36">
        <v>34405</v>
      </c>
      <c r="F216" s="11" t="str">
        <f t="shared" si="33"/>
        <v>N/A</v>
      </c>
      <c r="G216" s="36">
        <v>34797</v>
      </c>
      <c r="H216" s="11" t="str">
        <f t="shared" si="34"/>
        <v>N/A</v>
      </c>
      <c r="I216" s="12">
        <v>566.5</v>
      </c>
      <c r="J216" s="12">
        <v>1.139</v>
      </c>
      <c r="K216" s="43" t="s">
        <v>736</v>
      </c>
      <c r="L216" s="9" t="str">
        <f t="shared" si="35"/>
        <v>Yes</v>
      </c>
    </row>
    <row r="217" spans="1:12" x14ac:dyDescent="0.25">
      <c r="A217" s="44" t="s">
        <v>1366</v>
      </c>
      <c r="B217" s="35" t="s">
        <v>213</v>
      </c>
      <c r="C217" s="45">
        <v>269.81286323</v>
      </c>
      <c r="D217" s="11" t="str">
        <f t="shared" si="32"/>
        <v>N/A</v>
      </c>
      <c r="E217" s="45">
        <v>268.53498037999998</v>
      </c>
      <c r="F217" s="11" t="str">
        <f t="shared" si="33"/>
        <v>N/A</v>
      </c>
      <c r="G217" s="45">
        <v>265.15923787000003</v>
      </c>
      <c r="H217" s="11" t="str">
        <f t="shared" si="34"/>
        <v>N/A</v>
      </c>
      <c r="I217" s="12">
        <v>-0.47399999999999998</v>
      </c>
      <c r="J217" s="12">
        <v>-1.26</v>
      </c>
      <c r="K217" s="43" t="s">
        <v>736</v>
      </c>
      <c r="L217" s="9" t="str">
        <f t="shared" si="35"/>
        <v>Yes</v>
      </c>
    </row>
    <row r="218" spans="1:12" ht="25" x14ac:dyDescent="0.25">
      <c r="A218" s="44" t="s">
        <v>1367</v>
      </c>
      <c r="B218" s="35" t="s">
        <v>213</v>
      </c>
      <c r="C218" s="45">
        <v>0</v>
      </c>
      <c r="D218" s="11" t="str">
        <f t="shared" si="32"/>
        <v>N/A</v>
      </c>
      <c r="E218" s="45">
        <v>0</v>
      </c>
      <c r="F218" s="11" t="str">
        <f t="shared" si="33"/>
        <v>N/A</v>
      </c>
      <c r="G218" s="45">
        <v>0</v>
      </c>
      <c r="H218" s="11" t="str">
        <f t="shared" si="34"/>
        <v>N/A</v>
      </c>
      <c r="I218" s="12" t="s">
        <v>1744</v>
      </c>
      <c r="J218" s="12" t="s">
        <v>1744</v>
      </c>
      <c r="K218" s="43" t="s">
        <v>736</v>
      </c>
      <c r="L218" s="9" t="str">
        <f t="shared" si="35"/>
        <v>N/A</v>
      </c>
    </row>
    <row r="219" spans="1:12" x14ac:dyDescent="0.25">
      <c r="A219" s="44" t="s">
        <v>514</v>
      </c>
      <c r="B219" s="35" t="s">
        <v>213</v>
      </c>
      <c r="C219" s="36">
        <v>0</v>
      </c>
      <c r="D219" s="11" t="str">
        <f t="shared" si="32"/>
        <v>N/A</v>
      </c>
      <c r="E219" s="36">
        <v>0</v>
      </c>
      <c r="F219" s="11" t="str">
        <f t="shared" si="33"/>
        <v>N/A</v>
      </c>
      <c r="G219" s="36">
        <v>0</v>
      </c>
      <c r="H219" s="11" t="str">
        <f t="shared" si="34"/>
        <v>N/A</v>
      </c>
      <c r="I219" s="12" t="s">
        <v>1744</v>
      </c>
      <c r="J219" s="12" t="s">
        <v>1744</v>
      </c>
      <c r="K219" s="43" t="s">
        <v>736</v>
      </c>
      <c r="L219" s="9" t="str">
        <f t="shared" si="35"/>
        <v>N/A</v>
      </c>
    </row>
    <row r="220" spans="1:12" x14ac:dyDescent="0.25">
      <c r="A220" s="44" t="s">
        <v>1368</v>
      </c>
      <c r="B220" s="35" t="s">
        <v>213</v>
      </c>
      <c r="C220" s="45" t="s">
        <v>1744</v>
      </c>
      <c r="D220" s="11" t="str">
        <f t="shared" si="32"/>
        <v>N/A</v>
      </c>
      <c r="E220" s="45" t="s">
        <v>1744</v>
      </c>
      <c r="F220" s="11" t="str">
        <f t="shared" si="33"/>
        <v>N/A</v>
      </c>
      <c r="G220" s="45" t="s">
        <v>1744</v>
      </c>
      <c r="H220" s="11" t="str">
        <f t="shared" si="34"/>
        <v>N/A</v>
      </c>
      <c r="I220" s="12" t="s">
        <v>1744</v>
      </c>
      <c r="J220" s="12" t="s">
        <v>1744</v>
      </c>
      <c r="K220" s="43" t="s">
        <v>736</v>
      </c>
      <c r="L220" s="9" t="str">
        <f t="shared" si="35"/>
        <v>N/A</v>
      </c>
    </row>
    <row r="221" spans="1:12" ht="25" x14ac:dyDescent="0.25">
      <c r="A221" s="44" t="s">
        <v>1369</v>
      </c>
      <c r="B221" s="35" t="s">
        <v>213</v>
      </c>
      <c r="C221" s="45">
        <v>60235450</v>
      </c>
      <c r="D221" s="11" t="str">
        <f t="shared" si="32"/>
        <v>N/A</v>
      </c>
      <c r="E221" s="45">
        <v>154340671</v>
      </c>
      <c r="F221" s="11" t="str">
        <f t="shared" si="33"/>
        <v>N/A</v>
      </c>
      <c r="G221" s="45">
        <v>160898891</v>
      </c>
      <c r="H221" s="11" t="str">
        <f t="shared" si="34"/>
        <v>N/A</v>
      </c>
      <c r="I221" s="12">
        <v>156.19999999999999</v>
      </c>
      <c r="J221" s="12">
        <v>4.2489999999999997</v>
      </c>
      <c r="K221" s="43" t="s">
        <v>736</v>
      </c>
      <c r="L221" s="9" t="str">
        <f t="shared" si="35"/>
        <v>Yes</v>
      </c>
    </row>
    <row r="222" spans="1:12" x14ac:dyDescent="0.25">
      <c r="A222" s="44" t="s">
        <v>515</v>
      </c>
      <c r="B222" s="35" t="s">
        <v>213</v>
      </c>
      <c r="C222" s="36">
        <v>68834</v>
      </c>
      <c r="D222" s="11" t="str">
        <f t="shared" si="32"/>
        <v>N/A</v>
      </c>
      <c r="E222" s="36">
        <v>208457</v>
      </c>
      <c r="F222" s="11" t="str">
        <f t="shared" si="33"/>
        <v>N/A</v>
      </c>
      <c r="G222" s="36">
        <v>214277</v>
      </c>
      <c r="H222" s="11" t="str">
        <f t="shared" si="34"/>
        <v>N/A</v>
      </c>
      <c r="I222" s="12">
        <v>202.8</v>
      </c>
      <c r="J222" s="12">
        <v>2.7919999999999998</v>
      </c>
      <c r="K222" s="43" t="s">
        <v>736</v>
      </c>
      <c r="L222" s="9" t="str">
        <f t="shared" si="35"/>
        <v>Yes</v>
      </c>
    </row>
    <row r="223" spans="1:12" ht="25" x14ac:dyDescent="0.25">
      <c r="A223" s="44" t="s">
        <v>1370</v>
      </c>
      <c r="B223" s="35" t="s">
        <v>213</v>
      </c>
      <c r="C223" s="45">
        <v>875.08280791000004</v>
      </c>
      <c r="D223" s="11" t="str">
        <f t="shared" si="32"/>
        <v>N/A</v>
      </c>
      <c r="E223" s="45">
        <v>740.39572190000001</v>
      </c>
      <c r="F223" s="11" t="str">
        <f t="shared" si="33"/>
        <v>N/A</v>
      </c>
      <c r="G223" s="45">
        <v>750.89202761000001</v>
      </c>
      <c r="H223" s="11" t="str">
        <f t="shared" si="34"/>
        <v>N/A</v>
      </c>
      <c r="I223" s="12">
        <v>-15.4</v>
      </c>
      <c r="J223" s="12">
        <v>1.4179999999999999</v>
      </c>
      <c r="K223" s="43" t="s">
        <v>736</v>
      </c>
      <c r="L223" s="9" t="str">
        <f t="shared" si="35"/>
        <v>Yes</v>
      </c>
    </row>
    <row r="224" spans="1:12" ht="25" x14ac:dyDescent="0.25">
      <c r="A224" s="44" t="s">
        <v>1371</v>
      </c>
      <c r="B224" s="35" t="s">
        <v>213</v>
      </c>
      <c r="C224" s="45">
        <v>0</v>
      </c>
      <c r="D224" s="11" t="str">
        <f t="shared" si="32"/>
        <v>N/A</v>
      </c>
      <c r="E224" s="45">
        <v>0</v>
      </c>
      <c r="F224" s="11" t="str">
        <f t="shared" si="33"/>
        <v>N/A</v>
      </c>
      <c r="G224" s="45">
        <v>0</v>
      </c>
      <c r="H224" s="11" t="str">
        <f t="shared" si="34"/>
        <v>N/A</v>
      </c>
      <c r="I224" s="12" t="s">
        <v>1744</v>
      </c>
      <c r="J224" s="12" t="s">
        <v>1744</v>
      </c>
      <c r="K224" s="43" t="s">
        <v>736</v>
      </c>
      <c r="L224" s="9" t="str">
        <f t="shared" si="35"/>
        <v>N/A</v>
      </c>
    </row>
    <row r="225" spans="1:12" x14ac:dyDescent="0.25">
      <c r="A225" s="44" t="s">
        <v>516</v>
      </c>
      <c r="B225" s="35" t="s">
        <v>213</v>
      </c>
      <c r="C225" s="36">
        <v>0</v>
      </c>
      <c r="D225" s="11" t="str">
        <f t="shared" si="32"/>
        <v>N/A</v>
      </c>
      <c r="E225" s="36">
        <v>0</v>
      </c>
      <c r="F225" s="11" t="str">
        <f t="shared" si="33"/>
        <v>N/A</v>
      </c>
      <c r="G225" s="36">
        <v>0</v>
      </c>
      <c r="H225" s="11" t="str">
        <f t="shared" si="34"/>
        <v>N/A</v>
      </c>
      <c r="I225" s="12" t="s">
        <v>1744</v>
      </c>
      <c r="J225" s="12" t="s">
        <v>1744</v>
      </c>
      <c r="K225" s="43" t="s">
        <v>736</v>
      </c>
      <c r="L225" s="9" t="str">
        <f t="shared" si="35"/>
        <v>N/A</v>
      </c>
    </row>
    <row r="226" spans="1:12" x14ac:dyDescent="0.25">
      <c r="A226" s="44" t="s">
        <v>1372</v>
      </c>
      <c r="B226" s="35" t="s">
        <v>213</v>
      </c>
      <c r="C226" s="45" t="s">
        <v>1744</v>
      </c>
      <c r="D226" s="11" t="str">
        <f t="shared" si="32"/>
        <v>N/A</v>
      </c>
      <c r="E226" s="45" t="s">
        <v>1744</v>
      </c>
      <c r="F226" s="11" t="str">
        <f t="shared" si="33"/>
        <v>N/A</v>
      </c>
      <c r="G226" s="45" t="s">
        <v>1744</v>
      </c>
      <c r="H226" s="11" t="str">
        <f t="shared" si="34"/>
        <v>N/A</v>
      </c>
      <c r="I226" s="12" t="s">
        <v>1744</v>
      </c>
      <c r="J226" s="12" t="s">
        <v>1744</v>
      </c>
      <c r="K226" s="43" t="s">
        <v>736</v>
      </c>
      <c r="L226" s="9" t="str">
        <f t="shared" si="35"/>
        <v>N/A</v>
      </c>
    </row>
    <row r="227" spans="1:12" ht="25" x14ac:dyDescent="0.25">
      <c r="A227" s="44" t="s">
        <v>1373</v>
      </c>
      <c r="B227" s="35" t="s">
        <v>213</v>
      </c>
      <c r="C227" s="45">
        <v>875916982</v>
      </c>
      <c r="D227" s="11" t="str">
        <f t="shared" si="32"/>
        <v>N/A</v>
      </c>
      <c r="E227" s="45">
        <v>967037325</v>
      </c>
      <c r="F227" s="11" t="str">
        <f t="shared" si="33"/>
        <v>N/A</v>
      </c>
      <c r="G227" s="45">
        <v>1009904239</v>
      </c>
      <c r="H227" s="11" t="str">
        <f t="shared" si="34"/>
        <v>N/A</v>
      </c>
      <c r="I227" s="12">
        <v>10.4</v>
      </c>
      <c r="J227" s="12">
        <v>4.4329999999999998</v>
      </c>
      <c r="K227" s="43" t="s">
        <v>736</v>
      </c>
      <c r="L227" s="9" t="str">
        <f t="shared" si="35"/>
        <v>Yes</v>
      </c>
    </row>
    <row r="228" spans="1:12" ht="25" x14ac:dyDescent="0.25">
      <c r="A228" s="44" t="s">
        <v>517</v>
      </c>
      <c r="B228" s="35" t="s">
        <v>213</v>
      </c>
      <c r="C228" s="36">
        <v>23009</v>
      </c>
      <c r="D228" s="11" t="str">
        <f t="shared" si="32"/>
        <v>N/A</v>
      </c>
      <c r="E228" s="36">
        <v>24105</v>
      </c>
      <c r="F228" s="11" t="str">
        <f t="shared" si="33"/>
        <v>N/A</v>
      </c>
      <c r="G228" s="36">
        <v>24873</v>
      </c>
      <c r="H228" s="11" t="str">
        <f t="shared" si="34"/>
        <v>N/A</v>
      </c>
      <c r="I228" s="12">
        <v>4.7629999999999999</v>
      </c>
      <c r="J228" s="12">
        <v>3.1859999999999999</v>
      </c>
      <c r="K228" s="43" t="s">
        <v>736</v>
      </c>
      <c r="L228" s="9" t="str">
        <f t="shared" si="35"/>
        <v>Yes</v>
      </c>
    </row>
    <row r="229" spans="1:12" ht="25" x14ac:dyDescent="0.25">
      <c r="A229" s="44" t="s">
        <v>1374</v>
      </c>
      <c r="B229" s="35" t="s">
        <v>213</v>
      </c>
      <c r="C229" s="45">
        <v>38068.450692999999</v>
      </c>
      <c r="D229" s="11" t="str">
        <f t="shared" si="32"/>
        <v>N/A</v>
      </c>
      <c r="E229" s="45">
        <v>40117.706907</v>
      </c>
      <c r="F229" s="11" t="str">
        <f t="shared" si="33"/>
        <v>N/A</v>
      </c>
      <c r="G229" s="45">
        <v>40602.429903999997</v>
      </c>
      <c r="H229" s="11" t="str">
        <f t="shared" si="34"/>
        <v>N/A</v>
      </c>
      <c r="I229" s="12">
        <v>5.383</v>
      </c>
      <c r="J229" s="12">
        <v>1.208</v>
      </c>
      <c r="K229" s="43" t="s">
        <v>736</v>
      </c>
      <c r="L229" s="9" t="str">
        <f t="shared" si="35"/>
        <v>Yes</v>
      </c>
    </row>
    <row r="230" spans="1:12" x14ac:dyDescent="0.25">
      <c r="A230" s="4" t="s">
        <v>1375</v>
      </c>
      <c r="B230" s="35" t="s">
        <v>213</v>
      </c>
      <c r="C230" s="14">
        <v>1005809633</v>
      </c>
      <c r="D230" s="11" t="str">
        <f t="shared" ref="D230:D253" si="36">IF($B230="N/A","N/A",IF(C230&gt;10,"No",IF(C230&lt;-10,"No","Yes")))</f>
        <v>N/A</v>
      </c>
      <c r="E230" s="14">
        <v>1127395572</v>
      </c>
      <c r="F230" s="11" t="str">
        <f t="shared" ref="F230:F253" si="37">IF($B230="N/A","N/A",IF(E230&gt;10,"No",IF(E230&lt;-10,"No","Yes")))</f>
        <v>N/A</v>
      </c>
      <c r="G230" s="14">
        <v>1285632277</v>
      </c>
      <c r="H230" s="11" t="str">
        <f t="shared" ref="H230:H253" si="38">IF($B230="N/A","N/A",IF(G230&gt;10,"No",IF(G230&lt;-10,"No","Yes")))</f>
        <v>N/A</v>
      </c>
      <c r="I230" s="12">
        <v>12.09</v>
      </c>
      <c r="J230" s="12">
        <v>14.04</v>
      </c>
      <c r="K230" s="43" t="s">
        <v>736</v>
      </c>
      <c r="L230" s="9" t="str">
        <f t="shared" ref="L230:L253" si="39">IF(J230="Div by 0", "N/A", IF(K230="N/A","N/A", IF(J230&gt;VALUE(MID(K230,1,2)), "No", IF(J230&lt;-1*VALUE(MID(K230,1,2)), "No", "Yes"))))</f>
        <v>Yes</v>
      </c>
    </row>
    <row r="231" spans="1:12" x14ac:dyDescent="0.25">
      <c r="A231" s="4" t="s">
        <v>1552</v>
      </c>
      <c r="B231" s="35" t="s">
        <v>213</v>
      </c>
      <c r="C231" s="1">
        <v>36849</v>
      </c>
      <c r="D231" s="1" t="str">
        <f t="shared" si="36"/>
        <v>N/A</v>
      </c>
      <c r="E231" s="1">
        <v>43896</v>
      </c>
      <c r="F231" s="1" t="str">
        <f t="shared" si="37"/>
        <v>N/A</v>
      </c>
      <c r="G231" s="1">
        <v>45505</v>
      </c>
      <c r="H231" s="11" t="str">
        <f t="shared" si="38"/>
        <v>N/A</v>
      </c>
      <c r="I231" s="12">
        <v>19.12</v>
      </c>
      <c r="J231" s="12">
        <v>3.665</v>
      </c>
      <c r="K231" s="43" t="s">
        <v>736</v>
      </c>
      <c r="L231" s="9" t="str">
        <f t="shared" si="39"/>
        <v>Yes</v>
      </c>
    </row>
    <row r="232" spans="1:12" x14ac:dyDescent="0.25">
      <c r="A232" s="4" t="s">
        <v>1553</v>
      </c>
      <c r="B232" s="35" t="s">
        <v>213</v>
      </c>
      <c r="C232" s="14">
        <v>27295.439034999999</v>
      </c>
      <c r="D232" s="11" t="str">
        <f t="shared" si="36"/>
        <v>N/A</v>
      </c>
      <c r="E232" s="14">
        <v>25683.332695000001</v>
      </c>
      <c r="F232" s="11" t="str">
        <f t="shared" si="37"/>
        <v>N/A</v>
      </c>
      <c r="G232" s="14">
        <v>28252.549763999999</v>
      </c>
      <c r="H232" s="11" t="str">
        <f t="shared" si="38"/>
        <v>N/A</v>
      </c>
      <c r="I232" s="12">
        <v>-5.91</v>
      </c>
      <c r="J232" s="12">
        <v>10</v>
      </c>
      <c r="K232" s="43" t="s">
        <v>736</v>
      </c>
      <c r="L232" s="9" t="str">
        <f t="shared" si="39"/>
        <v>Yes</v>
      </c>
    </row>
    <row r="233" spans="1:12" x14ac:dyDescent="0.25">
      <c r="A233" s="48" t="s">
        <v>1554</v>
      </c>
      <c r="B233" s="35" t="s">
        <v>213</v>
      </c>
      <c r="C233" s="14">
        <v>17662.802594000001</v>
      </c>
      <c r="D233" s="11" t="str">
        <f t="shared" si="36"/>
        <v>N/A</v>
      </c>
      <c r="E233" s="14">
        <v>18655.201271000002</v>
      </c>
      <c r="F233" s="11" t="str">
        <f t="shared" si="37"/>
        <v>N/A</v>
      </c>
      <c r="G233" s="14">
        <v>20685.771937000001</v>
      </c>
      <c r="H233" s="11" t="str">
        <f t="shared" si="38"/>
        <v>N/A</v>
      </c>
      <c r="I233" s="12">
        <v>5.6189999999999998</v>
      </c>
      <c r="J233" s="12">
        <v>10.88</v>
      </c>
      <c r="K233" s="43" t="s">
        <v>736</v>
      </c>
      <c r="L233" s="9" t="str">
        <f t="shared" si="39"/>
        <v>Yes</v>
      </c>
    </row>
    <row r="234" spans="1:12" x14ac:dyDescent="0.25">
      <c r="A234" s="48" t="s">
        <v>1555</v>
      </c>
      <c r="B234" s="35" t="s">
        <v>213</v>
      </c>
      <c r="C234" s="14">
        <v>38587.959303000003</v>
      </c>
      <c r="D234" s="11" t="str">
        <f t="shared" si="36"/>
        <v>N/A</v>
      </c>
      <c r="E234" s="14">
        <v>40767.556507000001</v>
      </c>
      <c r="F234" s="11" t="str">
        <f t="shared" si="37"/>
        <v>N/A</v>
      </c>
      <c r="G234" s="14">
        <v>44642.540867999996</v>
      </c>
      <c r="H234" s="11" t="str">
        <f t="shared" si="38"/>
        <v>N/A</v>
      </c>
      <c r="I234" s="12">
        <v>5.6479999999999997</v>
      </c>
      <c r="J234" s="12">
        <v>9.5050000000000008</v>
      </c>
      <c r="K234" s="43" t="s">
        <v>736</v>
      </c>
      <c r="L234" s="9" t="str">
        <f t="shared" si="39"/>
        <v>Yes</v>
      </c>
    </row>
    <row r="235" spans="1:12" x14ac:dyDescent="0.25">
      <c r="A235" s="48" t="s">
        <v>1556</v>
      </c>
      <c r="B235" s="35" t="s">
        <v>213</v>
      </c>
      <c r="C235" s="14">
        <v>29957.399751000001</v>
      </c>
      <c r="D235" s="11" t="str">
        <f t="shared" si="36"/>
        <v>N/A</v>
      </c>
      <c r="E235" s="14">
        <v>12771.452792</v>
      </c>
      <c r="F235" s="11" t="str">
        <f t="shared" si="37"/>
        <v>N/A</v>
      </c>
      <c r="G235" s="14">
        <v>13461.245961000001</v>
      </c>
      <c r="H235" s="11" t="str">
        <f t="shared" si="38"/>
        <v>N/A</v>
      </c>
      <c r="I235" s="12">
        <v>-57.4</v>
      </c>
      <c r="J235" s="12">
        <v>5.4009999999999998</v>
      </c>
      <c r="K235" s="43" t="s">
        <v>736</v>
      </c>
      <c r="L235" s="9" t="str">
        <f t="shared" si="39"/>
        <v>Yes</v>
      </c>
    </row>
    <row r="236" spans="1:12" x14ac:dyDescent="0.25">
      <c r="A236" s="48" t="s">
        <v>1557</v>
      </c>
      <c r="B236" s="35" t="s">
        <v>213</v>
      </c>
      <c r="C236" s="14">
        <v>2550.2760736</v>
      </c>
      <c r="D236" s="11" t="str">
        <f t="shared" si="36"/>
        <v>N/A</v>
      </c>
      <c r="E236" s="14">
        <v>2434.1489617000002</v>
      </c>
      <c r="F236" s="11" t="str">
        <f t="shared" si="37"/>
        <v>N/A</v>
      </c>
      <c r="G236" s="14">
        <v>4590.5005338000001</v>
      </c>
      <c r="H236" s="11" t="str">
        <f t="shared" si="38"/>
        <v>N/A</v>
      </c>
      <c r="I236" s="12">
        <v>-4.55</v>
      </c>
      <c r="J236" s="12">
        <v>88.59</v>
      </c>
      <c r="K236" s="43" t="s">
        <v>736</v>
      </c>
      <c r="L236" s="9" t="str">
        <f t="shared" si="39"/>
        <v>No</v>
      </c>
    </row>
    <row r="237" spans="1:12" x14ac:dyDescent="0.25">
      <c r="A237" s="44" t="s">
        <v>1558</v>
      </c>
      <c r="B237" s="35" t="s">
        <v>213</v>
      </c>
      <c r="C237" s="11">
        <v>14.303903111</v>
      </c>
      <c r="D237" s="11" t="str">
        <f t="shared" si="36"/>
        <v>N/A</v>
      </c>
      <c r="E237" s="11">
        <v>5.8532682615000002</v>
      </c>
      <c r="F237" s="11" t="str">
        <f t="shared" si="37"/>
        <v>N/A</v>
      </c>
      <c r="G237" s="11">
        <v>5.8652179237000004</v>
      </c>
      <c r="H237" s="11" t="str">
        <f t="shared" si="38"/>
        <v>N/A</v>
      </c>
      <c r="I237" s="12">
        <v>-59.1</v>
      </c>
      <c r="J237" s="12">
        <v>0.20419999999999999</v>
      </c>
      <c r="K237" s="43" t="s">
        <v>736</v>
      </c>
      <c r="L237" s="9" t="str">
        <f t="shared" si="39"/>
        <v>Yes</v>
      </c>
    </row>
    <row r="238" spans="1:12" x14ac:dyDescent="0.25">
      <c r="A238" s="47" t="s">
        <v>1559</v>
      </c>
      <c r="B238" s="35" t="s">
        <v>213</v>
      </c>
      <c r="C238" s="11">
        <v>29.121275384</v>
      </c>
      <c r="D238" s="11" t="str">
        <f t="shared" si="36"/>
        <v>N/A</v>
      </c>
      <c r="E238" s="11">
        <v>30.598297053</v>
      </c>
      <c r="F238" s="11" t="str">
        <f t="shared" si="37"/>
        <v>N/A</v>
      </c>
      <c r="G238" s="11">
        <v>31.084744504</v>
      </c>
      <c r="H238" s="11" t="str">
        <f t="shared" si="38"/>
        <v>N/A</v>
      </c>
      <c r="I238" s="12">
        <v>5.0720000000000001</v>
      </c>
      <c r="J238" s="12">
        <v>1.59</v>
      </c>
      <c r="K238" s="43" t="s">
        <v>736</v>
      </c>
      <c r="L238" s="9" t="str">
        <f t="shared" si="39"/>
        <v>Yes</v>
      </c>
    </row>
    <row r="239" spans="1:12" x14ac:dyDescent="0.25">
      <c r="A239" s="47" t="s">
        <v>1560</v>
      </c>
      <c r="B239" s="35" t="s">
        <v>213</v>
      </c>
      <c r="C239" s="11">
        <v>28.626756146999998</v>
      </c>
      <c r="D239" s="11" t="str">
        <f t="shared" si="36"/>
        <v>N/A</v>
      </c>
      <c r="E239" s="11">
        <v>29.015479683999999</v>
      </c>
      <c r="F239" s="11" t="str">
        <f t="shared" si="37"/>
        <v>N/A</v>
      </c>
      <c r="G239" s="11">
        <v>29.893315577999999</v>
      </c>
      <c r="H239" s="11" t="str">
        <f t="shared" si="38"/>
        <v>N/A</v>
      </c>
      <c r="I239" s="12">
        <v>1.3580000000000001</v>
      </c>
      <c r="J239" s="12">
        <v>3.0249999999999999</v>
      </c>
      <c r="K239" s="43" t="s">
        <v>736</v>
      </c>
      <c r="L239" s="9" t="str">
        <f t="shared" si="39"/>
        <v>Yes</v>
      </c>
    </row>
    <row r="240" spans="1:12" x14ac:dyDescent="0.25">
      <c r="A240" s="47" t="s">
        <v>1561</v>
      </c>
      <c r="B240" s="35" t="s">
        <v>213</v>
      </c>
      <c r="C240" s="11">
        <v>5.2156404261000002</v>
      </c>
      <c r="D240" s="11" t="str">
        <f t="shared" si="36"/>
        <v>N/A</v>
      </c>
      <c r="E240" s="11">
        <v>1.2406207763999999</v>
      </c>
      <c r="F240" s="11" t="str">
        <f t="shared" si="37"/>
        <v>N/A</v>
      </c>
      <c r="G240" s="11">
        <v>1.1707537298999999</v>
      </c>
      <c r="H240" s="11" t="str">
        <f t="shared" si="38"/>
        <v>N/A</v>
      </c>
      <c r="I240" s="12">
        <v>-76.2</v>
      </c>
      <c r="J240" s="12">
        <v>-5.63</v>
      </c>
      <c r="K240" s="43" t="s">
        <v>736</v>
      </c>
      <c r="L240" s="9" t="str">
        <f t="shared" si="39"/>
        <v>Yes</v>
      </c>
    </row>
    <row r="241" spans="1:12" x14ac:dyDescent="0.25">
      <c r="A241" s="47" t="s">
        <v>1562</v>
      </c>
      <c r="B241" s="35" t="s">
        <v>213</v>
      </c>
      <c r="C241" s="11">
        <v>1.9442876114000001</v>
      </c>
      <c r="D241" s="11" t="str">
        <f t="shared" si="36"/>
        <v>N/A</v>
      </c>
      <c r="E241" s="11">
        <v>1.6117871590999999</v>
      </c>
      <c r="F241" s="11" t="str">
        <f t="shared" si="37"/>
        <v>N/A</v>
      </c>
      <c r="G241" s="11">
        <v>1.7051850368000001</v>
      </c>
      <c r="H241" s="11" t="str">
        <f t="shared" si="38"/>
        <v>N/A</v>
      </c>
      <c r="I241" s="12">
        <v>-17.100000000000001</v>
      </c>
      <c r="J241" s="12">
        <v>5.7949999999999999</v>
      </c>
      <c r="K241" s="43" t="s">
        <v>736</v>
      </c>
      <c r="L241" s="9" t="str">
        <f t="shared" si="39"/>
        <v>Yes</v>
      </c>
    </row>
    <row r="242" spans="1:12" x14ac:dyDescent="0.25">
      <c r="A242" s="4" t="s">
        <v>1387</v>
      </c>
      <c r="B242" s="35" t="s">
        <v>213</v>
      </c>
      <c r="C242" s="14">
        <v>875916982</v>
      </c>
      <c r="D242" s="11" t="str">
        <f t="shared" si="36"/>
        <v>N/A</v>
      </c>
      <c r="E242" s="14">
        <v>967037325</v>
      </c>
      <c r="F242" s="11" t="str">
        <f t="shared" si="37"/>
        <v>N/A</v>
      </c>
      <c r="G242" s="14">
        <v>1009904239</v>
      </c>
      <c r="H242" s="11" t="str">
        <f t="shared" si="38"/>
        <v>N/A</v>
      </c>
      <c r="I242" s="12">
        <v>10.4</v>
      </c>
      <c r="J242" s="12">
        <v>4.4329999999999998</v>
      </c>
      <c r="K242" s="43" t="s">
        <v>736</v>
      </c>
      <c r="L242" s="9" t="str">
        <f t="shared" si="39"/>
        <v>Yes</v>
      </c>
    </row>
    <row r="243" spans="1:12" x14ac:dyDescent="0.25">
      <c r="A243" s="4" t="s">
        <v>1563</v>
      </c>
      <c r="B243" s="35" t="s">
        <v>213</v>
      </c>
      <c r="C243" s="1">
        <v>23010</v>
      </c>
      <c r="D243" s="1" t="str">
        <f t="shared" si="36"/>
        <v>N/A</v>
      </c>
      <c r="E243" s="1">
        <v>24105</v>
      </c>
      <c r="F243" s="1" t="str">
        <f t="shared" si="37"/>
        <v>N/A</v>
      </c>
      <c r="G243" s="1">
        <v>24874</v>
      </c>
      <c r="H243" s="11" t="str">
        <f t="shared" si="38"/>
        <v>N/A</v>
      </c>
      <c r="I243" s="12">
        <v>4.7590000000000003</v>
      </c>
      <c r="J243" s="12">
        <v>3.19</v>
      </c>
      <c r="K243" s="43" t="s">
        <v>736</v>
      </c>
      <c r="L243" s="9" t="str">
        <f t="shared" si="39"/>
        <v>Yes</v>
      </c>
    </row>
    <row r="244" spans="1:12" ht="25" x14ac:dyDescent="0.25">
      <c r="A244" s="4" t="s">
        <v>1564</v>
      </c>
      <c r="B244" s="35" t="s">
        <v>213</v>
      </c>
      <c r="C244" s="14">
        <v>38066.796262000003</v>
      </c>
      <c r="D244" s="11" t="str">
        <f t="shared" si="36"/>
        <v>N/A</v>
      </c>
      <c r="E244" s="14">
        <v>40117.706907</v>
      </c>
      <c r="F244" s="11" t="str">
        <f t="shared" si="37"/>
        <v>N/A</v>
      </c>
      <c r="G244" s="14">
        <v>40600.797579999999</v>
      </c>
      <c r="H244" s="11" t="str">
        <f t="shared" si="38"/>
        <v>N/A</v>
      </c>
      <c r="I244" s="12">
        <v>5.3879999999999999</v>
      </c>
      <c r="J244" s="12">
        <v>1.204</v>
      </c>
      <c r="K244" s="43" t="s">
        <v>736</v>
      </c>
      <c r="L244" s="9" t="str">
        <f t="shared" si="39"/>
        <v>Yes</v>
      </c>
    </row>
    <row r="245" spans="1:12" ht="25" x14ac:dyDescent="0.25">
      <c r="A245" s="48" t="s">
        <v>1565</v>
      </c>
      <c r="B245" s="35" t="s">
        <v>213</v>
      </c>
      <c r="C245" s="14">
        <v>15562.826369</v>
      </c>
      <c r="D245" s="11" t="str">
        <f t="shared" si="36"/>
        <v>N/A</v>
      </c>
      <c r="E245" s="14">
        <v>17170.517227</v>
      </c>
      <c r="F245" s="11" t="str">
        <f t="shared" si="37"/>
        <v>N/A</v>
      </c>
      <c r="G245" s="14">
        <v>18729.571709</v>
      </c>
      <c r="H245" s="11" t="str">
        <f t="shared" si="38"/>
        <v>N/A</v>
      </c>
      <c r="I245" s="12">
        <v>10.33</v>
      </c>
      <c r="J245" s="12">
        <v>9.08</v>
      </c>
      <c r="K245" s="43" t="s">
        <v>736</v>
      </c>
      <c r="L245" s="9" t="str">
        <f t="shared" si="39"/>
        <v>Yes</v>
      </c>
    </row>
    <row r="246" spans="1:12" ht="25" x14ac:dyDescent="0.25">
      <c r="A246" s="48" t="s">
        <v>1566</v>
      </c>
      <c r="B246" s="35" t="s">
        <v>213</v>
      </c>
      <c r="C246" s="14">
        <v>72251.565673999998</v>
      </c>
      <c r="D246" s="11" t="str">
        <f t="shared" si="36"/>
        <v>N/A</v>
      </c>
      <c r="E246" s="14">
        <v>74504.379006000003</v>
      </c>
      <c r="F246" s="11" t="str">
        <f t="shared" si="37"/>
        <v>N/A</v>
      </c>
      <c r="G246" s="14">
        <v>72688.973866999993</v>
      </c>
      <c r="H246" s="11" t="str">
        <f t="shared" si="38"/>
        <v>N/A</v>
      </c>
      <c r="I246" s="12">
        <v>3.1179999999999999</v>
      </c>
      <c r="J246" s="12">
        <v>-2.44</v>
      </c>
      <c r="K246" s="43" t="s">
        <v>736</v>
      </c>
      <c r="L246" s="9" t="str">
        <f t="shared" si="39"/>
        <v>Yes</v>
      </c>
    </row>
    <row r="247" spans="1:12" ht="25" x14ac:dyDescent="0.25">
      <c r="A247" s="48" t="s">
        <v>1567</v>
      </c>
      <c r="B247" s="35" t="s">
        <v>213</v>
      </c>
      <c r="C247" s="14">
        <v>26165.566879000002</v>
      </c>
      <c r="D247" s="11" t="str">
        <f t="shared" si="36"/>
        <v>N/A</v>
      </c>
      <c r="E247" s="14">
        <v>28331.221374000001</v>
      </c>
      <c r="F247" s="11" t="str">
        <f t="shared" si="37"/>
        <v>N/A</v>
      </c>
      <c r="G247" s="14">
        <v>31434.053506</v>
      </c>
      <c r="H247" s="11" t="str">
        <f t="shared" si="38"/>
        <v>N/A</v>
      </c>
      <c r="I247" s="12">
        <v>8.2769999999999992</v>
      </c>
      <c r="J247" s="12">
        <v>10.95</v>
      </c>
      <c r="K247" s="43" t="s">
        <v>736</v>
      </c>
      <c r="L247" s="9" t="str">
        <f t="shared" si="39"/>
        <v>Yes</v>
      </c>
    </row>
    <row r="248" spans="1:12" ht="25" x14ac:dyDescent="0.25">
      <c r="A248" s="48" t="s">
        <v>1568</v>
      </c>
      <c r="B248" s="35" t="s">
        <v>213</v>
      </c>
      <c r="C248" s="14">
        <v>20826.02</v>
      </c>
      <c r="D248" s="11" t="str">
        <f t="shared" si="36"/>
        <v>N/A</v>
      </c>
      <c r="E248" s="14">
        <v>29651.090908999999</v>
      </c>
      <c r="F248" s="11" t="str">
        <f t="shared" si="37"/>
        <v>N/A</v>
      </c>
      <c r="G248" s="14">
        <v>33874.141935</v>
      </c>
      <c r="H248" s="11" t="str">
        <f t="shared" si="38"/>
        <v>N/A</v>
      </c>
      <c r="I248" s="12">
        <v>42.38</v>
      </c>
      <c r="J248" s="12">
        <v>14.24</v>
      </c>
      <c r="K248" s="43" t="s">
        <v>736</v>
      </c>
      <c r="L248" s="9" t="str">
        <f t="shared" si="39"/>
        <v>Yes</v>
      </c>
    </row>
    <row r="249" spans="1:12" ht="25" x14ac:dyDescent="0.25">
      <c r="A249" s="44" t="s">
        <v>1569</v>
      </c>
      <c r="B249" s="35" t="s">
        <v>213</v>
      </c>
      <c r="C249" s="11">
        <v>8.9319333112999999</v>
      </c>
      <c r="D249" s="11" t="str">
        <f t="shared" si="36"/>
        <v>N/A</v>
      </c>
      <c r="E249" s="11">
        <v>3.2142571406</v>
      </c>
      <c r="F249" s="11" t="str">
        <f t="shared" si="37"/>
        <v>N/A</v>
      </c>
      <c r="G249" s="11">
        <v>3.2060527554</v>
      </c>
      <c r="H249" s="11" t="str">
        <f t="shared" si="38"/>
        <v>N/A</v>
      </c>
      <c r="I249" s="12">
        <v>-64</v>
      </c>
      <c r="J249" s="12">
        <v>-0.255</v>
      </c>
      <c r="K249" s="43" t="s">
        <v>736</v>
      </c>
      <c r="L249" s="9" t="str">
        <f t="shared" si="39"/>
        <v>Yes</v>
      </c>
    </row>
    <row r="250" spans="1:12" ht="25" x14ac:dyDescent="0.25">
      <c r="A250" s="47" t="s">
        <v>1570</v>
      </c>
      <c r="B250" s="35" t="s">
        <v>213</v>
      </c>
      <c r="C250" s="11">
        <v>25.435566520999998</v>
      </c>
      <c r="D250" s="11" t="str">
        <f t="shared" si="36"/>
        <v>N/A</v>
      </c>
      <c r="E250" s="11">
        <v>26.303169898</v>
      </c>
      <c r="F250" s="11" t="str">
        <f t="shared" si="37"/>
        <v>N/A</v>
      </c>
      <c r="G250" s="11">
        <v>26.489156268999999</v>
      </c>
      <c r="H250" s="11" t="str">
        <f t="shared" si="38"/>
        <v>N/A</v>
      </c>
      <c r="I250" s="12">
        <v>3.411</v>
      </c>
      <c r="J250" s="12">
        <v>0.70709999999999995</v>
      </c>
      <c r="K250" s="43" t="s">
        <v>736</v>
      </c>
      <c r="L250" s="9" t="str">
        <f t="shared" si="39"/>
        <v>Yes</v>
      </c>
    </row>
    <row r="251" spans="1:12" ht="25" x14ac:dyDescent="0.25">
      <c r="A251" s="47" t="s">
        <v>1571</v>
      </c>
      <c r="B251" s="35" t="s">
        <v>213</v>
      </c>
      <c r="C251" s="11">
        <v>14.169907175000001</v>
      </c>
      <c r="D251" s="11" t="str">
        <f t="shared" si="36"/>
        <v>N/A</v>
      </c>
      <c r="E251" s="11">
        <v>14.776344185999999</v>
      </c>
      <c r="F251" s="11" t="str">
        <f t="shared" si="37"/>
        <v>N/A</v>
      </c>
      <c r="G251" s="11">
        <v>15.346143722000001</v>
      </c>
      <c r="H251" s="11" t="str">
        <f t="shared" si="38"/>
        <v>N/A</v>
      </c>
      <c r="I251" s="12">
        <v>4.28</v>
      </c>
      <c r="J251" s="12">
        <v>3.8559999999999999</v>
      </c>
      <c r="K251" s="43" t="s">
        <v>736</v>
      </c>
      <c r="L251" s="9" t="str">
        <f t="shared" si="39"/>
        <v>Yes</v>
      </c>
    </row>
    <row r="252" spans="1:12" ht="25" x14ac:dyDescent="0.25">
      <c r="A252" s="47" t="s">
        <v>1572</v>
      </c>
      <c r="B252" s="35" t="s">
        <v>213</v>
      </c>
      <c r="C252" s="11">
        <v>3.0592361652000002</v>
      </c>
      <c r="D252" s="11" t="str">
        <f t="shared" si="36"/>
        <v>N/A</v>
      </c>
      <c r="E252" s="11">
        <v>0.16280623259999999</v>
      </c>
      <c r="F252" s="11" t="str">
        <f t="shared" si="37"/>
        <v>N/A</v>
      </c>
      <c r="G252" s="11">
        <v>0.16533312180000001</v>
      </c>
      <c r="H252" s="11" t="str">
        <f t="shared" si="38"/>
        <v>N/A</v>
      </c>
      <c r="I252" s="12">
        <v>-94.7</v>
      </c>
      <c r="J252" s="12">
        <v>1.552</v>
      </c>
      <c r="K252" s="43" t="s">
        <v>736</v>
      </c>
      <c r="L252" s="9" t="str">
        <f t="shared" si="39"/>
        <v>Yes</v>
      </c>
    </row>
    <row r="253" spans="1:12" ht="25" x14ac:dyDescent="0.25">
      <c r="A253" s="47" t="s">
        <v>1573</v>
      </c>
      <c r="B253" s="35" t="s">
        <v>213</v>
      </c>
      <c r="C253" s="11">
        <v>7.9520965700000001E-2</v>
      </c>
      <c r="D253" s="11" t="str">
        <f t="shared" si="36"/>
        <v>N/A</v>
      </c>
      <c r="E253" s="11">
        <v>4.24832079E-2</v>
      </c>
      <c r="F253" s="11" t="str">
        <f t="shared" si="37"/>
        <v>N/A</v>
      </c>
      <c r="G253" s="11">
        <v>4.7029124700000001E-2</v>
      </c>
      <c r="H253" s="11" t="str">
        <f t="shared" si="38"/>
        <v>N/A</v>
      </c>
      <c r="I253" s="12">
        <v>-46.6</v>
      </c>
      <c r="J253" s="12">
        <v>10.7</v>
      </c>
      <c r="K253" s="43" t="s">
        <v>736</v>
      </c>
      <c r="L253" s="9" t="str">
        <f t="shared" si="39"/>
        <v>Yes</v>
      </c>
    </row>
    <row r="254" spans="1:12" x14ac:dyDescent="0.25">
      <c r="A254" s="144" t="s">
        <v>1632</v>
      </c>
      <c r="B254" s="145"/>
      <c r="C254" s="145"/>
      <c r="D254" s="145"/>
      <c r="E254" s="145"/>
      <c r="F254" s="145"/>
      <c r="G254" s="145"/>
      <c r="H254" s="145"/>
      <c r="I254" s="145"/>
      <c r="J254" s="145"/>
      <c r="K254" s="145"/>
      <c r="L254" s="146"/>
    </row>
    <row r="255" spans="1:12" x14ac:dyDescent="0.25">
      <c r="A255" s="136" t="s">
        <v>1630</v>
      </c>
      <c r="B255" s="137"/>
      <c r="C255" s="137"/>
      <c r="D255" s="137"/>
      <c r="E255" s="137"/>
      <c r="F255" s="137"/>
      <c r="G255" s="137"/>
      <c r="H255" s="137"/>
      <c r="I255" s="137"/>
      <c r="J255" s="137"/>
      <c r="K255" s="137"/>
      <c r="L255" s="138"/>
    </row>
    <row r="256" spans="1:12" s="20" customFormat="1" x14ac:dyDescent="0.25">
      <c r="A256" s="139" t="s">
        <v>1731</v>
      </c>
      <c r="B256" s="139"/>
      <c r="C256" s="139"/>
      <c r="D256" s="139"/>
      <c r="E256" s="139"/>
      <c r="F256" s="139"/>
      <c r="G256" s="139"/>
      <c r="H256" s="139"/>
      <c r="I256" s="139"/>
      <c r="J256" s="139"/>
      <c r="K256" s="139"/>
      <c r="L256" s="14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1575</v>
      </c>
      <c r="B2" s="134"/>
      <c r="C2" s="134"/>
      <c r="D2" s="134"/>
      <c r="E2" s="134"/>
      <c r="F2" s="134"/>
      <c r="G2" s="134"/>
      <c r="H2" s="134"/>
      <c r="I2" s="134"/>
      <c r="J2" s="134"/>
      <c r="K2" s="135"/>
    </row>
    <row r="3" spans="1:11" ht="13" x14ac:dyDescent="0.3">
      <c r="A3" s="126" t="s">
        <v>1743</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177510</v>
      </c>
      <c r="D7" s="32" t="str">
        <f>IF($B7="N/A","N/A",IF(C7&gt;15,"No",IF(C7&lt;-15,"No","Yes")))</f>
        <v>N/A</v>
      </c>
      <c r="E7" s="31">
        <v>129457</v>
      </c>
      <c r="F7" s="32" t="str">
        <f>IF($B7="N/A","N/A",IF(E7&gt;15,"No",IF(E7&lt;-15,"No","Yes")))</f>
        <v>N/A</v>
      </c>
      <c r="G7" s="31">
        <v>133355</v>
      </c>
      <c r="H7" s="32" t="str">
        <f>IF($B7="N/A","N/A",IF(G7&gt;15,"No",IF(G7&lt;-15,"No","Yes")))</f>
        <v>N/A</v>
      </c>
      <c r="I7" s="33">
        <v>-27.1</v>
      </c>
      <c r="J7" s="33">
        <v>3.0110000000000001</v>
      </c>
      <c r="K7" s="32" t="str">
        <f t="shared" ref="K7:K24" si="0">IF(J7="Div by 0", "N/A", IF(J7="N/A","N/A", IF(J7&gt;30, "No", IF(J7&lt;-30, "No", "Yes"))))</f>
        <v>Yes</v>
      </c>
    </row>
    <row r="8" spans="1:11" x14ac:dyDescent="0.25">
      <c r="A8" s="26" t="s">
        <v>361</v>
      </c>
      <c r="B8" s="30" t="s">
        <v>213</v>
      </c>
      <c r="C8" s="34">
        <v>47.486338797999998</v>
      </c>
      <c r="D8" s="32" t="str">
        <f>IF($B8="N/A","N/A",IF(C8&gt;15,"No",IF(C8&lt;-15,"No","Yes")))</f>
        <v>N/A</v>
      </c>
      <c r="E8" s="34">
        <v>99.924299188000006</v>
      </c>
      <c r="F8" s="32" t="str">
        <f>IF($B8="N/A","N/A",IF(E8&gt;15,"No",IF(E8&lt;-15,"No","Yes")))</f>
        <v>N/A</v>
      </c>
      <c r="G8" s="34">
        <v>100</v>
      </c>
      <c r="H8" s="32" t="str">
        <f>IF($B8="N/A","N/A",IF(G8&gt;15,"No",IF(G8&lt;-15,"No","Yes")))</f>
        <v>N/A</v>
      </c>
      <c r="I8" s="33">
        <v>110.4</v>
      </c>
      <c r="J8" s="33">
        <v>7.5800000000000006E-2</v>
      </c>
      <c r="K8" s="32" t="str">
        <f t="shared" si="0"/>
        <v>Yes</v>
      </c>
    </row>
    <row r="9" spans="1:11" x14ac:dyDescent="0.25">
      <c r="A9" s="26" t="s">
        <v>302</v>
      </c>
      <c r="B9" s="35" t="s">
        <v>213</v>
      </c>
      <c r="C9" s="9">
        <v>52.513661202000002</v>
      </c>
      <c r="D9" s="9" t="str">
        <f>IF($B9="N/A","N/A",IF(C9&gt;15,"No",IF(C9&lt;-15,"No","Yes")))</f>
        <v>N/A</v>
      </c>
      <c r="E9" s="9">
        <v>7.5700811899999998E-2</v>
      </c>
      <c r="F9" s="9" t="str">
        <f>IF($B9="N/A","N/A",IF(E9&gt;15,"No",IF(E9&lt;-15,"No","Yes")))</f>
        <v>N/A</v>
      </c>
      <c r="G9" s="9">
        <v>0</v>
      </c>
      <c r="H9" s="9" t="str">
        <f>IF($B9="N/A","N/A",IF(G9&gt;15,"No",IF(G9&lt;-15,"No","Yes")))</f>
        <v>N/A</v>
      </c>
      <c r="I9" s="10">
        <v>-99.9</v>
      </c>
      <c r="J9" s="10">
        <v>-100</v>
      </c>
      <c r="K9" s="9" t="str">
        <f t="shared" si="0"/>
        <v>No</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1" x14ac:dyDescent="0.25">
      <c r="A11" s="26" t="s">
        <v>814</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1744</v>
      </c>
      <c r="J12" s="10" t="s">
        <v>1744</v>
      </c>
      <c r="K12" s="9" t="str">
        <f t="shared" si="0"/>
        <v>N/A</v>
      </c>
    </row>
    <row r="13" spans="1:11" x14ac:dyDescent="0.25">
      <c r="A13" s="26" t="s">
        <v>815</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9" t="s">
        <v>305</v>
      </c>
      <c r="B14" s="35" t="s">
        <v>213</v>
      </c>
      <c r="C14" s="36">
        <v>84293</v>
      </c>
      <c r="D14" s="9" t="str">
        <f>IF($B14="N/A","N/A",IF(C14&gt;15,"No",IF(C14&lt;-15,"No","Yes")))</f>
        <v>N/A</v>
      </c>
      <c r="E14" s="36">
        <v>129359</v>
      </c>
      <c r="F14" s="9" t="str">
        <f>IF($B14="N/A","N/A",IF(E14&gt;15,"No",IF(E14&lt;-15,"No","Yes")))</f>
        <v>N/A</v>
      </c>
      <c r="G14" s="36">
        <v>133355</v>
      </c>
      <c r="H14" s="9" t="str">
        <f>IF($B14="N/A","N/A",IF(G14&gt;15,"No",IF(G14&lt;-15,"No","Yes")))</f>
        <v>N/A</v>
      </c>
      <c r="I14" s="10">
        <v>53.46</v>
      </c>
      <c r="J14" s="10">
        <v>3.089</v>
      </c>
      <c r="K14" s="9" t="str">
        <f t="shared" si="0"/>
        <v>Yes</v>
      </c>
    </row>
    <row r="15" spans="1:11" x14ac:dyDescent="0.25">
      <c r="A15" s="26" t="s">
        <v>433</v>
      </c>
      <c r="B15" s="35" t="s">
        <v>215</v>
      </c>
      <c r="C15" s="9">
        <v>36.105014650999998</v>
      </c>
      <c r="D15" s="9" t="str">
        <f>IF($B15="N/A","N/A",IF(C15&gt;20,"No",IF(C15&lt;5,"No","Yes")))</f>
        <v>No</v>
      </c>
      <c r="E15" s="9">
        <v>26.440371370000001</v>
      </c>
      <c r="F15" s="9" t="str">
        <f>IF($B15="N/A","N/A",IF(E15&gt;20,"No",IF(E15&lt;5,"No","Yes")))</f>
        <v>No</v>
      </c>
      <c r="G15" s="9">
        <v>27.259570320000002</v>
      </c>
      <c r="H15" s="9" t="str">
        <f>IF($B15="N/A","N/A",IF(G15&gt;20,"No",IF(G15&lt;5,"No","Yes")))</f>
        <v>No</v>
      </c>
      <c r="I15" s="10">
        <v>-26.8</v>
      </c>
      <c r="J15" s="10">
        <v>3.0979999999999999</v>
      </c>
      <c r="K15" s="9" t="str">
        <f t="shared" si="0"/>
        <v>Yes</v>
      </c>
    </row>
    <row r="16" spans="1:11" x14ac:dyDescent="0.25">
      <c r="A16" s="26" t="s">
        <v>434</v>
      </c>
      <c r="B16" s="35" t="s">
        <v>213</v>
      </c>
      <c r="C16" s="9">
        <v>63.894985349000002</v>
      </c>
      <c r="D16" s="9" t="str">
        <f>IF($B16="N/A","N/A",IF(C16&gt;15,"No",IF(C16&lt;-15,"No","Yes")))</f>
        <v>N/A</v>
      </c>
      <c r="E16" s="9">
        <v>73.559628630000006</v>
      </c>
      <c r="F16" s="9" t="str">
        <f>IF($B16="N/A","N/A",IF(E16&gt;15,"No",IF(E16&lt;-15,"No","Yes")))</f>
        <v>N/A</v>
      </c>
      <c r="G16" s="9">
        <v>72.740429680000005</v>
      </c>
      <c r="H16" s="9" t="str">
        <f>IF($B16="N/A","N/A",IF(G16&gt;15,"No",IF(G16&lt;-15,"No","Yes")))</f>
        <v>N/A</v>
      </c>
      <c r="I16" s="10">
        <v>15.13</v>
      </c>
      <c r="J16" s="10">
        <v>-1.1100000000000001</v>
      </c>
      <c r="K16" s="9" t="str">
        <f t="shared" si="0"/>
        <v>Yes</v>
      </c>
    </row>
    <row r="17" spans="1:11" x14ac:dyDescent="0.25">
      <c r="A17" s="26" t="s">
        <v>435</v>
      </c>
      <c r="B17" s="35" t="s">
        <v>213</v>
      </c>
      <c r="C17" s="9">
        <v>19.855741283</v>
      </c>
      <c r="D17" s="9" t="str">
        <f>IF($B17="N/A","N/A",IF(C17&gt;15,"No",IF(C17&lt;-15,"No","Yes")))</f>
        <v>N/A</v>
      </c>
      <c r="E17" s="9">
        <v>33.284116296999997</v>
      </c>
      <c r="F17" s="9" t="str">
        <f>IF($B17="N/A","N/A",IF(E17&gt;15,"No",IF(E17&lt;-15,"No","Yes")))</f>
        <v>N/A</v>
      </c>
      <c r="G17" s="9">
        <v>16.828015446999999</v>
      </c>
      <c r="H17" s="9" t="str">
        <f>IF($B17="N/A","N/A",IF(G17&gt;15,"No",IF(G17&lt;-15,"No","Yes")))</f>
        <v>N/A</v>
      </c>
      <c r="I17" s="10">
        <v>67.63</v>
      </c>
      <c r="J17" s="10">
        <v>-49.4</v>
      </c>
      <c r="K17" s="9" t="str">
        <f t="shared" si="0"/>
        <v>No</v>
      </c>
    </row>
    <row r="18" spans="1:11" x14ac:dyDescent="0.25">
      <c r="A18" s="26" t="s">
        <v>816</v>
      </c>
      <c r="B18" s="35" t="s">
        <v>213</v>
      </c>
      <c r="C18" s="82">
        <v>8525.5238692999992</v>
      </c>
      <c r="D18" s="9" t="str">
        <f>IF($B18="N/A","N/A",IF(C18&gt;15,"No",IF(C18&lt;-15,"No","Yes")))</f>
        <v>N/A</v>
      </c>
      <c r="E18" s="82">
        <v>6847.3294082000002</v>
      </c>
      <c r="F18" s="9" t="str">
        <f>IF($B18="N/A","N/A",IF(E18&gt;15,"No",IF(E18&lt;-15,"No","Yes")))</f>
        <v>N/A</v>
      </c>
      <c r="G18" s="82">
        <v>6865.0988369999995</v>
      </c>
      <c r="H18" s="9" t="str">
        <f>IF($B18="N/A","N/A",IF(G18&gt;15,"No",IF(G18&lt;-15,"No","Yes")))</f>
        <v>N/A</v>
      </c>
      <c r="I18" s="10">
        <v>-19.7</v>
      </c>
      <c r="J18" s="10">
        <v>0.25950000000000001</v>
      </c>
      <c r="K18" s="9" t="str">
        <f t="shared" si="0"/>
        <v>Yes</v>
      </c>
    </row>
    <row r="19" spans="1:11" x14ac:dyDescent="0.25">
      <c r="A19" s="3" t="s">
        <v>306</v>
      </c>
      <c r="B19" s="35" t="s">
        <v>213</v>
      </c>
      <c r="C19" s="36">
        <v>293</v>
      </c>
      <c r="D19" s="35" t="s">
        <v>213</v>
      </c>
      <c r="E19" s="36">
        <v>366</v>
      </c>
      <c r="F19" s="35" t="s">
        <v>213</v>
      </c>
      <c r="G19" s="36">
        <v>298</v>
      </c>
      <c r="H19" s="9" t="str">
        <f>IF($B19="N/A","N/A",IF(G19&gt;15,"No",IF(G19&lt;-15,"No","Yes")))</f>
        <v>N/A</v>
      </c>
      <c r="I19" s="10">
        <v>24.91</v>
      </c>
      <c r="J19" s="10">
        <v>-18.600000000000001</v>
      </c>
      <c r="K19" s="9" t="str">
        <f t="shared" si="0"/>
        <v>Yes</v>
      </c>
    </row>
    <row r="20" spans="1:11" x14ac:dyDescent="0.25">
      <c r="A20" s="3" t="s">
        <v>346</v>
      </c>
      <c r="B20" s="35" t="s">
        <v>213</v>
      </c>
      <c r="C20" s="8">
        <v>0.1650611233</v>
      </c>
      <c r="D20" s="35" t="s">
        <v>213</v>
      </c>
      <c r="E20" s="8">
        <v>0.28271935860000003</v>
      </c>
      <c r="F20" s="35" t="s">
        <v>213</v>
      </c>
      <c r="G20" s="8">
        <v>0.22346368720000001</v>
      </c>
      <c r="H20" s="9" t="str">
        <f>IF($B20="N/A","N/A",IF(G20&gt;15,"No",IF(G20&lt;-15,"No","Yes")))</f>
        <v>N/A</v>
      </c>
      <c r="I20" s="10">
        <v>71.28</v>
      </c>
      <c r="J20" s="10">
        <v>-21</v>
      </c>
      <c r="K20" s="9" t="str">
        <f t="shared" si="0"/>
        <v>Yes</v>
      </c>
    </row>
    <row r="21" spans="1:11" ht="25" x14ac:dyDescent="0.25">
      <c r="A21" s="3" t="s">
        <v>817</v>
      </c>
      <c r="B21" s="35" t="s">
        <v>213</v>
      </c>
      <c r="C21" s="37">
        <v>4382.9897610999997</v>
      </c>
      <c r="D21" s="9" t="str">
        <f>IF($B21="N/A","N/A",IF(C21&gt;60,"No",IF(C21&lt;15,"No","Yes")))</f>
        <v>N/A</v>
      </c>
      <c r="E21" s="37">
        <v>6045.0300545999999</v>
      </c>
      <c r="F21" s="9" t="str">
        <f>IF($B21="N/A","N/A",IF(E21&gt;60,"No",IF(E21&lt;15,"No","Yes")))</f>
        <v>N/A</v>
      </c>
      <c r="G21" s="37">
        <v>5054.1778523000003</v>
      </c>
      <c r="H21" s="9" t="str">
        <f>IF($B21="N/A","N/A",IF(G21&gt;60,"No",IF(G21&lt;15,"No","Yes")))</f>
        <v>N/A</v>
      </c>
      <c r="I21" s="10">
        <v>37.92</v>
      </c>
      <c r="J21" s="10">
        <v>-16.399999999999999</v>
      </c>
      <c r="K21" s="9" t="str">
        <f t="shared" si="0"/>
        <v>Yes</v>
      </c>
    </row>
    <row r="22" spans="1:11" x14ac:dyDescent="0.25">
      <c r="A22" s="3" t="s">
        <v>818</v>
      </c>
      <c r="B22" s="35" t="s">
        <v>217</v>
      </c>
      <c r="C22" s="36">
        <v>0</v>
      </c>
      <c r="D22" s="9" t="str">
        <f>IF($B22="N/A","N/A",IF(C22="N/A","N/A",IF(C22=0,"Yes","No")))</f>
        <v>Yes</v>
      </c>
      <c r="E22" s="36">
        <v>0</v>
      </c>
      <c r="F22" s="9" t="str">
        <f>IF($B22="N/A","N/A",IF(E22="N/A","N/A",IF(E22=0,"Yes","No")))</f>
        <v>Yes</v>
      </c>
      <c r="G22" s="36">
        <v>11</v>
      </c>
      <c r="H22" s="9" t="str">
        <f>IF($B22="N/A","N/A",IF(G22=0,"Yes","No"))</f>
        <v>No</v>
      </c>
      <c r="I22" s="10" t="s">
        <v>1744</v>
      </c>
      <c r="J22" s="10" t="s">
        <v>1744</v>
      </c>
      <c r="K22" s="9" t="str">
        <f t="shared" si="0"/>
        <v>N/A</v>
      </c>
    </row>
    <row r="23" spans="1:11" x14ac:dyDescent="0.25">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1744</v>
      </c>
      <c r="J23" s="10" t="s">
        <v>1744</v>
      </c>
      <c r="K23" s="9" t="str">
        <f t="shared" si="0"/>
        <v>N/A</v>
      </c>
    </row>
    <row r="24" spans="1:11" x14ac:dyDescent="0.25">
      <c r="A24" s="3" t="s">
        <v>820</v>
      </c>
      <c r="B24" s="35" t="s">
        <v>217</v>
      </c>
      <c r="C24" s="82">
        <v>0</v>
      </c>
      <c r="D24" s="9" t="str">
        <f>IF($B24="N/A","N/A",IF(C24="N/A","N/A",IF(C24=0,"Yes","No")))</f>
        <v>Yes</v>
      </c>
      <c r="E24" s="82">
        <v>0</v>
      </c>
      <c r="F24" s="9" t="str">
        <f t="shared" si="4"/>
        <v>Yes</v>
      </c>
      <c r="G24" s="82">
        <v>0</v>
      </c>
      <c r="H24" s="9" t="str">
        <f t="shared" si="5"/>
        <v>Yes</v>
      </c>
      <c r="I24" s="10" t="s">
        <v>1744</v>
      </c>
      <c r="J24" s="10" t="s">
        <v>1744</v>
      </c>
      <c r="K24" s="9" t="str">
        <f t="shared" si="0"/>
        <v>N/A</v>
      </c>
    </row>
    <row r="25" spans="1:11" s="106" customFormat="1" x14ac:dyDescent="0.25">
      <c r="A25" s="101" t="s">
        <v>1632</v>
      </c>
      <c r="B25" s="102"/>
      <c r="C25" s="103"/>
      <c r="D25" s="104"/>
      <c r="E25" s="103"/>
      <c r="F25" s="104"/>
      <c r="G25" s="103"/>
      <c r="H25" s="104"/>
      <c r="I25" s="105"/>
      <c r="J25" s="105"/>
      <c r="K25" s="104"/>
    </row>
    <row r="26" spans="1:11" ht="16.5" customHeight="1" x14ac:dyDescent="0.25">
      <c r="A26" s="136" t="s">
        <v>1630</v>
      </c>
      <c r="B26" s="137"/>
      <c r="C26" s="137"/>
      <c r="D26" s="137"/>
      <c r="E26" s="137"/>
      <c r="F26" s="137"/>
      <c r="G26" s="137"/>
      <c r="H26" s="137"/>
      <c r="I26" s="137"/>
      <c r="J26" s="137"/>
      <c r="K26" s="138"/>
    </row>
    <row r="27" spans="1:11" x14ac:dyDescent="0.25">
      <c r="A27" s="139" t="s">
        <v>1731</v>
      </c>
      <c r="B27" s="139"/>
      <c r="C27" s="139"/>
      <c r="D27" s="139"/>
      <c r="E27" s="139"/>
      <c r="F27" s="139"/>
      <c r="G27" s="139"/>
      <c r="H27" s="139"/>
      <c r="I27" s="139"/>
      <c r="J27" s="139"/>
      <c r="K27" s="140"/>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5">
    <mergeCell ref="A1:K1"/>
    <mergeCell ref="A4:K4"/>
    <mergeCell ref="A2:K2"/>
    <mergeCell ref="A26:K26"/>
    <mergeCell ref="A27:K27"/>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H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1576</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96" t="s">
        <v>301</v>
      </c>
      <c r="B6" s="35" t="s">
        <v>213</v>
      </c>
      <c r="C6" s="36">
        <v>53859</v>
      </c>
      <c r="D6" s="9" t="str">
        <f>IF($B6="N/A","N/A",IF(C6&gt;15,"No",IF(C6&lt;-15,"No","Yes")))</f>
        <v>N/A</v>
      </c>
      <c r="E6" s="36">
        <v>95156</v>
      </c>
      <c r="F6" s="9" t="str">
        <f>IF($B6="N/A","N/A",IF(E6&gt;15,"No",IF(E6&lt;-15,"No","Yes")))</f>
        <v>N/A</v>
      </c>
      <c r="G6" s="36">
        <v>97003</v>
      </c>
      <c r="H6" s="9" t="str">
        <f>IF($B6="N/A","N/A",IF(G6&gt;15,"No",IF(G6&lt;-15,"No","Yes")))</f>
        <v>N/A</v>
      </c>
      <c r="I6" s="10">
        <v>76.680000000000007</v>
      </c>
      <c r="J6" s="10">
        <v>1.9410000000000001</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1744</v>
      </c>
      <c r="J8" s="10" t="s">
        <v>1744</v>
      </c>
      <c r="K8" s="9" t="str">
        <f t="shared" si="0"/>
        <v>N/A</v>
      </c>
    </row>
    <row r="9" spans="1:11" x14ac:dyDescent="0.25">
      <c r="A9" s="96" t="s">
        <v>821</v>
      </c>
      <c r="B9" s="35" t="s">
        <v>218</v>
      </c>
      <c r="C9" s="82">
        <v>8152.7963571999999</v>
      </c>
      <c r="D9" s="9" t="str">
        <f>IF($B9="N/A","N/A",IF(C9&gt;7000,"No",IF(C9&lt;2000,"No","Yes")))</f>
        <v>No</v>
      </c>
      <c r="E9" s="82">
        <v>7295.0234141999999</v>
      </c>
      <c r="F9" s="9" t="str">
        <f>IF($B9="N/A","N/A",IF(E9&gt;7000,"No",IF(E9&lt;2000,"No","Yes")))</f>
        <v>No</v>
      </c>
      <c r="G9" s="82">
        <v>7400.2623836000002</v>
      </c>
      <c r="H9" s="9" t="str">
        <f>IF($B9="N/A","N/A",IF(G9&gt;7000,"No",IF(G9&lt;2000,"No","Yes")))</f>
        <v>No</v>
      </c>
      <c r="I9" s="10">
        <v>-10.5</v>
      </c>
      <c r="J9" s="10">
        <v>1.4430000000000001</v>
      </c>
      <c r="K9" s="9" t="str">
        <f t="shared" si="0"/>
        <v>Yes</v>
      </c>
    </row>
    <row r="10" spans="1:11" x14ac:dyDescent="0.25">
      <c r="A10" s="96" t="s">
        <v>822</v>
      </c>
      <c r="B10" s="35" t="s">
        <v>213</v>
      </c>
      <c r="C10" s="82">
        <v>1328.8075080999999</v>
      </c>
      <c r="D10" s="9" t="str">
        <f>IF($B10="N/A","N/A",IF(C10&gt;15,"No",IF(C10&lt;-15,"No","Yes")))</f>
        <v>N/A</v>
      </c>
      <c r="E10" s="82">
        <v>1465.8072013999999</v>
      </c>
      <c r="F10" s="9" t="str">
        <f>IF($B10="N/A","N/A",IF(E10&gt;15,"No",IF(E10&lt;-15,"No","Yes")))</f>
        <v>N/A</v>
      </c>
      <c r="G10" s="82">
        <v>1471.8466522000001</v>
      </c>
      <c r="H10" s="9" t="str">
        <f>IF($B10="N/A","N/A",IF(G10&gt;15,"No",IF(G10&lt;-15,"No","Yes")))</f>
        <v>N/A</v>
      </c>
      <c r="I10" s="10">
        <v>10.31</v>
      </c>
      <c r="J10" s="10">
        <v>0.41199999999999998</v>
      </c>
      <c r="K10" s="9" t="str">
        <f t="shared" si="0"/>
        <v>Yes</v>
      </c>
    </row>
    <row r="11" spans="1:11" x14ac:dyDescent="0.25">
      <c r="A11" s="96" t="s">
        <v>309</v>
      </c>
      <c r="B11" s="35" t="s">
        <v>219</v>
      </c>
      <c r="C11" s="9">
        <v>4.0438923857000004</v>
      </c>
      <c r="D11" s="9" t="str">
        <f>IF($B11="N/A","N/A",IF(C11&gt;10,"No",IF(C11&lt;=0,"No","Yes")))</f>
        <v>Yes</v>
      </c>
      <c r="E11" s="9">
        <v>2.5726175964000002</v>
      </c>
      <c r="F11" s="9" t="str">
        <f>IF($B11="N/A","N/A",IF(E11&gt;10,"No",IF(E11&lt;=0,"No","Yes")))</f>
        <v>Yes</v>
      </c>
      <c r="G11" s="9">
        <v>2.3411647061999998</v>
      </c>
      <c r="H11" s="9" t="str">
        <f>IF($B11="N/A","N/A",IF(G11&gt;10,"No",IF(G11&lt;=0,"No","Yes")))</f>
        <v>Yes</v>
      </c>
      <c r="I11" s="10">
        <v>-36.4</v>
      </c>
      <c r="J11" s="10">
        <v>-9</v>
      </c>
      <c r="K11" s="9" t="str">
        <f t="shared" si="0"/>
        <v>Yes</v>
      </c>
    </row>
    <row r="12" spans="1:11" x14ac:dyDescent="0.25">
      <c r="A12" s="96" t="s">
        <v>823</v>
      </c>
      <c r="B12" s="35" t="s">
        <v>213</v>
      </c>
      <c r="C12" s="82">
        <v>2554.7373736999998</v>
      </c>
      <c r="D12" s="9" t="str">
        <f>IF($B12="N/A","N/A",IF(C12&gt;15,"No",IF(C12&lt;-15,"No","Yes")))</f>
        <v>N/A</v>
      </c>
      <c r="E12" s="82">
        <v>2846.9897876</v>
      </c>
      <c r="F12" s="9" t="str">
        <f>IF($B12="N/A","N/A",IF(E12&gt;15,"No",IF(E12&lt;-15,"No","Yes")))</f>
        <v>N/A</v>
      </c>
      <c r="G12" s="82">
        <v>2921.3681197999999</v>
      </c>
      <c r="H12" s="9" t="str">
        <f>IF($B12="N/A","N/A",IF(G12&gt;15,"No",IF(G12&lt;-15,"No","Yes")))</f>
        <v>N/A</v>
      </c>
      <c r="I12" s="10">
        <v>11.44</v>
      </c>
      <c r="J12" s="10">
        <v>2.613</v>
      </c>
      <c r="K12" s="9" t="str">
        <f t="shared" si="0"/>
        <v>Yes</v>
      </c>
    </row>
    <row r="13" spans="1:11" x14ac:dyDescent="0.25">
      <c r="A13" s="96" t="s">
        <v>310</v>
      </c>
      <c r="B13" s="35" t="s">
        <v>214</v>
      </c>
      <c r="C13" s="8">
        <v>99.992573199999995</v>
      </c>
      <c r="D13" s="9" t="str">
        <f>IF($B13="N/A","N/A",IF(C13&gt;100,"No",IF(C13&lt;95,"No","Yes")))</f>
        <v>Yes</v>
      </c>
      <c r="E13" s="8">
        <v>99.982134599999995</v>
      </c>
      <c r="F13" s="9" t="str">
        <f>IF($B13="N/A","N/A",IF(E13&gt;100,"No",IF(E13&lt;95,"No","Yes")))</f>
        <v>Yes</v>
      </c>
      <c r="G13" s="8">
        <v>99.971134913</v>
      </c>
      <c r="H13" s="9" t="str">
        <f>IF($B13="N/A","N/A",IF(G13&gt;100,"No",IF(G13&lt;95,"No","Yes")))</f>
        <v>Yes</v>
      </c>
      <c r="I13" s="10">
        <v>-0.01</v>
      </c>
      <c r="J13" s="10">
        <v>-1.0999999999999999E-2</v>
      </c>
      <c r="K13" s="9" t="str">
        <f t="shared" si="0"/>
        <v>Yes</v>
      </c>
    </row>
    <row r="14" spans="1:11" x14ac:dyDescent="0.25">
      <c r="A14" s="96" t="s">
        <v>824</v>
      </c>
      <c r="B14" s="35" t="s">
        <v>220</v>
      </c>
      <c r="C14" s="8">
        <v>1.1917370718</v>
      </c>
      <c r="D14" s="9" t="str">
        <f>IF($B14="N/A","N/A",IF(C14&gt;1,"Yes","No"))</f>
        <v>Yes</v>
      </c>
      <c r="E14" s="8">
        <v>1.149770336</v>
      </c>
      <c r="F14" s="9" t="str">
        <f>IF($B14="N/A","N/A",IF(E14&gt;1,"Yes","No"))</f>
        <v>Yes</v>
      </c>
      <c r="G14" s="8">
        <v>1.1521835524999999</v>
      </c>
      <c r="H14" s="9" t="str">
        <f>IF($B14="N/A","N/A",IF(G14&gt;1,"Yes","No"))</f>
        <v>Yes</v>
      </c>
      <c r="I14" s="10">
        <v>-3.52</v>
      </c>
      <c r="J14" s="10">
        <v>0.2099</v>
      </c>
      <c r="K14" s="9" t="str">
        <f t="shared" si="0"/>
        <v>Yes</v>
      </c>
    </row>
    <row r="15" spans="1:11" x14ac:dyDescent="0.25">
      <c r="A15" s="96" t="s">
        <v>311</v>
      </c>
      <c r="B15" s="35" t="s">
        <v>214</v>
      </c>
      <c r="C15" s="8">
        <v>99.127351046000001</v>
      </c>
      <c r="D15" s="9" t="str">
        <f>IF($B15="N/A","N/A",IF(C15&gt;100,"No",IF(C15&lt;95,"No","Yes")))</f>
        <v>Yes</v>
      </c>
      <c r="E15" s="8">
        <v>99.500819707000005</v>
      </c>
      <c r="F15" s="9" t="str">
        <f>IF($B15="N/A","N/A",IF(E15&gt;100,"No",IF(E15&lt;95,"No","Yes")))</f>
        <v>Yes</v>
      </c>
      <c r="G15" s="8">
        <v>99.379400637000003</v>
      </c>
      <c r="H15" s="9" t="str">
        <f>IF($B15="N/A","N/A",IF(G15&gt;100,"No",IF(G15&lt;95,"No","Yes")))</f>
        <v>Yes</v>
      </c>
      <c r="I15" s="10">
        <v>0.37680000000000002</v>
      </c>
      <c r="J15" s="10">
        <v>-0.122</v>
      </c>
      <c r="K15" s="9" t="str">
        <f t="shared" si="0"/>
        <v>Yes</v>
      </c>
    </row>
    <row r="16" spans="1:11" x14ac:dyDescent="0.25">
      <c r="A16" s="96" t="s">
        <v>825</v>
      </c>
      <c r="B16" s="35" t="s">
        <v>221</v>
      </c>
      <c r="C16" s="8">
        <v>10.249358482</v>
      </c>
      <c r="D16" s="9" t="str">
        <f>IF($B16="N/A","N/A",IF(C16&gt;3,"Yes","No"))</f>
        <v>Yes</v>
      </c>
      <c r="E16" s="8">
        <v>9.3926658992000007</v>
      </c>
      <c r="F16" s="9" t="str">
        <f>IF($B16="N/A","N/A",IF(E16&gt;3,"Yes","No"))</f>
        <v>Yes</v>
      </c>
      <c r="G16" s="8">
        <v>9.3809711518000007</v>
      </c>
      <c r="H16" s="9" t="str">
        <f>IF($B16="N/A","N/A",IF(G16&gt;3,"Yes","No"))</f>
        <v>Yes</v>
      </c>
      <c r="I16" s="10">
        <v>-8.36</v>
      </c>
      <c r="J16" s="10">
        <v>-0.125</v>
      </c>
      <c r="K16" s="9" t="str">
        <f t="shared" si="0"/>
        <v>Yes</v>
      </c>
    </row>
    <row r="17" spans="1:11" x14ac:dyDescent="0.25">
      <c r="A17" s="96" t="s">
        <v>826</v>
      </c>
      <c r="B17" s="35" t="s">
        <v>222</v>
      </c>
      <c r="C17" s="8">
        <v>6.1268336215000003</v>
      </c>
      <c r="D17" s="9" t="str">
        <f>IF($B17="N/A","N/A",IF(C17&gt;=8,"No",IF(C17&lt;2,"No","Yes")))</f>
        <v>Yes</v>
      </c>
      <c r="E17" s="8">
        <v>4.9670567928000002</v>
      </c>
      <c r="F17" s="9" t="str">
        <f>IF($B17="N/A","N/A",IF(E17&gt;=8,"No",IF(E17&lt;2,"No","Yes")))</f>
        <v>Yes</v>
      </c>
      <c r="G17" s="8">
        <v>5.0610790913999999</v>
      </c>
      <c r="H17" s="9" t="str">
        <f>IF($B17="N/A","N/A",IF(G17&gt;=8,"No",IF(G17&lt;2,"No","Yes")))</f>
        <v>Yes</v>
      </c>
      <c r="I17" s="10">
        <v>-18.899999999999999</v>
      </c>
      <c r="J17" s="10">
        <v>1.893</v>
      </c>
      <c r="K17" s="9" t="str">
        <f t="shared" si="0"/>
        <v>Yes</v>
      </c>
    </row>
    <row r="18" spans="1:11" x14ac:dyDescent="0.25">
      <c r="A18" s="96" t="s">
        <v>827</v>
      </c>
      <c r="B18" s="35" t="s">
        <v>222</v>
      </c>
      <c r="C18" s="8">
        <v>6.1354859073999997</v>
      </c>
      <c r="D18" s="9" t="str">
        <f>IF($B18="N/A","N/A",IF(C18&gt;=8,"No",IF(C18&lt;2,"No","Yes")))</f>
        <v>Yes</v>
      </c>
      <c r="E18" s="8">
        <v>4.9767959982000001</v>
      </c>
      <c r="F18" s="9" t="str">
        <f>IF($B18="N/A","N/A",IF(E18&gt;=8,"No",IF(E18&lt;2,"No","Yes")))</f>
        <v>Yes</v>
      </c>
      <c r="G18" s="8">
        <v>5.0278860229999998</v>
      </c>
      <c r="H18" s="9" t="str">
        <f>IF($B18="N/A","N/A",IF(G18&gt;=8,"No",IF(G18&lt;2,"No","Yes")))</f>
        <v>Yes</v>
      </c>
      <c r="I18" s="10">
        <v>-18.899999999999999</v>
      </c>
      <c r="J18" s="10">
        <v>1.0269999999999999</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97.627137525999999</v>
      </c>
      <c r="D20" s="9" t="str">
        <f>IF($B20="N/A","N/A",IF(C20&gt;100,"No",IF(C20&lt;95,"No","Yes")))</f>
        <v>Yes</v>
      </c>
      <c r="E20" s="8">
        <v>98.159863802999993</v>
      </c>
      <c r="F20" s="9" t="str">
        <f>IF($B20="N/A","N/A",IF(E20&gt;100,"No",IF(E20&lt;95,"No","Yes")))</f>
        <v>Yes</v>
      </c>
      <c r="G20" s="8">
        <v>98.16397431</v>
      </c>
      <c r="H20" s="9" t="str">
        <f>IF($B20="N/A","N/A",IF(G20&gt;100,"No",IF(G20&lt;95,"No","Yes")))</f>
        <v>Yes</v>
      </c>
      <c r="I20" s="10">
        <v>0.54569999999999996</v>
      </c>
      <c r="J20" s="10">
        <v>4.1999999999999997E-3</v>
      </c>
      <c r="K20" s="9" t="str">
        <f t="shared" si="0"/>
        <v>Yes</v>
      </c>
    </row>
    <row r="21" spans="1:11" x14ac:dyDescent="0.25">
      <c r="A21" s="96" t="s">
        <v>313</v>
      </c>
      <c r="B21" s="35" t="s">
        <v>214</v>
      </c>
      <c r="C21" s="8">
        <v>99.112497446999996</v>
      </c>
      <c r="D21" s="9" t="str">
        <f>IF($B21="N/A","N/A",IF(C21&gt;100,"No",IF(C21&lt;95,"No","Yes")))</f>
        <v>Yes</v>
      </c>
      <c r="E21" s="8">
        <v>98.60965152</v>
      </c>
      <c r="F21" s="9" t="str">
        <f>IF($B21="N/A","N/A",IF(E21&gt;100,"No",IF(E21&lt;95,"No","Yes")))</f>
        <v>Yes</v>
      </c>
      <c r="G21" s="8">
        <v>98.585610754000001</v>
      </c>
      <c r="H21" s="9" t="str">
        <f>IF($B21="N/A","N/A",IF(G21&gt;100,"No",IF(G21&lt;95,"No","Yes")))</f>
        <v>Yes</v>
      </c>
      <c r="I21" s="10">
        <v>-0.50700000000000001</v>
      </c>
      <c r="J21" s="10">
        <v>-2.4E-2</v>
      </c>
      <c r="K21" s="9" t="str">
        <f t="shared" si="0"/>
        <v>Yes</v>
      </c>
    </row>
    <row r="22" spans="1:11" x14ac:dyDescent="0.25">
      <c r="A22" s="96" t="s">
        <v>1695</v>
      </c>
      <c r="B22" s="35" t="s">
        <v>224</v>
      </c>
      <c r="C22" s="8">
        <v>0</v>
      </c>
      <c r="D22" s="9" t="str">
        <f>IF($B22="N/A","N/A",IF(C22&gt;5,"No",IF(C22&lt;=0,"No","Yes")))</f>
        <v>No</v>
      </c>
      <c r="E22" s="8">
        <v>0</v>
      </c>
      <c r="F22" s="9" t="str">
        <f>IF($B22="N/A","N/A",IF(E22&gt;5,"No",IF(E22&lt;=0,"No","Yes")))</f>
        <v>No</v>
      </c>
      <c r="G22" s="8">
        <v>0</v>
      </c>
      <c r="H22" s="9" t="str">
        <f>IF($B22="N/A","N/A",IF(G22&gt;5,"No",IF(G22&lt;=0,"No","Yes")))</f>
        <v>No</v>
      </c>
      <c r="I22" s="10" t="s">
        <v>1744</v>
      </c>
      <c r="J22" s="10" t="s">
        <v>1744</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828</v>
      </c>
      <c r="B24" s="35" t="s">
        <v>225</v>
      </c>
      <c r="C24" s="8">
        <v>6.8609703114</v>
      </c>
      <c r="D24" s="9" t="str">
        <f>IF($B24="N/A","N/A",IF(C24&gt;=2,"Yes","No"))</f>
        <v>Yes</v>
      </c>
      <c r="E24" s="8">
        <v>6.3946466853999997</v>
      </c>
      <c r="F24" s="9" t="str">
        <f>IF($B24="N/A","N/A",IF(E24&gt;=2,"Yes","No"))</f>
        <v>Yes</v>
      </c>
      <c r="G24" s="8">
        <v>6.5440759564000004</v>
      </c>
      <c r="H24" s="9" t="str">
        <f>IF($B24="N/A","N/A",IF(G24&gt;=2,"Yes","No"))</f>
        <v>Yes</v>
      </c>
      <c r="I24" s="10">
        <v>-6.8</v>
      </c>
      <c r="J24" s="10">
        <v>2.3370000000000002</v>
      </c>
      <c r="K24" s="9" t="str">
        <f t="shared" si="0"/>
        <v>Yes</v>
      </c>
    </row>
    <row r="25" spans="1:11" x14ac:dyDescent="0.25">
      <c r="A25" s="96" t="s">
        <v>829</v>
      </c>
      <c r="B25" s="35" t="s">
        <v>226</v>
      </c>
      <c r="C25" s="8">
        <v>5.0205165339000004</v>
      </c>
      <c r="D25" s="9" t="str">
        <f>IF($B25="N/A","N/A",IF(C25&gt;30,"No",IF(C25&lt;5,"No","Yes")))</f>
        <v>Yes</v>
      </c>
      <c r="E25" s="8">
        <v>4.3980411114000004</v>
      </c>
      <c r="F25" s="9" t="str">
        <f>IF($B25="N/A","N/A",IF(E25&gt;30,"No",IF(E25&lt;5,"No","Yes")))</f>
        <v>No</v>
      </c>
      <c r="G25" s="8">
        <v>4.2905889509000001</v>
      </c>
      <c r="H25" s="9" t="str">
        <f>IF($B25="N/A","N/A",IF(G25&gt;30,"No",IF(G25&lt;5,"No","Yes")))</f>
        <v>No</v>
      </c>
      <c r="I25" s="10">
        <v>-12.4</v>
      </c>
      <c r="J25" s="10">
        <v>-2.44</v>
      </c>
      <c r="K25" s="9" t="str">
        <f t="shared" si="0"/>
        <v>Yes</v>
      </c>
    </row>
    <row r="26" spans="1:11" x14ac:dyDescent="0.25">
      <c r="A26" s="96" t="s">
        <v>830</v>
      </c>
      <c r="B26" s="35" t="s">
        <v>227</v>
      </c>
      <c r="C26" s="8">
        <v>26.775469280999999</v>
      </c>
      <c r="D26" s="9" t="str">
        <f>IF($B26="N/A","N/A",IF(C26&gt;75,"No",IF(C26&lt;15,"No","Yes")))</f>
        <v>Yes</v>
      </c>
      <c r="E26" s="8">
        <v>22.516709404</v>
      </c>
      <c r="F26" s="9" t="str">
        <f>IF($B26="N/A","N/A",IF(E26&gt;75,"No",IF(E26&lt;15,"No","Yes")))</f>
        <v>Yes</v>
      </c>
      <c r="G26" s="8">
        <v>22.610640908000001</v>
      </c>
      <c r="H26" s="9" t="str">
        <f>IF($B26="N/A","N/A",IF(G26&gt;75,"No",IF(G26&lt;15,"No","Yes")))</f>
        <v>Yes</v>
      </c>
      <c r="I26" s="10">
        <v>-15.9</v>
      </c>
      <c r="J26" s="10">
        <v>0.41720000000000002</v>
      </c>
      <c r="K26" s="9" t="str">
        <f t="shared" si="0"/>
        <v>Yes</v>
      </c>
    </row>
    <row r="27" spans="1:11" x14ac:dyDescent="0.25">
      <c r="A27" s="96" t="s">
        <v>831</v>
      </c>
      <c r="B27" s="35" t="s">
        <v>228</v>
      </c>
      <c r="C27" s="8">
        <v>68.204014185000005</v>
      </c>
      <c r="D27" s="9" t="str">
        <f>IF($B27="N/A","N/A",IF(C27&gt;70,"No",IF(C27&lt;25,"No","Yes")))</f>
        <v>Yes</v>
      </c>
      <c r="E27" s="8">
        <v>73.085249485000006</v>
      </c>
      <c r="F27" s="9" t="str">
        <f>IF($B27="N/A","N/A",IF(E27&gt;70,"No",IF(E27&lt;25,"No","Yes")))</f>
        <v>No</v>
      </c>
      <c r="G27" s="8">
        <v>73.098770141000003</v>
      </c>
      <c r="H27" s="9" t="str">
        <f>IF($B27="N/A","N/A",IF(G27&gt;70,"No",IF(G27&lt;25,"No","Yes")))</f>
        <v>No</v>
      </c>
      <c r="I27" s="10">
        <v>7.157</v>
      </c>
      <c r="J27" s="10">
        <v>1.8499999999999999E-2</v>
      </c>
      <c r="K27" s="9" t="str">
        <f t="shared" si="0"/>
        <v>Yes</v>
      </c>
    </row>
    <row r="28" spans="1:11" x14ac:dyDescent="0.25">
      <c r="A28" s="96" t="s">
        <v>318</v>
      </c>
      <c r="B28" s="35" t="s">
        <v>229</v>
      </c>
      <c r="C28" s="8">
        <v>48.972316604</v>
      </c>
      <c r="D28" s="9" t="str">
        <f>IF($B28="N/A","N/A",IF(C28&gt;70,"No",IF(C28&lt;35,"No","Yes")))</f>
        <v>Yes</v>
      </c>
      <c r="E28" s="8">
        <v>57.336373954000003</v>
      </c>
      <c r="F28" s="9" t="str">
        <f>IF($B28="N/A","N/A",IF(E28&gt;70,"No",IF(E28&lt;35,"No","Yes")))</f>
        <v>Yes</v>
      </c>
      <c r="G28" s="8">
        <v>58.372421471999999</v>
      </c>
      <c r="H28" s="9" t="str">
        <f>IF($B28="N/A","N/A",IF(G28&gt;70,"No",IF(G28&lt;35,"No","Yes")))</f>
        <v>Yes</v>
      </c>
      <c r="I28" s="10">
        <v>17.079999999999998</v>
      </c>
      <c r="J28" s="10">
        <v>1.8069999999999999</v>
      </c>
      <c r="K28" s="9" t="str">
        <f t="shared" si="0"/>
        <v>Yes</v>
      </c>
    </row>
    <row r="29" spans="1:11" x14ac:dyDescent="0.25">
      <c r="A29" s="96" t="s">
        <v>832</v>
      </c>
      <c r="B29" s="35" t="s">
        <v>220</v>
      </c>
      <c r="C29" s="8">
        <v>2.0636942674999998</v>
      </c>
      <c r="D29" s="9" t="str">
        <f>IF($B29="N/A","N/A",IF(C29&gt;1,"Yes","No"))</f>
        <v>Yes</v>
      </c>
      <c r="E29" s="8">
        <v>2.0206748657000002</v>
      </c>
      <c r="F29" s="9" t="str">
        <f>IF($B29="N/A","N/A",IF(E29&gt;1,"Yes","No"))</f>
        <v>Yes</v>
      </c>
      <c r="G29" s="8">
        <v>2.0195503594000002</v>
      </c>
      <c r="H29" s="9" t="str">
        <f>IF($B29="N/A","N/A",IF(G29&gt;1,"Yes","No"))</f>
        <v>Yes</v>
      </c>
      <c r="I29" s="10">
        <v>-2.08</v>
      </c>
      <c r="J29" s="10">
        <v>-5.6000000000000001E-2</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1744</v>
      </c>
      <c r="J30" s="10" t="s">
        <v>1744</v>
      </c>
      <c r="K30" s="9" t="str">
        <f t="shared" si="0"/>
        <v>N/A</v>
      </c>
    </row>
    <row r="31" spans="1:11" x14ac:dyDescent="0.25">
      <c r="A31" s="96" t="s">
        <v>833</v>
      </c>
      <c r="B31" s="35" t="s">
        <v>213</v>
      </c>
      <c r="C31" s="8">
        <v>99.996208675000005</v>
      </c>
      <c r="D31" s="9" t="str">
        <f>IF($B31="N/A","N/A",IF(C31&gt;15,"No",IF(C31&lt;-15,"No","Yes")))</f>
        <v>N/A</v>
      </c>
      <c r="E31" s="8">
        <v>99.998167121999998</v>
      </c>
      <c r="F31" s="9" t="str">
        <f>IF($B31="N/A","N/A",IF(E31&gt;15,"No",IF(E31&lt;-15,"No","Yes")))</f>
        <v>N/A</v>
      </c>
      <c r="G31" s="8">
        <v>100</v>
      </c>
      <c r="H31" s="9" t="str">
        <f>IF($B31="N/A","N/A",IF(G31&gt;15,"No",IF(G31&lt;-15,"No","Yes")))</f>
        <v>N/A</v>
      </c>
      <c r="I31" s="10">
        <v>2E-3</v>
      </c>
      <c r="J31" s="10">
        <v>1.8E-3</v>
      </c>
      <c r="K31" s="9" t="str">
        <f t="shared" si="0"/>
        <v>Yes</v>
      </c>
    </row>
    <row r="32" spans="1:11" x14ac:dyDescent="0.25">
      <c r="A32" s="96" t="s">
        <v>320</v>
      </c>
      <c r="B32" s="35" t="s">
        <v>213</v>
      </c>
      <c r="C32" s="8" t="s">
        <v>1744</v>
      </c>
      <c r="D32" s="9" t="str">
        <f>IF($B32="N/A","N/A",IF(C32&gt;15,"No",IF(C32&lt;-15,"No","Yes")))</f>
        <v>N/A</v>
      </c>
      <c r="E32" s="8" t="s">
        <v>1744</v>
      </c>
      <c r="F32" s="9" t="str">
        <f>IF($B32="N/A","N/A",IF(E32&gt;15,"No",IF(E32&lt;-15,"No","Yes")))</f>
        <v>N/A</v>
      </c>
      <c r="G32" s="8" t="s">
        <v>1744</v>
      </c>
      <c r="H32" s="9" t="str">
        <f>IF($B32="N/A","N/A",IF(G32&gt;15,"No",IF(G32&lt;-15,"No","Yes")))</f>
        <v>N/A</v>
      </c>
      <c r="I32" s="10" t="s">
        <v>1744</v>
      </c>
      <c r="J32" s="10" t="s">
        <v>1744</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1744</v>
      </c>
      <c r="J34" s="10" t="s">
        <v>1744</v>
      </c>
      <c r="K34" s="9" t="str">
        <f t="shared" si="0"/>
        <v>N/A</v>
      </c>
    </row>
    <row r="35" spans="1:11" x14ac:dyDescent="0.25">
      <c r="A35" s="96" t="s">
        <v>323</v>
      </c>
      <c r="B35" s="35" t="s">
        <v>213</v>
      </c>
      <c r="C35" s="8">
        <v>5.8708850887999997</v>
      </c>
      <c r="D35" s="9" t="str">
        <f>IF($B35="N/A","N/A",IF(C35&gt;15,"No",IF(C35&lt;-15,"No","Yes")))</f>
        <v>N/A</v>
      </c>
      <c r="E35" s="8">
        <v>14.908150826</v>
      </c>
      <c r="F35" s="9" t="str">
        <f>IF($B35="N/A","N/A",IF(E35&gt;15,"No",IF(E35&lt;-15,"No","Yes")))</f>
        <v>N/A</v>
      </c>
      <c r="G35" s="8">
        <v>14.735626733</v>
      </c>
      <c r="H35" s="9" t="str">
        <f>IF($B35="N/A","N/A",IF(G35&gt;15,"No",IF(G35&lt;-15,"No","Yes")))</f>
        <v>N/A</v>
      </c>
      <c r="I35" s="10">
        <v>153.9</v>
      </c>
      <c r="J35" s="10">
        <v>-1.1599999999999999</v>
      </c>
      <c r="K35" s="9" t="str">
        <f t="shared" si="0"/>
        <v>Yes</v>
      </c>
    </row>
    <row r="36" spans="1:11" x14ac:dyDescent="0.25">
      <c r="A36" s="96" t="s">
        <v>1730</v>
      </c>
      <c r="B36" s="35" t="s">
        <v>213</v>
      </c>
      <c r="C36" s="8">
        <v>10.781856329</v>
      </c>
      <c r="D36" s="9" t="str">
        <f>IF($B36="N/A","N/A",IF(C36&gt;15,"No",IF(C36&lt;-15,"No","Yes")))</f>
        <v>N/A</v>
      </c>
      <c r="E36" s="8">
        <v>16.241750389</v>
      </c>
      <c r="F36" s="9" t="str">
        <f>IF($B36="N/A","N/A",IF(E36&gt;15,"No",IF(E36&lt;-15,"No","Yes")))</f>
        <v>N/A</v>
      </c>
      <c r="G36" s="8">
        <v>15.765491789</v>
      </c>
      <c r="H36" s="9" t="str">
        <f>IF($B36="N/A","N/A",IF(G36&gt;15,"No",IF(G36&lt;-15,"No","Yes")))</f>
        <v>N/A</v>
      </c>
      <c r="I36" s="10">
        <v>50.64</v>
      </c>
      <c r="J36" s="10">
        <v>-2.93</v>
      </c>
      <c r="K36" s="9" t="str">
        <f t="shared" si="0"/>
        <v>Yes</v>
      </c>
    </row>
    <row r="37" spans="1:11" x14ac:dyDescent="0.25">
      <c r="A37" s="96" t="s">
        <v>372</v>
      </c>
      <c r="B37" s="35" t="s">
        <v>231</v>
      </c>
      <c r="C37" s="8">
        <v>75.380159305000006</v>
      </c>
      <c r="D37" s="9" t="str">
        <f>IF($B37="N/A","N/A",IF(C37&gt;90,"No",IF(C37&lt;75,"No","Yes")))</f>
        <v>Yes</v>
      </c>
      <c r="E37" s="8">
        <v>80.409012568999998</v>
      </c>
      <c r="F37" s="9" t="str">
        <f>IF($B37="N/A","N/A",IF(E37&gt;90,"No",IF(E37&lt;75,"No","Yes")))</f>
        <v>Yes</v>
      </c>
      <c r="G37" s="8">
        <v>80.745956311</v>
      </c>
      <c r="H37" s="9" t="str">
        <f>IF($B37="N/A","N/A",IF(G37&gt;90,"No",IF(G37&lt;75,"No","Yes")))</f>
        <v>Yes</v>
      </c>
      <c r="I37" s="10">
        <v>6.6710000000000003</v>
      </c>
      <c r="J37" s="10">
        <v>0.41899999999999998</v>
      </c>
      <c r="K37" s="9" t="str">
        <f>IF(J37="Div by 0", "N/A", IF(J37="N/A","N/A", IF(J37&gt;30, "No", IF(J37&lt;-30, "No", "Yes"))))</f>
        <v>Yes</v>
      </c>
    </row>
    <row r="38" spans="1:11" x14ac:dyDescent="0.25">
      <c r="A38" s="96" t="s">
        <v>373</v>
      </c>
      <c r="B38" s="35" t="s">
        <v>232</v>
      </c>
      <c r="C38" s="8">
        <v>19.283685177999999</v>
      </c>
      <c r="D38" s="9" t="str">
        <f>IF($B38="N/A","N/A",IF(C38&gt;10,"No",IF(C38&lt;1,"No","Yes")))</f>
        <v>No</v>
      </c>
      <c r="E38" s="8">
        <v>15.164571861000001</v>
      </c>
      <c r="F38" s="9" t="str">
        <f>IF($B38="N/A","N/A",IF(E38&gt;10,"No",IF(E38&lt;1,"No","Yes")))</f>
        <v>No</v>
      </c>
      <c r="G38" s="8">
        <v>15.341793553</v>
      </c>
      <c r="H38" s="9" t="str">
        <f>IF($B38="N/A","N/A",IF(G38&gt;10,"No",IF(G38&lt;1,"No","Yes")))</f>
        <v>No</v>
      </c>
      <c r="I38" s="10">
        <v>-21.4</v>
      </c>
      <c r="J38" s="10">
        <v>1.169</v>
      </c>
      <c r="K38" s="9" t="str">
        <f>IF(J38="Div by 0", "N/A", IF(J38="N/A","N/A", IF(J38&gt;30, "No", IF(J38&lt;-30, "No", "Yes"))))</f>
        <v>Yes</v>
      </c>
    </row>
    <row r="39" spans="1:11" x14ac:dyDescent="0.25">
      <c r="A39" s="96" t="s">
        <v>374</v>
      </c>
      <c r="B39" s="35" t="s">
        <v>233</v>
      </c>
      <c r="C39" s="8">
        <v>2.6253736608999998</v>
      </c>
      <c r="D39" s="9" t="str">
        <f>IF($B39="N/A","N/A",IF(C39&gt;2,"No",IF(C39&lt;=0,"No","Yes")))</f>
        <v>No</v>
      </c>
      <c r="E39" s="8">
        <v>2.4780360671000001</v>
      </c>
      <c r="F39" s="9" t="str">
        <f>IF($B39="N/A","N/A",IF(E39&gt;2,"No",IF(E39&lt;=0,"No","Yes")))</f>
        <v>No</v>
      </c>
      <c r="G39" s="8">
        <v>1.5216024247</v>
      </c>
      <c r="H39" s="9" t="str">
        <f>IF($B39="N/A","N/A",IF(G39&gt;2,"No",IF(G39&lt;=0,"No","Yes")))</f>
        <v>Yes</v>
      </c>
      <c r="I39" s="10">
        <v>-5.61</v>
      </c>
      <c r="J39" s="10">
        <v>-38.6</v>
      </c>
      <c r="K39" s="9" t="str">
        <f>IF(J39="Div by 0", "N/A", IF(J39="N/A","N/A", IF(J39&gt;30, "No", IF(J39&lt;-30, "No", "Yes"))))</f>
        <v>No</v>
      </c>
    </row>
    <row r="40" spans="1:11" x14ac:dyDescent="0.25">
      <c r="A40" s="96" t="s">
        <v>375</v>
      </c>
      <c r="B40" s="35" t="s">
        <v>234</v>
      </c>
      <c r="C40" s="8">
        <v>0.92649325090000001</v>
      </c>
      <c r="D40" s="9" t="str">
        <f>IF($B40="N/A","N/A",IF(C40&gt;3,"No",IF(C40&lt;=0,"No","Yes")))</f>
        <v>Yes</v>
      </c>
      <c r="E40" s="8">
        <v>0.52755475220000003</v>
      </c>
      <c r="F40" s="9" t="str">
        <f>IF($B40="N/A","N/A",IF(E40&gt;3,"No",IF(E40&lt;=0,"No","Yes")))</f>
        <v>Yes</v>
      </c>
      <c r="G40" s="8">
        <v>0.7319361257</v>
      </c>
      <c r="H40" s="9" t="str">
        <f>IF($B40="N/A","N/A",IF(G40&gt;3,"No",IF(G40&lt;=0,"No","Yes")))</f>
        <v>Yes</v>
      </c>
      <c r="I40" s="10">
        <v>-43.1</v>
      </c>
      <c r="J40" s="10">
        <v>38.74</v>
      </c>
      <c r="K40" s="9" t="str">
        <f>IF(J40="Div by 0", "N/A", IF(J40="N/A","N/A", IF(J40&gt;30, "No", IF(J40&lt;-30, "No", "Yes"))))</f>
        <v>No</v>
      </c>
    </row>
    <row r="41" spans="1:11" s="106" customFormat="1" x14ac:dyDescent="0.25">
      <c r="A41" s="141" t="s">
        <v>1632</v>
      </c>
      <c r="B41" s="142"/>
      <c r="C41" s="142"/>
      <c r="D41" s="142"/>
      <c r="E41" s="142"/>
      <c r="F41" s="142"/>
      <c r="G41" s="142"/>
      <c r="H41" s="142"/>
      <c r="I41" s="142"/>
      <c r="J41" s="142"/>
      <c r="K41" s="143"/>
    </row>
    <row r="42" spans="1:11" ht="16.5" customHeight="1" x14ac:dyDescent="0.25">
      <c r="A42" s="136" t="s">
        <v>1630</v>
      </c>
      <c r="B42" s="137"/>
      <c r="C42" s="137"/>
      <c r="D42" s="137"/>
      <c r="E42" s="137"/>
      <c r="F42" s="137"/>
      <c r="G42" s="137"/>
      <c r="H42" s="137"/>
      <c r="I42" s="137"/>
      <c r="J42" s="137"/>
      <c r="K42" s="138"/>
    </row>
    <row r="43" spans="1:11" x14ac:dyDescent="0.25">
      <c r="A43" s="139" t="s">
        <v>1731</v>
      </c>
      <c r="B43" s="139"/>
      <c r="C43" s="139"/>
      <c r="D43" s="139"/>
      <c r="E43" s="139"/>
      <c r="F43" s="139"/>
      <c r="G43" s="139"/>
      <c r="H43" s="139"/>
      <c r="I43" s="139"/>
      <c r="J43" s="139"/>
      <c r="K43" s="14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1574</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96" t="s">
        <v>301</v>
      </c>
      <c r="B6" s="35" t="s">
        <v>213</v>
      </c>
      <c r="C6" s="36">
        <v>30434</v>
      </c>
      <c r="D6" s="9" t="str">
        <f>IF($B6="N/A","N/A",IF(C6&gt;15,"No",IF(C6&lt;-15,"No","Yes")))</f>
        <v>N/A</v>
      </c>
      <c r="E6" s="36">
        <v>34203</v>
      </c>
      <c r="F6" s="9" t="str">
        <f>IF($B6="N/A","N/A",IF(E6&gt;15,"No",IF(E6&lt;-15,"No","Yes")))</f>
        <v>N/A</v>
      </c>
      <c r="G6" s="36">
        <v>36352</v>
      </c>
      <c r="H6" s="9" t="str">
        <f>IF($B6="N/A","N/A",IF(G6&gt;15,"No",IF(G6&lt;-15,"No","Yes")))</f>
        <v>N/A</v>
      </c>
      <c r="I6" s="10">
        <v>12.38</v>
      </c>
      <c r="J6" s="10">
        <v>6.2830000000000004</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96" t="s">
        <v>821</v>
      </c>
      <c r="B9" s="35" t="s">
        <v>213</v>
      </c>
      <c r="C9" s="82">
        <v>1267.1951764</v>
      </c>
      <c r="D9" s="9" t="str">
        <f>IF($B9="N/A","N/A",IF(C9&gt;15,"No",IF(C9&lt;-15,"No","Yes")))</f>
        <v>N/A</v>
      </c>
      <c r="E9" s="82">
        <v>1268.5383446000001</v>
      </c>
      <c r="F9" s="9" t="str">
        <f>IF($B9="N/A","N/A",IF(E9&gt;15,"No",IF(E9&lt;-15,"No","Yes")))</f>
        <v>N/A</v>
      </c>
      <c r="G9" s="82">
        <v>1318.5954005000001</v>
      </c>
      <c r="H9" s="9" t="str">
        <f>IF($B9="N/A","N/A",IF(G9&gt;15,"No",IF(G9&lt;-15,"No","Yes")))</f>
        <v>N/A</v>
      </c>
      <c r="I9" s="10">
        <v>0.106</v>
      </c>
      <c r="J9" s="10">
        <v>3.9460000000000002</v>
      </c>
      <c r="K9" s="9" t="str">
        <f t="shared" si="0"/>
        <v>Yes</v>
      </c>
    </row>
    <row r="10" spans="1:11" x14ac:dyDescent="0.25">
      <c r="A10" s="96" t="s">
        <v>309</v>
      </c>
      <c r="B10" s="35" t="s">
        <v>213</v>
      </c>
      <c r="C10" s="8">
        <v>1.2321745416000001</v>
      </c>
      <c r="D10" s="9" t="str">
        <f>IF($B10="N/A","N/A",IF(C10&gt;15,"No",IF(C10&lt;-15,"No","Yes")))</f>
        <v>N/A</v>
      </c>
      <c r="E10" s="8">
        <v>1.1314796948000001</v>
      </c>
      <c r="F10" s="9" t="str">
        <f>IF($B10="N/A","N/A",IF(E10&gt;15,"No",IF(E10&lt;-15,"No","Yes")))</f>
        <v>N/A</v>
      </c>
      <c r="G10" s="8">
        <v>1.2296434859000001</v>
      </c>
      <c r="H10" s="9" t="str">
        <f>IF($B10="N/A","N/A",IF(G10&gt;15,"No",IF(G10&lt;-15,"No","Yes")))</f>
        <v>N/A</v>
      </c>
      <c r="I10" s="10">
        <v>-8.17</v>
      </c>
      <c r="J10" s="10">
        <v>8.6760000000000002</v>
      </c>
      <c r="K10" s="9" t="str">
        <f t="shared" si="0"/>
        <v>Yes</v>
      </c>
    </row>
    <row r="11" spans="1:11" x14ac:dyDescent="0.25">
      <c r="A11" s="96" t="s">
        <v>823</v>
      </c>
      <c r="B11" s="35" t="s">
        <v>213</v>
      </c>
      <c r="C11" s="82">
        <v>1113.2080000000001</v>
      </c>
      <c r="D11" s="9" t="str">
        <f>IF($B11="N/A","N/A",IF(C11&gt;15,"No",IF(C11&lt;-15,"No","Yes")))</f>
        <v>N/A</v>
      </c>
      <c r="E11" s="82">
        <v>921.65891472999999</v>
      </c>
      <c r="F11" s="9" t="str">
        <f>IF($B11="N/A","N/A",IF(E11&gt;15,"No",IF(E11&lt;-15,"No","Yes")))</f>
        <v>N/A</v>
      </c>
      <c r="G11" s="82">
        <v>895.27516778999995</v>
      </c>
      <c r="H11" s="9" t="str">
        <f>IF($B11="N/A","N/A",IF(G11&gt;15,"No",IF(G11&lt;-15,"No","Yes")))</f>
        <v>N/A</v>
      </c>
      <c r="I11" s="10">
        <v>-17.2</v>
      </c>
      <c r="J11" s="10">
        <v>-2.86</v>
      </c>
      <c r="K11" s="9" t="str">
        <f t="shared" si="0"/>
        <v>Yes</v>
      </c>
    </row>
    <row r="12" spans="1:11" x14ac:dyDescent="0.25">
      <c r="A12" s="96" t="s">
        <v>310</v>
      </c>
      <c r="B12" s="35" t="s">
        <v>214</v>
      </c>
      <c r="C12" s="8">
        <v>98.928829597999993</v>
      </c>
      <c r="D12" s="9" t="str">
        <f>IF($B12="N/A","N/A",IF(C12&gt;100,"No",IF(C12&lt;95,"No","Yes")))</f>
        <v>Yes</v>
      </c>
      <c r="E12" s="8">
        <v>85.711779668000005</v>
      </c>
      <c r="F12" s="9" t="str">
        <f>IF($B12="N/A","N/A",IF(E12&gt;100,"No",IF(E12&lt;95,"No","Yes")))</f>
        <v>No</v>
      </c>
      <c r="G12" s="8">
        <v>0.14029489440000001</v>
      </c>
      <c r="H12" s="9" t="str">
        <f>IF($B12="N/A","N/A",IF(G12&gt;100,"No",IF(G12&lt;95,"No","Yes")))</f>
        <v>No</v>
      </c>
      <c r="I12" s="10">
        <v>-13.4</v>
      </c>
      <c r="J12" s="10">
        <v>-99.8</v>
      </c>
      <c r="K12" s="9" t="str">
        <f t="shared" si="0"/>
        <v>No</v>
      </c>
    </row>
    <row r="13" spans="1:11" x14ac:dyDescent="0.25">
      <c r="A13" s="96" t="s">
        <v>824</v>
      </c>
      <c r="B13" s="35" t="s">
        <v>220</v>
      </c>
      <c r="C13" s="8">
        <v>1.2504317788999999</v>
      </c>
      <c r="D13" s="9" t="str">
        <f>IF($B13="N/A","N/A",IF(C13&gt;1,"Yes","No"))</f>
        <v>Yes</v>
      </c>
      <c r="E13" s="8">
        <v>1.2553213262</v>
      </c>
      <c r="F13" s="9" t="str">
        <f>IF($B13="N/A","N/A",IF(E13&gt;1,"Yes","No"))</f>
        <v>Yes</v>
      </c>
      <c r="G13" s="8">
        <v>1.2156862745000001</v>
      </c>
      <c r="H13" s="9" t="str">
        <f>IF($B13="N/A","N/A",IF(G13&gt;1,"Yes","No"))</f>
        <v>Yes</v>
      </c>
      <c r="I13" s="10">
        <v>0.39100000000000001</v>
      </c>
      <c r="J13" s="10">
        <v>-3.16</v>
      </c>
      <c r="K13" s="9" t="str">
        <f t="shared" si="0"/>
        <v>Yes</v>
      </c>
    </row>
    <row r="14" spans="1:11" x14ac:dyDescent="0.25">
      <c r="A14" s="96" t="s">
        <v>311</v>
      </c>
      <c r="B14" s="35" t="s">
        <v>214</v>
      </c>
      <c r="C14" s="8">
        <v>97.427219557000001</v>
      </c>
      <c r="D14" s="9" t="str">
        <f>IF($B14="N/A","N/A",IF(C14&gt;100,"No",IF(C14&lt;95,"No","Yes")))</f>
        <v>Yes</v>
      </c>
      <c r="E14" s="8">
        <v>84.536444172000003</v>
      </c>
      <c r="F14" s="9" t="str">
        <f>IF($B14="N/A","N/A",IF(E14&gt;100,"No",IF(E14&lt;95,"No","Yes")))</f>
        <v>No</v>
      </c>
      <c r="G14" s="8">
        <v>0.1292913732</v>
      </c>
      <c r="H14" s="9" t="str">
        <f>IF($B14="N/A","N/A",IF(G14&gt;100,"No",IF(G14&lt;95,"No","Yes")))</f>
        <v>No</v>
      </c>
      <c r="I14" s="10">
        <v>-13.2</v>
      </c>
      <c r="J14" s="10">
        <v>-99.8</v>
      </c>
      <c r="K14" s="9" t="str">
        <f t="shared" si="0"/>
        <v>No</v>
      </c>
    </row>
    <row r="15" spans="1:11" x14ac:dyDescent="0.25">
      <c r="A15" s="96" t="s">
        <v>825</v>
      </c>
      <c r="B15" s="35" t="s">
        <v>221</v>
      </c>
      <c r="C15" s="8">
        <v>12.213888233</v>
      </c>
      <c r="D15" s="9" t="str">
        <f>IF($B15="N/A","N/A",IF(C15&gt;3,"Yes","No"))</f>
        <v>Yes</v>
      </c>
      <c r="E15" s="8">
        <v>12.297260842</v>
      </c>
      <c r="F15" s="9" t="str">
        <f>IF($B15="N/A","N/A",IF(E15&gt;3,"Yes","No"))</f>
        <v>Yes</v>
      </c>
      <c r="G15" s="8">
        <v>11.382978723000001</v>
      </c>
      <c r="H15" s="9" t="str">
        <f>IF($B15="N/A","N/A",IF(G15&gt;3,"Yes","No"))</f>
        <v>Yes</v>
      </c>
      <c r="I15" s="10">
        <v>0.68259999999999998</v>
      </c>
      <c r="J15" s="10">
        <v>-7.43</v>
      </c>
      <c r="K15" s="9" t="str">
        <f t="shared" si="0"/>
        <v>Yes</v>
      </c>
    </row>
    <row r="16" spans="1:11" x14ac:dyDescent="0.25">
      <c r="A16" s="96" t="s">
        <v>826</v>
      </c>
      <c r="B16" s="35" t="s">
        <v>222</v>
      </c>
      <c r="C16" s="8">
        <v>6.1779552401000002</v>
      </c>
      <c r="D16" s="9" t="str">
        <f>IF($B16="N/A","N/A",IF(C16&gt;=8,"No",IF(C16&lt;2,"No","Yes")))</f>
        <v>Yes</v>
      </c>
      <c r="E16" s="8">
        <v>6.1784314872000001</v>
      </c>
      <c r="F16" s="9" t="str">
        <f>IF($B16="N/A","N/A",IF(E16&gt;=8,"No",IF(E16&lt;2,"No","Yes")))</f>
        <v>Yes</v>
      </c>
      <c r="G16" s="8">
        <v>6.2503369921000003</v>
      </c>
      <c r="H16" s="9" t="str">
        <f>IF($B16="N/A","N/A",IF(G16&gt;=8,"No",IF(G16&lt;2,"No","Yes")))</f>
        <v>Yes</v>
      </c>
      <c r="I16" s="10">
        <v>7.7000000000000002E-3</v>
      </c>
      <c r="J16" s="10">
        <v>1.1639999999999999</v>
      </c>
      <c r="K16" s="9" t="str">
        <f t="shared" si="0"/>
        <v>Yes</v>
      </c>
    </row>
    <row r="17" spans="1:11" x14ac:dyDescent="0.25">
      <c r="A17" s="96" t="s">
        <v>312</v>
      </c>
      <c r="B17" s="35" t="s">
        <v>223</v>
      </c>
      <c r="C17" s="8">
        <v>94.118420188000002</v>
      </c>
      <c r="D17" s="9" t="str">
        <f>IF(OR($B17="N/A",$C17="N/A"),"N/A",IF(C17&gt;100,"No",IF(C17&lt;98,"No","Yes")))</f>
        <v>No</v>
      </c>
      <c r="E17" s="8">
        <v>88.957109025999998</v>
      </c>
      <c r="F17" s="9" t="str">
        <f>IF(OR($B17="N/A",$E17="N/A"),"N/A",IF(E17&gt;100,"No",IF(E17&lt;98,"No","Yes")))</f>
        <v>No</v>
      </c>
      <c r="G17" s="8">
        <v>87.728323063000005</v>
      </c>
      <c r="H17" s="9" t="str">
        <f>IF($B17="N/A","N/A",IF(G17&gt;100,"No",IF(G17&lt;98,"No","Yes")))</f>
        <v>No</v>
      </c>
      <c r="I17" s="10">
        <v>-5.48</v>
      </c>
      <c r="J17" s="10">
        <v>-1.38</v>
      </c>
      <c r="K17" s="9" t="str">
        <f t="shared" si="0"/>
        <v>Yes</v>
      </c>
    </row>
    <row r="18" spans="1:11" x14ac:dyDescent="0.25">
      <c r="A18" s="96" t="s">
        <v>31</v>
      </c>
      <c r="B18" s="35" t="s">
        <v>214</v>
      </c>
      <c r="C18" s="8">
        <v>93.963987645000003</v>
      </c>
      <c r="D18" s="9" t="str">
        <f>IF($B18="N/A","N/A",IF(C18&gt;100,"No",IF(C18&lt;95,"No","Yes")))</f>
        <v>No</v>
      </c>
      <c r="E18" s="8">
        <v>88.740753734999998</v>
      </c>
      <c r="F18" s="9" t="str">
        <f>IF($B18="N/A","N/A",IF(E18&gt;100,"No",IF(E18&lt;95,"No","Yes")))</f>
        <v>No</v>
      </c>
      <c r="G18" s="8">
        <v>87.533010563000005</v>
      </c>
      <c r="H18" s="9" t="str">
        <f>IF($B18="N/A","N/A",IF(G18&gt;100,"No",IF(G18&lt;95,"No","Yes")))</f>
        <v>No</v>
      </c>
      <c r="I18" s="10">
        <v>-5.56</v>
      </c>
      <c r="J18" s="10">
        <v>-1.36</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98.235526055999998</v>
      </c>
      <c r="D20" s="9" t="str">
        <f>IF($B20="N/A","N/A",IF(C20&gt;100,"No",IF(C20&lt;98,"No","Yes")))</f>
        <v>Yes</v>
      </c>
      <c r="E20" s="8">
        <v>98.389030202000001</v>
      </c>
      <c r="F20" s="9" t="str">
        <f>IF($B20="N/A","N/A",IF(E20&gt;100,"No",IF(E20&lt;98,"No","Yes")))</f>
        <v>Yes</v>
      </c>
      <c r="G20" s="8">
        <v>97.499449823999996</v>
      </c>
      <c r="H20" s="9" t="str">
        <f>IF($B20="N/A","N/A",IF(G20&gt;100,"No",IF(G20&lt;98,"No","Yes")))</f>
        <v>No</v>
      </c>
      <c r="I20" s="10">
        <v>0.15629999999999999</v>
      </c>
      <c r="J20" s="10">
        <v>-0.90400000000000003</v>
      </c>
      <c r="K20" s="9" t="str">
        <f t="shared" si="0"/>
        <v>Yes</v>
      </c>
    </row>
    <row r="21" spans="1:11" x14ac:dyDescent="0.25">
      <c r="A21" s="96" t="s">
        <v>828</v>
      </c>
      <c r="B21" s="35" t="s">
        <v>225</v>
      </c>
      <c r="C21" s="8">
        <v>8.2213600026999991</v>
      </c>
      <c r="D21" s="9" t="str">
        <f>IF($B21="N/A","N/A",IF(C21&gt;=2,"Yes","No"))</f>
        <v>Yes</v>
      </c>
      <c r="E21" s="8">
        <v>8.2889278498000003</v>
      </c>
      <c r="F21" s="9" t="str">
        <f>IF($B21="N/A","N/A",IF(E21&gt;=2,"Yes","No"))</f>
        <v>Yes</v>
      </c>
      <c r="G21" s="8">
        <v>8.3837711254999991</v>
      </c>
      <c r="H21" s="9" t="str">
        <f>IF($B21="N/A","N/A",IF(G21&gt;=2,"Yes","No"))</f>
        <v>Yes</v>
      </c>
      <c r="I21" s="10">
        <v>0.82189999999999996</v>
      </c>
      <c r="J21" s="10">
        <v>1.1439999999999999</v>
      </c>
      <c r="K21" s="9" t="str">
        <f t="shared" si="0"/>
        <v>Yes</v>
      </c>
    </row>
    <row r="22" spans="1:11" x14ac:dyDescent="0.25">
      <c r="A22" s="96" t="s">
        <v>829</v>
      </c>
      <c r="B22" s="35" t="s">
        <v>226</v>
      </c>
      <c r="C22" s="8">
        <v>5.4453624108999996</v>
      </c>
      <c r="D22" s="9" t="str">
        <f>IF($B22="N/A","N/A",IF(C22&gt;30,"No",IF(C22&lt;5,"No","Yes")))</f>
        <v>Yes</v>
      </c>
      <c r="E22" s="8">
        <v>5.3191489362000004</v>
      </c>
      <c r="F22" s="9" t="str">
        <f>IF($B22="N/A","N/A",IF(E22&gt;30,"No",IF(E22&lt;5,"No","Yes")))</f>
        <v>Yes</v>
      </c>
      <c r="G22" s="8">
        <v>4.8585052055000002</v>
      </c>
      <c r="H22" s="9" t="str">
        <f>IF($B22="N/A","N/A",IF(G22&gt;30,"No",IF(G22&lt;5,"No","Yes")))</f>
        <v>No</v>
      </c>
      <c r="I22" s="10">
        <v>-2.3199999999999998</v>
      </c>
      <c r="J22" s="10">
        <v>-8.66</v>
      </c>
      <c r="K22" s="9" t="str">
        <f t="shared" si="0"/>
        <v>Yes</v>
      </c>
    </row>
    <row r="23" spans="1:11" x14ac:dyDescent="0.25">
      <c r="A23" s="96" t="s">
        <v>830</v>
      </c>
      <c r="B23" s="35" t="s">
        <v>227</v>
      </c>
      <c r="C23" s="8">
        <v>37.468642338999999</v>
      </c>
      <c r="D23" s="9" t="str">
        <f>IF($B23="N/A","N/A",IF(C23&gt;75,"No",IF(C23&lt;15,"No","Yes")))</f>
        <v>Yes</v>
      </c>
      <c r="E23" s="8">
        <v>37.245928919999997</v>
      </c>
      <c r="F23" s="9" t="str">
        <f>IF($B23="N/A","N/A",IF(E23&gt;75,"No",IF(E23&lt;15,"No","Yes")))</f>
        <v>Yes</v>
      </c>
      <c r="G23" s="8">
        <v>37.905933470999997</v>
      </c>
      <c r="H23" s="9" t="str">
        <f>IF($B23="N/A","N/A",IF(G23&gt;75,"No",IF(G23&lt;15,"No","Yes")))</f>
        <v>Yes</v>
      </c>
      <c r="I23" s="10">
        <v>-0.59399999999999997</v>
      </c>
      <c r="J23" s="10">
        <v>1.772</v>
      </c>
      <c r="K23" s="9" t="str">
        <f t="shared" si="0"/>
        <v>Yes</v>
      </c>
    </row>
    <row r="24" spans="1:11" x14ac:dyDescent="0.25">
      <c r="A24" s="96" t="s">
        <v>831</v>
      </c>
      <c r="B24" s="35" t="s">
        <v>228</v>
      </c>
      <c r="C24" s="8">
        <v>57.075960799000001</v>
      </c>
      <c r="D24" s="9" t="str">
        <f>IF($B24="N/A","N/A",IF(C24&gt;70,"No",IF(C24&lt;25,"No","Yes")))</f>
        <v>Yes</v>
      </c>
      <c r="E24" s="8">
        <v>57.426007370000001</v>
      </c>
      <c r="F24" s="9" t="str">
        <f>IF($B24="N/A","N/A",IF(E24&gt;70,"No",IF(E24&lt;25,"No","Yes")))</f>
        <v>Yes</v>
      </c>
      <c r="G24" s="8">
        <v>57.235561324000003</v>
      </c>
      <c r="H24" s="9" t="str">
        <f>IF($B24="N/A","N/A",IF(G24&gt;70,"No",IF(G24&lt;25,"No","Yes")))</f>
        <v>Yes</v>
      </c>
      <c r="I24" s="10">
        <v>0.61329999999999996</v>
      </c>
      <c r="J24" s="10">
        <v>-0.33200000000000002</v>
      </c>
      <c r="K24" s="9" t="str">
        <f t="shared" si="0"/>
        <v>Yes</v>
      </c>
    </row>
    <row r="25" spans="1:11" x14ac:dyDescent="0.25">
      <c r="A25" s="96" t="s">
        <v>318</v>
      </c>
      <c r="B25" s="35" t="s">
        <v>229</v>
      </c>
      <c r="C25" s="8">
        <v>45.554314253999998</v>
      </c>
      <c r="D25" s="9" t="str">
        <f>IF($B25="N/A","N/A",IF(C25&gt;70,"No",IF(C25&lt;35,"No","Yes")))</f>
        <v>Yes</v>
      </c>
      <c r="E25" s="8">
        <v>47.525070900000003</v>
      </c>
      <c r="F25" s="9" t="str">
        <f>IF($B25="N/A","N/A",IF(E25&gt;70,"No",IF(E25&lt;35,"No","Yes")))</f>
        <v>Yes</v>
      </c>
      <c r="G25" s="8">
        <v>48.313710387</v>
      </c>
      <c r="H25" s="9" t="str">
        <f>IF($B25="N/A","N/A",IF(G25&gt;70,"No",IF(G25&lt;35,"No","Yes")))</f>
        <v>Yes</v>
      </c>
      <c r="I25" s="10">
        <v>4.3259999999999996</v>
      </c>
      <c r="J25" s="10">
        <v>1.659</v>
      </c>
      <c r="K25" s="9" t="str">
        <f t="shared" si="0"/>
        <v>Yes</v>
      </c>
    </row>
    <row r="26" spans="1:11" x14ac:dyDescent="0.25">
      <c r="A26" s="96" t="s">
        <v>832</v>
      </c>
      <c r="B26" s="35" t="s">
        <v>220</v>
      </c>
      <c r="C26" s="8">
        <v>2.2718551644999998</v>
      </c>
      <c r="D26" s="9" t="str">
        <f>IF($B26="N/A","N/A",IF(C26&gt;1,"Yes","No"))</f>
        <v>Yes</v>
      </c>
      <c r="E26" s="8">
        <v>2.2749307905</v>
      </c>
      <c r="F26" s="9" t="str">
        <f>IF($B26="N/A","N/A",IF(E26&gt;1,"Yes","No"))</f>
        <v>Yes</v>
      </c>
      <c r="G26" s="8">
        <v>2.2619142515999999</v>
      </c>
      <c r="H26" s="9" t="str">
        <f>IF($B26="N/A","N/A",IF(G26&gt;1,"Yes","No"))</f>
        <v>Yes</v>
      </c>
      <c r="I26" s="10">
        <v>0.13539999999999999</v>
      </c>
      <c r="J26" s="10">
        <v>-0.57199999999999995</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1744</v>
      </c>
      <c r="J27" s="10" t="s">
        <v>1744</v>
      </c>
      <c r="K27" s="9" t="str">
        <f t="shared" si="0"/>
        <v>N/A</v>
      </c>
    </row>
    <row r="28" spans="1:11" x14ac:dyDescent="0.25">
      <c r="A28" s="96" t="s">
        <v>833</v>
      </c>
      <c r="B28" s="35" t="s">
        <v>213</v>
      </c>
      <c r="C28" s="8">
        <v>99.271494517999997</v>
      </c>
      <c r="D28" s="9" t="str">
        <f>IF($B28="N/A","N/A",IF(C28&gt;15,"No",IF(C28&lt;-15,"No","Yes")))</f>
        <v>N/A</v>
      </c>
      <c r="E28" s="8">
        <v>86.465702860999997</v>
      </c>
      <c r="F28" s="9" t="str">
        <f>IF($B28="N/A","N/A",IF(E28&gt;15,"No",IF(E28&lt;-15,"No","Yes")))</f>
        <v>N/A</v>
      </c>
      <c r="G28" s="8">
        <v>0.11956954960000001</v>
      </c>
      <c r="H28" s="9" t="str">
        <f>IF($B28="N/A","N/A",IF(G28&gt;15,"No",IF(G28&lt;-15,"No","Yes")))</f>
        <v>N/A</v>
      </c>
      <c r="I28" s="10">
        <v>-12.9</v>
      </c>
      <c r="J28" s="10">
        <v>-99.9</v>
      </c>
      <c r="K28" s="9" t="str">
        <f t="shared" si="0"/>
        <v>No</v>
      </c>
    </row>
    <row r="29" spans="1:11" x14ac:dyDescent="0.25">
      <c r="A29" s="96" t="s">
        <v>320</v>
      </c>
      <c r="B29" s="35" t="s">
        <v>213</v>
      </c>
      <c r="C29" s="8" t="s">
        <v>1744</v>
      </c>
      <c r="D29" s="9" t="str">
        <f>IF($B29="N/A","N/A",IF(C29&gt;15,"No",IF(C29&lt;-15,"No","Yes")))</f>
        <v>N/A</v>
      </c>
      <c r="E29" s="8" t="s">
        <v>1744</v>
      </c>
      <c r="F29" s="9" t="str">
        <f>IF($B29="N/A","N/A",IF(E29&gt;15,"No",IF(E29&lt;-15,"No","Yes")))</f>
        <v>N/A</v>
      </c>
      <c r="G29" s="8" t="s">
        <v>1744</v>
      </c>
      <c r="H29" s="9" t="str">
        <f>IF($B29="N/A","N/A",IF(G29&gt;15,"No",IF(G29&lt;-15,"No","Yes")))</f>
        <v>N/A</v>
      </c>
      <c r="I29" s="10" t="s">
        <v>1744</v>
      </c>
      <c r="J29" s="10" t="s">
        <v>1744</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1744</v>
      </c>
      <c r="J31" s="10" t="s">
        <v>1744</v>
      </c>
      <c r="K31" s="9" t="str">
        <f t="shared" si="0"/>
        <v>N/A</v>
      </c>
    </row>
    <row r="32" spans="1:11" x14ac:dyDescent="0.25">
      <c r="A32" s="141" t="s">
        <v>1632</v>
      </c>
      <c r="B32" s="142"/>
      <c r="C32" s="142"/>
      <c r="D32" s="142"/>
      <c r="E32" s="142"/>
      <c r="F32" s="142"/>
      <c r="G32" s="142"/>
      <c r="H32" s="142"/>
      <c r="I32" s="142"/>
      <c r="J32" s="142"/>
      <c r="K32" s="143"/>
    </row>
    <row r="33" spans="1:11" x14ac:dyDescent="0.25">
      <c r="A33" s="136" t="s">
        <v>1630</v>
      </c>
      <c r="B33" s="137"/>
      <c r="C33" s="137"/>
      <c r="D33" s="137"/>
      <c r="E33" s="137"/>
      <c r="F33" s="137"/>
      <c r="G33" s="137"/>
      <c r="H33" s="137"/>
      <c r="I33" s="137"/>
      <c r="J33" s="137"/>
      <c r="K33" s="138"/>
    </row>
    <row r="34" spans="1:11" x14ac:dyDescent="0.25">
      <c r="A34" s="139" t="s">
        <v>1731</v>
      </c>
      <c r="B34" s="139"/>
      <c r="C34" s="139"/>
      <c r="D34" s="139"/>
      <c r="E34" s="139"/>
      <c r="F34" s="139"/>
      <c r="G34" s="139"/>
      <c r="H34" s="139"/>
      <c r="I34" s="139"/>
      <c r="J34" s="139"/>
      <c r="K34" s="140"/>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1577</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95" t="s">
        <v>301</v>
      </c>
      <c r="B6" s="91" t="s">
        <v>213</v>
      </c>
      <c r="C6" s="36">
        <v>93217</v>
      </c>
      <c r="D6" s="9" t="str">
        <f>IF(OR($B6="N/A",$C6="N/A"),"N/A",IF(C6&lt;0,"No","Yes"))</f>
        <v>N/A</v>
      </c>
      <c r="E6" s="36">
        <v>98</v>
      </c>
      <c r="F6" s="9" t="str">
        <f>IF($B6="N/A","N/A",IF(E6&lt;0,"No","Yes"))</f>
        <v>N/A</v>
      </c>
      <c r="G6" s="36">
        <v>0</v>
      </c>
      <c r="H6" s="9" t="str">
        <f>IF($B6="N/A","N/A",IF(G6&lt;0,"No","Yes"))</f>
        <v>N/A</v>
      </c>
      <c r="I6" s="10">
        <v>-99.9</v>
      </c>
      <c r="J6" s="10">
        <v>-100</v>
      </c>
      <c r="K6" s="9" t="str">
        <f t="shared" ref="K6:K35" si="0">IF(J6="Div by 0", "N/A", IF(J6="N/A","N/A", IF(J6&gt;30, "No", IF(J6&lt;-30, "No", "Yes"))))</f>
        <v>No</v>
      </c>
    </row>
    <row r="7" spans="1:11" x14ac:dyDescent="0.25">
      <c r="A7" s="96" t="s">
        <v>436</v>
      </c>
      <c r="B7" s="91" t="s">
        <v>213</v>
      </c>
      <c r="C7" s="9">
        <v>1.18004227E-2</v>
      </c>
      <c r="D7" s="9" t="str">
        <f t="shared" ref="D7:D17" si="1">IF(OR($B7="N/A",$C7="N/A"),"N/A",IF(C7&lt;0,"No","Yes"))</f>
        <v>N/A</v>
      </c>
      <c r="E7" s="9">
        <v>3.0612244897999998</v>
      </c>
      <c r="F7" s="9" t="str">
        <f t="shared" ref="F7:F17" si="2">IF($B7="N/A","N/A",IF(E7&lt;0,"No","Yes"))</f>
        <v>N/A</v>
      </c>
      <c r="G7" s="9" t="s">
        <v>1744</v>
      </c>
      <c r="H7" s="9" t="str">
        <f t="shared" ref="H7:H17" si="3">IF($B7="N/A","N/A",IF(G7&lt;0,"No","Yes"))</f>
        <v>N/A</v>
      </c>
      <c r="I7" s="10">
        <v>25842</v>
      </c>
      <c r="J7" s="10" t="s">
        <v>1744</v>
      </c>
      <c r="K7" s="9" t="str">
        <f t="shared" si="0"/>
        <v>N/A</v>
      </c>
    </row>
    <row r="8" spans="1:11" x14ac:dyDescent="0.25">
      <c r="A8" s="96" t="s">
        <v>437</v>
      </c>
      <c r="B8" s="91" t="s">
        <v>213</v>
      </c>
      <c r="C8" s="9">
        <v>0.19417059119999999</v>
      </c>
      <c r="D8" s="9" t="str">
        <f t="shared" si="1"/>
        <v>N/A</v>
      </c>
      <c r="E8" s="9">
        <v>31.632653060999999</v>
      </c>
      <c r="F8" s="9" t="str">
        <f t="shared" si="2"/>
        <v>N/A</v>
      </c>
      <c r="G8" s="9" t="s">
        <v>1744</v>
      </c>
      <c r="H8" s="9" t="str">
        <f t="shared" si="3"/>
        <v>N/A</v>
      </c>
      <c r="I8" s="10">
        <v>16191</v>
      </c>
      <c r="J8" s="10" t="s">
        <v>1744</v>
      </c>
      <c r="K8" s="9" t="str">
        <f t="shared" si="0"/>
        <v>N/A</v>
      </c>
    </row>
    <row r="9" spans="1:11" x14ac:dyDescent="0.25">
      <c r="A9" s="96" t="s">
        <v>438</v>
      </c>
      <c r="B9" s="91" t="s">
        <v>213</v>
      </c>
      <c r="C9" s="9">
        <v>45.794222083999998</v>
      </c>
      <c r="D9" s="9" t="str">
        <f t="shared" si="1"/>
        <v>N/A</v>
      </c>
      <c r="E9" s="9">
        <v>22.448979592000001</v>
      </c>
      <c r="F9" s="9" t="str">
        <f t="shared" si="2"/>
        <v>N/A</v>
      </c>
      <c r="G9" s="9" t="s">
        <v>1744</v>
      </c>
      <c r="H9" s="9" t="str">
        <f t="shared" si="3"/>
        <v>N/A</v>
      </c>
      <c r="I9" s="10">
        <v>-51</v>
      </c>
      <c r="J9" s="10" t="s">
        <v>1744</v>
      </c>
      <c r="K9" s="9" t="str">
        <f t="shared" si="0"/>
        <v>N/A</v>
      </c>
    </row>
    <row r="10" spans="1:11" x14ac:dyDescent="0.25">
      <c r="A10" s="96" t="s">
        <v>439</v>
      </c>
      <c r="B10" s="91" t="s">
        <v>213</v>
      </c>
      <c r="C10" s="9">
        <v>53.894675864</v>
      </c>
      <c r="D10" s="9" t="str">
        <f t="shared" si="1"/>
        <v>N/A</v>
      </c>
      <c r="E10" s="9">
        <v>40.816326531000001</v>
      </c>
      <c r="F10" s="9" t="str">
        <f t="shared" si="2"/>
        <v>N/A</v>
      </c>
      <c r="G10" s="9" t="s">
        <v>1744</v>
      </c>
      <c r="H10" s="9" t="str">
        <f t="shared" si="3"/>
        <v>N/A</v>
      </c>
      <c r="I10" s="10">
        <v>-24.3</v>
      </c>
      <c r="J10" s="10" t="s">
        <v>1744</v>
      </c>
      <c r="K10" s="9" t="str">
        <f t="shared" si="0"/>
        <v>N/A</v>
      </c>
    </row>
    <row r="11" spans="1:11" x14ac:dyDescent="0.25">
      <c r="A11" s="26" t="s">
        <v>324</v>
      </c>
      <c r="B11" s="91" t="s">
        <v>213</v>
      </c>
      <c r="C11" s="9">
        <v>0</v>
      </c>
      <c r="D11" s="9" t="str">
        <f t="shared" si="1"/>
        <v>N/A</v>
      </c>
      <c r="E11" s="9">
        <v>34.693877551</v>
      </c>
      <c r="F11" s="9" t="str">
        <f t="shared" si="2"/>
        <v>N/A</v>
      </c>
      <c r="G11" s="9" t="s">
        <v>1744</v>
      </c>
      <c r="H11" s="9" t="str">
        <f t="shared" si="3"/>
        <v>N/A</v>
      </c>
      <c r="I11" s="10" t="s">
        <v>1744</v>
      </c>
      <c r="J11" s="10" t="s">
        <v>1744</v>
      </c>
      <c r="K11" s="9" t="str">
        <f t="shared" si="0"/>
        <v>N/A</v>
      </c>
    </row>
    <row r="12" spans="1:11" x14ac:dyDescent="0.25">
      <c r="A12" s="26" t="s">
        <v>310</v>
      </c>
      <c r="B12" s="91" t="s">
        <v>213</v>
      </c>
      <c r="C12" s="9">
        <v>29.243592907</v>
      </c>
      <c r="D12" s="9" t="str">
        <f t="shared" si="1"/>
        <v>N/A</v>
      </c>
      <c r="E12" s="9">
        <v>97.959183672999998</v>
      </c>
      <c r="F12" s="9" t="str">
        <f t="shared" si="2"/>
        <v>N/A</v>
      </c>
      <c r="G12" s="9" t="s">
        <v>1744</v>
      </c>
      <c r="H12" s="9" t="str">
        <f t="shared" si="3"/>
        <v>N/A</v>
      </c>
      <c r="I12" s="10">
        <v>235</v>
      </c>
      <c r="J12" s="10" t="s">
        <v>1744</v>
      </c>
      <c r="K12" s="9" t="str">
        <f t="shared" si="0"/>
        <v>N/A</v>
      </c>
    </row>
    <row r="13" spans="1:11" x14ac:dyDescent="0.25">
      <c r="A13" s="26" t="s">
        <v>824</v>
      </c>
      <c r="B13" s="91" t="s">
        <v>213</v>
      </c>
      <c r="C13" s="9">
        <v>1.0887380778</v>
      </c>
      <c r="D13" s="9" t="str">
        <f t="shared" si="1"/>
        <v>N/A</v>
      </c>
      <c r="E13" s="9">
        <v>1.2916666667000001</v>
      </c>
      <c r="F13" s="9" t="str">
        <f t="shared" si="2"/>
        <v>N/A</v>
      </c>
      <c r="G13" s="9" t="s">
        <v>1744</v>
      </c>
      <c r="H13" s="9" t="str">
        <f t="shared" si="3"/>
        <v>N/A</v>
      </c>
      <c r="I13" s="10">
        <v>18.64</v>
      </c>
      <c r="J13" s="10" t="s">
        <v>1744</v>
      </c>
      <c r="K13" s="9" t="str">
        <f t="shared" si="0"/>
        <v>N/A</v>
      </c>
    </row>
    <row r="14" spans="1:11" x14ac:dyDescent="0.25">
      <c r="A14" s="26" t="s">
        <v>311</v>
      </c>
      <c r="B14" s="91" t="s">
        <v>213</v>
      </c>
      <c r="C14" s="9">
        <v>99.885214070000004</v>
      </c>
      <c r="D14" s="9" t="str">
        <f t="shared" si="1"/>
        <v>N/A</v>
      </c>
      <c r="E14" s="9">
        <v>98.979591837000001</v>
      </c>
      <c r="F14" s="9" t="str">
        <f t="shared" si="2"/>
        <v>N/A</v>
      </c>
      <c r="G14" s="9" t="s">
        <v>1744</v>
      </c>
      <c r="H14" s="9" t="str">
        <f t="shared" si="3"/>
        <v>N/A</v>
      </c>
      <c r="I14" s="10">
        <v>-0.90700000000000003</v>
      </c>
      <c r="J14" s="10" t="s">
        <v>1744</v>
      </c>
      <c r="K14" s="9" t="str">
        <f t="shared" si="0"/>
        <v>N/A</v>
      </c>
    </row>
    <row r="15" spans="1:11" x14ac:dyDescent="0.25">
      <c r="A15" s="26" t="s">
        <v>825</v>
      </c>
      <c r="B15" s="91" t="s">
        <v>213</v>
      </c>
      <c r="C15" s="9">
        <v>3.8303082376000002</v>
      </c>
      <c r="D15" s="9" t="str">
        <f t="shared" si="1"/>
        <v>N/A</v>
      </c>
      <c r="E15" s="9">
        <v>10.835051546000001</v>
      </c>
      <c r="F15" s="9" t="str">
        <f t="shared" si="2"/>
        <v>N/A</v>
      </c>
      <c r="G15" s="9" t="s">
        <v>1744</v>
      </c>
      <c r="H15" s="9" t="str">
        <f t="shared" si="3"/>
        <v>N/A</v>
      </c>
      <c r="I15" s="10">
        <v>182.9</v>
      </c>
      <c r="J15" s="10" t="s">
        <v>1744</v>
      </c>
      <c r="K15" s="9" t="str">
        <f t="shared" si="0"/>
        <v>N/A</v>
      </c>
    </row>
    <row r="16" spans="1:11" x14ac:dyDescent="0.25">
      <c r="A16" s="26" t="s">
        <v>834</v>
      </c>
      <c r="B16" s="91" t="s">
        <v>213</v>
      </c>
      <c r="C16" s="9">
        <v>1.9307814921999999</v>
      </c>
      <c r="D16" s="9" t="str">
        <f t="shared" si="1"/>
        <v>N/A</v>
      </c>
      <c r="E16" s="9">
        <v>8.0277777778000008</v>
      </c>
      <c r="F16" s="9" t="str">
        <f t="shared" si="2"/>
        <v>N/A</v>
      </c>
      <c r="G16" s="9" t="s">
        <v>1744</v>
      </c>
      <c r="H16" s="9" t="str">
        <f t="shared" si="3"/>
        <v>N/A</v>
      </c>
      <c r="I16" s="10">
        <v>315.8</v>
      </c>
      <c r="J16" s="10" t="s">
        <v>1744</v>
      </c>
      <c r="K16" s="9" t="str">
        <f t="shared" si="0"/>
        <v>N/A</v>
      </c>
    </row>
    <row r="17" spans="1:11" x14ac:dyDescent="0.25">
      <c r="A17" s="26" t="s">
        <v>827</v>
      </c>
      <c r="B17" s="91" t="s">
        <v>213</v>
      </c>
      <c r="C17" s="9">
        <v>20.483113696</v>
      </c>
      <c r="D17" s="9" t="str">
        <f t="shared" si="1"/>
        <v>N/A</v>
      </c>
      <c r="E17" s="9">
        <v>20.16</v>
      </c>
      <c r="F17" s="9" t="str">
        <f t="shared" si="2"/>
        <v>N/A</v>
      </c>
      <c r="G17" s="9" t="s">
        <v>1744</v>
      </c>
      <c r="H17" s="9" t="str">
        <f t="shared" si="3"/>
        <v>N/A</v>
      </c>
      <c r="I17" s="10">
        <v>-1.58</v>
      </c>
      <c r="J17" s="10" t="s">
        <v>1744</v>
      </c>
      <c r="K17" s="9" t="str">
        <f t="shared" si="0"/>
        <v>N/A</v>
      </c>
    </row>
    <row r="18" spans="1:11" x14ac:dyDescent="0.25">
      <c r="A18" s="96" t="s">
        <v>312</v>
      </c>
      <c r="B18" s="35" t="s">
        <v>223</v>
      </c>
      <c r="C18" s="9">
        <v>87.507643455999997</v>
      </c>
      <c r="D18" s="9" t="str">
        <f>IF(OR($B18="N/A",$C18="N/A"),"N/A",IF(C18&gt;100,"No",IF(C18&lt;98,"No","Yes")))</f>
        <v>No</v>
      </c>
      <c r="E18" s="9">
        <v>98.979591837000001</v>
      </c>
      <c r="F18" s="9" t="str">
        <f>IF(OR($B18="N/A",$E18="N/A"),"N/A",IF(E18&gt;100,"No",IF(E18&lt;98,"No","Yes")))</f>
        <v>Yes</v>
      </c>
      <c r="G18" s="9" t="s">
        <v>1744</v>
      </c>
      <c r="H18" s="9" t="str">
        <f>IF($B18="N/A","N/A",IF(G18&gt;100,"No",IF(G18&lt;98,"No","Yes")))</f>
        <v>No</v>
      </c>
      <c r="I18" s="10">
        <v>13.11</v>
      </c>
      <c r="J18" s="10" t="s">
        <v>1744</v>
      </c>
      <c r="K18" s="9" t="str">
        <f t="shared" si="0"/>
        <v>N/A</v>
      </c>
    </row>
    <row r="19" spans="1:11" x14ac:dyDescent="0.25">
      <c r="A19" s="96" t="s">
        <v>31</v>
      </c>
      <c r="B19" s="35" t="s">
        <v>214</v>
      </c>
      <c r="C19" s="9">
        <v>86.071210187000005</v>
      </c>
      <c r="D19" s="9" t="str">
        <f>IF(OR($B19="N/A",$C19="N/A"),"N/A",IF(C19&gt;100,"No",IF(C19&lt;95,"No","Yes")))</f>
        <v>No</v>
      </c>
      <c r="E19" s="9">
        <v>91.836734694</v>
      </c>
      <c r="F19" s="9" t="str">
        <f>IF(OR($B19="N/A",$E19="N/A"),"N/A",IF(E19&gt;100,"No",IF(E19&lt;98,"No","Yes")))</f>
        <v>No</v>
      </c>
      <c r="G19" s="9" t="s">
        <v>1744</v>
      </c>
      <c r="H19" s="9" t="str">
        <f>IF($B19="N/A","N/A",IF(G19&gt;100,"No",IF(G19&lt;95,"No","Yes")))</f>
        <v>No</v>
      </c>
      <c r="I19" s="10">
        <v>6.6989999999999998</v>
      </c>
      <c r="J19" s="10" t="s">
        <v>1744</v>
      </c>
      <c r="K19" s="9" t="str">
        <f t="shared" si="0"/>
        <v>N/A</v>
      </c>
    </row>
    <row r="20" spans="1:11" x14ac:dyDescent="0.25">
      <c r="A20" s="26" t="s">
        <v>313</v>
      </c>
      <c r="B20" s="91" t="s">
        <v>213</v>
      </c>
      <c r="C20" s="9">
        <v>100</v>
      </c>
      <c r="D20" s="9" t="str">
        <f t="shared" ref="D20:D35" si="4">IF(OR($B20="N/A",$C20="N/A"),"N/A",IF(C20&lt;0,"No","Yes"))</f>
        <v>N/A</v>
      </c>
      <c r="E20" s="9">
        <v>100</v>
      </c>
      <c r="F20" s="9" t="str">
        <f t="shared" ref="F20:F34" si="5">IF($B20="N/A","N/A",IF(E20&lt;0,"No","Yes"))</f>
        <v>N/A</v>
      </c>
      <c r="G20" s="9" t="s">
        <v>1744</v>
      </c>
      <c r="H20" s="9" t="str">
        <f t="shared" ref="H20:H35" si="6">IF($B20="N/A","N/A",IF(G20&lt;0,"No","Yes"))</f>
        <v>N/A</v>
      </c>
      <c r="I20" s="10">
        <v>0</v>
      </c>
      <c r="J20" s="10" t="s">
        <v>1744</v>
      </c>
      <c r="K20" s="9" t="str">
        <f t="shared" si="0"/>
        <v>N/A</v>
      </c>
    </row>
    <row r="21" spans="1:11" x14ac:dyDescent="0.25">
      <c r="A21" s="26" t="s">
        <v>835</v>
      </c>
      <c r="B21" s="91" t="s">
        <v>213</v>
      </c>
      <c r="C21" s="9">
        <v>0</v>
      </c>
      <c r="D21" s="9" t="str">
        <f t="shared" si="4"/>
        <v>N/A</v>
      </c>
      <c r="E21" s="9">
        <v>0</v>
      </c>
      <c r="F21" s="9" t="str">
        <f t="shared" si="5"/>
        <v>N/A</v>
      </c>
      <c r="G21" s="9" t="s">
        <v>1744</v>
      </c>
      <c r="H21" s="9" t="str">
        <f t="shared" si="6"/>
        <v>N/A</v>
      </c>
      <c r="I21" s="10" t="s">
        <v>1744</v>
      </c>
      <c r="J21" s="10" t="s">
        <v>1744</v>
      </c>
      <c r="K21" s="9" t="str">
        <f t="shared" si="0"/>
        <v>N/A</v>
      </c>
    </row>
    <row r="22" spans="1:11" x14ac:dyDescent="0.25">
      <c r="A22" s="26" t="s">
        <v>314</v>
      </c>
      <c r="B22" s="91" t="s">
        <v>213</v>
      </c>
      <c r="C22" s="9">
        <v>100</v>
      </c>
      <c r="D22" s="9" t="str">
        <f t="shared" si="4"/>
        <v>N/A</v>
      </c>
      <c r="E22" s="9">
        <v>100</v>
      </c>
      <c r="F22" s="9" t="str">
        <f t="shared" si="5"/>
        <v>N/A</v>
      </c>
      <c r="G22" s="9" t="s">
        <v>1744</v>
      </c>
      <c r="H22" s="9" t="str">
        <f t="shared" si="6"/>
        <v>N/A</v>
      </c>
      <c r="I22" s="10">
        <v>0</v>
      </c>
      <c r="J22" s="10" t="s">
        <v>1744</v>
      </c>
      <c r="K22" s="9" t="str">
        <f t="shared" si="0"/>
        <v>N/A</v>
      </c>
    </row>
    <row r="23" spans="1:11" x14ac:dyDescent="0.25">
      <c r="A23" s="26" t="s">
        <v>828</v>
      </c>
      <c r="B23" s="91" t="s">
        <v>213</v>
      </c>
      <c r="C23" s="9">
        <v>2.9425212139000001</v>
      </c>
      <c r="D23" s="9" t="str">
        <f t="shared" si="4"/>
        <v>N/A</v>
      </c>
      <c r="E23" s="9">
        <v>7.0306122449000004</v>
      </c>
      <c r="F23" s="9" t="str">
        <f t="shared" si="5"/>
        <v>N/A</v>
      </c>
      <c r="G23" s="9" t="s">
        <v>1744</v>
      </c>
      <c r="H23" s="9" t="str">
        <f t="shared" si="6"/>
        <v>N/A</v>
      </c>
      <c r="I23" s="10">
        <v>138.9</v>
      </c>
      <c r="J23" s="10" t="s">
        <v>1744</v>
      </c>
      <c r="K23" s="9" t="str">
        <f t="shared" si="0"/>
        <v>N/A</v>
      </c>
    </row>
    <row r="24" spans="1:11" x14ac:dyDescent="0.25">
      <c r="A24" s="26" t="s">
        <v>315</v>
      </c>
      <c r="B24" s="91" t="s">
        <v>213</v>
      </c>
      <c r="C24" s="9">
        <v>4.2406428011999999</v>
      </c>
      <c r="D24" s="9" t="str">
        <f t="shared" si="4"/>
        <v>N/A</v>
      </c>
      <c r="E24" s="9">
        <v>1.0204081632999999</v>
      </c>
      <c r="F24" s="9" t="str">
        <f t="shared" si="5"/>
        <v>N/A</v>
      </c>
      <c r="G24" s="9" t="s">
        <v>1744</v>
      </c>
      <c r="H24" s="9" t="str">
        <f t="shared" si="6"/>
        <v>N/A</v>
      </c>
      <c r="I24" s="10">
        <v>-75.900000000000006</v>
      </c>
      <c r="J24" s="10" t="s">
        <v>1744</v>
      </c>
      <c r="K24" s="9" t="str">
        <f t="shared" si="0"/>
        <v>N/A</v>
      </c>
    </row>
    <row r="25" spans="1:11" x14ac:dyDescent="0.25">
      <c r="A25" s="26" t="s">
        <v>316</v>
      </c>
      <c r="B25" s="91" t="s">
        <v>213</v>
      </c>
      <c r="C25" s="9">
        <v>40.817662014</v>
      </c>
      <c r="D25" s="9" t="str">
        <f t="shared" si="4"/>
        <v>N/A</v>
      </c>
      <c r="E25" s="9">
        <v>23.469387755</v>
      </c>
      <c r="F25" s="9" t="str">
        <f t="shared" si="5"/>
        <v>N/A</v>
      </c>
      <c r="G25" s="9" t="s">
        <v>1744</v>
      </c>
      <c r="H25" s="9" t="str">
        <f t="shared" si="6"/>
        <v>N/A</v>
      </c>
      <c r="I25" s="10">
        <v>-42.5</v>
      </c>
      <c r="J25" s="10" t="s">
        <v>1744</v>
      </c>
      <c r="K25" s="9" t="str">
        <f t="shared" si="0"/>
        <v>N/A</v>
      </c>
    </row>
    <row r="26" spans="1:11" x14ac:dyDescent="0.25">
      <c r="A26" s="26" t="s">
        <v>317</v>
      </c>
      <c r="B26" s="91" t="s">
        <v>213</v>
      </c>
      <c r="C26" s="9">
        <v>54.941695183999997</v>
      </c>
      <c r="D26" s="9" t="str">
        <f t="shared" si="4"/>
        <v>N/A</v>
      </c>
      <c r="E26" s="9">
        <v>75.510204082000001</v>
      </c>
      <c r="F26" s="9" t="str">
        <f t="shared" si="5"/>
        <v>N/A</v>
      </c>
      <c r="G26" s="9" t="s">
        <v>1744</v>
      </c>
      <c r="H26" s="9" t="str">
        <f t="shared" si="6"/>
        <v>N/A</v>
      </c>
      <c r="I26" s="10">
        <v>37.44</v>
      </c>
      <c r="J26" s="10" t="s">
        <v>1744</v>
      </c>
      <c r="K26" s="9" t="str">
        <f t="shared" si="0"/>
        <v>N/A</v>
      </c>
    </row>
    <row r="27" spans="1:11" x14ac:dyDescent="0.25">
      <c r="A27" s="26" t="s">
        <v>318</v>
      </c>
      <c r="B27" s="91" t="s">
        <v>213</v>
      </c>
      <c r="C27" s="9">
        <v>23.477477283999999</v>
      </c>
      <c r="D27" s="9" t="str">
        <f t="shared" si="4"/>
        <v>N/A</v>
      </c>
      <c r="E27" s="9">
        <v>69.387755102</v>
      </c>
      <c r="F27" s="9" t="str">
        <f t="shared" si="5"/>
        <v>N/A</v>
      </c>
      <c r="G27" s="9" t="s">
        <v>1744</v>
      </c>
      <c r="H27" s="9" t="str">
        <f t="shared" si="6"/>
        <v>N/A</v>
      </c>
      <c r="I27" s="10">
        <v>195.6</v>
      </c>
      <c r="J27" s="10" t="s">
        <v>1744</v>
      </c>
      <c r="K27" s="9" t="str">
        <f t="shared" si="0"/>
        <v>N/A</v>
      </c>
    </row>
    <row r="28" spans="1:11" x14ac:dyDescent="0.25">
      <c r="A28" s="26" t="s">
        <v>832</v>
      </c>
      <c r="B28" s="91" t="s">
        <v>213</v>
      </c>
      <c r="C28" s="9">
        <v>1.3892620516</v>
      </c>
      <c r="D28" s="9" t="str">
        <f t="shared" si="4"/>
        <v>N/A</v>
      </c>
      <c r="E28" s="9">
        <v>2.1029411764999999</v>
      </c>
      <c r="F28" s="9" t="str">
        <f t="shared" si="5"/>
        <v>N/A</v>
      </c>
      <c r="G28" s="9" t="s">
        <v>1744</v>
      </c>
      <c r="H28" s="9" t="str">
        <f t="shared" si="6"/>
        <v>N/A</v>
      </c>
      <c r="I28" s="10">
        <v>51.37</v>
      </c>
      <c r="J28" s="10" t="s">
        <v>1744</v>
      </c>
      <c r="K28" s="9" t="str">
        <f t="shared" si="0"/>
        <v>N/A</v>
      </c>
    </row>
    <row r="29" spans="1:11" x14ac:dyDescent="0.25">
      <c r="A29" s="26" t="s">
        <v>319</v>
      </c>
      <c r="B29" s="91" t="s">
        <v>213</v>
      </c>
      <c r="C29" s="9">
        <v>0</v>
      </c>
      <c r="D29" s="9" t="str">
        <f t="shared" si="4"/>
        <v>N/A</v>
      </c>
      <c r="E29" s="9">
        <v>0</v>
      </c>
      <c r="F29" s="9" t="str">
        <f t="shared" si="5"/>
        <v>N/A</v>
      </c>
      <c r="G29" s="9" t="s">
        <v>1744</v>
      </c>
      <c r="H29" s="9" t="str">
        <f t="shared" si="6"/>
        <v>N/A</v>
      </c>
      <c r="I29" s="10" t="s">
        <v>1744</v>
      </c>
      <c r="J29" s="10" t="s">
        <v>1744</v>
      </c>
      <c r="K29" s="9" t="str">
        <f t="shared" si="0"/>
        <v>N/A</v>
      </c>
    </row>
    <row r="30" spans="1:11" x14ac:dyDescent="0.25">
      <c r="A30" s="26" t="s">
        <v>833</v>
      </c>
      <c r="B30" s="91" t="s">
        <v>213</v>
      </c>
      <c r="C30" s="9">
        <v>92.063056888000006</v>
      </c>
      <c r="D30" s="9" t="str">
        <f t="shared" si="4"/>
        <v>N/A</v>
      </c>
      <c r="E30" s="9">
        <v>47.058823529000001</v>
      </c>
      <c r="F30" s="9" t="str">
        <f t="shared" si="5"/>
        <v>N/A</v>
      </c>
      <c r="G30" s="9" t="s">
        <v>1744</v>
      </c>
      <c r="H30" s="9" t="str">
        <f t="shared" si="6"/>
        <v>N/A</v>
      </c>
      <c r="I30" s="10">
        <v>-48.9</v>
      </c>
      <c r="J30" s="10" t="s">
        <v>1744</v>
      </c>
      <c r="K30" s="9" t="str">
        <f t="shared" si="0"/>
        <v>N/A</v>
      </c>
    </row>
    <row r="31" spans="1:11" x14ac:dyDescent="0.25">
      <c r="A31" s="96" t="s">
        <v>320</v>
      </c>
      <c r="B31" s="35" t="s">
        <v>213</v>
      </c>
      <c r="C31" s="9" t="s">
        <v>1744</v>
      </c>
      <c r="D31" s="9" t="str">
        <f t="shared" si="4"/>
        <v>N/A</v>
      </c>
      <c r="E31" s="9" t="s">
        <v>1744</v>
      </c>
      <c r="F31" s="9" t="str">
        <f t="shared" si="5"/>
        <v>N/A</v>
      </c>
      <c r="G31" s="9" t="s">
        <v>1744</v>
      </c>
      <c r="H31" s="9" t="str">
        <f t="shared" si="6"/>
        <v>N/A</v>
      </c>
      <c r="I31" s="10" t="s">
        <v>1744</v>
      </c>
      <c r="J31" s="10" t="s">
        <v>1744</v>
      </c>
      <c r="K31" s="9" t="str">
        <f t="shared" si="0"/>
        <v>N/A</v>
      </c>
    </row>
    <row r="32" spans="1:11" x14ac:dyDescent="0.25">
      <c r="A32" s="96" t="s">
        <v>321</v>
      </c>
      <c r="B32" s="35" t="s">
        <v>213</v>
      </c>
      <c r="C32" s="9">
        <v>99.990073456000005</v>
      </c>
      <c r="D32" s="9" t="str">
        <f t="shared" si="4"/>
        <v>N/A</v>
      </c>
      <c r="E32" s="9">
        <v>100</v>
      </c>
      <c r="F32" s="9" t="str">
        <f t="shared" si="5"/>
        <v>N/A</v>
      </c>
      <c r="G32" s="9" t="s">
        <v>1744</v>
      </c>
      <c r="H32" s="9" t="str">
        <f t="shared" si="6"/>
        <v>N/A</v>
      </c>
      <c r="I32" s="10">
        <v>9.9000000000000008E-3</v>
      </c>
      <c r="J32" s="10" t="s">
        <v>1744</v>
      </c>
      <c r="K32" s="9" t="str">
        <f t="shared" si="0"/>
        <v>N/A</v>
      </c>
    </row>
    <row r="33" spans="1:11" x14ac:dyDescent="0.25">
      <c r="A33" s="26" t="s">
        <v>322</v>
      </c>
      <c r="B33" s="91" t="s">
        <v>213</v>
      </c>
      <c r="C33" s="9">
        <v>0</v>
      </c>
      <c r="D33" s="9" t="str">
        <f t="shared" si="4"/>
        <v>N/A</v>
      </c>
      <c r="E33" s="9">
        <v>0</v>
      </c>
      <c r="F33" s="9" t="str">
        <f t="shared" si="5"/>
        <v>N/A</v>
      </c>
      <c r="G33" s="9" t="s">
        <v>1744</v>
      </c>
      <c r="H33" s="9" t="str">
        <f t="shared" si="6"/>
        <v>N/A</v>
      </c>
      <c r="I33" s="10" t="s">
        <v>1744</v>
      </c>
      <c r="J33" s="10" t="s">
        <v>1744</v>
      </c>
      <c r="K33" s="9" t="str">
        <f t="shared" si="0"/>
        <v>N/A</v>
      </c>
    </row>
    <row r="34" spans="1:11" x14ac:dyDescent="0.25">
      <c r="A34" s="26" t="s">
        <v>323</v>
      </c>
      <c r="B34" s="91" t="s">
        <v>213</v>
      </c>
      <c r="C34" s="9">
        <v>9.8318976152000008</v>
      </c>
      <c r="D34" s="9" t="str">
        <f t="shared" si="4"/>
        <v>N/A</v>
      </c>
      <c r="E34" s="9">
        <v>31.632653060999999</v>
      </c>
      <c r="F34" s="9" t="str">
        <f t="shared" si="5"/>
        <v>N/A</v>
      </c>
      <c r="G34" s="9" t="s">
        <v>1744</v>
      </c>
      <c r="H34" s="9" t="str">
        <f t="shared" si="6"/>
        <v>N/A</v>
      </c>
      <c r="I34" s="10">
        <v>221.7</v>
      </c>
      <c r="J34" s="10" t="s">
        <v>1744</v>
      </c>
      <c r="K34" s="9" t="str">
        <f t="shared" si="0"/>
        <v>N/A</v>
      </c>
    </row>
    <row r="35" spans="1:11" x14ac:dyDescent="0.25">
      <c r="A35" s="26" t="s">
        <v>1730</v>
      </c>
      <c r="B35" s="91" t="s">
        <v>213</v>
      </c>
      <c r="C35" s="9">
        <v>8.0285784782</v>
      </c>
      <c r="D35" s="9" t="str">
        <f t="shared" si="4"/>
        <v>N/A</v>
      </c>
      <c r="E35" s="9">
        <v>5.1020408162999997</v>
      </c>
      <c r="F35" s="9" t="str">
        <f>IF($B35="N/A","N/A",IF(E35&lt;0,"No","Yes"))</f>
        <v>N/A</v>
      </c>
      <c r="G35" s="9" t="s">
        <v>1744</v>
      </c>
      <c r="H35" s="9" t="str">
        <f t="shared" si="6"/>
        <v>N/A</v>
      </c>
      <c r="I35" s="10">
        <v>-36.5</v>
      </c>
      <c r="J35" s="10" t="s">
        <v>1744</v>
      </c>
      <c r="K35" s="9" t="str">
        <f t="shared" si="0"/>
        <v>N/A</v>
      </c>
    </row>
    <row r="36" spans="1:11" x14ac:dyDescent="0.25">
      <c r="A36" s="29" t="s">
        <v>372</v>
      </c>
      <c r="B36" s="1" t="s">
        <v>213</v>
      </c>
      <c r="C36" s="8">
        <v>58.758595534999998</v>
      </c>
      <c r="D36" s="9" t="str">
        <f t="shared" ref="D36:D39" si="7">IF($B36="N/A","N/A",IF(C36&lt;0,"No","Yes"))</f>
        <v>N/A</v>
      </c>
      <c r="E36" s="8">
        <v>65.306122449</v>
      </c>
      <c r="F36" s="9" t="str">
        <f t="shared" ref="F36:F39" si="8">IF($B36="N/A","N/A",IF(E36&lt;0,"No","Yes"))</f>
        <v>N/A</v>
      </c>
      <c r="G36" s="8" t="s">
        <v>1744</v>
      </c>
      <c r="H36" s="9" t="str">
        <f t="shared" ref="H36:H39" si="9">IF($B36="N/A","N/A",IF(G36&lt;0,"No","Yes"))</f>
        <v>N/A</v>
      </c>
      <c r="I36" s="10">
        <v>11.14</v>
      </c>
      <c r="J36" s="10" t="s">
        <v>1744</v>
      </c>
      <c r="K36" s="9" t="str">
        <f>IF(J36="Div by 0", "N/A", IF(J36="N/A","N/A", IF(J36&gt;30, "No", IF(J36&lt;-30, "No", "Yes"))))</f>
        <v>N/A</v>
      </c>
    </row>
    <row r="37" spans="1:11" x14ac:dyDescent="0.25">
      <c r="A37" s="29" t="s">
        <v>373</v>
      </c>
      <c r="B37" s="1" t="s">
        <v>213</v>
      </c>
      <c r="C37" s="8">
        <v>2.6497312721999999</v>
      </c>
      <c r="D37" s="9" t="str">
        <f t="shared" si="7"/>
        <v>N/A</v>
      </c>
      <c r="E37" s="8">
        <v>24.489795917999999</v>
      </c>
      <c r="F37" s="9" t="str">
        <f t="shared" si="8"/>
        <v>N/A</v>
      </c>
      <c r="G37" s="8" t="s">
        <v>1744</v>
      </c>
      <c r="H37" s="9" t="str">
        <f t="shared" si="9"/>
        <v>N/A</v>
      </c>
      <c r="I37" s="10">
        <v>824.2</v>
      </c>
      <c r="J37" s="10" t="s">
        <v>1744</v>
      </c>
      <c r="K37" s="9" t="str">
        <f>IF(J37="Div by 0", "N/A", IF(J37="N/A","N/A", IF(J37&gt;30, "No", IF(J37&lt;-30, "No", "Yes"))))</f>
        <v>N/A</v>
      </c>
    </row>
    <row r="38" spans="1:11" x14ac:dyDescent="0.25">
      <c r="A38" s="29" t="s">
        <v>374</v>
      </c>
      <c r="B38" s="1" t="s">
        <v>213</v>
      </c>
      <c r="C38" s="8">
        <v>1.4063958291000001</v>
      </c>
      <c r="D38" s="9" t="str">
        <f t="shared" si="7"/>
        <v>N/A</v>
      </c>
      <c r="E38" s="8">
        <v>8.1632653060999996</v>
      </c>
      <c r="F38" s="9" t="str">
        <f t="shared" si="8"/>
        <v>N/A</v>
      </c>
      <c r="G38" s="8" t="s">
        <v>1744</v>
      </c>
      <c r="H38" s="9" t="str">
        <f t="shared" si="9"/>
        <v>N/A</v>
      </c>
      <c r="I38" s="10">
        <v>480.4</v>
      </c>
      <c r="J38" s="10" t="s">
        <v>1744</v>
      </c>
      <c r="K38" s="9" t="str">
        <f>IF(J38="Div by 0", "N/A", IF(J38="N/A","N/A", IF(J38&gt;30, "No", IF(J38&lt;-30, "No", "Yes"))))</f>
        <v>N/A</v>
      </c>
    </row>
    <row r="39" spans="1:11" x14ac:dyDescent="0.25">
      <c r="A39" s="29" t="s">
        <v>375</v>
      </c>
      <c r="B39" s="1" t="s">
        <v>213</v>
      </c>
      <c r="C39" s="8">
        <v>5.1492753500000002E-2</v>
      </c>
      <c r="D39" s="9" t="str">
        <f t="shared" si="7"/>
        <v>N/A</v>
      </c>
      <c r="E39" s="8">
        <v>0</v>
      </c>
      <c r="F39" s="9" t="str">
        <f t="shared" si="8"/>
        <v>N/A</v>
      </c>
      <c r="G39" s="8" t="s">
        <v>1744</v>
      </c>
      <c r="H39" s="9" t="str">
        <f t="shared" si="9"/>
        <v>N/A</v>
      </c>
      <c r="I39" s="10">
        <v>-100</v>
      </c>
      <c r="J39" s="10" t="s">
        <v>1744</v>
      </c>
      <c r="K39" s="9" t="str">
        <f>IF(J39="Div by 0", "N/A", IF(J39="N/A","N/A", IF(J39&gt;30, "No", IF(J39&lt;-30, "No", "Yes"))))</f>
        <v>N/A</v>
      </c>
    </row>
    <row r="40" spans="1:11" x14ac:dyDescent="0.25">
      <c r="A40" s="141" t="s">
        <v>1632</v>
      </c>
      <c r="B40" s="142"/>
      <c r="C40" s="142"/>
      <c r="D40" s="142"/>
      <c r="E40" s="142"/>
      <c r="F40" s="142"/>
      <c r="G40" s="142"/>
      <c r="H40" s="142"/>
      <c r="I40" s="142"/>
      <c r="J40" s="142"/>
      <c r="K40" s="143"/>
    </row>
    <row r="41" spans="1:11" x14ac:dyDescent="0.25">
      <c r="A41" s="136" t="s">
        <v>1630</v>
      </c>
      <c r="B41" s="137"/>
      <c r="C41" s="137"/>
      <c r="D41" s="137"/>
      <c r="E41" s="137"/>
      <c r="F41" s="137"/>
      <c r="G41" s="137"/>
      <c r="H41" s="137"/>
      <c r="I41" s="137"/>
      <c r="J41" s="137"/>
      <c r="K41" s="138"/>
    </row>
    <row r="42" spans="1:11" x14ac:dyDescent="0.25">
      <c r="A42" s="139" t="s">
        <v>1731</v>
      </c>
      <c r="B42" s="139"/>
      <c r="C42" s="139"/>
      <c r="D42" s="139"/>
      <c r="E42" s="139"/>
      <c r="F42" s="139"/>
      <c r="G42" s="139"/>
      <c r="H42" s="139"/>
      <c r="I42" s="139"/>
      <c r="J42" s="139"/>
      <c r="K42" s="14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1727</v>
      </c>
      <c r="B1" s="128"/>
      <c r="C1" s="128"/>
      <c r="D1" s="128"/>
      <c r="E1" s="128"/>
      <c r="F1" s="128"/>
      <c r="G1" s="128"/>
      <c r="H1" s="128"/>
      <c r="I1" s="128"/>
      <c r="J1" s="128"/>
      <c r="K1" s="129"/>
    </row>
    <row r="2" spans="1:11" ht="13" x14ac:dyDescent="0.3">
      <c r="A2" s="133" t="s">
        <v>1578</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65.25" customHeight="1" x14ac:dyDescent="0.3">
      <c r="A5" s="23" t="s">
        <v>11</v>
      </c>
      <c r="B5" s="24" t="s">
        <v>212</v>
      </c>
      <c r="C5" s="24" t="s">
        <v>649</v>
      </c>
      <c r="D5" s="24" t="s">
        <v>1723</v>
      </c>
      <c r="E5" s="24" t="s">
        <v>1693</v>
      </c>
      <c r="F5" s="24" t="s">
        <v>1720</v>
      </c>
      <c r="G5" s="24" t="s">
        <v>1717</v>
      </c>
      <c r="H5" s="24" t="s">
        <v>1718</v>
      </c>
      <c r="I5" s="25" t="s">
        <v>1724</v>
      </c>
      <c r="J5" s="25" t="s">
        <v>1721</v>
      </c>
      <c r="K5" s="24" t="s">
        <v>650</v>
      </c>
    </row>
    <row r="6" spans="1:11" s="28" customFormat="1" x14ac:dyDescent="0.25">
      <c r="A6" s="93" t="s">
        <v>342</v>
      </c>
      <c r="B6" s="9" t="s">
        <v>213</v>
      </c>
      <c r="C6" s="5">
        <v>7</v>
      </c>
      <c r="D6" s="9" t="s">
        <v>213</v>
      </c>
      <c r="E6" s="5">
        <v>7</v>
      </c>
      <c r="F6" s="9" t="s">
        <v>213</v>
      </c>
      <c r="G6" s="5">
        <v>7</v>
      </c>
      <c r="H6" s="9" t="s">
        <v>213</v>
      </c>
      <c r="I6" s="118" t="s">
        <v>213</v>
      </c>
      <c r="J6" s="118" t="s">
        <v>213</v>
      </c>
      <c r="K6" s="9" t="s">
        <v>213</v>
      </c>
    </row>
    <row r="7" spans="1:11" s="28" customFormat="1" x14ac:dyDescent="0.25">
      <c r="A7" s="93" t="s">
        <v>12</v>
      </c>
      <c r="B7" s="30" t="s">
        <v>213</v>
      </c>
      <c r="C7" s="31">
        <v>288140</v>
      </c>
      <c r="D7" s="32" t="str">
        <f>IF($B7="N/A","N/A",IF(C7&gt;15,"No",IF(C7&lt;-15,"No","Yes")))</f>
        <v>N/A</v>
      </c>
      <c r="E7" s="31">
        <v>290123</v>
      </c>
      <c r="F7" s="32" t="str">
        <f>IF($B7="N/A","N/A",IF(E7&gt;15,"No",IF(E7&lt;-15,"No","Yes")))</f>
        <v>N/A</v>
      </c>
      <c r="G7" s="31">
        <v>286584</v>
      </c>
      <c r="H7" s="32" t="str">
        <f>IF($B7="N/A","N/A",IF(G7&gt;15,"No",IF(G7&lt;-15,"No","Yes")))</f>
        <v>N/A</v>
      </c>
      <c r="I7" s="33">
        <v>0.68820000000000003</v>
      </c>
      <c r="J7" s="33">
        <v>-1.22</v>
      </c>
      <c r="K7" s="32" t="str">
        <f t="shared" ref="K7:K24" si="0">IF(J7="Div by 0", "N/A", IF(J7="N/A","N/A", IF(J7&gt;30, "No", IF(J7&lt;-30, "No", "Yes"))))</f>
        <v>Yes</v>
      </c>
    </row>
    <row r="8" spans="1:11" x14ac:dyDescent="0.25">
      <c r="A8" s="93" t="s">
        <v>362</v>
      </c>
      <c r="B8" s="30" t="s">
        <v>213</v>
      </c>
      <c r="C8" s="34">
        <v>99.900742695000005</v>
      </c>
      <c r="D8" s="32" t="str">
        <f>IF($B8="N/A","N/A",IF(C8&gt;15,"No",IF(C8&lt;-15,"No","Yes")))</f>
        <v>N/A</v>
      </c>
      <c r="E8" s="34">
        <v>100</v>
      </c>
      <c r="F8" s="32" t="str">
        <f>IF($B8="N/A","N/A",IF(E8&gt;15,"No",IF(E8&lt;-15,"No","Yes")))</f>
        <v>N/A</v>
      </c>
      <c r="G8" s="34">
        <v>100</v>
      </c>
      <c r="H8" s="32" t="str">
        <f>IF($B8="N/A","N/A",IF(G8&gt;15,"No",IF(G8&lt;-15,"No","Yes")))</f>
        <v>N/A</v>
      </c>
      <c r="I8" s="33">
        <v>9.9400000000000002E-2</v>
      </c>
      <c r="J8" s="33">
        <v>0</v>
      </c>
      <c r="K8" s="32" t="str">
        <f t="shared" si="0"/>
        <v>Yes</v>
      </c>
    </row>
    <row r="9" spans="1:11" x14ac:dyDescent="0.25">
      <c r="A9" s="93" t="s">
        <v>119</v>
      </c>
      <c r="B9" s="35" t="s">
        <v>213</v>
      </c>
      <c r="C9" s="8">
        <v>9.9257305500000004E-2</v>
      </c>
      <c r="D9" s="9" t="str">
        <f>IF($B9="N/A","N/A",IF(C9&gt;15,"No",IF(C9&lt;-15,"No","Yes")))</f>
        <v>N/A</v>
      </c>
      <c r="E9" s="8">
        <v>0</v>
      </c>
      <c r="F9" s="9" t="str">
        <f>IF($B9="N/A","N/A",IF(E9&gt;15,"No",IF(E9&lt;-15,"No","Yes")))</f>
        <v>N/A</v>
      </c>
      <c r="G9" s="8">
        <v>0</v>
      </c>
      <c r="H9" s="9" t="str">
        <f>IF($B9="N/A","N/A",IF(G9&gt;15,"No",IF(G9&lt;-15,"No","Yes")))</f>
        <v>N/A</v>
      </c>
      <c r="I9" s="10">
        <v>-100</v>
      </c>
      <c r="J9" s="10" t="s">
        <v>1744</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1744</v>
      </c>
      <c r="J10" s="10" t="s">
        <v>1744</v>
      </c>
      <c r="K10" s="9" t="str">
        <f t="shared" si="0"/>
        <v>N/A</v>
      </c>
    </row>
    <row r="11" spans="1:11" x14ac:dyDescent="0.25">
      <c r="A11" s="93" t="s">
        <v>836</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1744</v>
      </c>
      <c r="J12" s="10" t="s">
        <v>1744</v>
      </c>
      <c r="K12" s="9" t="str">
        <f t="shared" si="0"/>
        <v>N/A</v>
      </c>
    </row>
    <row r="13" spans="1:11" x14ac:dyDescent="0.25">
      <c r="A13" s="93" t="s">
        <v>837</v>
      </c>
      <c r="B13" s="35" t="s">
        <v>214</v>
      </c>
      <c r="C13" s="8">
        <v>99.242729229000005</v>
      </c>
      <c r="D13" s="9" t="str">
        <f t="shared" si="1"/>
        <v>Yes</v>
      </c>
      <c r="E13" s="8">
        <v>99.764582607999998</v>
      </c>
      <c r="F13" s="9" t="str">
        <f t="shared" si="2"/>
        <v>Yes</v>
      </c>
      <c r="G13" s="8">
        <v>99.759930771000001</v>
      </c>
      <c r="H13" s="9" t="str">
        <f t="shared" si="3"/>
        <v>Yes</v>
      </c>
      <c r="I13" s="10">
        <v>0.52580000000000005</v>
      </c>
      <c r="J13" s="10">
        <v>-5.0000000000000001E-3</v>
      </c>
      <c r="K13" s="9" t="str">
        <f t="shared" si="0"/>
        <v>Yes</v>
      </c>
    </row>
    <row r="14" spans="1:11" x14ac:dyDescent="0.25">
      <c r="A14" s="93" t="s">
        <v>13</v>
      </c>
      <c r="B14" s="35" t="s">
        <v>213</v>
      </c>
      <c r="C14" s="36">
        <v>287854</v>
      </c>
      <c r="D14" s="9" t="str">
        <f>IF($B14="N/A","N/A",IF(C14&gt;15,"No",IF(C14&lt;-15,"No","Yes")))</f>
        <v>N/A</v>
      </c>
      <c r="E14" s="36">
        <v>290123</v>
      </c>
      <c r="F14" s="9" t="str">
        <f>IF($B14="N/A","N/A",IF(E14&gt;15,"No",IF(E14&lt;-15,"No","Yes")))</f>
        <v>N/A</v>
      </c>
      <c r="G14" s="36">
        <v>286584</v>
      </c>
      <c r="H14" s="9" t="str">
        <f>IF($B14="N/A","N/A",IF(G14&gt;15,"No",IF(G14&lt;-15,"No","Yes")))</f>
        <v>N/A</v>
      </c>
      <c r="I14" s="10">
        <v>0.78820000000000001</v>
      </c>
      <c r="J14" s="10">
        <v>-1.22</v>
      </c>
      <c r="K14" s="9" t="str">
        <f t="shared" si="0"/>
        <v>Yes</v>
      </c>
    </row>
    <row r="15" spans="1:11" x14ac:dyDescent="0.25">
      <c r="A15" s="93" t="s">
        <v>440</v>
      </c>
      <c r="B15" s="35" t="s">
        <v>215</v>
      </c>
      <c r="C15" s="8">
        <v>14.592814412999999</v>
      </c>
      <c r="D15" s="9" t="str">
        <f>IF($B15="N/A","N/A",IF(C15&gt;20,"No",IF(C15&lt;5,"No","Yes")))</f>
        <v>Yes</v>
      </c>
      <c r="E15" s="8">
        <v>15.528241469999999</v>
      </c>
      <c r="F15" s="9" t="str">
        <f>IF($B15="N/A","N/A",IF(E15&gt;20,"No",IF(E15&lt;5,"No","Yes")))</f>
        <v>Yes</v>
      </c>
      <c r="G15" s="8">
        <v>16.739245736000001</v>
      </c>
      <c r="H15" s="9" t="str">
        <f>IF($B15="N/A","N/A",IF(G15&gt;20,"No",IF(G15&lt;5,"No","Yes")))</f>
        <v>Yes</v>
      </c>
      <c r="I15" s="10">
        <v>6.41</v>
      </c>
      <c r="J15" s="10">
        <v>7.7990000000000004</v>
      </c>
      <c r="K15" s="9" t="str">
        <f t="shared" si="0"/>
        <v>Yes</v>
      </c>
    </row>
    <row r="16" spans="1:11" x14ac:dyDescent="0.25">
      <c r="A16" s="93" t="s">
        <v>441</v>
      </c>
      <c r="B16" s="30" t="s">
        <v>213</v>
      </c>
      <c r="C16" s="8">
        <v>85.407185587000001</v>
      </c>
      <c r="D16" s="9" t="str">
        <f>IF($B16="N/A","N/A",IF(C16&gt;15,"No",IF(C16&lt;-15,"No","Yes")))</f>
        <v>N/A</v>
      </c>
      <c r="E16" s="8">
        <v>84.471758530000002</v>
      </c>
      <c r="F16" s="9" t="str">
        <f>IF($B16="N/A","N/A",IF(E16&gt;15,"No",IF(E16&lt;-15,"No","Yes")))</f>
        <v>N/A</v>
      </c>
      <c r="G16" s="8">
        <v>83.260754263999999</v>
      </c>
      <c r="H16" s="9" t="str">
        <f>IF($B16="N/A","N/A",IF(G16&gt;15,"No",IF(G16&lt;-15,"No","Yes")))</f>
        <v>N/A</v>
      </c>
      <c r="I16" s="10">
        <v>-1.1000000000000001</v>
      </c>
      <c r="J16" s="10">
        <v>-1.43</v>
      </c>
      <c r="K16" s="9" t="str">
        <f t="shared" si="0"/>
        <v>Yes</v>
      </c>
    </row>
    <row r="17" spans="1:11" x14ac:dyDescent="0.25">
      <c r="A17" s="93" t="s">
        <v>442</v>
      </c>
      <c r="B17" s="35" t="s">
        <v>235</v>
      </c>
      <c r="C17" s="8">
        <v>27.308288228999999</v>
      </c>
      <c r="D17" s="9" t="str">
        <f>IF($B17="N/A","N/A",IF(C17&gt;1,"Yes","No"))</f>
        <v>Yes</v>
      </c>
      <c r="E17" s="8">
        <v>23.083312939999999</v>
      </c>
      <c r="F17" s="9" t="str">
        <f>IF($B17="N/A","N/A",IF(E17&gt;1,"Yes","No"))</f>
        <v>Yes</v>
      </c>
      <c r="G17" s="8">
        <v>33.137230271</v>
      </c>
      <c r="H17" s="9" t="str">
        <f>IF($B17="N/A","N/A",IF(G17&gt;1,"Yes","No"))</f>
        <v>Yes</v>
      </c>
      <c r="I17" s="10">
        <v>-15.5</v>
      </c>
      <c r="J17" s="10">
        <v>43.55</v>
      </c>
      <c r="K17" s="9" t="str">
        <f t="shared" si="0"/>
        <v>No</v>
      </c>
    </row>
    <row r="18" spans="1:11" x14ac:dyDescent="0.25">
      <c r="A18" s="93" t="s">
        <v>859</v>
      </c>
      <c r="B18" s="35" t="s">
        <v>213</v>
      </c>
      <c r="C18" s="94">
        <v>6163.7553557000001</v>
      </c>
      <c r="D18" s="9" t="str">
        <f>IF($B18="N/A","N/A",IF(C18&gt;15,"No",IF(C18&lt;-15,"No","Yes")))</f>
        <v>N/A</v>
      </c>
      <c r="E18" s="94">
        <v>7774.3684038000001</v>
      </c>
      <c r="F18" s="9" t="str">
        <f>IF($B18="N/A","N/A",IF(E18&gt;15,"No",IF(E18&lt;-15,"No","Yes")))</f>
        <v>N/A</v>
      </c>
      <c r="G18" s="94">
        <v>6510.2021249999998</v>
      </c>
      <c r="H18" s="9" t="str">
        <f>IF($B18="N/A","N/A",IF(G18&gt;15,"No",IF(G18&lt;-15,"No","Yes")))</f>
        <v>N/A</v>
      </c>
      <c r="I18" s="10">
        <v>26.13</v>
      </c>
      <c r="J18" s="10">
        <v>-16.3</v>
      </c>
      <c r="K18" s="9" t="str">
        <f t="shared" si="0"/>
        <v>Yes</v>
      </c>
    </row>
    <row r="19" spans="1:11" x14ac:dyDescent="0.25">
      <c r="A19" s="3" t="s">
        <v>131</v>
      </c>
      <c r="B19" s="35" t="s">
        <v>213</v>
      </c>
      <c r="C19" s="36">
        <v>48</v>
      </c>
      <c r="D19" s="35" t="s">
        <v>213</v>
      </c>
      <c r="E19" s="36">
        <v>132</v>
      </c>
      <c r="F19" s="35" t="s">
        <v>213</v>
      </c>
      <c r="G19" s="36">
        <v>187</v>
      </c>
      <c r="H19" s="9" t="str">
        <f>IF($B19="N/A","N/A",IF(G19&gt;15,"No",IF(G19&lt;-15,"No","Yes")))</f>
        <v>N/A</v>
      </c>
      <c r="I19" s="10">
        <v>175</v>
      </c>
      <c r="J19" s="10">
        <v>41.67</v>
      </c>
      <c r="K19" s="9" t="str">
        <f t="shared" si="0"/>
        <v>No</v>
      </c>
    </row>
    <row r="20" spans="1:11" x14ac:dyDescent="0.25">
      <c r="A20" s="3" t="s">
        <v>346</v>
      </c>
      <c r="B20" s="30" t="s">
        <v>213</v>
      </c>
      <c r="C20" s="8">
        <v>1.6658568799999999E-2</v>
      </c>
      <c r="D20" s="35" t="s">
        <v>213</v>
      </c>
      <c r="E20" s="8">
        <v>4.5497943999999998E-2</v>
      </c>
      <c r="F20" s="35" t="s">
        <v>213</v>
      </c>
      <c r="G20" s="8">
        <v>6.5251374799999998E-2</v>
      </c>
      <c r="H20" s="9" t="str">
        <f>IF($B20="N/A","N/A",IF(G20&gt;15,"No",IF(G20&lt;-15,"No","Yes")))</f>
        <v>N/A</v>
      </c>
      <c r="I20" s="10">
        <v>173.1</v>
      </c>
      <c r="J20" s="10">
        <v>43.42</v>
      </c>
      <c r="K20" s="9" t="str">
        <f t="shared" si="0"/>
        <v>No</v>
      </c>
    </row>
    <row r="21" spans="1:11" ht="25" x14ac:dyDescent="0.25">
      <c r="A21" s="3" t="s">
        <v>838</v>
      </c>
      <c r="B21" s="35" t="s">
        <v>213</v>
      </c>
      <c r="C21" s="94">
        <v>3632.3541667</v>
      </c>
      <c r="D21" s="9" t="str">
        <f>IF($B21="N/A","N/A",IF(C21&gt;60,"No",IF(C21&lt;15,"No","Yes")))</f>
        <v>N/A</v>
      </c>
      <c r="E21" s="94">
        <v>3299.5984847999998</v>
      </c>
      <c r="F21" s="9" t="str">
        <f>IF($B21="N/A","N/A",IF(E21&gt;60,"No",IF(E21&lt;15,"No","Yes")))</f>
        <v>N/A</v>
      </c>
      <c r="G21" s="94">
        <v>6399.1604278000004</v>
      </c>
      <c r="H21" s="9" t="str">
        <f>IF($B21="N/A","N/A",IF(G21&gt;60,"No",IF(G21&lt;15,"No","Yes")))</f>
        <v>N/A</v>
      </c>
      <c r="I21" s="10">
        <v>-9.16</v>
      </c>
      <c r="J21" s="10">
        <v>93.94</v>
      </c>
      <c r="K21" s="9" t="str">
        <f t="shared" si="0"/>
        <v>No</v>
      </c>
    </row>
    <row r="22" spans="1:11" x14ac:dyDescent="0.25">
      <c r="A22" s="3" t="s">
        <v>27</v>
      </c>
      <c r="B22" s="35" t="s">
        <v>217</v>
      </c>
      <c r="C22" s="36">
        <v>0</v>
      </c>
      <c r="D22" s="9" t="str">
        <f>IF($B22="N/A","N/A",IF(C22="N/A","N/A",IF(C22=0,"Yes","No")))</f>
        <v>Yes</v>
      </c>
      <c r="E22" s="36">
        <v>0</v>
      </c>
      <c r="F22" s="9" t="str">
        <f>IF($B22="N/A","N/A",IF(E22="N/A","N/A",IF(E22=0,"Yes","No")))</f>
        <v>Yes</v>
      </c>
      <c r="G22" s="36">
        <v>11</v>
      </c>
      <c r="H22" s="9" t="str">
        <f>IF($B22="N/A","N/A",IF(G22=0,"Yes","No"))</f>
        <v>No</v>
      </c>
      <c r="I22" s="10" t="s">
        <v>1744</v>
      </c>
      <c r="J22" s="10" t="s">
        <v>1744</v>
      </c>
      <c r="K22" s="9" t="str">
        <f t="shared" si="0"/>
        <v>N/A</v>
      </c>
    </row>
    <row r="23" spans="1:11" x14ac:dyDescent="0.25">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1744</v>
      </c>
      <c r="J23" s="10" t="s">
        <v>1744</v>
      </c>
      <c r="K23" s="9" t="str">
        <f t="shared" si="0"/>
        <v>N/A</v>
      </c>
    </row>
    <row r="24" spans="1:11" x14ac:dyDescent="0.25">
      <c r="A24" s="3" t="s">
        <v>820</v>
      </c>
      <c r="B24" s="35" t="s">
        <v>217</v>
      </c>
      <c r="C24" s="45">
        <v>0</v>
      </c>
      <c r="D24" s="9" t="str">
        <f t="shared" si="4"/>
        <v>Yes</v>
      </c>
      <c r="E24" s="45">
        <v>0</v>
      </c>
      <c r="F24" s="9" t="str">
        <f t="shared" si="5"/>
        <v>Yes</v>
      </c>
      <c r="G24" s="45">
        <v>0</v>
      </c>
      <c r="H24" s="9" t="str">
        <f t="shared" si="6"/>
        <v>Yes</v>
      </c>
      <c r="I24" s="10" t="s">
        <v>1744</v>
      </c>
      <c r="J24" s="10" t="s">
        <v>1744</v>
      </c>
      <c r="K24" s="9" t="str">
        <f t="shared" si="0"/>
        <v>N/A</v>
      </c>
    </row>
    <row r="25" spans="1:11" x14ac:dyDescent="0.25">
      <c r="A25" s="141" t="s">
        <v>1632</v>
      </c>
      <c r="B25" s="142"/>
      <c r="C25" s="142"/>
      <c r="D25" s="142"/>
      <c r="E25" s="142"/>
      <c r="F25" s="142"/>
      <c r="G25" s="142"/>
      <c r="H25" s="142"/>
      <c r="I25" s="142"/>
      <c r="J25" s="142"/>
      <c r="K25" s="143"/>
    </row>
    <row r="26" spans="1:11" x14ac:dyDescent="0.25">
      <c r="A26" s="136" t="s">
        <v>1630</v>
      </c>
      <c r="B26" s="137"/>
      <c r="C26" s="137"/>
      <c r="D26" s="137"/>
      <c r="E26" s="137"/>
      <c r="F26" s="137"/>
      <c r="G26" s="137"/>
      <c r="H26" s="137"/>
      <c r="I26" s="137"/>
      <c r="J26" s="137"/>
      <c r="K26" s="138"/>
    </row>
    <row r="27" spans="1:11" x14ac:dyDescent="0.25">
      <c r="A27" s="139" t="s">
        <v>1731</v>
      </c>
      <c r="B27" s="139"/>
      <c r="C27" s="139"/>
      <c r="D27" s="139"/>
      <c r="E27" s="139"/>
      <c r="F27" s="139"/>
      <c r="G27" s="139"/>
      <c r="H27" s="139"/>
      <c r="I27" s="139"/>
      <c r="J27" s="139"/>
      <c r="K27" s="140"/>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1727</v>
      </c>
      <c r="B1" s="128"/>
      <c r="C1" s="128"/>
      <c r="D1" s="128"/>
      <c r="E1" s="128"/>
      <c r="F1" s="128"/>
      <c r="G1" s="128"/>
      <c r="H1" s="128"/>
      <c r="I1" s="128"/>
      <c r="J1" s="128"/>
      <c r="K1" s="129"/>
    </row>
    <row r="2" spans="1:11" ht="13" x14ac:dyDescent="0.3">
      <c r="A2" s="133" t="s">
        <v>1579</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75" t="s">
        <v>12</v>
      </c>
      <c r="B6" s="35" t="s">
        <v>213</v>
      </c>
      <c r="C6" s="36">
        <v>245848</v>
      </c>
      <c r="D6" s="9" t="str">
        <f>IF($B6="N/A","N/A",IF(C6&gt;15,"No",IF(C6&lt;-15,"No","Yes")))</f>
        <v>N/A</v>
      </c>
      <c r="E6" s="36">
        <v>245072</v>
      </c>
      <c r="F6" s="9" t="str">
        <f>IF($B6="N/A","N/A",IF(E6&gt;15,"No",IF(E6&lt;-15,"No","Yes")))</f>
        <v>N/A</v>
      </c>
      <c r="G6" s="36">
        <v>238612</v>
      </c>
      <c r="H6" s="9" t="str">
        <f>IF($B6="N/A","N/A",IF(G6&gt;15,"No",IF(G6&lt;-15,"No","Yes")))</f>
        <v>N/A</v>
      </c>
      <c r="I6" s="10">
        <v>-0.316</v>
      </c>
      <c r="J6" s="10">
        <v>-2.64</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ht="25" x14ac:dyDescent="0.25">
      <c r="A9" s="75" t="s">
        <v>840</v>
      </c>
      <c r="B9" s="35" t="s">
        <v>236</v>
      </c>
      <c r="C9" s="37">
        <v>200.58025257</v>
      </c>
      <c r="D9" s="9" t="str">
        <f>IF($B9="N/A","N/A",IF(C9&gt;100,"No",IF(C9&lt;50,"No","Yes")))</f>
        <v>No</v>
      </c>
      <c r="E9" s="37">
        <v>203.70370661999999</v>
      </c>
      <c r="F9" s="9" t="str">
        <f>IF($B9="N/A","N/A",IF(E9&gt;100,"No",IF(E9&lt;50,"No","Yes")))</f>
        <v>No</v>
      </c>
      <c r="G9" s="37">
        <v>203.33296573999999</v>
      </c>
      <c r="H9" s="9" t="str">
        <f>IF($B9="N/A","N/A",IF(G9&gt;100,"No",IF(G9&lt;50,"No","Yes")))</f>
        <v>No</v>
      </c>
      <c r="I9" s="10">
        <v>1.5569999999999999</v>
      </c>
      <c r="J9" s="10">
        <v>-0.182</v>
      </c>
      <c r="K9" s="9" t="str">
        <f t="shared" si="0"/>
        <v>Yes</v>
      </c>
    </row>
    <row r="10" spans="1:11" ht="25" x14ac:dyDescent="0.25">
      <c r="A10" s="75" t="s">
        <v>841</v>
      </c>
      <c r="B10" s="35" t="s">
        <v>213</v>
      </c>
      <c r="C10" s="37">
        <v>729.87851855999997</v>
      </c>
      <c r="D10" s="9" t="str">
        <f>IF($B10="N/A","N/A",IF(C10&gt;15,"No",IF(C10&lt;-15,"No","Yes")))</f>
        <v>N/A</v>
      </c>
      <c r="E10" s="37">
        <v>768.02115471000002</v>
      </c>
      <c r="F10" s="9" t="str">
        <f>IF($B10="N/A","N/A",IF(E10&gt;15,"No",IF(E10&lt;-15,"No","Yes")))</f>
        <v>N/A</v>
      </c>
      <c r="G10" s="37">
        <v>769.05990488999998</v>
      </c>
      <c r="H10" s="9" t="str">
        <f>IF($B10="N/A","N/A",IF(G10&gt;15,"No",IF(G10&lt;-15,"No","Yes")))</f>
        <v>N/A</v>
      </c>
      <c r="I10" s="10">
        <v>5.226</v>
      </c>
      <c r="J10" s="10">
        <v>0.1353</v>
      </c>
      <c r="K10" s="9" t="str">
        <f t="shared" si="0"/>
        <v>Yes</v>
      </c>
    </row>
    <row r="11" spans="1:11" ht="25" x14ac:dyDescent="0.25">
      <c r="A11" s="75" t="s">
        <v>842</v>
      </c>
      <c r="B11" s="35" t="s">
        <v>213</v>
      </c>
      <c r="C11" s="37">
        <v>305.31273499000002</v>
      </c>
      <c r="D11" s="9" t="str">
        <f>IF($B11="N/A","N/A",IF(C11&gt;15,"No",IF(C11&lt;-15,"No","Yes")))</f>
        <v>N/A</v>
      </c>
      <c r="E11" s="37">
        <v>1353.6112556999999</v>
      </c>
      <c r="F11" s="9" t="str">
        <f>IF($B11="N/A","N/A",IF(E11&gt;15,"No",IF(E11&lt;-15,"No","Yes")))</f>
        <v>N/A</v>
      </c>
      <c r="G11" s="37">
        <v>1382.3639839</v>
      </c>
      <c r="H11" s="9" t="str">
        <f>IF($B11="N/A","N/A",IF(G11&gt;15,"No",IF(G11&lt;-15,"No","Yes")))</f>
        <v>N/A</v>
      </c>
      <c r="I11" s="10">
        <v>343.4</v>
      </c>
      <c r="J11" s="10">
        <v>2.1240000000000001</v>
      </c>
      <c r="K11" s="9" t="str">
        <f t="shared" si="0"/>
        <v>Yes</v>
      </c>
    </row>
    <row r="12" spans="1:11" ht="25" x14ac:dyDescent="0.25">
      <c r="A12" s="75" t="s">
        <v>843</v>
      </c>
      <c r="B12" s="35" t="s">
        <v>213</v>
      </c>
      <c r="C12" s="37">
        <v>1165.7505802000001</v>
      </c>
      <c r="D12" s="9" t="str">
        <f>IF($B12="N/A","N/A",IF(C12&gt;15,"No",IF(C12&lt;-15,"No","Yes")))</f>
        <v>N/A</v>
      </c>
      <c r="E12" s="37">
        <v>1560.2932315</v>
      </c>
      <c r="F12" s="9" t="str">
        <f>IF($B12="N/A","N/A",IF(E12&gt;15,"No",IF(E12&lt;-15,"No","Yes")))</f>
        <v>N/A</v>
      </c>
      <c r="G12" s="37">
        <v>1855.9548646999999</v>
      </c>
      <c r="H12" s="9" t="str">
        <f>IF($B12="N/A","N/A",IF(G12&gt;15,"No",IF(G12&lt;-15,"No","Yes")))</f>
        <v>N/A</v>
      </c>
      <c r="I12" s="10">
        <v>33.840000000000003</v>
      </c>
      <c r="J12" s="10">
        <v>18.95</v>
      </c>
      <c r="K12" s="9" t="str">
        <f t="shared" si="0"/>
        <v>Yes</v>
      </c>
    </row>
    <row r="13" spans="1:11" x14ac:dyDescent="0.25">
      <c r="A13" s="75" t="s">
        <v>652</v>
      </c>
      <c r="B13" s="35" t="s">
        <v>237</v>
      </c>
      <c r="C13" s="8">
        <v>93.110783898999998</v>
      </c>
      <c r="D13" s="9" t="str">
        <f>IF($B13="N/A","N/A",IF(C13&gt;99,"No",IF(C13&lt;75,"No","Yes")))</f>
        <v>Yes</v>
      </c>
      <c r="E13" s="8">
        <v>92.383054775999994</v>
      </c>
      <c r="F13" s="9" t="str">
        <f>IF($B13="N/A","N/A",IF(E13&gt;99,"No",IF(E13&lt;75,"No","Yes")))</f>
        <v>Yes</v>
      </c>
      <c r="G13" s="8">
        <v>93.281561698000004</v>
      </c>
      <c r="H13" s="9" t="str">
        <f>IF($B13="N/A","N/A",IF(G13&gt;99,"No",IF(G13&lt;75,"No","Yes")))</f>
        <v>Yes</v>
      </c>
      <c r="I13" s="10">
        <v>-0.78200000000000003</v>
      </c>
      <c r="J13" s="10">
        <v>0.97260000000000002</v>
      </c>
      <c r="K13" s="9" t="str">
        <f t="shared" ref="K13:K24" si="1">IF(J13="Div by 0", "N/A", IF(J13="N/A","N/A", IF(J13&gt;30, "No", IF(J13&lt;-30, "No", "Yes"))))</f>
        <v>Yes</v>
      </c>
    </row>
    <row r="14" spans="1:11" x14ac:dyDescent="0.25">
      <c r="A14" s="75" t="s">
        <v>493</v>
      </c>
      <c r="B14" s="35" t="s">
        <v>213</v>
      </c>
      <c r="C14" s="9">
        <v>100</v>
      </c>
      <c r="D14" s="9" t="str">
        <f>IF($B14="N/A","N/A",IF(C14&gt;15,"No",IF(C14&lt;-15,"No","Yes")))</f>
        <v>N/A</v>
      </c>
      <c r="E14" s="9">
        <v>99.996024822999999</v>
      </c>
      <c r="F14" s="9" t="str">
        <f>IF($B14="N/A","N/A",IF(E14&gt;15,"No",IF(E14&lt;-15,"No","Yes")))</f>
        <v>N/A</v>
      </c>
      <c r="G14" s="9">
        <v>99.999101451000001</v>
      </c>
      <c r="H14" s="9" t="str">
        <f>IF($B14="N/A","N/A",IF(G14&gt;15,"No",IF(G14&lt;-15,"No","Yes")))</f>
        <v>N/A</v>
      </c>
      <c r="I14" s="10">
        <v>-4.0000000000000001E-3</v>
      </c>
      <c r="J14" s="10">
        <v>3.0999999999999999E-3</v>
      </c>
      <c r="K14" s="9" t="str">
        <f t="shared" si="1"/>
        <v>Yes</v>
      </c>
    </row>
    <row r="15" spans="1:11" x14ac:dyDescent="0.25">
      <c r="A15" s="75" t="s">
        <v>844</v>
      </c>
      <c r="B15" s="35" t="s">
        <v>213</v>
      </c>
      <c r="C15" s="36">
        <v>27.756813783999998</v>
      </c>
      <c r="D15" s="9" t="str">
        <f>IF($B15="N/A","N/A",IF(C15&gt;15,"No",IF(C15&lt;-15,"No","Yes")))</f>
        <v>N/A</v>
      </c>
      <c r="E15" s="10">
        <v>27.756665311999999</v>
      </c>
      <c r="F15" s="9" t="str">
        <f>IF($B15="N/A","N/A",IF(E15&gt;15,"No",IF(E15&lt;-15,"No","Yes")))</f>
        <v>N/A</v>
      </c>
      <c r="G15" s="10">
        <v>27.760669245999999</v>
      </c>
      <c r="H15" s="9" t="str">
        <f>IF($B15="N/A","N/A",IF(G15&gt;15,"No",IF(G15&lt;-15,"No","Yes")))</f>
        <v>N/A</v>
      </c>
      <c r="I15" s="10">
        <v>-1E-3</v>
      </c>
      <c r="J15" s="10">
        <v>1.44E-2</v>
      </c>
      <c r="K15" s="9" t="str">
        <f t="shared" si="1"/>
        <v>Yes</v>
      </c>
    </row>
    <row r="16" spans="1:11" x14ac:dyDescent="0.25">
      <c r="A16" s="72" t="s">
        <v>653</v>
      </c>
      <c r="B16" s="51" t="s">
        <v>238</v>
      </c>
      <c r="C16" s="9">
        <v>5.6587810353999997</v>
      </c>
      <c r="D16" s="9" t="str">
        <f>IF($B16="N/A","N/A",IF(C16&gt;20,"No",IF(C16&lt;=0,"No","Yes")))</f>
        <v>Yes</v>
      </c>
      <c r="E16" s="9">
        <v>5.6824116994000002</v>
      </c>
      <c r="F16" s="9" t="str">
        <f>IF($B16="N/A","N/A",IF(E16&gt;20,"No",IF(E16&lt;=0,"No","Yes")))</f>
        <v>Yes</v>
      </c>
      <c r="G16" s="9">
        <v>5.2109701104999999</v>
      </c>
      <c r="H16" s="9" t="str">
        <f>IF($B16="N/A","N/A",IF(G16&gt;20,"No",IF(G16&lt;=0,"No","Yes")))</f>
        <v>Yes</v>
      </c>
      <c r="I16" s="10">
        <v>0.41760000000000003</v>
      </c>
      <c r="J16" s="10">
        <v>-8.3000000000000007</v>
      </c>
      <c r="K16" s="9" t="str">
        <f t="shared" si="1"/>
        <v>Yes</v>
      </c>
    </row>
    <row r="17" spans="1:11" x14ac:dyDescent="0.25">
      <c r="A17" s="72" t="s">
        <v>369</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845</v>
      </c>
      <c r="B18" s="35" t="s">
        <v>213</v>
      </c>
      <c r="C18" s="10">
        <v>27.336472109999999</v>
      </c>
      <c r="D18" s="9" t="str">
        <f>IF($B18="N/A","N/A",IF(C18&gt;15,"No",IF(C18&lt;-15,"No","Yes")))</f>
        <v>N/A</v>
      </c>
      <c r="E18" s="10">
        <v>26.323782852000001</v>
      </c>
      <c r="F18" s="9" t="str">
        <f>IF($B18="N/A","N/A",IF(E18&gt;15,"No",IF(E18&lt;-15,"No","Yes")))</f>
        <v>N/A</v>
      </c>
      <c r="G18" s="10">
        <v>27.649589834</v>
      </c>
      <c r="H18" s="9" t="str">
        <f>IF($B18="N/A","N/A",IF(G18&gt;15,"No",IF(G18&lt;-15,"No","Yes")))</f>
        <v>N/A</v>
      </c>
      <c r="I18" s="10">
        <v>-3.7</v>
      </c>
      <c r="J18" s="10">
        <v>5.0369999999999999</v>
      </c>
      <c r="K18" s="9" t="str">
        <f t="shared" si="1"/>
        <v>Yes</v>
      </c>
    </row>
    <row r="19" spans="1:11" x14ac:dyDescent="0.25">
      <c r="A19" s="75" t="s">
        <v>654</v>
      </c>
      <c r="B19" s="51" t="s">
        <v>239</v>
      </c>
      <c r="C19" s="9">
        <v>8.0130812499999995E-2</v>
      </c>
      <c r="D19" s="9" t="str">
        <f>IF($B19="N/A","N/A",IF(C19&gt;10,"No",IF(C19&lt;=0,"No","Yes")))</f>
        <v>Yes</v>
      </c>
      <c r="E19" s="9">
        <v>0.1077234445</v>
      </c>
      <c r="F19" s="9" t="str">
        <f>IF($B19="N/A","N/A",IF(E19&gt;10,"No",IF(E19&lt;=0,"No","Yes")))</f>
        <v>Yes</v>
      </c>
      <c r="G19" s="9">
        <v>0.1152498617</v>
      </c>
      <c r="H19" s="9" t="str">
        <f>IF($B19="N/A","N/A",IF(G19&gt;10,"No",IF(G19&lt;=0,"No","Yes")))</f>
        <v>Yes</v>
      </c>
      <c r="I19" s="10">
        <v>34.43</v>
      </c>
      <c r="J19" s="10">
        <v>6.9870000000000001</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846</v>
      </c>
      <c r="B21" s="35" t="s">
        <v>213</v>
      </c>
      <c r="C21" s="10">
        <v>52.654822334999999</v>
      </c>
      <c r="D21" s="9" t="str">
        <f>IF($B21="N/A","N/A",IF(C21&gt;15,"No",IF(C21&lt;-15,"No","Yes")))</f>
        <v>N/A</v>
      </c>
      <c r="E21" s="10">
        <v>42.200757576000001</v>
      </c>
      <c r="F21" s="9" t="str">
        <f>IF($B21="N/A","N/A",IF(E21&gt;15,"No",IF(E21&lt;-15,"No","Yes")))</f>
        <v>N/A</v>
      </c>
      <c r="G21" s="10">
        <v>34.247272727000002</v>
      </c>
      <c r="H21" s="9" t="str">
        <f>IF($B21="N/A","N/A",IF(G21&gt;15,"No",IF(G21&lt;-15,"No","Yes")))</f>
        <v>N/A</v>
      </c>
      <c r="I21" s="10">
        <v>-19.899999999999999</v>
      </c>
      <c r="J21" s="10">
        <v>-18.8</v>
      </c>
      <c r="K21" s="9" t="str">
        <f t="shared" si="1"/>
        <v>Yes</v>
      </c>
    </row>
    <row r="22" spans="1:11" x14ac:dyDescent="0.25">
      <c r="A22" s="75" t="s">
        <v>1696</v>
      </c>
      <c r="B22" s="51" t="s">
        <v>224</v>
      </c>
      <c r="C22" s="9">
        <v>1.1503042530000001</v>
      </c>
      <c r="D22" s="9" t="str">
        <f>IF($B22="N/A","N/A",IF(C22&gt;5,"No",IF(C22&lt;=0,"No","Yes")))</f>
        <v>Yes</v>
      </c>
      <c r="E22" s="9">
        <v>1.8268100803</v>
      </c>
      <c r="F22" s="9" t="str">
        <f>IF($B22="N/A","N/A",IF(E22&gt;5,"No",IF(E22&lt;=0,"No","Yes")))</f>
        <v>Yes</v>
      </c>
      <c r="G22" s="9">
        <v>1.3922183292999999</v>
      </c>
      <c r="H22" s="9" t="str">
        <f>IF($B22="N/A","N/A",IF(G22&gt;5,"No",IF(G22&lt;=0,"No","Yes")))</f>
        <v>Yes</v>
      </c>
      <c r="I22" s="10">
        <v>58.81</v>
      </c>
      <c r="J22" s="10">
        <v>-23.8</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847</v>
      </c>
      <c r="B24" s="35" t="s">
        <v>213</v>
      </c>
      <c r="C24" s="10">
        <v>9.7510608203999993</v>
      </c>
      <c r="D24" s="9" t="str">
        <f>IF($B24="N/A","N/A",IF(C24&gt;15,"No",IF(C24&lt;-15,"No","Yes")))</f>
        <v>N/A</v>
      </c>
      <c r="E24" s="10">
        <v>6.3459906187000001</v>
      </c>
      <c r="F24" s="9" t="str">
        <f>IF($B24="N/A","N/A",IF(E24&gt;15,"No",IF(E24&lt;-15,"No","Yes")))</f>
        <v>N/A</v>
      </c>
      <c r="G24" s="10">
        <v>8.5301023479999998</v>
      </c>
      <c r="H24" s="9" t="str">
        <f>IF($B24="N/A","N/A",IF(G24&gt;15,"No",IF(G24&lt;-15,"No","Yes")))</f>
        <v>N/A</v>
      </c>
      <c r="I24" s="10">
        <v>-34.9</v>
      </c>
      <c r="J24" s="10">
        <v>34.42</v>
      </c>
      <c r="K24" s="9" t="str">
        <f t="shared" si="1"/>
        <v>No</v>
      </c>
    </row>
    <row r="25" spans="1:11" x14ac:dyDescent="0.25">
      <c r="A25" s="75" t="s">
        <v>15</v>
      </c>
      <c r="B25" s="35" t="s">
        <v>240</v>
      </c>
      <c r="C25" s="9">
        <v>2.2989814845000001</v>
      </c>
      <c r="D25" s="9" t="str">
        <f>IF($B25="N/A","N/A",IF(C25&gt;20,"No",IF(C25&lt;1,"No","Yes")))</f>
        <v>Yes</v>
      </c>
      <c r="E25" s="9">
        <v>1.9888032904999999</v>
      </c>
      <c r="F25" s="9" t="str">
        <f>IF($B25="N/A","N/A",IF(E25&gt;20,"No",IF(E25&lt;1,"No","Yes")))</f>
        <v>Yes</v>
      </c>
      <c r="G25" s="9">
        <v>1.6763616246999999</v>
      </c>
      <c r="H25" s="9" t="str">
        <f>IF($B25="N/A","N/A",IF(G25&gt;20,"No",IF(G25&lt;1,"No","Yes")))</f>
        <v>Yes</v>
      </c>
      <c r="I25" s="10">
        <v>-13.5</v>
      </c>
      <c r="J25" s="10">
        <v>-15.7</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848</v>
      </c>
      <c r="B28" s="35" t="s">
        <v>226</v>
      </c>
      <c r="C28" s="9">
        <v>13.932592496</v>
      </c>
      <c r="D28" s="9" t="str">
        <f>IF($B28="N/A","N/A",IF(C28&gt;30,"No",IF(C28&lt;5,"No","Yes")))</f>
        <v>Yes</v>
      </c>
      <c r="E28" s="9">
        <v>12.851733368</v>
      </c>
      <c r="F28" s="9" t="str">
        <f>IF($B28="N/A","N/A",IF(E28&gt;30,"No",IF(E28&lt;5,"No","Yes")))</f>
        <v>Yes</v>
      </c>
      <c r="G28" s="9">
        <v>12.313714314</v>
      </c>
      <c r="H28" s="9" t="str">
        <f>IF($B28="N/A","N/A",IF(G28&gt;30,"No",IF(G28&lt;5,"No","Yes")))</f>
        <v>Yes</v>
      </c>
      <c r="I28" s="10">
        <v>-7.76</v>
      </c>
      <c r="J28" s="10">
        <v>-4.1900000000000004</v>
      </c>
      <c r="K28" s="9" t="str">
        <f t="shared" si="2"/>
        <v>Yes</v>
      </c>
    </row>
    <row r="29" spans="1:11" x14ac:dyDescent="0.25">
      <c r="A29" s="75" t="s">
        <v>849</v>
      </c>
      <c r="B29" s="35" t="s">
        <v>227</v>
      </c>
      <c r="C29" s="9">
        <v>48.003644528000002</v>
      </c>
      <c r="D29" s="9" t="str">
        <f>IF($B29="N/A","N/A",IF(C29&gt;75,"No",IF(C29&lt;15,"No","Yes")))</f>
        <v>Yes</v>
      </c>
      <c r="E29" s="9">
        <v>46.028106026000003</v>
      </c>
      <c r="F29" s="9" t="str">
        <f>IF($B29="N/A","N/A",IF(E29&gt;75,"No",IF(E29&lt;15,"No","Yes")))</f>
        <v>Yes</v>
      </c>
      <c r="G29" s="9">
        <v>44.433222135000001</v>
      </c>
      <c r="H29" s="9" t="str">
        <f>IF($B29="N/A","N/A",IF(G29&gt;75,"No",IF(G29&lt;15,"No","Yes")))</f>
        <v>Yes</v>
      </c>
      <c r="I29" s="10">
        <v>-4.12</v>
      </c>
      <c r="J29" s="10">
        <v>-3.47</v>
      </c>
      <c r="K29" s="9" t="str">
        <f t="shared" si="2"/>
        <v>Yes</v>
      </c>
    </row>
    <row r="30" spans="1:11" x14ac:dyDescent="0.25">
      <c r="A30" s="75" t="s">
        <v>850</v>
      </c>
      <c r="B30" s="35" t="s">
        <v>228</v>
      </c>
      <c r="C30" s="9">
        <v>38.063356220000003</v>
      </c>
      <c r="D30" s="9" t="str">
        <f>IF($B30="N/A","N/A",IF(C30&gt;70,"No",IF(C30&lt;25,"No","Yes")))</f>
        <v>Yes</v>
      </c>
      <c r="E30" s="9">
        <v>41.120160605999999</v>
      </c>
      <c r="F30" s="9" t="str">
        <f>IF($B30="N/A","N/A",IF(E30&gt;70,"No",IF(E30&lt;25,"No","Yes")))</f>
        <v>Yes</v>
      </c>
      <c r="G30" s="9">
        <v>43.253063550999997</v>
      </c>
      <c r="H30" s="9" t="str">
        <f>IF($B30="N/A","N/A",IF(G30&gt;70,"No",IF(G30&lt;25,"No","Yes")))</f>
        <v>Yes</v>
      </c>
      <c r="I30" s="10">
        <v>8.0310000000000006</v>
      </c>
      <c r="J30" s="10">
        <v>5.1870000000000003</v>
      </c>
      <c r="K30" s="9" t="str">
        <f t="shared" si="2"/>
        <v>Yes</v>
      </c>
    </row>
    <row r="31" spans="1:11" x14ac:dyDescent="0.25">
      <c r="A31" s="75" t="s">
        <v>160</v>
      </c>
      <c r="B31" s="35" t="s">
        <v>214</v>
      </c>
      <c r="C31" s="9">
        <v>99.999186488999996</v>
      </c>
      <c r="D31" s="9" t="str">
        <f>IF($B31="N/A","N/A",IF(C31&gt;100,"No",IF(C31&lt;95,"No","Yes")))</f>
        <v>Yes</v>
      </c>
      <c r="E31" s="9">
        <v>99.997551740000006</v>
      </c>
      <c r="F31" s="9" t="str">
        <f>IF($B31="N/A","N/A",IF(E31&gt;100,"No",IF(E31&lt;95,"No","Yes")))</f>
        <v>Yes</v>
      </c>
      <c r="G31" s="9">
        <v>99.996647276999994</v>
      </c>
      <c r="H31" s="9" t="str">
        <f>IF($B31="N/A","N/A",IF(G31&gt;100,"No",IF(G31&lt;95,"No","Yes")))</f>
        <v>Yes</v>
      </c>
      <c r="I31" s="10">
        <v>-2E-3</v>
      </c>
      <c r="J31" s="10">
        <v>-1E-3</v>
      </c>
      <c r="K31" s="9" t="str">
        <f t="shared" si="2"/>
        <v>Yes</v>
      </c>
    </row>
    <row r="32" spans="1:11" x14ac:dyDescent="0.25">
      <c r="A32" s="29" t="s">
        <v>372</v>
      </c>
      <c r="B32" s="35" t="s">
        <v>241</v>
      </c>
      <c r="C32" s="9">
        <v>1.0075331099</v>
      </c>
      <c r="D32" s="9" t="str">
        <f>IF($B32="N/A","N/A",IF(C32&gt;5,"No",IF(C32&lt;1,"No","Yes")))</f>
        <v>Yes</v>
      </c>
      <c r="E32" s="9">
        <v>1.1633315923000001</v>
      </c>
      <c r="F32" s="9" t="str">
        <f>IF($B32="N/A","N/A",IF(E32&gt;5,"No",IF(E32&lt;1,"No","Yes")))</f>
        <v>Yes</v>
      </c>
      <c r="G32" s="9">
        <v>1.3708447185999999</v>
      </c>
      <c r="H32" s="9" t="str">
        <f>IF($B32="N/A","N/A",IF(G32&gt;5,"No",IF(G32&lt;1,"No","Yes")))</f>
        <v>Yes</v>
      </c>
      <c r="I32" s="10">
        <v>15.46</v>
      </c>
      <c r="J32" s="10">
        <v>17.84</v>
      </c>
      <c r="K32" s="9" t="str">
        <f t="shared" si="2"/>
        <v>Yes</v>
      </c>
    </row>
    <row r="33" spans="1:11" x14ac:dyDescent="0.25">
      <c r="A33" s="29" t="s">
        <v>374</v>
      </c>
      <c r="B33" s="35" t="s">
        <v>242</v>
      </c>
      <c r="C33" s="9">
        <v>97.266197000000005</v>
      </c>
      <c r="D33" s="9" t="str">
        <f>IF($B33="N/A","N/A",IF(C33&gt;98,"No",IF(C33&lt;8,"No","Yes")))</f>
        <v>Yes</v>
      </c>
      <c r="E33" s="9">
        <v>97.135127635999993</v>
      </c>
      <c r="F33" s="9" t="str">
        <f>IF($B33="N/A","N/A",IF(E33&gt;98,"No",IF(E33&lt;8,"No","Yes")))</f>
        <v>Yes</v>
      </c>
      <c r="G33" s="9">
        <v>97.055470806000002</v>
      </c>
      <c r="H33" s="9" t="str">
        <f>IF($B33="N/A","N/A",IF(G33&gt;98,"No",IF(G33&lt;8,"No","Yes")))</f>
        <v>Yes</v>
      </c>
      <c r="I33" s="10">
        <v>-0.13500000000000001</v>
      </c>
      <c r="J33" s="10">
        <v>-8.2000000000000003E-2</v>
      </c>
      <c r="K33" s="9" t="str">
        <f t="shared" si="2"/>
        <v>Yes</v>
      </c>
    </row>
    <row r="34" spans="1:11" x14ac:dyDescent="0.25">
      <c r="A34" s="29" t="s">
        <v>375</v>
      </c>
      <c r="B34" s="51" t="s">
        <v>224</v>
      </c>
      <c r="C34" s="9">
        <v>0.71588949270000002</v>
      </c>
      <c r="D34" s="9" t="str">
        <f>IF($B34="N/A","N/A",IF(C34&gt;5,"No",IF(C34&lt;=0,"No","Yes")))</f>
        <v>Yes</v>
      </c>
      <c r="E34" s="9">
        <v>0.7512078083</v>
      </c>
      <c r="F34" s="9" t="str">
        <f>IF($B34="N/A","N/A",IF(E34&gt;5,"No",IF(E34&lt;=0,"No","Yes")))</f>
        <v>Yes</v>
      </c>
      <c r="G34" s="9">
        <v>0.66342011300000003</v>
      </c>
      <c r="H34" s="9" t="str">
        <f>IF($B34="N/A","N/A",IF(G34&gt;5,"No",IF(G34&lt;=0,"No","Yes")))</f>
        <v>Yes</v>
      </c>
      <c r="I34" s="10">
        <v>4.9329999999999998</v>
      </c>
      <c r="J34" s="10">
        <v>-11.7</v>
      </c>
      <c r="K34" s="9" t="str">
        <f t="shared" si="2"/>
        <v>Yes</v>
      </c>
    </row>
    <row r="35" spans="1:11" ht="12" customHeight="1" x14ac:dyDescent="0.25">
      <c r="A35" s="141" t="s">
        <v>1632</v>
      </c>
      <c r="B35" s="142"/>
      <c r="C35" s="142"/>
      <c r="D35" s="142"/>
      <c r="E35" s="142"/>
      <c r="F35" s="142"/>
      <c r="G35" s="142"/>
      <c r="H35" s="142"/>
      <c r="I35" s="142"/>
      <c r="J35" s="142"/>
      <c r="K35" s="143"/>
    </row>
    <row r="36" spans="1:11" x14ac:dyDescent="0.25">
      <c r="A36" s="136" t="s">
        <v>1630</v>
      </c>
      <c r="B36" s="137"/>
      <c r="C36" s="137"/>
      <c r="D36" s="137"/>
      <c r="E36" s="137"/>
      <c r="F36" s="137"/>
      <c r="G36" s="137"/>
      <c r="H36" s="137"/>
      <c r="I36" s="137"/>
      <c r="J36" s="137"/>
      <c r="K36" s="138"/>
    </row>
    <row r="37" spans="1:11" x14ac:dyDescent="0.25">
      <c r="A37" s="139" t="s">
        <v>1731</v>
      </c>
      <c r="B37" s="139"/>
      <c r="C37" s="139"/>
      <c r="D37" s="139"/>
      <c r="E37" s="139"/>
      <c r="F37" s="139"/>
      <c r="G37" s="139"/>
      <c r="H37" s="139"/>
      <c r="I37" s="139"/>
      <c r="J37" s="139"/>
      <c r="K37" s="14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1727</v>
      </c>
      <c r="B1" s="128"/>
      <c r="C1" s="128"/>
      <c r="D1" s="128"/>
      <c r="E1" s="128"/>
      <c r="F1" s="128"/>
      <c r="G1" s="128"/>
      <c r="H1" s="128"/>
      <c r="I1" s="128"/>
      <c r="J1" s="128"/>
      <c r="K1" s="129"/>
    </row>
    <row r="2" spans="1:11" ht="13" x14ac:dyDescent="0.3">
      <c r="A2" s="133" t="s">
        <v>1580</v>
      </c>
      <c r="B2" s="134"/>
      <c r="C2" s="134"/>
      <c r="D2" s="134"/>
      <c r="E2" s="134"/>
      <c r="F2" s="134"/>
      <c r="G2" s="134"/>
      <c r="H2" s="134"/>
      <c r="I2" s="134"/>
      <c r="J2" s="134"/>
      <c r="K2" s="135"/>
    </row>
    <row r="3" spans="1:11" ht="13" x14ac:dyDescent="0.3">
      <c r="A3" s="133" t="s">
        <v>1743</v>
      </c>
      <c r="B3" s="134"/>
      <c r="C3" s="134"/>
      <c r="D3" s="134"/>
      <c r="E3" s="134"/>
      <c r="F3" s="134"/>
      <c r="G3" s="134"/>
      <c r="H3" s="134"/>
      <c r="I3" s="134"/>
      <c r="J3" s="134"/>
      <c r="K3" s="135"/>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1723</v>
      </c>
      <c r="E5" s="24" t="s">
        <v>1693</v>
      </c>
      <c r="F5" s="24" t="s">
        <v>1720</v>
      </c>
      <c r="G5" s="24" t="s">
        <v>1717</v>
      </c>
      <c r="H5" s="24" t="s">
        <v>1718</v>
      </c>
      <c r="I5" s="25" t="s">
        <v>1724</v>
      </c>
      <c r="J5" s="25" t="s">
        <v>1721</v>
      </c>
      <c r="K5" s="24" t="s">
        <v>650</v>
      </c>
    </row>
    <row r="6" spans="1:11" x14ac:dyDescent="0.25">
      <c r="A6" s="75" t="s">
        <v>12</v>
      </c>
      <c r="B6" s="35" t="s">
        <v>213</v>
      </c>
      <c r="C6" s="36">
        <v>42006</v>
      </c>
      <c r="D6" s="9" t="str">
        <f>IF($B6="N/A","N/A",IF(C6&gt;15,"No",IF(C6&lt;-15,"No","Yes")))</f>
        <v>N/A</v>
      </c>
      <c r="E6" s="36">
        <v>45051</v>
      </c>
      <c r="F6" s="9" t="str">
        <f>IF($B6="N/A","N/A",IF(E6&gt;15,"No",IF(E6&lt;-15,"No","Yes")))</f>
        <v>N/A</v>
      </c>
      <c r="G6" s="36">
        <v>47972</v>
      </c>
      <c r="H6" s="9" t="str">
        <f>IF($B6="N/A","N/A",IF(G6&gt;15,"No",IF(G6&lt;-15,"No","Yes")))</f>
        <v>N/A</v>
      </c>
      <c r="I6" s="10">
        <v>7.2489999999999997</v>
      </c>
      <c r="J6" s="10">
        <v>6.484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5" t="s">
        <v>851</v>
      </c>
      <c r="B9" s="35" t="s">
        <v>213</v>
      </c>
      <c r="C9" s="37">
        <v>822.23887063999996</v>
      </c>
      <c r="D9" s="9" t="str">
        <f>IF($B9="N/A","N/A",IF(C9&gt;15,"No",IF(C9&lt;-15,"No","Yes")))</f>
        <v>N/A</v>
      </c>
      <c r="E9" s="37">
        <v>796.01742469999999</v>
      </c>
      <c r="F9" s="9" t="str">
        <f>IF($B9="N/A","N/A",IF(E9&gt;15,"No",IF(E9&lt;-15,"No","Yes")))</f>
        <v>N/A</v>
      </c>
      <c r="G9" s="37">
        <v>794.33569581999996</v>
      </c>
      <c r="H9" s="9" t="str">
        <f>IF($B9="N/A","N/A",IF(G9&gt;15,"No",IF(G9&lt;-15,"No","Yes")))</f>
        <v>N/A</v>
      </c>
      <c r="I9" s="10">
        <v>-3.19</v>
      </c>
      <c r="J9" s="10">
        <v>-0.21099999999999999</v>
      </c>
      <c r="K9" s="9" t="str">
        <f t="shared" si="0"/>
        <v>Yes</v>
      </c>
    </row>
    <row r="10" spans="1:11" x14ac:dyDescent="0.25">
      <c r="A10" s="75" t="s">
        <v>652</v>
      </c>
      <c r="B10" s="35" t="s">
        <v>237</v>
      </c>
      <c r="C10" s="8">
        <v>97.364662190999994</v>
      </c>
      <c r="D10" s="9" t="str">
        <f>IF($B10="N/A","N/A",IF(C10&gt;99,"No",IF(C10&lt;75,"No","Yes")))</f>
        <v>Yes</v>
      </c>
      <c r="E10" s="8">
        <v>99.209784466000002</v>
      </c>
      <c r="F10" s="9" t="str">
        <f>IF($B10="N/A","N/A",IF(E10&gt;99,"No",IF(E10&lt;75,"No","Yes")))</f>
        <v>No</v>
      </c>
      <c r="G10" s="8">
        <v>99.170349369999997</v>
      </c>
      <c r="H10" s="9" t="str">
        <f>IF($B10="N/A","N/A",IF(G10&gt;99,"No",IF(G10&lt;75,"No","Yes")))</f>
        <v>No</v>
      </c>
      <c r="I10" s="10">
        <v>1.895</v>
      </c>
      <c r="J10" s="10">
        <v>-0.04</v>
      </c>
      <c r="K10" s="9" t="str">
        <f t="shared" si="0"/>
        <v>Yes</v>
      </c>
    </row>
    <row r="11" spans="1:11" x14ac:dyDescent="0.25">
      <c r="A11" s="72" t="s">
        <v>653</v>
      </c>
      <c r="B11" s="51" t="s">
        <v>238</v>
      </c>
      <c r="C11" s="9">
        <v>1.0165214493000001</v>
      </c>
      <c r="D11" s="9" t="str">
        <f>IF($B11="N/A","N/A",IF(C11&gt;20,"No",IF(C11&lt;=0,"No","Yes")))</f>
        <v>Yes</v>
      </c>
      <c r="E11" s="9">
        <v>7.9909436E-2</v>
      </c>
      <c r="F11" s="9" t="str">
        <f>IF($B11="N/A","N/A",IF(E11&gt;20,"No",IF(E11&lt;=0,"No","Yes")))</f>
        <v>Yes</v>
      </c>
      <c r="G11" s="9">
        <v>0.2397231719</v>
      </c>
      <c r="H11" s="9" t="str">
        <f>IF($B11="N/A","N/A",IF(G11&gt;20,"No",IF(G11&lt;=0,"No","Yes")))</f>
        <v>Yes</v>
      </c>
      <c r="I11" s="10">
        <v>-92.1</v>
      </c>
      <c r="J11" s="10">
        <v>200</v>
      </c>
      <c r="K11" s="9" t="str">
        <f t="shared" si="0"/>
        <v>No</v>
      </c>
    </row>
    <row r="12" spans="1:11" x14ac:dyDescent="0.25">
      <c r="A12" s="75" t="s">
        <v>654</v>
      </c>
      <c r="B12" s="51" t="s">
        <v>239</v>
      </c>
      <c r="C12" s="9">
        <v>0.46660000950000002</v>
      </c>
      <c r="D12" s="9" t="str">
        <f>IF($B12="N/A","N/A",IF(C12&gt;10,"No",IF(C12&lt;=0,"No","Yes")))</f>
        <v>Yes</v>
      </c>
      <c r="E12" s="9">
        <v>0.6836696189</v>
      </c>
      <c r="F12" s="9" t="str">
        <f>IF($B12="N/A","N/A",IF(E12&gt;10,"No",IF(E12&lt;=0,"No","Yes")))</f>
        <v>Yes</v>
      </c>
      <c r="G12" s="9">
        <v>0.57116651380000005</v>
      </c>
      <c r="H12" s="9" t="str">
        <f>IF($B12="N/A","N/A",IF(G12&gt;10,"No",IF(G12&lt;=0,"No","Yes")))</f>
        <v>Yes</v>
      </c>
      <c r="I12" s="10">
        <v>46.52</v>
      </c>
      <c r="J12" s="10">
        <v>-16.5</v>
      </c>
      <c r="K12" s="9" t="str">
        <f t="shared" si="0"/>
        <v>Yes</v>
      </c>
    </row>
    <row r="13" spans="1:11" x14ac:dyDescent="0.25">
      <c r="A13" s="75" t="s">
        <v>655</v>
      </c>
      <c r="B13" s="51" t="s">
        <v>224</v>
      </c>
      <c r="C13" s="9">
        <v>1.15221635</v>
      </c>
      <c r="D13" s="9" t="str">
        <f>IF($B13="N/A","N/A",IF(C13&gt;5,"No",IF(C13&lt;=0,"No","Yes")))</f>
        <v>Yes</v>
      </c>
      <c r="E13" s="9">
        <v>2.6636478700000001E-2</v>
      </c>
      <c r="F13" s="9" t="str">
        <f>IF($B13="N/A","N/A",IF(E13&gt;5,"No",IF(E13&lt;=0,"No","Yes")))</f>
        <v>Yes</v>
      </c>
      <c r="G13" s="9">
        <v>1.87609439E-2</v>
      </c>
      <c r="H13" s="9" t="str">
        <f>IF($B13="N/A","N/A",IF(G13&gt;5,"No",IF(G13&lt;=0,"No","Yes")))</f>
        <v>Yes</v>
      </c>
      <c r="I13" s="10">
        <v>-97.7</v>
      </c>
      <c r="J13" s="10">
        <v>-29.6</v>
      </c>
      <c r="K13" s="9" t="str">
        <f t="shared" si="0"/>
        <v>Yes</v>
      </c>
    </row>
    <row r="14" spans="1:11" x14ac:dyDescent="0.25">
      <c r="A14" s="75"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1744</v>
      </c>
      <c r="J14" s="10" t="s">
        <v>1744</v>
      </c>
      <c r="K14" s="9" t="str">
        <f t="shared" si="0"/>
        <v>N/A</v>
      </c>
    </row>
    <row r="15" spans="1:11" x14ac:dyDescent="0.25">
      <c r="A15" s="75" t="s">
        <v>32</v>
      </c>
      <c r="B15" s="35" t="s">
        <v>214</v>
      </c>
      <c r="C15" s="9">
        <v>98.428795886000003</v>
      </c>
      <c r="D15" s="9" t="str">
        <f>IF($B15="N/A","N/A",IF(C15&gt;100,"No",IF(C15&lt;95,"No","Yes")))</f>
        <v>Yes</v>
      </c>
      <c r="E15" s="9">
        <v>97.125480011999997</v>
      </c>
      <c r="F15" s="9" t="str">
        <f>IF($B15="N/A","N/A",IF(E15&gt;100,"No",IF(E15&lt;95,"No","Yes")))</f>
        <v>Yes</v>
      </c>
      <c r="G15" s="9">
        <v>96.658467439000006</v>
      </c>
      <c r="H15" s="9" t="str">
        <f>IF($B15="N/A","N/A",IF(G15&gt;100,"No",IF(G15&lt;95,"No","Yes")))</f>
        <v>Yes</v>
      </c>
      <c r="I15" s="10">
        <v>-1.32</v>
      </c>
      <c r="J15" s="10">
        <v>-0.48099999999999998</v>
      </c>
      <c r="K15" s="9" t="str">
        <f t="shared" si="0"/>
        <v>Yes</v>
      </c>
    </row>
    <row r="16" spans="1:11" x14ac:dyDescent="0.25">
      <c r="A16" s="75" t="s">
        <v>848</v>
      </c>
      <c r="B16" s="35" t="s">
        <v>226</v>
      </c>
      <c r="C16" s="9">
        <v>7.5339815218000004</v>
      </c>
      <c r="D16" s="9" t="str">
        <f>IF($B16="N/A","N/A",IF(C16&gt;30,"No",IF(C16&lt;5,"No","Yes")))</f>
        <v>Yes</v>
      </c>
      <c r="E16" s="9">
        <v>7.4298381936000002</v>
      </c>
      <c r="F16" s="9" t="str">
        <f>IF($B16="N/A","N/A",IF(E16&gt;30,"No",IF(E16&lt;5,"No","Yes")))</f>
        <v>Yes</v>
      </c>
      <c r="G16" s="9">
        <v>6.5582609071000002</v>
      </c>
      <c r="H16" s="9" t="str">
        <f>IF($B16="N/A","N/A",IF(G16&gt;30,"No",IF(G16&lt;5,"No","Yes")))</f>
        <v>Yes</v>
      </c>
      <c r="I16" s="10">
        <v>-1.38</v>
      </c>
      <c r="J16" s="10">
        <v>-11.7</v>
      </c>
      <c r="K16" s="9" t="str">
        <f t="shared" si="0"/>
        <v>Yes</v>
      </c>
    </row>
    <row r="17" spans="1:11" x14ac:dyDescent="0.25">
      <c r="A17" s="75" t="s">
        <v>849</v>
      </c>
      <c r="B17" s="35" t="s">
        <v>227</v>
      </c>
      <c r="C17" s="9">
        <v>39.701543076</v>
      </c>
      <c r="D17" s="9" t="str">
        <f>IF($B17="N/A","N/A",IF(C17&gt;75,"No",IF(C17&lt;15,"No","Yes")))</f>
        <v>Yes</v>
      </c>
      <c r="E17" s="9">
        <v>38.026784898000002</v>
      </c>
      <c r="F17" s="9" t="str">
        <f>IF($B17="N/A","N/A",IF(E17&gt;75,"No",IF(E17&lt;15,"No","Yes")))</f>
        <v>Yes</v>
      </c>
      <c r="G17" s="9">
        <v>37.770924540000003</v>
      </c>
      <c r="H17" s="9" t="str">
        <f>IF($B17="N/A","N/A",IF(G17&gt;75,"No",IF(G17&lt;15,"No","Yes")))</f>
        <v>Yes</v>
      </c>
      <c r="I17" s="10">
        <v>-4.22</v>
      </c>
      <c r="J17" s="10">
        <v>-0.67300000000000004</v>
      </c>
      <c r="K17" s="9" t="str">
        <f t="shared" si="0"/>
        <v>Yes</v>
      </c>
    </row>
    <row r="18" spans="1:11" x14ac:dyDescent="0.25">
      <c r="A18" s="75" t="s">
        <v>850</v>
      </c>
      <c r="B18" s="35" t="s">
        <v>228</v>
      </c>
      <c r="C18" s="9">
        <v>52.759638174999999</v>
      </c>
      <c r="D18" s="9" t="str">
        <f>IF($B18="N/A","N/A",IF(C18&gt;70,"No",IF(C18&lt;25,"No","Yes")))</f>
        <v>Yes</v>
      </c>
      <c r="E18" s="9">
        <v>54.543376907999999</v>
      </c>
      <c r="F18" s="9" t="str">
        <f>IF($B18="N/A","N/A",IF(E18&gt;70,"No",IF(E18&lt;25,"No","Yes")))</f>
        <v>Yes</v>
      </c>
      <c r="G18" s="9">
        <v>55.664344712999998</v>
      </c>
      <c r="H18" s="9" t="str">
        <f>IF($B18="N/A","N/A",IF(G18&gt;70,"No",IF(G18&lt;25,"No","Yes")))</f>
        <v>Yes</v>
      </c>
      <c r="I18" s="10">
        <v>3.3809999999999998</v>
      </c>
      <c r="J18" s="10">
        <v>2.0550000000000002</v>
      </c>
      <c r="K18" s="9" t="str">
        <f t="shared" si="0"/>
        <v>Yes</v>
      </c>
    </row>
    <row r="19" spans="1:11" x14ac:dyDescent="0.25">
      <c r="A19" s="75" t="s">
        <v>160</v>
      </c>
      <c r="B19" s="35" t="s">
        <v>214</v>
      </c>
      <c r="C19" s="9">
        <v>0</v>
      </c>
      <c r="D19" s="9" t="str">
        <f>IF($B19="N/A","N/A",IF(C19&gt;100,"No",IF(C19&lt;95,"No","Yes")))</f>
        <v>No</v>
      </c>
      <c r="E19" s="9">
        <v>0</v>
      </c>
      <c r="F19" s="9" t="str">
        <f>IF($B19="N/A","N/A",IF(E19&gt;100,"No",IF(E19&lt;95,"No","Yes")))</f>
        <v>No</v>
      </c>
      <c r="G19" s="9">
        <v>0</v>
      </c>
      <c r="H19" s="9" t="str">
        <f>IF($B19="N/A","N/A",IF(G19&gt;100,"No",IF(G19&lt;95,"No","Yes")))</f>
        <v>No</v>
      </c>
      <c r="I19" s="10" t="s">
        <v>1744</v>
      </c>
      <c r="J19" s="10" t="s">
        <v>1744</v>
      </c>
      <c r="K19" s="9" t="str">
        <f t="shared" si="0"/>
        <v>N/A</v>
      </c>
    </row>
    <row r="20" spans="1:11" x14ac:dyDescent="0.25">
      <c r="A20" s="29" t="s">
        <v>372</v>
      </c>
      <c r="B20" s="35" t="s">
        <v>241</v>
      </c>
      <c r="C20" s="9">
        <v>0</v>
      </c>
      <c r="D20" s="9" t="str">
        <f>IF($B20="N/A","N/A",IF(C20&gt;5,"No",IF(C20&lt;1,"No","Yes")))</f>
        <v>No</v>
      </c>
      <c r="E20" s="9">
        <v>0</v>
      </c>
      <c r="F20" s="9" t="str">
        <f>IF($B20="N/A","N/A",IF(E20&gt;5,"No",IF(E20&lt;1,"No","Yes")))</f>
        <v>No</v>
      </c>
      <c r="G20" s="9">
        <v>0</v>
      </c>
      <c r="H20" s="9" t="str">
        <f>IF($B20="N/A","N/A",IF(G20&gt;5,"No",IF(G20&lt;1,"No","Yes")))</f>
        <v>No</v>
      </c>
      <c r="I20" s="10" t="s">
        <v>1744</v>
      </c>
      <c r="J20" s="10" t="s">
        <v>1744</v>
      </c>
      <c r="K20" s="9" t="str">
        <f t="shared" si="0"/>
        <v>N/A</v>
      </c>
    </row>
    <row r="21" spans="1:11" x14ac:dyDescent="0.25">
      <c r="A21" s="29" t="s">
        <v>374</v>
      </c>
      <c r="B21" s="35" t="s">
        <v>242</v>
      </c>
      <c r="C21" s="9">
        <v>0</v>
      </c>
      <c r="D21" s="9" t="str">
        <f>IF($B21="N/A","N/A",IF(C21&gt;98,"No",IF(C21&lt;8,"No","Yes")))</f>
        <v>No</v>
      </c>
      <c r="E21" s="9">
        <v>0</v>
      </c>
      <c r="F21" s="9" t="str">
        <f>IF($B21="N/A","N/A",IF(E21&gt;98,"No",IF(E21&lt;8,"No","Yes")))</f>
        <v>No</v>
      </c>
      <c r="G21" s="9">
        <v>0</v>
      </c>
      <c r="H21" s="9" t="str">
        <f>IF($B21="N/A","N/A",IF(G21&gt;98,"No",IF(G21&lt;8,"No","Yes")))</f>
        <v>No</v>
      </c>
      <c r="I21" s="10" t="s">
        <v>1744</v>
      </c>
      <c r="J21" s="10" t="s">
        <v>1744</v>
      </c>
      <c r="K21" s="9" t="str">
        <f t="shared" si="0"/>
        <v>N/A</v>
      </c>
    </row>
    <row r="22" spans="1:11" x14ac:dyDescent="0.25">
      <c r="A22" s="29" t="s">
        <v>375</v>
      </c>
      <c r="B22" s="51" t="s">
        <v>224</v>
      </c>
      <c r="C22" s="9">
        <v>0</v>
      </c>
      <c r="D22" s="9" t="str">
        <f>IF($B22="N/A","N/A",IF(C22&gt;5,"No",IF(C22&lt;=0,"No","Yes")))</f>
        <v>No</v>
      </c>
      <c r="E22" s="9">
        <v>0</v>
      </c>
      <c r="F22" s="9" t="str">
        <f>IF($B22="N/A","N/A",IF(E22&gt;5,"No",IF(E22&lt;=0,"No","Yes")))</f>
        <v>No</v>
      </c>
      <c r="G22" s="9">
        <v>0</v>
      </c>
      <c r="H22" s="9" t="str">
        <f>IF($B22="N/A","N/A",IF(G22&gt;5,"No",IF(G22&lt;=0,"No","Yes")))</f>
        <v>No</v>
      </c>
      <c r="I22" s="10" t="s">
        <v>1744</v>
      </c>
      <c r="J22" s="10" t="s">
        <v>1744</v>
      </c>
      <c r="K22" s="9" t="str">
        <f t="shared" si="0"/>
        <v>N/A</v>
      </c>
    </row>
    <row r="23" spans="1:11" ht="12" customHeight="1" x14ac:dyDescent="0.25">
      <c r="A23" s="141" t="s">
        <v>1632</v>
      </c>
      <c r="B23" s="142"/>
      <c r="C23" s="142"/>
      <c r="D23" s="142"/>
      <c r="E23" s="142"/>
      <c r="F23" s="142"/>
      <c r="G23" s="142"/>
      <c r="H23" s="142"/>
      <c r="I23" s="142"/>
      <c r="J23" s="142"/>
      <c r="K23" s="143"/>
    </row>
    <row r="24" spans="1:11" x14ac:dyDescent="0.25">
      <c r="A24" s="136" t="s">
        <v>1630</v>
      </c>
      <c r="B24" s="137"/>
      <c r="C24" s="137"/>
      <c r="D24" s="137"/>
      <c r="E24" s="137"/>
      <c r="F24" s="137"/>
      <c r="G24" s="137"/>
      <c r="H24" s="137"/>
      <c r="I24" s="137"/>
      <c r="J24" s="137"/>
      <c r="K24" s="138"/>
    </row>
    <row r="25" spans="1:11" x14ac:dyDescent="0.25">
      <c r="A25" s="139" t="s">
        <v>1731</v>
      </c>
      <c r="B25" s="139"/>
      <c r="C25" s="139"/>
      <c r="D25" s="139"/>
      <c r="E25" s="139"/>
      <c r="F25" s="139"/>
      <c r="G25" s="139"/>
      <c r="H25" s="139"/>
      <c r="I25" s="139"/>
      <c r="J25" s="139"/>
      <c r="K25" s="140"/>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2025-04-03T11:04:01Z</dcterms:modified>
  <dc:language>English</dc:language>
</cp:coreProperties>
</file>