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91F5D38-556F-4392-85B1-FC31A51F597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<sst xmlns="http://schemas.openxmlformats.org/spreadsheetml/2006/main" count="8204" uniqueCount="1752">
  <si>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</si>
  <si>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</si>
  <si>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</si>
  <si>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</si>
  <si>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</si>
  <si>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</si>
  <si>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</si>
  <si>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</si>
  <si>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</si>
  <si>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</si>
  <si>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</si>
  <si>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</si>
  <si>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</si>
  <si>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</si>
  <si>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</si>
  <si>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</si>
  <si>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</si>
  <si>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</si>
  <si>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</si>
  <si>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</si>
  <si>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</si>
  <si>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</si>
  <si>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</si>
  <si>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</si>
  <si>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</si>
  <si>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</si>
  <si>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</si>
  <si>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</si>
  <si>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</si>
  <si>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</si>
  <si>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</si>
  <si>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</si>
  <si>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</si>
  <si>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</si>
  <si>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</si>
  <si>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</si>
  <si>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</si>
  <si>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</si>
  <si>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</si>
  <si>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</si>
  <si>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</si>
  <si>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</si>
  <si>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</si>
  <si>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</si>
  <si>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</si>
  <si>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</si>
  <si>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</si>
  <si>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</si>
  <si>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</si>
  <si>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</si>
  <si>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</si>
  <si>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</si>
  <si>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</si>
  <si>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</si>
  <si>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</si>
  <si>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</si>
  <si>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</si>
  <si>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</si>
  <si>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</si>
  <si>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</si>
  <si>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</si>
  <si>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</si>
  <si>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</si>
  <si>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</si>
  <si>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</si>
  <si>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</si>
  <si>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</si>
  <si>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</si>
  <si>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</si>
  <si>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</si>
  <si>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</si>
  <si>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</si>
  <si>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</si>
  <si>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</si>
  <si>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</si>
  <si>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</si>
  <si>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</si>
  <si>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</si>
  <si>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</si>
  <si>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</si>
  <si>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</si>
  <si>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</si>
  <si>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</si>
  <si>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</si>
  <si>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</si>
  <si>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</si>
  <si>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</si>
  <si>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</si>
  <si>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</si>
  <si>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</si>
  <si>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</si>
  <si>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</si>
  <si>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</si>
  <si>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</si>
  <si>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</si>
  <si>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</si>
  <si>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</si>
  <si>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</si>
  <si>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</si>
  <si>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</si>
  <si>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</si>
  <si>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</si>
  <si>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</si>
  <si>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</si>
  <si>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</si>
  <si>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</si>
  <si>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</si>
  <si>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</si>
  <si>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</si>
  <si>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</si>
  <si>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</si>
  <si>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</si>
  <si>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</si>
  <si>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</si>
  <si>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</si>
  <si>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</si>
  <si>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</si>
  <si>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</si>
  <si>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</si>
  <si>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</si>
  <si>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</si>
  <si>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</si>
  <si>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</si>
  <si>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</si>
  <si>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</si>
  <si>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</si>
  <si>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</si>
  <si>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</si>
  <si>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</si>
  <si>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</si>
  <si>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</si>
  <si>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</si>
  <si>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</si>
  <si>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</si>
  <si>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</si>
  <si>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</si>
  <si>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</si>
  <si>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</si>
  <si>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</si>
  <si>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</si>
  <si>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</si>
  <si>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</si>
  <si>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</si>
  <si>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</si>
  <si>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</si>
  <si>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</si>
  <si>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</si>
  <si>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</si>
  <si>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</si>
  <si>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</si>
  <si>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</si>
  <si>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</si>
  <si>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</si>
  <si>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</si>
  <si>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</si>
  <si>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</si>
  <si>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</si>
  <si>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</si>
  <si>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</si>
  <si>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</si>
  <si>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</si>
  <si>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</si>
  <si>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</si>
  <si>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</si>
  <si>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</si>
  <si>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</si>
  <si>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</si>
  <si>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</si>
  <si>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</si>
  <si>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</si>
  <si>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</si>
  <si>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</si>
  <si>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</si>
  <si>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</si>
  <si>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</si>
  <si>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</si>
  <si>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</si>
  <si>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</si>
  <si>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</si>
  <si>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</si>
  <si>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</si>
  <si>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</si>
  <si>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</si>
  <si>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</si>
  <si>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</si>
  <si>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</si>
  <si>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</si>
  <si>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</si>
  <si>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</si>
  <si>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</si>
  <si>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</si>
  <si>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</si>
  <si>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</si>
  <si>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</si>
  <si>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</si>
  <si>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</si>
  <si>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</si>
  <si>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</si>
  <si>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</si>
  <si>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</si>
  <si>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</si>
  <si>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</si>
  <si>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</si>
  <si>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</si>
  <si>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</si>
  <si>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</si>
  <si>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</si>
  <si>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</si>
  <si>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</si>
  <si>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</si>
  <si>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</si>
  <si>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</si>
  <si>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</si>
  <si>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</si>
  <si>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</si>
  <si>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</si>
  <si>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</si>
  <si>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</si>
  <si>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</si>
  <si>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</si>
  <si>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</si>
  <si>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</si>
  <si>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</si>
  <si>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</si>
  <si>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</si>
  <si>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</si>
  <si>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</si>
  <si>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</si>
  <si>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</si>
  <si>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</si>
  <si>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</si>
  <si>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</si>
  <si>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</si>
  <si>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</si>
  <si>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</si>
  <si>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</si>
  <si>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</si>
  <si>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</si>
  <si>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</si>
  <si>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</si>
  <si>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</si>
  <si>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</si>
  <si>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</si>
  <si>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</si>
  <si>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</si>
  <si>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</si>
  <si>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</si>
  <si>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</si>
  <si>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</si>
  <si>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</si>
  <si>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</si>
  <si>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</si>
  <si>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</si>
  <si>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</si>
  <si>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</si>
  <si>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</si>
  <si>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</si>
  <si>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</si>
  <si>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</si>
  <si>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</si>
  <si>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</si>
  <si>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</si>
  <si>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</si>
  <si>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</si>
  <si>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</si>
  <si>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</si>
  <si>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</si>
  <si>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</si>
  <si>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</si>
  <si>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</si>
  <si>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</si>
  <si>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</si>
  <si>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</si>
  <si>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</si>
  <si>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</si>
  <si>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</si>
  <si>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</si>
  <si>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</si>
  <si>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</si>
  <si>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</si>
  <si>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</si>
  <si>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</si>
  <si>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</si>
  <si>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</si>
  <si>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</si>
  <si>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</si>
  <si>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</si>
  <si>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</si>
  <si>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</si>
  <si>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</si>
  <si>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</si>
  <si>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</si>
  <si>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</si>
  <si>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</si>
  <si>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</si>
  <si>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</si>
  <si>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</si>
  <si>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</si>
  <si>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</si>
  <si>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</si>
  <si>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</si>
  <si>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</si>
  <si>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</si>
  <si>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</si>
  <si>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</si>
  <si>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</si>
  <si>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</si>
  <si>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</si>
  <si>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</si>
  <si>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</si>
  <si>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</si>
  <si>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</si>
  <si>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</si>
  <si>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</si>
  <si>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</si>
  <si>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</si>
  <si>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</si>
  <si>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</si>
  <si>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</si>
  <si>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</si>
  <si>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</si>
  <si>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</si>
  <si>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</si>
  <si>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</si>
  <si>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</si>
  <si>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</si>
  <si>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</si>
  <si>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</si>
  <si>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</si>
  <si>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</si>
  <si>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</si>
  <si>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</si>
  <si>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</si>
  <si>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</si>
  <si>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</si>
  <si>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</si>
  <si>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</si>
  <si>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</si>
  <si>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</si>
  <si>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</si>
  <si>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</si>
  <si>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</si>
  <si>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</si>
  <si>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</si>
  <si>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</si>
  <si>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</si>
  <si>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</si>
  <si>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</si>
  <si>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</si>
  <si>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</si>
  <si>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</si>
  <si>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</si>
  <si>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</si>
  <si>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</si>
  <si>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</si>
  <si>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</si>
  <si>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</si>
  <si>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</si>
  <si>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</si>
  <si>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</si>
  <si>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</si>
  <si>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</si>
  <si>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</si>
  <si>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</si>
  <si>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</si>
  <si>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</si>
  <si>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</si>
  <si>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</si>
  <si>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</si>
  <si>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</si>
  <si>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</si>
  <si>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</si>
  <si>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</si>
  <si>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</si>
  <si>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</si>
  <si>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</si>
  <si>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</si>
  <si>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</si>
  <si>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</si>
  <si>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</si>
  <si>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</si>
  <si>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</si>
  <si>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</si>
  <si>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</si>
  <si>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</si>
  <si>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</si>
  <si>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</si>
  <si>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</si>
  <si>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</si>
  <si>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</si>
  <si>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</si>
  <si>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</si>
  <si>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</si>
  <si>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</si>
  <si>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</si>
  <si>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</si>
  <si>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</si>
  <si>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</si>
  <si>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</si>
  <si>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</si>
  <si>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</si>
  <si>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</si>
  <si>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</si>
  <si>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</si>
  <si>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</si>
  <si>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</si>
  <si>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</si>
  <si>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</si>
  <si>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</si>
  <si>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</si>
  <si>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</si>
  <si>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</si>
  <si>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</si>
  <si>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</si>
  <si>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</si>
  <si>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</si>
  <si>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</si>
  <si>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</si>
  <si>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</si>
  <si>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</si>
  <si>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</si>
  <si>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</si>
  <si>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</si>
  <si>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</si>
  <si>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</si>
  <si>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</si>
  <si>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</si>
  <si>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</si>
  <si>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</si>
  <si>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</si>
  <si>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</si>
  <si>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</si>
  <si>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</si>
  <si>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</si>
  <si>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</si>
  <si>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</si>
  <si>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</si>
  <si>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</si>
  <si>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</si>
  <si>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</si>
  <si>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</si>
  <si>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</si>
  <si>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</si>
  <si>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</si>
  <si>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</si>
  <si>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</si>
  <si>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</si>
  <si>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</si>
  <si>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</si>
  <si>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</si>
  <si>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</si>
  <si>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</si>
  <si>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</si>
  <si>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</si>
  <si>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</si>
  <si>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</si>
  <si>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</si>
  <si>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</si>
  <si>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</si>
  <si>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</si>
  <si>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</si>
  <si>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</si>
  <si>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</si>
  <si>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</si>
  <si>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</si>
  <si>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</si>
  <si>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</si>
  <si>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</si>
  <si>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</si>
  <si>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</si>
  <si>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</si>
  <si>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</si>
  <si>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</si>
  <si>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</si>
  <si>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</si>
  <si>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</si>
  <si>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</si>
  <si>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</si>
  <si>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</si>
  <si>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</si>
  <si>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</si>
  <si>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</si>
  <si>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</si>
  <si>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</si>
  <si>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</si>
  <si>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</si>
  <si>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</si>
  <si>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</si>
  <si>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</si>
  <si>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</si>
  <si>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</si>
  <si>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</si>
  <si>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</si>
  <si>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</si>
  <si>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</si>
  <si>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</si>
  <si>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</si>
  <si>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</si>
  <si>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</si>
  <si>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</si>
  <si>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</si>
  <si>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</si>
  <si>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</si>
  <si>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</si>
  <si>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</si>
  <si>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</si>
  <si>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</si>
  <si>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</si>
  <si>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</si>
  <si>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</si>
  <si>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</si>
  <si>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</si>
  <si>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</si>
  <si>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</si>
  <si>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</si>
  <si>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</si>
  <si>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</si>
  <si>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</si>
  <si>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</si>
  <si>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</si>
  <si>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</si>
  <si>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</si>
  <si>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</si>
  <si>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</si>
  <si>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</si>
  <si>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</si>
  <si>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</si>
  <si>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</si>
  <si>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</si>
  <si>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</si>
  <si>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</si>
  <si>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</si>
  <si>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</si>
  <si>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</si>
  <si>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</si>
  <si>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</si>
  <si>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</si>
  <si>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</si>
  <si>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</si>
  <si>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</si>
  <si>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</si>
  <si>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</si>
  <si>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</si>
  <si>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</si>
  <si>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</si>
  <si>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</si>
  <si>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</si>
  <si>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</si>
  <si>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</si>
  <si>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</si>
  <si>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</si>
  <si>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</si>
  <si>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</si>
  <si>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</si>
  <si>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</si>
  <si>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</si>
  <si>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</si>
  <si>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</si>
  <si>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</si>
  <si>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</si>
  <si>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</si>
  <si>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</si>
  <si>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</si>
  <si>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</si>
  <si>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</si>
  <si>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</si>
  <si>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</si>
  <si>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</si>
  <si>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</si>
  <si>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</si>
  <si>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</si>
  <si>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</si>
  <si>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</si>
  <si>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</si>
  <si>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</si>
  <si>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</si>
  <si>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</si>
  <si>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</si>
  <si>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</si>
  <si>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</si>
  <si>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</si>
  <si>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</si>
  <si>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</si>
  <si>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</si>
  <si>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</si>
  <si>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</si>
  <si>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</si>
  <si>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</si>
  <si>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</si>
  <si>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</si>
  <si>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</si>
  <si>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</si>
  <si>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</si>
  <si>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</si>
  <si>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</si>
  <si>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</si>
  <si>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</si>
  <si>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</si>
  <si>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</si>
  <si>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</si>
  <si>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</si>
  <si>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</si>
  <si>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</si>
  <si>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</si>
  <si>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</si>
  <si>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</si>
  <si>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</si>
  <si>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</si>
  <si>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</si>
  <si>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</si>
  <si>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</si>
  <si>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</si>
  <si>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</si>
  <si>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</si>
  <si>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</si>
  <si>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</si>
  <si>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</si>
  <si>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</si>
  <si>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</si>
  <si>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</si>
  <si>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</si>
  <si>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</si>
  <si>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</si>
  <si>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</si>
  <si>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</si>
  <si>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</si>
  <si>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</si>
  <si>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</si>
  <si>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</si>
  <si>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</si>
  <si>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</si>
  <si>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</si>
  <si>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</si>
  <si>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</si>
  <si>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</si>
  <si>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</si>
  <si>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</si>
  <si>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</si>
  <si>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</si>
  <si>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</si>
  <si>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</si>
  <si>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</si>
  <si>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</si>
  <si>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</si>
  <si>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</si>
  <si>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</si>
  <si>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</si>
  <si>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</si>
  <si>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</si>
  <si>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</si>
  <si>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</si>
  <si>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</si>
  <si>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</si>
  <si>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</si>
  <si>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</si>
  <si>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</si>
  <si>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</si>
  <si>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</si>
  <si>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</si>
  <si>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</si>
  <si>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</si>
  <si>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</si>
  <si>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</si>
  <si>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</si>
  <si>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</si>
  <si>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</si>
  <si>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</si>
  <si>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</si>
  <si>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</si>
  <si>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</si>
  <si>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</si>
  <si>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</si>
  <si>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</si>
  <si>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</si>
  <si>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</si>
  <si>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</si>
  <si>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</si>
  <si>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</si>
  <si>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</si>
  <si>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</si>
  <si>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</si>
  <si>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</si>
  <si>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</si>
  <si>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</si>
  <si>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</si>
  <si>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</si>
  <si>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</si>
  <si>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</si>
  <si>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</si>
  <si>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</si>
  <si>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</si>
  <si>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</si>
  <si>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</si>
  <si>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</si>
  <si>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</si>
  <si>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</si>
  <si>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</si>
  <si>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</si>
  <si>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</si>
  <si>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</si>
  <si>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</si>
  <si>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</si>
  <si>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</si>
  <si>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</si>
  <si>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</si>
  <si>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</si>
  <si>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</si>
  <si>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</si>
  <si>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</si>
  <si>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</si>
  <si>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</si>
  <si>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</si>
  <si>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</si>
  <si>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</si>
  <si>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</si>
  <si>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</si>
  <si>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</si>
  <si>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</si>
  <si>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</si>
  <si>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</si>
  <si>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</si>
  <si>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</si>
  <si>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</si>
  <si>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</si>
  <si>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</si>
  <si>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</si>
  <si>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</si>
  <si>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</si>
  <si>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</si>
  <si>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</si>
  <si>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</si>
  <si>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</si>
  <si>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</si>
  <si>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</si>
  <si>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</si>
  <si>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</si>
  <si>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</si>
  <si>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</si>
  <si>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</si>
  <si>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</si>
  <si>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</si>
  <si>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</si>
  <si>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</si>
  <si>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</si>
  <si>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</si>
  <si>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</si>
  <si>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</si>
  <si>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</si>
  <si>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</si>
  <si>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</si>
  <si>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</si>
  <si>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</si>
  <si>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</si>
  <si>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</si>
  <si>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</si>
  <si>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</si>
  <si>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</si>
  <si>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</si>
  <si>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</si>
  <si>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</si>
  <si>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</si>
  <si>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</si>
  <si>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</si>
  <si>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</si>
  <si>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</si>
  <si>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</si>
  <si>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</si>
  <si>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</si>
  <si>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</si>
  <si>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</si>
  <si>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</si>
  <si>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</si>
  <si>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</si>
  <si>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</si>
  <si>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</si>
  <si>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</si>
  <si>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</si>
  <si>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</si>
  <si>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</si>
  <si>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</si>
  <si>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</si>
  <si>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</si>
  <si>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</si>
  <si>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</si>
  <si>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</si>
  <si>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</si>
  <si>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</si>
  <si>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</si>
  <si>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</si>
  <si>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</si>
  <si>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</si>
  <si>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</si>
  <si>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</si>
  <si>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</si>
  <si>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</si>
  <si>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</si>
  <si>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</si>
  <si>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</si>
  <si>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</si>
  <si>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</si>
  <si>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</si>
  <si>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</si>
  <si>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</si>
  <si>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</si>
  <si>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</si>
  <si>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</si>
  <si>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</si>
  <si>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</si>
  <si>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</si>
  <si>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</si>
  <si>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</si>
  <si>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</si>
  <si>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</si>
  <si>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</si>
  <si>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</si>
  <si>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</si>
  <si>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</si>
  <si>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</si>
  <si>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</si>
  <si>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</si>
  <si>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</si>
  <si>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</si>
  <si>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</si>
  <si>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</si>
  <si>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</si>
  <si>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</si>
  <si>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</si>
  <si>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</si>
  <si>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</si>
  <si>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</si>
  <si>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</si>
  <si>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</si>
  <si>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</si>
  <si>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</si>
  <si>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</si>
  <si>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</si>
  <si>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</si>
  <si>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</si>
  <si>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</si>
  <si>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</si>
  <si>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</si>
  <si>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</si>
  <si>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</si>
  <si>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</si>
  <si>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</si>
  <si>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</si>
  <si>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</si>
  <si>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</si>
  <si>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</si>
  <si>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</si>
  <si>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</si>
  <si>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</si>
  <si>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</si>
  <si>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</si>
  <si>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</si>
  <si>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</si>
  <si>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</si>
  <si>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</si>
  <si>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</si>
  <si>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</si>
  <si>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</si>
  <si>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</si>
  <si>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</si>
  <si>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</si>
  <si>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</si>
  <si>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</si>
  <si>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</si>
  <si>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</si>
  <si>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</si>
  <si>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</si>
  <si>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</si>
  <si>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</si>
  <si>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</si>
  <si>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</si>
  <si>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</si>
  <si>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</si>
  <si>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</si>
  <si>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</si>
  <si>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</si>
  <si>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</si>
  <si>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</si>
  <si>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</si>
  <si>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</si>
  <si>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</si>
  <si>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</si>
  <si>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</si>
  <si>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</si>
  <si>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</si>
  <si>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</si>
  <si>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</si>
  <si>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</si>
  <si>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</si>
  <si>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</si>
  <si>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</si>
  <si>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</si>
  <si>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</si>
  <si>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</si>
  <si>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</si>
  <si>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</si>
  <si>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</si>
  <si>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</si>
  <si>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</si>
  <si>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</si>
  <si>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</si>
  <si>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</si>
  <si>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</si>
  <si>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</si>
  <si>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</si>
  <si>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</si>
  <si>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</si>
  <si>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</si>
  <si>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</si>
  <si>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</si>
  <si>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</si>
  <si>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</si>
  <si>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</si>
  <si>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</si>
  <si>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</si>
  <si>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</si>
  <si>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</si>
  <si>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</si>
  <si>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</si>
  <si>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</si>
  <si>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</si>
  <si>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</si>
  <si>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</si>
  <si>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</si>
  <si>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</si>
  <si>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</si>
  <si>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</si>
  <si>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</si>
  <si>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</si>
  <si>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</si>
  <si>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</si>
  <si>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</si>
  <si>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</si>
  <si>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</si>
  <si>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</si>
  <si>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</si>
  <si>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</si>
  <si>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</si>
  <si>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</si>
  <si>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</si>
  <si>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</si>
  <si>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</si>
  <si>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</si>
  <si>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</si>
  <si>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</si>
  <si>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</si>
  <si>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</si>
  <si>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</si>
  <si>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</si>
  <si>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</si>
  <si>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</si>
  <si>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</si>
  <si>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</si>
  <si>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</si>
  <si>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</si>
  <si>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</si>
  <si>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</si>
  <si>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</si>
  <si>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</si>
  <si>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</si>
  <si>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</si>
  <si>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</si>
  <si>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</si>
  <si>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</si>
  <si>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</si>
  <si>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</si>
  <si>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</si>
  <si>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</si>
  <si>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</si>
  <si>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</si>
  <si>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</si>
  <si>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</si>
  <si>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</si>
  <si>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</si>
  <si>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</si>
  <si>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</si>
  <si>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</si>
  <si>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</si>
  <si>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</si>
  <si>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</si>
  <si>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</si>
  <si>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</si>
  <si>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</si>
  <si>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</si>
  <si>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</si>
  <si>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</si>
  <si>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</si>
  <si>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</si>
  <si>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</si>
  <si>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</si>
  <si>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</si>
  <si>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</si>
  <si>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</si>
  <si>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</si>
  <si>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</si>
  <si>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</si>
  <si>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</si>
  <si>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</si>
  <si>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</si>
  <si>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</si>
  <si>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</si>
  <si>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</si>
  <si>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</si>
  <si>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</si>
  <si>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</si>
  <si>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</si>
  <si>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</si>
  <si>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</si>
  <si>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</si>
  <si>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</si>
  <si>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</si>
  <si>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</si>
  <si>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</si>
  <si>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</si>
  <si>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</si>
  <si>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</si>
  <si>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</si>
  <si>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</si>
  <si>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</si>
  <si>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</si>
  <si>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</si>
  <si>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</si>
  <si>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</si>
  <si>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</si>
  <si>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</si>
  <si>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</si>
  <si>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</si>
  <si>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</si>
  <si>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</si>
  <si>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</si>
  <si>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</si>
  <si>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</si>
  <si>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</si>
  <si>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</si>
  <si>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</si>
  <si>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</si>
  <si>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</si>
  <si>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</si>
  <si>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</si>
  <si>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</si>
  <si>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</si>
  <si>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</si>
  <si>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</si>
  <si>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</si>
  <si>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</si>
  <si>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</si>
  <si>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</si>
  <si>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</si>
  <si>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</si>
  <si>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</si>
  <si>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</si>
  <si>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</si>
  <si>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</si>
  <si>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</si>
  <si>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</si>
  <si>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</si>
  <si>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</si>
  <si>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</si>
  <si>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</si>
  <si>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</si>
  <si>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</si>
  <si>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</si>
  <si>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</si>
  <si>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</si>
  <si>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</si>
  <si>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</si>
  <si>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</si>
  <si>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</si>
  <si>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</si>
  <si>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</si>
  <si>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</si>
  <si>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</si>
  <si>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</si>
  <si>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</si>
  <si>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</si>
  <si>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</si>
  <si>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</si>
  <si>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</si>
  <si>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</si>
  <si>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</si>
  <si>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</si>
  <si>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</si>
  <si>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</si>
  <si>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</si>
  <si>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</si>
  <si>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</si>
  <si>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</si>
  <si>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</si>
  <si>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</si>
  <si>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</si>
  <si>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</si>
  <si>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</si>
  <si>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</si>
  <si>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</si>
  <si>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</si>
  <si>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</si>
  <si>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</si>
  <si>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</si>
  <si>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</si>
  <si>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</si>
  <si>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</si>
  <si>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</si>
  <si>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</si>
  <si>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</si>
  <si>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</si>
  <si>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</si>
  <si>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</si>
  <si>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</si>
  <si>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</si>
  <si>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</si>
  <si>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</si>
  <si>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</si>
  <si>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</si>
  <si>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</si>
  <si>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</si>
  <si>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</si>
  <si>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</si>
  <si>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</si>
  <si>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</si>
  <si>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</si>
  <si>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</si>
  <si>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</si>
  <si>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</si>
  <si>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</si>
  <si>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</si>
  <si>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</si>
  <si>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</si>
  <si>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</si>
  <si>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</si>
  <si>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</si>
  <si>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</si>
  <si>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</si>
  <si>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</si>
  <si>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</si>
  <si>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</si>
  <si>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</si>
  <si>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</si>
  <si>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</si>
  <si>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</si>
  <si>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</si>
  <si>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</si>
  <si>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</si>
  <si>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</si>
  <si>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</si>
  <si>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</si>
  <si>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</si>
  <si>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</si>
  <si>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</si>
  <si>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</si>
  <si>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</si>
  <si>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</si>
  <si>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</si>
  <si>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</si>
  <si>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</si>
  <si>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</si>
  <si>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</si>
  <si>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</si>
  <si>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</si>
  <si>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</si>
  <si>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</si>
  <si>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</si>
  <si>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</si>
  <si>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</si>
  <si>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</si>
  <si>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</si>
  <si>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</si>
  <si>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</si>
  <si>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</si>
  <si>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</si>
  <si>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</si>
  <si>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</si>
  <si>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</si>
  <si>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</si>
  <si>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</si>
  <si>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</si>
  <si>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</si>
  <si>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</si>
  <si>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</si>
  <si>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</si>
  <si>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</si>
  <si>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</si>
  <si>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</si>
  <si>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</si>
  <si>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</si>
  <si>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</si>
  <si>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</si>
  <si>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</si>
  <si>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</si>
  <si>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</si>
  <si>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</si>
  <si>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</si>
  <si>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</si>
  <si>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</si>
  <si>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</si>
  <si>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</si>
  <si>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</si>
  <si>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</si>
  <si>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</si>
  <si>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</si>
  <si>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</si>
  <si>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</si>
  <si>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</si>
  <si>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</si>
  <si>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</si>
  <si>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</si>
  <si>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</si>
  <si>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</si>
  <si>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</si>
  <si>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</si>
  <si>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</si>
  <si>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</si>
  <si>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</si>
  <si>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</si>
  <si>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</si>
  <si>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</si>
  <si>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</si>
  <si>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</si>
  <si>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</si>
  <si>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</si>
  <si>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</si>
  <si>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</si>
  <si>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</si>
  <si>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</si>
  <si>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</si>
  <si>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</si>
  <si>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</si>
  <si>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</si>
  <si>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</si>
  <si>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</si>
  <si>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</si>
  <si>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</si>
  <si>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</si>
  <si>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</si>
  <si>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</si>
  <si>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</si>
  <si>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</si>
  <si>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</si>
  <si>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</si>
  <si>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</si>
  <si>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</si>
  <si>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</si>
  <si>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</si>
  <si>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</si>
  <si>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</si>
  <si>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</si>
  <si>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</si>
  <si>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</si>
  <si>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</si>
  <si>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</si>
  <si>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</si>
  <si>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</si>
  <si>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</si>
  <si>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</si>
  <si>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</si>
  <si>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</si>
  <si>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</si>
  <si>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</si>
  <si>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</si>
  <si>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</si>
  <si>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</si>
  <si>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</si>
  <si>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</si>
  <si>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</si>
  <si>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</si>
  <si>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</si>
  <si>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</si>
  <si>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</si>
  <si>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</si>
  <si>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</si>
  <si>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</si>
  <si>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</si>
  <si>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</si>
  <si>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</si>
  <si>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</si>
  <si>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</si>
  <si>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</si>
  <si>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</si>
  <si>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</si>
  <si>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</si>
  <si>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</si>
  <si>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</si>
  <si>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</si>
  <si>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</si>
  <si>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</si>
  <si>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</si>
  <si>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</si>
  <si>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</si>
  <si>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</si>
  <si>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</si>
  <si>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</si>
  <si>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</si>
  <si>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</si>
  <si>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</si>
  <si>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</si>
  <si>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</si>
  <si>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</si>
  <si>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</si>
  <si>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</si>
  <si>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</si>
  <si>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</si>
  <si>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</si>
  <si>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</si>
  <si>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</si>
  <si>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</si>
  <si>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</si>
  <si>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</si>
  <si>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</si>
  <si>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</si>
  <si>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</si>
  <si>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</si>
  <si>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</si>
  <si>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</si>
  <si>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</si>
  <si>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</si>
  <si>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</si>
  <si>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</si>
  <si>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</si>
  <si>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</si>
  <si>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</si>
  <si>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</si>
  <si>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</si>
  <si>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</si>
  <si>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</si>
  <si>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</si>
  <si>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</si>
  <si>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</si>
  <si>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</si>
  <si>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</si>
  <si>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</si>
  <si>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</si>
  <si>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</si>
  <si>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</si>
  <si>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</si>
  <si>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</si>
  <si>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</si>
  <si>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</si>
  <si>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</si>
  <si>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</si>
  <si>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</si>
  <si>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</si>
  <si>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</si>
  <si>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</si>
  <si>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</si>
  <si>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</si>
  <si>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</si>
  <si>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</si>
  <si>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</si>
  <si>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</si>
  <si>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</si>
  <si>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</si>
  <si>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</si>
  <si>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</si>
  <si>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</si>
  <si>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</si>
  <si>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</si>
  <si>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</si>
  <si>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</si>
  <si>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</si>
  <si>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</si>
  <si>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</si>
  <si>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</si>
  <si>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</si>
  <si>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</si>
  <si>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</si>
  <si>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</si>
  <si>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</si>
  <si>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</si>
  <si>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</si>
  <si>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</si>
  <si>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</si>
  <si>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</si>
  <si>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</si>
  <si>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</si>
  <si>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</si>
  <si>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</si>
  <si>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</si>
  <si>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</si>
  <si>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</si>
  <si>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</si>
  <si>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</si>
  <si>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</si>
  <si>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</si>
  <si>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</si>
  <si>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</si>
  <si>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</si>
  <si>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</si>
  <si>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</si>
  <si>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</si>
  <si>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</si>
  <si>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</si>
  <si>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</si>
  <si>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</si>
  <si>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</si>
  <si>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</si>
  <si>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</si>
  <si>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</si>
  <si>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</si>
  <si>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</si>
  <si>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</si>
  <si>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</si>
  <si>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</si>
  <si>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</si>
  <si>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</si>
  <si>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</si>
  <si>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</si>
  <si>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</si>
  <si>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</si>
  <si>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</si>
  <si>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</si>
  <si>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</si>
  <si>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</si>
  <si>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</si>
  <si>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</si>
  <si>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</si>
  <si>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</si>
  <si>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</si>
  <si>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</si>
  <si>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</si>
  <si>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</si>
  <si>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</si>
  <si>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</si>
  <si>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</si>
  <si>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</si>
  <si>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</si>
  <si>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</si>
  <si>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</si>
  <si>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</si>
  <si>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</si>
  <si>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</si>
  <si>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</si>
  <si>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</si>
  <si>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</si>
  <si>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</si>
  <si>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</si>
  <si>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</si>
  <si>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</si>
  <si>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</si>
  <si>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</si>
  <si>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</si>
  <si>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</si>
  <si>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</si>
  <si>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</si>
  <si>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</si>
  <si>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</si>
  <si>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</si>
  <si>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</si>
  <si>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</si>
  <si>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</si>
  <si>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</si>
  <si>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</si>
  <si>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</si>
  <si>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</si>
  <si>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</si>
  <si>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</si>
  <si>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</si>
  <si>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</si>
  <si>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</si>
  <si>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</si>
  <si>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</si>
  <si>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</si>
  <si>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</si>
  <si>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</si>
  <si>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</si>
  <si>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</si>
  <si>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</si>
  <si>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</si>
  <si>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</si>
  <si>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</si>
  <si>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</si>
  <si>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</si>
  <si>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</si>
  <si>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</si>
  <si>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</si>
  <si>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</si>
  <si>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</si>
  <si>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</si>
  <si>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</si>
  <si>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</si>
  <si>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</si>
  <si>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</si>
  <si>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</si>
  <si>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</si>
  <si>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</si>
  <si>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</si>
  <si>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</si>
  <si>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</si>
  <si>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</si>
  <si>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</si>
  <si>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</si>
  <si>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</si>
  <si>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</si>
  <si>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</si>
  <si>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</si>
  <si>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</si>
  <si>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</si>
  <si>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</si>
  <si>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</si>
  <si>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</si>
  <si>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</si>
  <si>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</si>
  <si>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</si>
  <si>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</si>
  <si>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</si>
  <si>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</si>
  <si>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</si>
  <si>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</si>
  <si>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</si>
  <si>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</si>
  <si>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</si>
  <si>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</si>
  <si>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</si>
  <si>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</si>
  <si>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</si>
  <si>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</si>
  <si>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</si>
  <si>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</si>
  <si>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</si>
  <si>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</si>
  <si>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</si>
  <si>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</si>
  <si>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</si>
  <si>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</si>
  <si>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</si>
  <si>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</si>
  <si>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</si>
  <si>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</si>
  <si>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</si>
  <si>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</si>
  <si>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</si>
  <si>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</si>
  <si>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</si>
  <si>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</si>
  <si>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</si>
  <si>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</si>
  <si>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</si>
  <si>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</si>
  <si>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</si>
  <si>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</si>
  <si>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</si>
  <si>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</si>
  <si>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</si>
  <si>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</si>
  <si>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</si>
  <si>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</si>
  <si>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</si>
  <si>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</si>
  <si>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</si>
  <si>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</si>
  <si>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</si>
  <si>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</si>
  <si>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</si>
  <si>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</si>
  <si>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</si>
  <si>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</si>
  <si>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</si>
  <si>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</si>
  <si>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</si>
  <si>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</si>
  <si>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</si>
  <si>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</si>
  <si>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</si>
  <si>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</si>
  <si>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</si>
  <si>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</si>
  <si>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</si>
  <si>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</si>
  <si>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</si>
  <si>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</si>
  <si>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</si>
  <si>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</si>
  <si>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</si>
  <si>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</si>
  <si>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</si>
  <si>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</si>
  <si>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</si>
  <si>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</si>
  <si>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</si>
  <si>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</si>
  <si>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</si>
  <si>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</si>
  <si>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</si>
  <si>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</si>
  <si>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</si>
  <si>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</si>
  <si>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</si>
  <si>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</si>
  <si>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</si>
  <si>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</si>
  <si>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</si>
  <si>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</si>
  <si>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</si>
  <si>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</si>
  <si>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</si>
  <si>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</si>
  <si>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</si>
  <si>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</si>
  <si>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</si>
  <si>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</si>
  <si>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</si>
  <si>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</si>
  <si>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</si>
  <si>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</si>
  <si>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</si>
  <si>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</si>
  <si>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</si>
  <si>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</si>
  <si>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</si>
  <si>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</si>
  <si>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</si>
  <si>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</si>
  <si>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</si>
  <si>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</si>
  <si>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</si>
  <si>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</si>
  <si>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</si>
  <si>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</si>
  <si>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</si>
  <si>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</si>
  <si>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</si>
  <si>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</si>
  <si>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</si>
  <si>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</si>
  <si>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</si>
  <si>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</si>
  <si>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</si>
  <si>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</si>
  <si>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</si>
  <si>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</si>
  <si>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</si>
  <si>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</si>
  <si>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</si>
  <si>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</si>
  <si>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</si>
  <si>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</si>
  <si>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</si>
  <si>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</si>
  <si>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</si>
  <si>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</si>
  <si>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</si>
  <si>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</si>
  <si>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</si>
  <si>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</si>
  <si>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</si>
  <si>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</si>
  <si>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</si>
  <si>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</si>
  <si>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</si>
  <si>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</si>
  <si>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</si>
  <si>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</si>
  <si>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</si>
  <si>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</si>
  <si>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</si>
  <si>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</si>
  <si>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</si>
  <si>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</si>
  <si>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</si>
  <si>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</si>
  <si>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</si>
  <si>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</si>
  <si>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</si>
  <si>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</si>
  <si>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</si>
  <si>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</si>
  <si>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</si>
  <si>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</si>
  <si>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</si>
  <si>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</si>
  <si>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</si>
  <si>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</si>
  <si>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</si>
  <si>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</si>
  <si>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</si>
  <si>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</si>
  <si>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</si>
  <si>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</si>
  <si>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</si>
  <si>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</si>
  <si>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</si>
  <si>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</si>
  <si>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</si>
  <si>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</si>
  <si>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</si>
  <si>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</si>
  <si>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</si>
  <si>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</si>
  <si>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</si>
  <si>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</si>
  <si>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</si>
  <si>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</si>
  <si>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</si>
  <si>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</si>
  <si>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</si>
  <si>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</si>
  <si>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</si>
  <si>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</si>
  <si>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</si>
  <si>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</si>
  <si>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</si>
  <si>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</si>
  <si>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</si>
  <si>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</si>
  <si>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</si>
  <si>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</si>
  <si>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</si>
  <si>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</si>
  <si>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</si>
  <si>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</si>
  <si>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</si>
  <si>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</si>
  <si>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</si>
  <si>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</si>
  <si>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</si>
  <si>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</si>
  <si>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</si>
  <si>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</si>
  <si>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</si>
  <si>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</si>
  <si>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</si>
  <si>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</si>
  <si>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</si>
  <si>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</si>
  <si>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</si>
  <si>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</si>
  <si>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</si>
  <si>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</si>
  <si>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</si>
  <si>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</si>
  <si>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</si>
  <si>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</si>
  <si>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</si>
  <si>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</si>
  <si>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</si>
  <si>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</si>
  <si>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</si>
  <si>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</si>
  <si>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</si>
  <si>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</si>
  <si>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</si>
  <si>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</si>
  <si>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</si>
  <si>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</si>
  <si>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</si>
  <si>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CT</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</si>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</sst>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33644502</v>
      </c>
      <c r="D7" s="18" t="str">
        <f>IF($B7="N/A","N/A",IF(C7&gt;15,"No",IF(C7&lt;-15,"No","Yes")))</f>
        <v>N/A</v>
      </c>
      <c r="E7" s="17">
        <v>38488081</v>
      </c>
      <c r="F7" s="18" t="str">
        <f>IF($B7="N/A","N/A",IF(E7&gt;15,"No",IF(E7&lt;-15,"No","Yes")))</f>
        <v>N/A</v>
      </c>
      <c r="G7" s="17">
        <v>47750767</v>
      </c>
      <c r="H7" s="18" t="str">
        <f>IF($B7="N/A","N/A",IF(G7&gt;15,"No",IF(G7&lt;-15,"No","Yes")))</f>
        <v>N/A</v>
      </c>
      <c r="I7" s="19">
        <v>14.4</v>
      </c>
      <c r="J7" s="19">
        <v>24.07</v>
      </c>
      <c r="K7" s="86" t="str">
        <f t="shared" ref="K7:K54" si="0">IF(J7="Div by 0", "N/A", IF(J7="N/A","N/A", IF(J7&gt;30, "No", IF(J7&lt;-30, "No", "Yes"))))</f>
        <v>Yes</v>
      </c>
    </row>
    <row r="8" spans="1:11" x14ac:dyDescent="0.25">
      <c r="A8" s="104" t="s">
        <v>362</v>
      </c>
      <c r="B8" s="16" t="s">
        <v>213</v>
      </c>
      <c r="C8" s="80">
        <v>99.884483355</v>
      </c>
      <c r="D8" s="18" t="str">
        <f>IF($B8="N/A","N/A",IF(C8&gt;15,"No",IF(C8&lt;-15,"No","Yes")))</f>
        <v>N/A</v>
      </c>
      <c r="E8" s="20">
        <v>100</v>
      </c>
      <c r="F8" s="18" t="str">
        <f>IF($B8="N/A","N/A",IF(E8&gt;15,"No",IF(E8&lt;-15,"No","Yes")))</f>
        <v>N/A</v>
      </c>
      <c r="G8" s="20">
        <v>100</v>
      </c>
      <c r="H8" s="18" t="str">
        <f>IF($B8="N/A","N/A",IF(G8&gt;15,"No",IF(G8&lt;-15,"No","Yes")))</f>
        <v>N/A</v>
      </c>
      <c r="I8" s="19">
        <v>0.1157</v>
      </c>
      <c r="J8" s="19">
        <v>0</v>
      </c>
      <c r="K8" s="86" t="str">
        <f t="shared" si="0"/>
        <v>Yes</v>
      </c>
    </row>
    <row r="9" spans="1:11" x14ac:dyDescent="0.25">
      <c r="A9" s="104" t="s">
        <v>119</v>
      </c>
      <c r="B9" s="21" t="s">
        <v>213</v>
      </c>
      <c r="C9" s="53">
        <v>0.1155166452</v>
      </c>
      <c r="D9" s="5" t="str">
        <f>IF($B9="N/A","N/A",IF(C9&gt;15,"No",IF(C9&lt;-15,"No","Yes")))</f>
        <v>N/A</v>
      </c>
      <c r="E9" s="5">
        <v>0</v>
      </c>
      <c r="F9" s="5" t="str">
        <f>IF($B9="N/A","N/A",IF(E9&gt;15,"No",IF(E9&lt;-15,"No","Yes")))</f>
        <v>N/A</v>
      </c>
      <c r="G9" s="5">
        <v>0</v>
      </c>
      <c r="H9" s="5" t="str">
        <f>IF($B9="N/A","N/A",IF(G9&gt;15,"No",IF(G9&lt;-15,"No","Yes")))</f>
        <v>N/A</v>
      </c>
      <c r="I9" s="6">
        <v>-100</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0</v>
      </c>
      <c r="D11" s="5" t="str">
        <f>IF($B11="N/A","N/A",IF(C11&gt;15,"No",IF(C11&lt;-15,"No","Yes")))</f>
        <v>N/A</v>
      </c>
      <c r="E11" s="5">
        <v>0</v>
      </c>
      <c r="F11" s="5" t="str">
        <f>IF($B11="N/A","N/A",IF(E11&gt;15,"No",IF(E11&lt;-15,"No","Yes")))</f>
        <v>N/A</v>
      </c>
      <c r="G11" s="5">
        <v>0</v>
      </c>
      <c r="H11" s="5" t="str">
        <f>IF($B11="N/A","N/A",IF(G11&gt;15,"No",IF(G11&lt;-15,"No","Yes")))</f>
        <v>N/A</v>
      </c>
      <c r="I11" s="6" t="s">
        <v>1747</v>
      </c>
      <c r="J11" s="6" t="s">
        <v>1747</v>
      </c>
      <c r="K11" s="85" t="str">
        <f t="shared" si="0"/>
        <v>N/A</v>
      </c>
    </row>
    <row r="12" spans="1:11" x14ac:dyDescent="0.25">
      <c r="A12" s="104" t="s">
        <v>855</v>
      </c>
      <c r="B12" s="55" t="s">
        <v>214</v>
      </c>
      <c r="C12" s="53">
        <v>80.441187686000006</v>
      </c>
      <c r="D12" s="5" t="str">
        <f>IF(OR($B12="N/A",$C12="N/A"),"N/A",IF(C12&gt;100,"No",IF(C12&lt;95,"No","Yes")))</f>
        <v>No</v>
      </c>
      <c r="E12" s="53">
        <v>76.719216008999993</v>
      </c>
      <c r="F12" s="5" t="str">
        <f>IF(OR($B12="N/A",$E12="N/A"),"N/A",IF(E12&gt;100,"No",IF(E12&lt;95,"No","Yes")))</f>
        <v>No</v>
      </c>
      <c r="G12" s="53">
        <v>70.606591512999998</v>
      </c>
      <c r="H12" s="5" t="str">
        <f>IF($B12="N/A","N/A",IF(G12&gt;100,"No",IF(G12&lt;95,"No","Yes")))</f>
        <v>No</v>
      </c>
      <c r="I12" s="56">
        <v>-4.63</v>
      </c>
      <c r="J12" s="56">
        <v>-7.97</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46.412091343</v>
      </c>
      <c r="D15" s="5" t="str">
        <f>IF(OR($B15="N/A",$C15="N/A"),"N/A",IF(C15&gt;100,"No",IF(C15&lt;95,"No","Yes")))</f>
        <v>No</v>
      </c>
      <c r="E15" s="53">
        <v>49.110728592000001</v>
      </c>
      <c r="F15" s="5" t="str">
        <f>IF(OR($B15="N/A",$E15="N/A"),"N/A",IF(E15&gt;100,"No",IF(E15&lt;95,"No","Yes")))</f>
        <v>No</v>
      </c>
      <c r="G15" s="53">
        <v>45.782581880000002</v>
      </c>
      <c r="H15" s="5" t="str">
        <f>IF($B15="N/A","N/A",IF(G15&gt;100,"No",IF(G15&lt;95,"No","Yes")))</f>
        <v>No</v>
      </c>
      <c r="I15" s="56">
        <v>5.8150000000000004</v>
      </c>
      <c r="J15" s="56">
        <v>-6.78</v>
      </c>
      <c r="K15" s="85" t="str">
        <f t="shared" si="0"/>
        <v>Yes</v>
      </c>
    </row>
    <row r="16" spans="1:11" x14ac:dyDescent="0.25">
      <c r="A16" s="104" t="s">
        <v>331</v>
      </c>
      <c r="B16" s="21" t="s">
        <v>213</v>
      </c>
      <c r="C16" s="43">
        <v>33605637</v>
      </c>
      <c r="D16" s="5" t="str">
        <f>IF($B16="N/A","N/A",IF(C16&gt;15,"No",IF(C16&lt;-15,"No","Yes")))</f>
        <v>N/A</v>
      </c>
      <c r="E16" s="22">
        <v>38488081</v>
      </c>
      <c r="F16" s="5" t="str">
        <f>IF($B16="N/A","N/A",IF(E16&gt;15,"No",IF(E16&lt;-15,"No","Yes")))</f>
        <v>N/A</v>
      </c>
      <c r="G16" s="22">
        <v>47750767</v>
      </c>
      <c r="H16" s="5" t="str">
        <f>IF($B16="N/A","N/A",IF(G16&gt;15,"No",IF(G16&lt;-15,"No","Yes")))</f>
        <v>N/A</v>
      </c>
      <c r="I16" s="6">
        <v>14.53</v>
      </c>
      <c r="J16" s="6">
        <v>24.07</v>
      </c>
      <c r="K16" s="85" t="str">
        <f t="shared" si="0"/>
        <v>Yes</v>
      </c>
    </row>
    <row r="17" spans="1:11" x14ac:dyDescent="0.25">
      <c r="A17" s="104" t="s">
        <v>439</v>
      </c>
      <c r="B17" s="21" t="s">
        <v>215</v>
      </c>
      <c r="C17" s="53">
        <v>5.1324544152999998</v>
      </c>
      <c r="D17" s="5" t="str">
        <f>IF($B17="N/A","N/A",IF(C17&gt;20,"No",IF(C17&lt;5,"No","Yes")))</f>
        <v>Yes</v>
      </c>
      <c r="E17" s="5">
        <v>6.1646097657999999</v>
      </c>
      <c r="F17" s="5" t="str">
        <f>IF($B17="N/A","N/A",IF(E17&gt;20,"No",IF(E17&lt;5,"No","Yes")))</f>
        <v>Yes</v>
      </c>
      <c r="G17" s="5">
        <v>5.5769135604000004</v>
      </c>
      <c r="H17" s="5" t="str">
        <f>IF($B17="N/A","N/A",IF(G17&gt;20,"No",IF(G17&lt;5,"No","Yes")))</f>
        <v>Yes</v>
      </c>
      <c r="I17" s="6">
        <v>20.11</v>
      </c>
      <c r="J17" s="6">
        <v>-9.5299999999999994</v>
      </c>
      <c r="K17" s="85" t="str">
        <f t="shared" si="0"/>
        <v>Yes</v>
      </c>
    </row>
    <row r="18" spans="1:11" x14ac:dyDescent="0.25">
      <c r="A18" s="104" t="s">
        <v>440</v>
      </c>
      <c r="B18" s="16" t="s">
        <v>213</v>
      </c>
      <c r="C18" s="53">
        <v>94.867545585000002</v>
      </c>
      <c r="D18" s="5" t="str">
        <f>IF($B18="N/A","N/A",IF(C18&gt;15,"No",IF(C18&lt;-15,"No","Yes")))</f>
        <v>N/A</v>
      </c>
      <c r="E18" s="5">
        <v>93.835390234000002</v>
      </c>
      <c r="F18" s="5" t="str">
        <f>IF($B18="N/A","N/A",IF(E18&gt;15,"No",IF(E18&lt;-15,"No","Yes")))</f>
        <v>N/A</v>
      </c>
      <c r="G18" s="5">
        <v>94.423086440000006</v>
      </c>
      <c r="H18" s="5" t="str">
        <f>IF($B18="N/A","N/A",IF(G18&gt;15,"No",IF(G18&lt;-15,"No","Yes")))</f>
        <v>N/A</v>
      </c>
      <c r="I18" s="6">
        <v>-1.0900000000000001</v>
      </c>
      <c r="J18" s="6">
        <v>0.62629999999999997</v>
      </c>
      <c r="K18" s="85" t="str">
        <f t="shared" si="0"/>
        <v>Yes</v>
      </c>
    </row>
    <row r="19" spans="1:11" x14ac:dyDescent="0.25">
      <c r="A19" s="104" t="s">
        <v>441</v>
      </c>
      <c r="B19" s="21" t="s">
        <v>216</v>
      </c>
      <c r="C19" s="53">
        <v>12.058863815</v>
      </c>
      <c r="D19" s="5" t="str">
        <f>IF($B19="N/A","N/A",IF(C19&gt;1,"Yes","No"))</f>
        <v>Yes</v>
      </c>
      <c r="E19" s="5">
        <v>17.144785680999998</v>
      </c>
      <c r="F19" s="5" t="str">
        <f>IF($B19="N/A","N/A",IF(E19&gt;1,"Yes","No"))</f>
        <v>Yes</v>
      </c>
      <c r="G19" s="5">
        <v>19.433821868999999</v>
      </c>
      <c r="H19" s="5" t="str">
        <f>IF($B19="N/A","N/A",IF(G19&gt;1,"Yes","No"))</f>
        <v>Yes</v>
      </c>
      <c r="I19" s="6">
        <v>42.18</v>
      </c>
      <c r="J19" s="6">
        <v>13.35</v>
      </c>
      <c r="K19" s="85" t="str">
        <f t="shared" si="0"/>
        <v>Yes</v>
      </c>
    </row>
    <row r="20" spans="1:11" x14ac:dyDescent="0.25">
      <c r="A20" s="104" t="s">
        <v>857</v>
      </c>
      <c r="B20" s="21" t="s">
        <v>213</v>
      </c>
      <c r="C20" s="46">
        <v>132.06172599000001</v>
      </c>
      <c r="D20" s="5" t="str">
        <f>IF($B20="N/A","N/A",IF(C20&gt;15,"No",IF(C20&lt;-15,"No","Yes")))</f>
        <v>N/A</v>
      </c>
      <c r="E20" s="23">
        <v>127.00751497</v>
      </c>
      <c r="F20" s="5" t="str">
        <f>IF($B20="N/A","N/A",IF(E20&gt;15,"No",IF(E20&lt;-15,"No","Yes")))</f>
        <v>N/A</v>
      </c>
      <c r="G20" s="23">
        <v>128.92646048</v>
      </c>
      <c r="H20" s="5" t="str">
        <f>IF($B20="N/A","N/A",IF(G20&gt;15,"No",IF(G20&lt;-15,"No","Yes")))</f>
        <v>N/A</v>
      </c>
      <c r="I20" s="6">
        <v>-3.83</v>
      </c>
      <c r="J20" s="6">
        <v>1.5109999999999999</v>
      </c>
      <c r="K20" s="85" t="str">
        <f t="shared" si="0"/>
        <v>Yes</v>
      </c>
    </row>
    <row r="21" spans="1:11" x14ac:dyDescent="0.25">
      <c r="A21" s="104" t="s">
        <v>34</v>
      </c>
      <c r="B21" s="21" t="s">
        <v>213</v>
      </c>
      <c r="C21" s="57">
        <v>0</v>
      </c>
      <c r="D21" s="5" t="str">
        <f>IF($B21="N/A","N/A",IF(C21&gt;15,"No",IF(C21&lt;-15,"No","Yes")))</f>
        <v>N/A</v>
      </c>
      <c r="E21" s="58">
        <v>0</v>
      </c>
      <c r="F21" s="5" t="str">
        <f>IF($B21="N/A","N/A",IF(E21&gt;15,"No",IF(E21&lt;-15,"No","Yes")))</f>
        <v>N/A</v>
      </c>
      <c r="G21" s="58">
        <v>0</v>
      </c>
      <c r="H21" s="5" t="str">
        <f>IF($B21="N/A","N/A",IF(G21&gt;15,"No",IF(G21&lt;-15,"No","Yes")))</f>
        <v>N/A</v>
      </c>
      <c r="I21" s="6" t="s">
        <v>1747</v>
      </c>
      <c r="J21" s="6" t="s">
        <v>1747</v>
      </c>
      <c r="K21" s="85" t="str">
        <f t="shared" si="0"/>
        <v>N/A</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t="s">
        <v>1747</v>
      </c>
      <c r="D24" s="5" t="str">
        <f>IF($B24="N/A","N/A",IF(C24&gt;300,"No",IF(C24&lt;75,"No","Yes")))</f>
        <v>No</v>
      </c>
      <c r="E24" s="23" t="s">
        <v>1747</v>
      </c>
      <c r="F24" s="5" t="str">
        <f>IF($B24="N/A","N/A",IF(E24&gt;300,"No",IF(E24&lt;75,"No","Yes")))</f>
        <v>No</v>
      </c>
      <c r="G24" s="23" t="s">
        <v>1747</v>
      </c>
      <c r="H24" s="5" t="str">
        <f>IF($B24="N/A","N/A",IF(G24&gt;300,"No",IF(G24&lt;75,"No","Yes")))</f>
        <v>No</v>
      </c>
      <c r="I24" s="6" t="s">
        <v>1747</v>
      </c>
      <c r="J24" s="6" t="s">
        <v>1747</v>
      </c>
      <c r="K24" s="85" t="str">
        <f t="shared" si="0"/>
        <v>N/A</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73543</v>
      </c>
      <c r="D27" s="21" t="s">
        <v>213</v>
      </c>
      <c r="E27" s="22">
        <v>68517</v>
      </c>
      <c r="F27" s="21" t="s">
        <v>213</v>
      </c>
      <c r="G27" s="22">
        <v>1540997</v>
      </c>
      <c r="H27" s="5" t="str">
        <f>IF($B27="N/A","N/A",IF(G27&gt;15,"No",IF(G27&lt;-15,"No","Yes")))</f>
        <v>N/A</v>
      </c>
      <c r="I27" s="6">
        <v>-6.83</v>
      </c>
      <c r="J27" s="6">
        <v>2149</v>
      </c>
      <c r="K27" s="85" t="str">
        <f t="shared" si="0"/>
        <v>No</v>
      </c>
    </row>
    <row r="28" spans="1:11" x14ac:dyDescent="0.25">
      <c r="A28" s="104" t="s">
        <v>346</v>
      </c>
      <c r="B28" s="21" t="s">
        <v>213</v>
      </c>
      <c r="C28" s="44">
        <v>0.2185884636</v>
      </c>
      <c r="D28" s="21" t="s">
        <v>213</v>
      </c>
      <c r="E28" s="4">
        <v>0.1780213464</v>
      </c>
      <c r="F28" s="21" t="s">
        <v>213</v>
      </c>
      <c r="G28" s="4">
        <v>3.2271670107000001</v>
      </c>
      <c r="H28" s="5" t="str">
        <f>IF($B28="N/A","N/A",IF(G28&gt;15,"No",IF(G28&lt;-15,"No","Yes")))</f>
        <v>N/A</v>
      </c>
      <c r="I28" s="6">
        <v>-18.600000000000001</v>
      </c>
      <c r="J28" s="6">
        <v>1713</v>
      </c>
      <c r="K28" s="85" t="str">
        <f t="shared" si="0"/>
        <v>No</v>
      </c>
    </row>
    <row r="29" spans="1:11" ht="25" x14ac:dyDescent="0.25">
      <c r="A29" s="104" t="s">
        <v>836</v>
      </c>
      <c r="B29" s="21" t="s">
        <v>213</v>
      </c>
      <c r="C29" s="23">
        <v>89.530451572999993</v>
      </c>
      <c r="D29" s="21" t="s">
        <v>213</v>
      </c>
      <c r="E29" s="23">
        <v>98.716143439000007</v>
      </c>
      <c r="F29" s="21" t="s">
        <v>213</v>
      </c>
      <c r="G29" s="23">
        <v>72.664508756000004</v>
      </c>
      <c r="H29" s="21" t="s">
        <v>213</v>
      </c>
      <c r="I29" s="6">
        <v>10.26</v>
      </c>
      <c r="J29" s="6">
        <v>-26.4</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85" t="str">
        <f t="shared" si="0"/>
        <v>N/A</v>
      </c>
    </row>
    <row r="32" spans="1:11" x14ac:dyDescent="0.25">
      <c r="A32" s="108" t="s">
        <v>654</v>
      </c>
      <c r="B32" s="59" t="s">
        <v>213</v>
      </c>
      <c r="C32" s="44" t="s">
        <v>1747</v>
      </c>
      <c r="D32" s="5" t="str">
        <f t="shared" si="4"/>
        <v>N/A</v>
      </c>
      <c r="E32" s="44" t="s">
        <v>1747</v>
      </c>
      <c r="F32" s="5" t="str">
        <f t="shared" si="4"/>
        <v>N/A</v>
      </c>
      <c r="G32" s="44" t="s">
        <v>1747</v>
      </c>
      <c r="H32" s="5" t="str">
        <f t="shared" si="5"/>
        <v>N/A</v>
      </c>
      <c r="I32" s="6" t="s">
        <v>1747</v>
      </c>
      <c r="J32" s="6" t="s">
        <v>1747</v>
      </c>
      <c r="K32" s="85" t="str">
        <f t="shared" si="0"/>
        <v>N/A</v>
      </c>
    </row>
    <row r="33" spans="1:11" x14ac:dyDescent="0.25">
      <c r="A33" s="108" t="s">
        <v>655</v>
      </c>
      <c r="B33" s="59" t="s">
        <v>213</v>
      </c>
      <c r="C33" s="44" t="s">
        <v>1747</v>
      </c>
      <c r="D33" s="5" t="str">
        <f t="shared" si="4"/>
        <v>N/A</v>
      </c>
      <c r="E33" s="44" t="s">
        <v>1747</v>
      </c>
      <c r="F33" s="5" t="str">
        <f t="shared" si="4"/>
        <v>N/A</v>
      </c>
      <c r="G33" s="44" t="s">
        <v>1747</v>
      </c>
      <c r="H33" s="5" t="str">
        <f t="shared" si="5"/>
        <v>N/A</v>
      </c>
      <c r="I33" s="6" t="s">
        <v>1747</v>
      </c>
      <c r="J33" s="6" t="s">
        <v>1747</v>
      </c>
      <c r="K33" s="85" t="str">
        <f t="shared" si="0"/>
        <v>N/A</v>
      </c>
    </row>
    <row r="34" spans="1:11" x14ac:dyDescent="0.25">
      <c r="A34" s="108" t="s">
        <v>656</v>
      </c>
      <c r="B34" s="59" t="s">
        <v>213</v>
      </c>
      <c r="C34" s="44" t="s">
        <v>1747</v>
      </c>
      <c r="D34" s="5" t="str">
        <f t="shared" si="4"/>
        <v>N/A</v>
      </c>
      <c r="E34" s="44" t="s">
        <v>1747</v>
      </c>
      <c r="F34" s="5" t="str">
        <f t="shared" si="4"/>
        <v>N/A</v>
      </c>
      <c r="G34" s="44" t="s">
        <v>1747</v>
      </c>
      <c r="H34" s="5" t="str">
        <f t="shared" si="5"/>
        <v>N/A</v>
      </c>
      <c r="I34" s="6" t="s">
        <v>1747</v>
      </c>
      <c r="J34" s="6" t="s">
        <v>1747</v>
      </c>
      <c r="K34" s="85" t="str">
        <f t="shared" si="0"/>
        <v>N/A</v>
      </c>
    </row>
    <row r="35" spans="1:11" x14ac:dyDescent="0.25">
      <c r="A35" s="108" t="s">
        <v>657</v>
      </c>
      <c r="B35" s="59" t="s">
        <v>213</v>
      </c>
      <c r="C35" s="44" t="s">
        <v>1747</v>
      </c>
      <c r="D35" s="5" t="str">
        <f t="shared" si="4"/>
        <v>N/A</v>
      </c>
      <c r="E35" s="44" t="s">
        <v>1747</v>
      </c>
      <c r="F35" s="5" t="str">
        <f t="shared" si="4"/>
        <v>N/A</v>
      </c>
      <c r="G35" s="44" t="s">
        <v>1747</v>
      </c>
      <c r="H35" s="5" t="str">
        <f t="shared" si="5"/>
        <v>N/A</v>
      </c>
      <c r="I35" s="6" t="s">
        <v>1747</v>
      </c>
      <c r="J35" s="6" t="s">
        <v>1747</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38865</v>
      </c>
      <c r="D51" s="21" t="s">
        <v>213</v>
      </c>
      <c r="E51" s="22">
        <v>0</v>
      </c>
      <c r="F51" s="21" t="s">
        <v>213</v>
      </c>
      <c r="G51" s="22">
        <v>0</v>
      </c>
      <c r="H51" s="21" t="s">
        <v>213</v>
      </c>
      <c r="I51" s="6">
        <v>-100</v>
      </c>
      <c r="J51" s="6" t="s">
        <v>1747</v>
      </c>
      <c r="K51" s="85" t="str">
        <f t="shared" si="0"/>
        <v>N/A</v>
      </c>
    </row>
    <row r="52" spans="1:11" x14ac:dyDescent="0.25">
      <c r="A52" s="108" t="s">
        <v>352</v>
      </c>
      <c r="B52" s="21" t="s">
        <v>213</v>
      </c>
      <c r="C52" s="44">
        <v>0</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85" t="str">
        <f t="shared" si="0"/>
        <v>N/A</v>
      </c>
    </row>
    <row r="53" spans="1:11" x14ac:dyDescent="0.25">
      <c r="A53" s="108" t="s">
        <v>353</v>
      </c>
      <c r="B53" s="21" t="s">
        <v>213</v>
      </c>
      <c r="C53" s="44">
        <v>0</v>
      </c>
      <c r="D53" s="5" t="str">
        <f t="shared" si="6"/>
        <v>N/A</v>
      </c>
      <c r="E53" s="4" t="s">
        <v>1747</v>
      </c>
      <c r="F53" s="5" t="str">
        <f t="shared" si="7"/>
        <v>N/A</v>
      </c>
      <c r="G53" s="4" t="s">
        <v>1747</v>
      </c>
      <c r="H53" s="5" t="str">
        <f t="shared" si="8"/>
        <v>N/A</v>
      </c>
      <c r="I53" s="6" t="s">
        <v>1747</v>
      </c>
      <c r="J53" s="6" t="s">
        <v>1747</v>
      </c>
      <c r="K53" s="85" t="str">
        <f t="shared" si="0"/>
        <v>N/A</v>
      </c>
    </row>
    <row r="54" spans="1:11" x14ac:dyDescent="0.25">
      <c r="A54" s="109" t="s">
        <v>354</v>
      </c>
      <c r="B54" s="93" t="s">
        <v>213</v>
      </c>
      <c r="C54" s="110">
        <v>98.458767528999999</v>
      </c>
      <c r="D54" s="94" t="str">
        <f t="shared" si="6"/>
        <v>N/A</v>
      </c>
      <c r="E54" s="98" t="s">
        <v>1747</v>
      </c>
      <c r="F54" s="94" t="str">
        <f t="shared" si="7"/>
        <v>N/A</v>
      </c>
      <c r="G54" s="98" t="s">
        <v>1747</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31880843</v>
      </c>
      <c r="D6" s="5" t="str">
        <f>IF($B6="N/A","N/A",IF(C6&gt;15,"No",IF(C6&lt;-15,"No","Yes")))</f>
        <v>N/A</v>
      </c>
      <c r="E6" s="22">
        <v>36115441</v>
      </c>
      <c r="F6" s="5" t="str">
        <f>IF($B6="N/A","N/A",IF(E6&gt;15,"No",IF(E6&lt;-15,"No","Yes")))</f>
        <v>N/A</v>
      </c>
      <c r="G6" s="22">
        <v>45087748</v>
      </c>
      <c r="H6" s="5" t="str">
        <f>IF($B6="N/A","N/A",IF(G6&gt;15,"No",IF(G6&lt;-15,"No","Yes")))</f>
        <v>N/A</v>
      </c>
      <c r="I6" s="6">
        <v>13.28</v>
      </c>
      <c r="J6" s="6">
        <v>24.84</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1.4398552761000001</v>
      </c>
      <c r="D9" s="5" t="str">
        <f t="shared" ref="D9:D15" si="1">IF($B9="N/A","N/A",IF(C9&gt;15,"No",IF(C9&lt;-15,"No","Yes")))</f>
        <v>N/A</v>
      </c>
      <c r="E9" s="4">
        <v>1.1252943028</v>
      </c>
      <c r="F9" s="5" t="str">
        <f t="shared" ref="F9:F15" si="2">IF($B9="N/A","N/A",IF(E9&gt;15,"No",IF(E9&lt;-15,"No","Yes")))</f>
        <v>N/A</v>
      </c>
      <c r="G9" s="4">
        <v>0.73264692659999997</v>
      </c>
      <c r="H9" s="5" t="str">
        <f t="shared" ref="H9:H15" si="3">IF($B9="N/A","N/A",IF(G9&gt;15,"No",IF(G9&lt;-15,"No","Yes")))</f>
        <v>N/A</v>
      </c>
      <c r="I9" s="6">
        <v>-21.8</v>
      </c>
      <c r="J9" s="6">
        <v>-34.9</v>
      </c>
      <c r="K9" s="85" t="str">
        <f t="shared" si="0"/>
        <v>No</v>
      </c>
    </row>
    <row r="10" spans="1:11" x14ac:dyDescent="0.25">
      <c r="A10" s="104" t="s">
        <v>36</v>
      </c>
      <c r="B10" s="21" t="s">
        <v>213</v>
      </c>
      <c r="C10" s="44">
        <v>0</v>
      </c>
      <c r="D10" s="5" t="str">
        <f t="shared" si="1"/>
        <v>N/A</v>
      </c>
      <c r="E10" s="4">
        <v>0</v>
      </c>
      <c r="F10" s="5" t="str">
        <f t="shared" si="2"/>
        <v>N/A</v>
      </c>
      <c r="G10" s="4">
        <v>0</v>
      </c>
      <c r="H10" s="5" t="str">
        <f t="shared" si="3"/>
        <v>N/A</v>
      </c>
      <c r="I10" s="6" t="s">
        <v>1747</v>
      </c>
      <c r="J10" s="6" t="s">
        <v>1747</v>
      </c>
      <c r="K10" s="85" t="str">
        <f t="shared" si="0"/>
        <v>N/A</v>
      </c>
    </row>
    <row r="11" spans="1:11" x14ac:dyDescent="0.25">
      <c r="A11" s="104" t="s">
        <v>37</v>
      </c>
      <c r="B11" s="21" t="s">
        <v>213</v>
      </c>
      <c r="C11" s="44">
        <v>2.2509552999999999E-3</v>
      </c>
      <c r="D11" s="5" t="str">
        <f t="shared" si="1"/>
        <v>N/A</v>
      </c>
      <c r="E11" s="4">
        <v>6.5302190000000003E-4</v>
      </c>
      <c r="F11" s="5" t="str">
        <f t="shared" si="2"/>
        <v>N/A</v>
      </c>
      <c r="G11" s="4">
        <v>0</v>
      </c>
      <c r="H11" s="5" t="str">
        <f t="shared" si="3"/>
        <v>N/A</v>
      </c>
      <c r="I11" s="6">
        <v>-71</v>
      </c>
      <c r="J11" s="6">
        <v>-100</v>
      </c>
      <c r="K11" s="85" t="str">
        <f t="shared" si="0"/>
        <v>No</v>
      </c>
    </row>
    <row r="12" spans="1:11" x14ac:dyDescent="0.25">
      <c r="A12" s="104" t="s">
        <v>38</v>
      </c>
      <c r="B12" s="21" t="s">
        <v>213</v>
      </c>
      <c r="C12" s="44">
        <v>1.6829701439</v>
      </c>
      <c r="D12" s="5" t="str">
        <f t="shared" si="1"/>
        <v>N/A</v>
      </c>
      <c r="E12" s="4">
        <v>1.3611029146</v>
      </c>
      <c r="F12" s="5" t="str">
        <f t="shared" si="2"/>
        <v>N/A</v>
      </c>
      <c r="G12" s="4">
        <v>0.86725826859999999</v>
      </c>
      <c r="H12" s="5" t="str">
        <f t="shared" si="3"/>
        <v>N/A</v>
      </c>
      <c r="I12" s="6">
        <v>-19.100000000000001</v>
      </c>
      <c r="J12" s="6">
        <v>-36.299999999999997</v>
      </c>
      <c r="K12" s="85" t="str">
        <f t="shared" si="0"/>
        <v>No</v>
      </c>
    </row>
    <row r="13" spans="1:11" x14ac:dyDescent="0.25">
      <c r="A13" s="104" t="s">
        <v>861</v>
      </c>
      <c r="B13" s="21" t="s">
        <v>213</v>
      </c>
      <c r="C13" s="44">
        <v>6.0843655269000001</v>
      </c>
      <c r="D13" s="5" t="str">
        <f t="shared" si="1"/>
        <v>N/A</v>
      </c>
      <c r="E13" s="4">
        <v>4.8086123603999997</v>
      </c>
      <c r="F13" s="5" t="str">
        <f t="shared" si="2"/>
        <v>N/A</v>
      </c>
      <c r="G13" s="4">
        <v>2.5230213905999999</v>
      </c>
      <c r="H13" s="5" t="str">
        <f t="shared" si="3"/>
        <v>N/A</v>
      </c>
      <c r="I13" s="6">
        <v>-21</v>
      </c>
      <c r="J13" s="6">
        <v>-47.5</v>
      </c>
      <c r="K13" s="85" t="str">
        <f t="shared" si="0"/>
        <v>No</v>
      </c>
    </row>
    <row r="14" spans="1:11" x14ac:dyDescent="0.25">
      <c r="A14" s="104" t="s">
        <v>862</v>
      </c>
      <c r="B14" s="21" t="s">
        <v>213</v>
      </c>
      <c r="C14" s="44">
        <v>4.7635002579999997</v>
      </c>
      <c r="D14" s="5" t="str">
        <f t="shared" si="1"/>
        <v>N/A</v>
      </c>
      <c r="E14" s="4">
        <v>3.4384143107999998</v>
      </c>
      <c r="F14" s="5" t="str">
        <f t="shared" si="2"/>
        <v>N/A</v>
      </c>
      <c r="G14" s="4">
        <v>1.9780938857999999</v>
      </c>
      <c r="H14" s="5" t="str">
        <f t="shared" si="3"/>
        <v>N/A</v>
      </c>
      <c r="I14" s="6">
        <v>-27.8</v>
      </c>
      <c r="J14" s="6">
        <v>-42.5</v>
      </c>
      <c r="K14" s="85" t="str">
        <f t="shared" si="0"/>
        <v>No</v>
      </c>
    </row>
    <row r="15" spans="1:11" x14ac:dyDescent="0.25">
      <c r="A15" s="104" t="s">
        <v>161</v>
      </c>
      <c r="B15" s="21" t="s">
        <v>213</v>
      </c>
      <c r="C15" s="44">
        <v>51.850554893000002</v>
      </c>
      <c r="D15" s="5" t="str">
        <f t="shared" si="1"/>
        <v>N/A</v>
      </c>
      <c r="E15" s="4">
        <v>59.295850768999998</v>
      </c>
      <c r="F15" s="5" t="str">
        <f t="shared" si="2"/>
        <v>N/A</v>
      </c>
      <c r="G15" s="4">
        <v>58.749017582</v>
      </c>
      <c r="H15" s="5" t="str">
        <f t="shared" si="3"/>
        <v>N/A</v>
      </c>
      <c r="I15" s="6">
        <v>14.36</v>
      </c>
      <c r="J15" s="6">
        <v>-0.92200000000000004</v>
      </c>
      <c r="K15" s="85" t="str">
        <f t="shared" si="0"/>
        <v>Yes</v>
      </c>
    </row>
    <row r="16" spans="1:11" x14ac:dyDescent="0.25">
      <c r="A16" s="104" t="s">
        <v>162</v>
      </c>
      <c r="B16" s="21" t="s">
        <v>246</v>
      </c>
      <c r="C16" s="44">
        <v>95.848268504000004</v>
      </c>
      <c r="D16" s="5" t="str">
        <f>IF($B16="N/A","N/A",IF(C16&gt;95,"Yes","No"))</f>
        <v>Yes</v>
      </c>
      <c r="E16" s="4">
        <v>92.293797548000001</v>
      </c>
      <c r="F16" s="5" t="str">
        <f>IF($B16="N/A","N/A",IF(E16&gt;95,"Yes","No"))</f>
        <v>No</v>
      </c>
      <c r="G16" s="4">
        <v>93.116895081999999</v>
      </c>
      <c r="H16" s="5" t="str">
        <f>IF($B16="N/A","N/A",IF(G16&gt;95,"Yes","No"))</f>
        <v>No</v>
      </c>
      <c r="I16" s="6">
        <v>-3.71</v>
      </c>
      <c r="J16" s="6">
        <v>0.89180000000000004</v>
      </c>
      <c r="K16" s="85" t="str">
        <f t="shared" ref="K16:K26" si="4">IF(J16="Div by 0", "N/A", IF(J16="N/A","N/A", IF(J16&gt;30, "No", IF(J16&lt;-30, "No", "Yes"))))</f>
        <v>Yes</v>
      </c>
    </row>
    <row r="17" spans="1:11" x14ac:dyDescent="0.25">
      <c r="A17" s="104" t="s">
        <v>863</v>
      </c>
      <c r="B17" s="29" t="s">
        <v>247</v>
      </c>
      <c r="C17" s="44">
        <v>23.432222290999999</v>
      </c>
      <c r="D17" s="5" t="str">
        <f>IF($B17="N/A","N/A",IF(C17&gt;90,"No",IF(C17&lt;50,"No","Yes")))</f>
        <v>No</v>
      </c>
      <c r="E17" s="4">
        <v>22.938997200999999</v>
      </c>
      <c r="F17" s="5" t="str">
        <f>IF($B17="N/A","N/A",IF(E17&gt;90,"No",IF(E17&lt;50,"No","Yes")))</f>
        <v>No</v>
      </c>
      <c r="G17" s="4">
        <v>22.122029692000002</v>
      </c>
      <c r="H17" s="5" t="str">
        <f>IF($B17="N/A","N/A",IF(G17&gt;90,"No",IF(G17&lt;50,"No","Yes")))</f>
        <v>No</v>
      </c>
      <c r="I17" s="6">
        <v>-2.1</v>
      </c>
      <c r="J17" s="6">
        <v>-3.56</v>
      </c>
      <c r="K17" s="85" t="str">
        <f t="shared" si="4"/>
        <v>Yes</v>
      </c>
    </row>
    <row r="18" spans="1:11" x14ac:dyDescent="0.25">
      <c r="A18" s="104" t="s">
        <v>864</v>
      </c>
      <c r="B18" s="29" t="s">
        <v>224</v>
      </c>
      <c r="C18" s="44">
        <v>23.178740912999999</v>
      </c>
      <c r="D18" s="5" t="str">
        <f t="shared" ref="D18:D23" si="5">IF($B18="N/A","N/A",IF(C18&gt;5,"No",IF(C18&lt;=0,"No","Yes")))</f>
        <v>No</v>
      </c>
      <c r="E18" s="4">
        <v>22.244524164000001</v>
      </c>
      <c r="F18" s="5" t="str">
        <f t="shared" ref="F18:F23" si="6">IF($B18="N/A","N/A",IF(E18&gt;5,"No",IF(E18&lt;=0,"No","Yes")))</f>
        <v>No</v>
      </c>
      <c r="G18" s="4">
        <v>27.984278567</v>
      </c>
      <c r="H18" s="5" t="str">
        <f t="shared" ref="H18:H23" si="7">IF($B18="N/A","N/A",IF(G18&gt;5,"No",IF(G18&lt;=0,"No","Yes")))</f>
        <v>No</v>
      </c>
      <c r="I18" s="6">
        <v>-4.03</v>
      </c>
      <c r="J18" s="6">
        <v>25.8</v>
      </c>
      <c r="K18" s="85" t="str">
        <f t="shared" si="4"/>
        <v>Yes</v>
      </c>
    </row>
    <row r="19" spans="1:11" x14ac:dyDescent="0.25">
      <c r="A19" s="104" t="s">
        <v>865</v>
      </c>
      <c r="B19" s="29" t="s">
        <v>224</v>
      </c>
      <c r="C19" s="44">
        <v>2.0153513507</v>
      </c>
      <c r="D19" s="5" t="str">
        <f t="shared" si="5"/>
        <v>Yes</v>
      </c>
      <c r="E19" s="4">
        <v>1.8772995185000001</v>
      </c>
      <c r="F19" s="5" t="str">
        <f t="shared" si="6"/>
        <v>Yes</v>
      </c>
      <c r="G19" s="4">
        <v>1.6010668796</v>
      </c>
      <c r="H19" s="5" t="str">
        <f t="shared" si="7"/>
        <v>Yes</v>
      </c>
      <c r="I19" s="6">
        <v>-6.85</v>
      </c>
      <c r="J19" s="6">
        <v>-14.7</v>
      </c>
      <c r="K19" s="85" t="str">
        <f t="shared" si="4"/>
        <v>Yes</v>
      </c>
    </row>
    <row r="20" spans="1:11" x14ac:dyDescent="0.25">
      <c r="A20" s="104" t="s">
        <v>866</v>
      </c>
      <c r="B20" s="29" t="s">
        <v>224</v>
      </c>
      <c r="C20" s="44">
        <v>0.28791271299999999</v>
      </c>
      <c r="D20" s="5" t="str">
        <f t="shared" si="5"/>
        <v>Yes</v>
      </c>
      <c r="E20" s="4">
        <v>0.30518248409999998</v>
      </c>
      <c r="F20" s="5" t="str">
        <f t="shared" si="6"/>
        <v>Yes</v>
      </c>
      <c r="G20" s="4">
        <v>0.27110247329999998</v>
      </c>
      <c r="H20" s="5" t="str">
        <f t="shared" si="7"/>
        <v>Yes</v>
      </c>
      <c r="I20" s="6">
        <v>5.9980000000000002</v>
      </c>
      <c r="J20" s="6">
        <v>-11.2</v>
      </c>
      <c r="K20" s="85" t="str">
        <f t="shared" si="4"/>
        <v>Yes</v>
      </c>
    </row>
    <row r="21" spans="1:11" x14ac:dyDescent="0.25">
      <c r="A21" s="104" t="s">
        <v>867</v>
      </c>
      <c r="B21" s="21" t="s">
        <v>213</v>
      </c>
      <c r="C21" s="44">
        <v>1.15367087E-2</v>
      </c>
      <c r="D21" s="5" t="str">
        <f t="shared" si="5"/>
        <v>N/A</v>
      </c>
      <c r="E21" s="4">
        <v>3.8460004000000002E-3</v>
      </c>
      <c r="F21" s="5" t="str">
        <f t="shared" si="6"/>
        <v>N/A</v>
      </c>
      <c r="G21" s="4">
        <v>4.6802071399999999E-2</v>
      </c>
      <c r="H21" s="5" t="str">
        <f t="shared" si="7"/>
        <v>N/A</v>
      </c>
      <c r="I21" s="6">
        <v>-66.7</v>
      </c>
      <c r="J21" s="6">
        <v>1117</v>
      </c>
      <c r="K21" s="85" t="str">
        <f t="shared" si="4"/>
        <v>No</v>
      </c>
    </row>
    <row r="22" spans="1:11" x14ac:dyDescent="0.25">
      <c r="A22" s="104" t="s">
        <v>1702</v>
      </c>
      <c r="B22" s="21" t="s">
        <v>213</v>
      </c>
      <c r="C22" s="44">
        <v>1.2797653999999999E-3</v>
      </c>
      <c r="D22" s="5" t="str">
        <f t="shared" si="5"/>
        <v>N/A</v>
      </c>
      <c r="E22" s="4">
        <v>1.1407863000000001E-3</v>
      </c>
      <c r="F22" s="5" t="str">
        <f t="shared" si="6"/>
        <v>N/A</v>
      </c>
      <c r="G22" s="4">
        <v>1.4194543E-3</v>
      </c>
      <c r="H22" s="5" t="str">
        <f t="shared" si="7"/>
        <v>N/A</v>
      </c>
      <c r="I22" s="6">
        <v>-10.9</v>
      </c>
      <c r="J22" s="6">
        <v>24.43</v>
      </c>
      <c r="K22" s="85" t="str">
        <f t="shared" si="4"/>
        <v>Yes</v>
      </c>
    </row>
    <row r="23" spans="1:11" x14ac:dyDescent="0.25">
      <c r="A23" s="104" t="s">
        <v>868</v>
      </c>
      <c r="B23" s="21" t="s">
        <v>213</v>
      </c>
      <c r="C23" s="44">
        <v>3.4503499999999999E-5</v>
      </c>
      <c r="D23" s="5" t="str">
        <f t="shared" si="5"/>
        <v>N/A</v>
      </c>
      <c r="E23" s="4">
        <v>2.7688988000000002E-6</v>
      </c>
      <c r="F23" s="5" t="str">
        <f t="shared" si="6"/>
        <v>N/A</v>
      </c>
      <c r="G23" s="4">
        <v>8.8715896999999994E-6</v>
      </c>
      <c r="H23" s="5" t="str">
        <f t="shared" si="7"/>
        <v>N/A</v>
      </c>
      <c r="I23" s="6">
        <v>-92</v>
      </c>
      <c r="J23" s="6">
        <v>220.4</v>
      </c>
      <c r="K23" s="85" t="str">
        <f t="shared" si="4"/>
        <v>No</v>
      </c>
    </row>
    <row r="24" spans="1:11" x14ac:dyDescent="0.25">
      <c r="A24" s="104" t="s">
        <v>869</v>
      </c>
      <c r="B24" s="21" t="s">
        <v>232</v>
      </c>
      <c r="C24" s="44">
        <v>1.3655598756</v>
      </c>
      <c r="D24" s="5" t="str">
        <f>IF($B24="N/A","N/A",IF(C24&gt;10,"No",IF(C24&lt;1,"No","Yes")))</f>
        <v>Yes</v>
      </c>
      <c r="E24" s="4">
        <v>1.2120577455999999</v>
      </c>
      <c r="F24" s="5" t="str">
        <f>IF($B24="N/A","N/A",IF(E24&gt;10,"No",IF(E24&lt;1,"No","Yes")))</f>
        <v>Yes</v>
      </c>
      <c r="G24" s="4">
        <v>1.0922168923</v>
      </c>
      <c r="H24" s="5" t="str">
        <f>IF($B24="N/A","N/A",IF(G24&gt;10,"No",IF(G24&lt;1,"No","Yes")))</f>
        <v>Yes</v>
      </c>
      <c r="I24" s="6">
        <v>-11.2</v>
      </c>
      <c r="J24" s="6">
        <v>-9.89</v>
      </c>
      <c r="K24" s="85" t="str">
        <f t="shared" si="4"/>
        <v>Yes</v>
      </c>
    </row>
    <row r="25" spans="1:11" x14ac:dyDescent="0.25">
      <c r="A25" s="104" t="s">
        <v>870</v>
      </c>
      <c r="B25" s="47" t="s">
        <v>239</v>
      </c>
      <c r="C25" s="44">
        <v>31.880207810000002</v>
      </c>
      <c r="D25" s="5" t="str">
        <f>IF($B25="N/A","N/A",IF(C25&gt;10,"No",IF(C25&lt;=0,"No","Yes")))</f>
        <v>No</v>
      </c>
      <c r="E25" s="4">
        <v>29.724363604000001</v>
      </c>
      <c r="F25" s="5" t="str">
        <f>IF($B25="N/A","N/A",IF(E25&gt;10,"No",IF(E25&lt;=0,"No","Yes")))</f>
        <v>No</v>
      </c>
      <c r="G25" s="4">
        <v>27.027688319999999</v>
      </c>
      <c r="H25" s="5" t="str">
        <f>IF($B25="N/A","N/A",IF(G25&gt;10,"No",IF(G25&lt;=0,"No","Yes")))</f>
        <v>No</v>
      </c>
      <c r="I25" s="6">
        <v>-6.76</v>
      </c>
      <c r="J25" s="6">
        <v>-9.07</v>
      </c>
      <c r="K25" s="85" t="str">
        <f t="shared" si="4"/>
        <v>Yes</v>
      </c>
    </row>
    <row r="26" spans="1:11" x14ac:dyDescent="0.25">
      <c r="A26" s="104" t="s">
        <v>871</v>
      </c>
      <c r="B26" s="29" t="s">
        <v>248</v>
      </c>
      <c r="C26" s="44">
        <v>4.1517314959</v>
      </c>
      <c r="D26" s="5" t="str">
        <f>IF($B26="N/A","N/A",IF(C26&gt;=5,"No",IF(C26&lt;0,"No","Yes")))</f>
        <v>Yes</v>
      </c>
      <c r="E26" s="4">
        <v>7.7062024523000003</v>
      </c>
      <c r="F26" s="5" t="str">
        <f>IF($B26="N/A","N/A",IF(E26&gt;=5,"No",IF(E26&lt;0,"No","Yes")))</f>
        <v>No</v>
      </c>
      <c r="G26" s="4">
        <v>6.8831049179999999</v>
      </c>
      <c r="H26" s="5" t="str">
        <f>IF($B26="N/A","N/A",IF(G26&gt;=5,"No",IF(G26&lt;0,"No","Yes")))</f>
        <v>No</v>
      </c>
      <c r="I26" s="6">
        <v>85.61</v>
      </c>
      <c r="J26" s="6">
        <v>-10.7</v>
      </c>
      <c r="K26" s="85" t="str">
        <f t="shared" si="4"/>
        <v>Yes</v>
      </c>
    </row>
    <row r="27" spans="1:11" x14ac:dyDescent="0.25">
      <c r="A27" s="104" t="s">
        <v>14</v>
      </c>
      <c r="B27" s="29" t="s">
        <v>249</v>
      </c>
      <c r="C27" s="44">
        <v>0.1438795078</v>
      </c>
      <c r="D27" s="5" t="str">
        <f>IF($B27="N/A","N/A",IF(C27&gt;15,"No",IF(C27&lt;=0,"No","Yes")))</f>
        <v>Yes</v>
      </c>
      <c r="E27" s="4">
        <v>0.18533623890000001</v>
      </c>
      <c r="F27" s="5" t="str">
        <f>IF($B27="N/A","N/A",IF(E27&gt;15,"No",IF(E27&lt;=0,"No","Yes")))</f>
        <v>Yes</v>
      </c>
      <c r="G27" s="4">
        <v>0.17188705009999999</v>
      </c>
      <c r="H27" s="5" t="str">
        <f>IF($B27="N/A","N/A",IF(G27&gt;15,"No",IF(G27&lt;=0,"No","Yes")))</f>
        <v>Yes</v>
      </c>
      <c r="I27" s="6">
        <v>28.81</v>
      </c>
      <c r="J27" s="6">
        <v>-7.26</v>
      </c>
      <c r="K27" s="85" t="str">
        <f>IF(J27="Div by 0", "N/A", IF(J27="N/A","N/A", IF(J27&gt;30, "No", IF(J27&lt;-30, "No", "Yes"))))</f>
        <v>Yes</v>
      </c>
    </row>
    <row r="28" spans="1:11" x14ac:dyDescent="0.25">
      <c r="A28" s="104" t="s">
        <v>872</v>
      </c>
      <c r="B28" s="21" t="s">
        <v>213</v>
      </c>
      <c r="C28" s="46">
        <v>76.510638761999999</v>
      </c>
      <c r="D28" s="5" t="str">
        <f>IF($B28="N/A","N/A",IF(C28&gt;15,"No",IF(C28&lt;-15,"No","Yes")))</f>
        <v>N/A</v>
      </c>
      <c r="E28" s="23">
        <v>75.860670799999994</v>
      </c>
      <c r="F28" s="5" t="str">
        <f>IF($B28="N/A","N/A",IF(E28&gt;15,"No",IF(E28&lt;-15,"No","Yes")))</f>
        <v>N/A</v>
      </c>
      <c r="G28" s="23">
        <v>73.014645161000004</v>
      </c>
      <c r="H28" s="5" t="str">
        <f>IF($B28="N/A","N/A",IF(G28&gt;15,"No",IF(G28&lt;-15,"No","Yes")))</f>
        <v>N/A</v>
      </c>
      <c r="I28" s="6">
        <v>-0.85</v>
      </c>
      <c r="J28" s="6">
        <v>-3.75</v>
      </c>
      <c r="K28" s="85" t="str">
        <f>IF(J28="Div by 0", "N/A", IF(J28="N/A","N/A", IF(J28&gt;30, "No", IF(J28&lt;-30, "No", "Yes"))))</f>
        <v>Yes</v>
      </c>
    </row>
    <row r="29" spans="1:11" x14ac:dyDescent="0.25">
      <c r="A29" s="104" t="s">
        <v>376</v>
      </c>
      <c r="B29" s="21" t="s">
        <v>250</v>
      </c>
      <c r="C29" s="44">
        <v>9.1728001044000003</v>
      </c>
      <c r="D29" s="5" t="str">
        <f>IF($B29="N/A","N/A",IF(C29&gt;35,"No",IF(C29&lt;10,"No","Yes")))</f>
        <v>No</v>
      </c>
      <c r="E29" s="4">
        <v>8.8814199998000003</v>
      </c>
      <c r="F29" s="5" t="str">
        <f>IF($B29="N/A","N/A",IF(E29&gt;35,"No",IF(E29&lt;10,"No","Yes")))</f>
        <v>No</v>
      </c>
      <c r="G29" s="4">
        <v>8.6526699004999994</v>
      </c>
      <c r="H29" s="5" t="str">
        <f>IF($B29="N/A","N/A",IF(G29&gt;35,"No",IF(G29&lt;10,"No","Yes")))</f>
        <v>No</v>
      </c>
      <c r="I29" s="6">
        <v>-3.18</v>
      </c>
      <c r="J29" s="6">
        <v>-2.58</v>
      </c>
      <c r="K29" s="85" t="str">
        <f t="shared" ref="K29:K54" si="8">IF(J29="Div by 0", "N/A", IF(J29="N/A","N/A", IF(J29&gt;30, "No", IF(J29&lt;-30, "No", "Yes"))))</f>
        <v>Yes</v>
      </c>
    </row>
    <row r="30" spans="1:11" x14ac:dyDescent="0.25">
      <c r="A30" s="104" t="s">
        <v>377</v>
      </c>
      <c r="B30" s="21" t="s">
        <v>251</v>
      </c>
      <c r="C30" s="44">
        <v>8.2311782032000007</v>
      </c>
      <c r="D30" s="5" t="str">
        <f>IF($B30="N/A","N/A",IF(C30&gt;20,"No",IF(C30&lt;2,"No","Yes")))</f>
        <v>Yes</v>
      </c>
      <c r="E30" s="4">
        <v>7.9036304720999997</v>
      </c>
      <c r="F30" s="5" t="str">
        <f>IF($B30="N/A","N/A",IF(E30&gt;20,"No",IF(E30&lt;2,"No","Yes")))</f>
        <v>Yes</v>
      </c>
      <c r="G30" s="4">
        <v>7.0298077429000001</v>
      </c>
      <c r="H30" s="5" t="str">
        <f>IF($B30="N/A","N/A",IF(G30&gt;20,"No",IF(G30&lt;2,"No","Yes")))</f>
        <v>Yes</v>
      </c>
      <c r="I30" s="6">
        <v>-3.98</v>
      </c>
      <c r="J30" s="6">
        <v>-11.1</v>
      </c>
      <c r="K30" s="85" t="str">
        <f t="shared" si="8"/>
        <v>Yes</v>
      </c>
    </row>
    <row r="31" spans="1:11" x14ac:dyDescent="0.25">
      <c r="A31" s="104" t="s">
        <v>378</v>
      </c>
      <c r="B31" s="21" t="s">
        <v>252</v>
      </c>
      <c r="C31" s="44">
        <v>1.3258965579999999</v>
      </c>
      <c r="D31" s="5" t="str">
        <f>IF($B31="N/A","N/A",IF(C31&gt;8,"No",IF(C31&lt;0.5,"No","Yes")))</f>
        <v>Yes</v>
      </c>
      <c r="E31" s="4">
        <v>1.3173977302</v>
      </c>
      <c r="F31" s="5" t="str">
        <f>IF($B31="N/A","N/A",IF(E31&gt;8,"No",IF(E31&lt;0.5,"No","Yes")))</f>
        <v>Yes</v>
      </c>
      <c r="G31" s="4">
        <v>1.3829388862000001</v>
      </c>
      <c r="H31" s="5" t="str">
        <f>IF($B31="N/A","N/A",IF(G31&gt;8,"No",IF(G31&lt;0.5,"No","Yes")))</f>
        <v>Yes</v>
      </c>
      <c r="I31" s="6">
        <v>-0.64100000000000001</v>
      </c>
      <c r="J31" s="6">
        <v>4.9749999999999996</v>
      </c>
      <c r="K31" s="85" t="str">
        <f t="shared" si="8"/>
        <v>Yes</v>
      </c>
    </row>
    <row r="32" spans="1:11" x14ac:dyDescent="0.25">
      <c r="A32" s="104" t="s">
        <v>379</v>
      </c>
      <c r="B32" s="21" t="s">
        <v>253</v>
      </c>
      <c r="C32" s="44">
        <v>8.4615987099000005</v>
      </c>
      <c r="D32" s="5" t="str">
        <f>IF($B32="N/A","N/A",IF(C32&gt;25,"No",IF(C32&lt;3,"No","Yes")))</f>
        <v>Yes</v>
      </c>
      <c r="E32" s="4">
        <v>8.0010043349999993</v>
      </c>
      <c r="F32" s="5" t="str">
        <f>IF($B32="N/A","N/A",IF(E32&gt;25,"No",IF(E32&lt;3,"No","Yes")))</f>
        <v>Yes</v>
      </c>
      <c r="G32" s="4">
        <v>7.6192184183</v>
      </c>
      <c r="H32" s="5" t="str">
        <f>IF($B32="N/A","N/A",IF(G32&gt;25,"No",IF(G32&lt;3,"No","Yes")))</f>
        <v>Yes</v>
      </c>
      <c r="I32" s="6">
        <v>-5.44</v>
      </c>
      <c r="J32" s="6">
        <v>-4.7699999999999996</v>
      </c>
      <c r="K32" s="85" t="str">
        <f t="shared" si="8"/>
        <v>Yes</v>
      </c>
    </row>
    <row r="33" spans="1:11" x14ac:dyDescent="0.25">
      <c r="A33" s="104" t="s">
        <v>380</v>
      </c>
      <c r="B33" s="21" t="s">
        <v>254</v>
      </c>
      <c r="C33" s="44">
        <v>3.5761538677</v>
      </c>
      <c r="D33" s="5" t="str">
        <f>IF($B33="N/A","N/A",IF(C33&gt;25,"No",IF(C33&lt;2,"No","Yes")))</f>
        <v>Yes</v>
      </c>
      <c r="E33" s="4">
        <v>3.6695440047000001</v>
      </c>
      <c r="F33" s="5" t="str">
        <f>IF($B33="N/A","N/A",IF(E33&gt;25,"No",IF(E33&lt;2,"No","Yes")))</f>
        <v>Yes</v>
      </c>
      <c r="G33" s="4">
        <v>3.3312176071000001</v>
      </c>
      <c r="H33" s="5" t="str">
        <f>IF($B33="N/A","N/A",IF(G33&gt;25,"No",IF(G33&lt;2,"No","Yes")))</f>
        <v>Yes</v>
      </c>
      <c r="I33" s="6">
        <v>2.6110000000000002</v>
      </c>
      <c r="J33" s="6">
        <v>-9.2200000000000006</v>
      </c>
      <c r="K33" s="85" t="str">
        <f t="shared" si="8"/>
        <v>Yes</v>
      </c>
    </row>
    <row r="34" spans="1:11" x14ac:dyDescent="0.25">
      <c r="A34" s="104" t="s">
        <v>381</v>
      </c>
      <c r="B34" s="21" t="s">
        <v>255</v>
      </c>
      <c r="C34" s="44">
        <v>5.9919996469000001</v>
      </c>
      <c r="D34" s="5" t="str">
        <f>IF($B34="N/A","N/A",IF(C34&gt;25,"No",IF(C34&lt;=0,"No","Yes")))</f>
        <v>Yes</v>
      </c>
      <c r="E34" s="4">
        <v>9.3282898027000005</v>
      </c>
      <c r="F34" s="5" t="str">
        <f>IF($B34="N/A","N/A",IF(E34&gt;25,"No",IF(E34&lt;=0,"No","Yes")))</f>
        <v>Yes</v>
      </c>
      <c r="G34" s="4">
        <v>7.9022642691999998</v>
      </c>
      <c r="H34" s="5" t="str">
        <f>IF($B34="N/A","N/A",IF(G34&gt;25,"No",IF(G34&lt;=0,"No","Yes")))</f>
        <v>Yes</v>
      </c>
      <c r="I34" s="6">
        <v>55.68</v>
      </c>
      <c r="J34" s="6">
        <v>-15.3</v>
      </c>
      <c r="K34" s="85" t="str">
        <f t="shared" si="8"/>
        <v>Yes</v>
      </c>
    </row>
    <row r="35" spans="1:11" x14ac:dyDescent="0.25">
      <c r="A35" s="104" t="s">
        <v>382</v>
      </c>
      <c r="B35" s="21" t="s">
        <v>256</v>
      </c>
      <c r="C35" s="44">
        <v>22.805127832</v>
      </c>
      <c r="D35" s="5" t="str">
        <f>IF($B35="N/A","N/A",IF(C35&gt;20,"No",IF(C35&lt;4,"No","Yes")))</f>
        <v>No</v>
      </c>
      <c r="E35" s="4">
        <v>22.604140428000001</v>
      </c>
      <c r="F35" s="5" t="str">
        <f>IF($B35="N/A","N/A",IF(E35&gt;20,"No",IF(E35&lt;4,"No","Yes")))</f>
        <v>No</v>
      </c>
      <c r="G35" s="4">
        <v>21.574730235000001</v>
      </c>
      <c r="H35" s="5" t="str">
        <f>IF($B35="N/A","N/A",IF(G35&gt;20,"No",IF(G35&lt;4,"No","Yes")))</f>
        <v>No</v>
      </c>
      <c r="I35" s="6">
        <v>-0.88100000000000001</v>
      </c>
      <c r="J35" s="6">
        <v>-4.55</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2.7910272008999999</v>
      </c>
      <c r="D37" s="5" t="str">
        <f>IF($B37="N/A","N/A",IF(C37&gt;=25,"No",IF(C37&lt;0,"No","Yes")))</f>
        <v>Yes</v>
      </c>
      <c r="E37" s="4">
        <v>1.4885876653000001</v>
      </c>
      <c r="F37" s="5" t="str">
        <f>IF($B37="N/A","N/A",IF(E37&gt;=25,"No",IF(E37&lt;0,"No","Yes")))</f>
        <v>Yes</v>
      </c>
      <c r="G37" s="4">
        <v>3.0170391300000001</v>
      </c>
      <c r="H37" s="5" t="str">
        <f>IF($B37="N/A","N/A",IF(G37&gt;=25,"No",IF(G37&lt;0,"No","Yes")))</f>
        <v>Yes</v>
      </c>
      <c r="I37" s="6">
        <v>-46.7</v>
      </c>
      <c r="J37" s="6">
        <v>102.7</v>
      </c>
      <c r="K37" s="85" t="str">
        <f t="shared" si="8"/>
        <v>No</v>
      </c>
    </row>
    <row r="38" spans="1:11" x14ac:dyDescent="0.25">
      <c r="A38" s="104" t="s">
        <v>385</v>
      </c>
      <c r="B38" s="21" t="s">
        <v>221</v>
      </c>
      <c r="C38" s="44">
        <v>7.8422393034000004</v>
      </c>
      <c r="D38" s="5" t="str">
        <f>IF($B38="N/A","N/A",IF(C38&gt;3,"Yes","No"))</f>
        <v>Yes</v>
      </c>
      <c r="E38" s="4">
        <v>3.4598026921999998</v>
      </c>
      <c r="F38" s="5" t="str">
        <f>IF($B38="N/A","N/A",IF(E38&gt;3,"Yes","No"))</f>
        <v>Yes</v>
      </c>
      <c r="G38" s="4">
        <v>3.1751197687000001</v>
      </c>
      <c r="H38" s="5" t="str">
        <f>IF($B38="N/A","N/A",IF(G38&gt;3,"Yes","No"))</f>
        <v>Yes</v>
      </c>
      <c r="I38" s="6">
        <v>-55.9</v>
      </c>
      <c r="J38" s="6">
        <v>-8.23</v>
      </c>
      <c r="K38" s="85" t="str">
        <f t="shared" si="8"/>
        <v>Yes</v>
      </c>
    </row>
    <row r="39" spans="1:11" x14ac:dyDescent="0.25">
      <c r="A39" s="104" t="s">
        <v>386</v>
      </c>
      <c r="B39" s="21" t="s">
        <v>220</v>
      </c>
      <c r="C39" s="44">
        <v>0.5564658375</v>
      </c>
      <c r="D39" s="5" t="str">
        <f>IF($B39="N/A","N/A",IF(C39&gt;1,"Yes","No"))</f>
        <v>No</v>
      </c>
      <c r="E39" s="4">
        <v>4.7338173164999997</v>
      </c>
      <c r="F39" s="5" t="str">
        <f>IF($B39="N/A","N/A",IF(E39&gt;1,"Yes","No"))</f>
        <v>Yes</v>
      </c>
      <c r="G39" s="4">
        <v>4.5355425602999997</v>
      </c>
      <c r="H39" s="5" t="str">
        <f>IF($B39="N/A","N/A",IF(G39&gt;1,"Yes","No"))</f>
        <v>Yes</v>
      </c>
      <c r="I39" s="6">
        <v>750.7</v>
      </c>
      <c r="J39" s="6">
        <v>-4.1900000000000004</v>
      </c>
      <c r="K39" s="85" t="str">
        <f t="shared" si="8"/>
        <v>Yes</v>
      </c>
    </row>
    <row r="40" spans="1:11" x14ac:dyDescent="0.25">
      <c r="A40" s="104" t="s">
        <v>387</v>
      </c>
      <c r="B40" s="21" t="s">
        <v>213</v>
      </c>
      <c r="C40" s="44">
        <v>0</v>
      </c>
      <c r="D40" s="5" t="str">
        <f>IF($B40="N/A","N/A",IF(C40&gt;15,"No",IF(C40&lt;-15,"No","Yes")))</f>
        <v>N/A</v>
      </c>
      <c r="E40" s="4">
        <v>0</v>
      </c>
      <c r="F40" s="5" t="str">
        <f>IF($B40="N/A","N/A",IF(E40&gt;15,"No",IF(E40&lt;-15,"No","Yes")))</f>
        <v>N/A</v>
      </c>
      <c r="G40" s="4">
        <v>1.1666140000000001E-3</v>
      </c>
      <c r="H40" s="5" t="str">
        <f>IF($B40="N/A","N/A",IF(G40&gt;15,"No",IF(G40&lt;-15,"No","Yes")))</f>
        <v>N/A</v>
      </c>
      <c r="I40" s="6" t="s">
        <v>1747</v>
      </c>
      <c r="J40" s="6" t="s">
        <v>1747</v>
      </c>
      <c r="K40" s="85" t="str">
        <f t="shared" si="8"/>
        <v>N/A</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10.871807875</v>
      </c>
      <c r="D42" s="5" t="str">
        <f>IF($B42="N/A","N/A",IF(C42&gt;0,"Yes","No"))</f>
        <v>Yes</v>
      </c>
      <c r="E42" s="4">
        <v>11.325094992</v>
      </c>
      <c r="F42" s="5" t="str">
        <f>IF($B42="N/A","N/A",IF(E42&gt;0,"Yes","No"))</f>
        <v>Yes</v>
      </c>
      <c r="G42" s="4">
        <v>14.032947486999999</v>
      </c>
      <c r="H42" s="5" t="str">
        <f>IF($B42="N/A","N/A",IF(G42&gt;0,"Yes","No"))</f>
        <v>Yes</v>
      </c>
      <c r="I42" s="6">
        <v>4.1689999999999996</v>
      </c>
      <c r="J42" s="6">
        <v>23.91</v>
      </c>
      <c r="K42" s="85" t="str">
        <f t="shared" si="8"/>
        <v>Yes</v>
      </c>
    </row>
    <row r="43" spans="1:11" x14ac:dyDescent="0.25">
      <c r="A43" s="104" t="s">
        <v>390</v>
      </c>
      <c r="B43" s="21" t="s">
        <v>259</v>
      </c>
      <c r="C43" s="44">
        <v>0.45505070240000001</v>
      </c>
      <c r="D43" s="5" t="str">
        <f>IF($B43="N/A","N/A",IF(C43&gt;0,"Yes","No"))</f>
        <v>Yes</v>
      </c>
      <c r="E43" s="4">
        <v>0.62144887000000004</v>
      </c>
      <c r="F43" s="5" t="str">
        <f>IF($B43="N/A","N/A",IF(E43&gt;0,"Yes","No"))</f>
        <v>Yes</v>
      </c>
      <c r="G43" s="4">
        <v>0.75252594120000005</v>
      </c>
      <c r="H43" s="5" t="str">
        <f>IF($B43="N/A","N/A",IF(G43&gt;0,"Yes","No"))</f>
        <v>Yes</v>
      </c>
      <c r="I43" s="6">
        <v>36.57</v>
      </c>
      <c r="J43" s="6">
        <v>21.09</v>
      </c>
      <c r="K43" s="85" t="str">
        <f t="shared" si="8"/>
        <v>Yes</v>
      </c>
    </row>
    <row r="44" spans="1:11" x14ac:dyDescent="0.25">
      <c r="A44" s="104" t="s">
        <v>391</v>
      </c>
      <c r="B44" s="21" t="s">
        <v>259</v>
      </c>
      <c r="C44" s="44">
        <v>4.0083726769999997</v>
      </c>
      <c r="D44" s="5" t="str">
        <f>IF($B44="N/A","N/A",IF(C44&gt;0,"Yes","No"))</f>
        <v>Yes</v>
      </c>
      <c r="E44" s="4">
        <v>3.6455791859</v>
      </c>
      <c r="F44" s="5" t="str">
        <f>IF($B44="N/A","N/A",IF(E44&gt;0,"Yes","No"))</f>
        <v>Yes</v>
      </c>
      <c r="G44" s="4">
        <v>2.9723107927000001</v>
      </c>
      <c r="H44" s="5" t="str">
        <f>IF($B44="N/A","N/A",IF(G44&gt;0,"Yes","No"))</f>
        <v>Yes</v>
      </c>
      <c r="I44" s="6">
        <v>-9.0500000000000007</v>
      </c>
      <c r="J44" s="6">
        <v>-18.5</v>
      </c>
      <c r="K44" s="85" t="str">
        <f t="shared" si="8"/>
        <v>Yes</v>
      </c>
    </row>
    <row r="45" spans="1:11" x14ac:dyDescent="0.25">
      <c r="A45" s="104" t="s">
        <v>392</v>
      </c>
      <c r="B45" s="21" t="s">
        <v>220</v>
      </c>
      <c r="C45" s="44">
        <v>0.1074281505</v>
      </c>
      <c r="D45" s="5" t="str">
        <f>IF($B45="N/A","N/A",IF(C45&gt;1,"Yes","No"))</f>
        <v>No</v>
      </c>
      <c r="E45" s="4">
        <v>0.13323663969999999</v>
      </c>
      <c r="F45" s="5" t="str">
        <f>IF($B45="N/A","N/A",IF(E45&gt;1,"Yes","No"))</f>
        <v>No</v>
      </c>
      <c r="G45" s="4">
        <v>0.14827309629999999</v>
      </c>
      <c r="H45" s="5" t="str">
        <f>IF($B45="N/A","N/A",IF(G45&gt;1,"Yes","No"))</f>
        <v>No</v>
      </c>
      <c r="I45" s="6">
        <v>24.02</v>
      </c>
      <c r="J45" s="6">
        <v>11.29</v>
      </c>
      <c r="K45" s="85" t="str">
        <f t="shared" si="8"/>
        <v>Yes</v>
      </c>
    </row>
    <row r="46" spans="1:11" x14ac:dyDescent="0.25">
      <c r="A46" s="104" t="s">
        <v>393</v>
      </c>
      <c r="B46" s="21" t="s">
        <v>259</v>
      </c>
      <c r="C46" s="44">
        <v>0.50566103289999997</v>
      </c>
      <c r="D46" s="5" t="str">
        <f>IF($B46="N/A","N/A",IF(C46&gt;0,"Yes","No"))</f>
        <v>Yes</v>
      </c>
      <c r="E46" s="4">
        <v>0.46087212389999999</v>
      </c>
      <c r="F46" s="5" t="str">
        <f>IF($B46="N/A","N/A",IF(E46&gt;0,"Yes","No"))</f>
        <v>Yes</v>
      </c>
      <c r="G46" s="4">
        <v>0.40091157360000002</v>
      </c>
      <c r="H46" s="5" t="str">
        <f>IF($B46="N/A","N/A",IF(G46&gt;0,"Yes","No"))</f>
        <v>Yes</v>
      </c>
      <c r="I46" s="6">
        <v>-8.86</v>
      </c>
      <c r="J46" s="6">
        <v>-13</v>
      </c>
      <c r="K46" s="85" t="str">
        <f t="shared" si="8"/>
        <v>Yes</v>
      </c>
    </row>
    <row r="47" spans="1:11" x14ac:dyDescent="0.25">
      <c r="A47" s="104" t="s">
        <v>394</v>
      </c>
      <c r="B47" s="21" t="s">
        <v>213</v>
      </c>
      <c r="C47" s="44">
        <v>6.7852659999999995E-2</v>
      </c>
      <c r="D47" s="5" t="str">
        <f>IF($B47="N/A","N/A",IF(C47&gt;15,"No",IF(C47&lt;-15,"No","Yes")))</f>
        <v>N/A</v>
      </c>
      <c r="E47" s="4">
        <v>6.5010974099999994E-2</v>
      </c>
      <c r="F47" s="5" t="str">
        <f>IF($B47="N/A","N/A",IF(E47&gt;15,"No",IF(E47&lt;-15,"No","Yes")))</f>
        <v>N/A</v>
      </c>
      <c r="G47" s="4">
        <v>5.5496229299999998E-2</v>
      </c>
      <c r="H47" s="5" t="str">
        <f>IF($B47="N/A","N/A",IF(G47&gt;15,"No",IF(G47&lt;-15,"No","Yes")))</f>
        <v>N/A</v>
      </c>
      <c r="I47" s="6">
        <v>-4.1900000000000004</v>
      </c>
      <c r="J47" s="6">
        <v>-14.6</v>
      </c>
      <c r="K47" s="85" t="str">
        <f t="shared" si="8"/>
        <v>Yes</v>
      </c>
    </row>
    <row r="48" spans="1:11" x14ac:dyDescent="0.25">
      <c r="A48" s="104" t="s">
        <v>395</v>
      </c>
      <c r="B48" s="21" t="s">
        <v>213</v>
      </c>
      <c r="C48" s="44">
        <v>0.56708349899999999</v>
      </c>
      <c r="D48" s="5" t="str">
        <f>IF($B48="N/A","N/A",IF(C48&gt;15,"No",IF(C48&lt;-15,"No","Yes")))</f>
        <v>N/A</v>
      </c>
      <c r="E48" s="4">
        <v>0.74985378140000003</v>
      </c>
      <c r="F48" s="5" t="str">
        <f>IF($B48="N/A","N/A",IF(E48&gt;15,"No",IF(E48&lt;-15,"No","Yes")))</f>
        <v>N/A</v>
      </c>
      <c r="G48" s="4">
        <v>0.91429050749999996</v>
      </c>
      <c r="H48" s="5" t="str">
        <f>IF($B48="N/A","N/A",IF(G48&gt;15,"No",IF(G48&lt;-15,"No","Yes")))</f>
        <v>N/A</v>
      </c>
      <c r="I48" s="6">
        <v>32.229999999999997</v>
      </c>
      <c r="J48" s="6">
        <v>21.93</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4.0580043633000003</v>
      </c>
      <c r="D51" s="5" t="str">
        <f>IF($B51="N/A","N/A",IF(C51&gt;15,"No",IF(C51&lt;-15,"No","Yes")))</f>
        <v>N/A</v>
      </c>
      <c r="E51" s="4">
        <v>4.0356976397000004</v>
      </c>
      <c r="F51" s="5" t="str">
        <f>IF($B51="N/A","N/A",IF(E51&gt;15,"No",IF(E51&lt;-15,"No","Yes")))</f>
        <v>N/A</v>
      </c>
      <c r="G51" s="4">
        <v>4.9901294693000002</v>
      </c>
      <c r="H51" s="5" t="str">
        <f>IF($B51="N/A","N/A",IF(G51&gt;15,"No",IF(G51&lt;-15,"No","Yes")))</f>
        <v>N/A</v>
      </c>
      <c r="I51" s="6">
        <v>-0.55000000000000004</v>
      </c>
      <c r="J51" s="6">
        <v>23.65</v>
      </c>
      <c r="K51" s="85" t="str">
        <f t="shared" si="8"/>
        <v>Yes</v>
      </c>
    </row>
    <row r="52" spans="1:11" x14ac:dyDescent="0.25">
      <c r="A52" s="104" t="s">
        <v>399</v>
      </c>
      <c r="B52" s="21" t="s">
        <v>220</v>
      </c>
      <c r="C52" s="44">
        <v>5.8215901003999999</v>
      </c>
      <c r="D52" s="5" t="str">
        <f>IF($B52="N/A","N/A",IF(C52&gt;1,"Yes","No"))</f>
        <v>Yes</v>
      </c>
      <c r="E52" s="4">
        <v>5.0743863269</v>
      </c>
      <c r="F52" s="5" t="str">
        <f>IF($B52="N/A","N/A",IF(E52&gt;1,"Yes","No"))</f>
        <v>Yes</v>
      </c>
      <c r="G52" s="4">
        <v>4.4421158493000004</v>
      </c>
      <c r="H52" s="5" t="str">
        <f>IF($B52="N/A","N/A",IF(G52&gt;1,"Yes","No"))</f>
        <v>Yes</v>
      </c>
      <c r="I52" s="6">
        <v>-12.8</v>
      </c>
      <c r="J52" s="6">
        <v>-12.5</v>
      </c>
      <c r="K52" s="85" t="str">
        <f t="shared" si="8"/>
        <v>Yes</v>
      </c>
    </row>
    <row r="53" spans="1:11" x14ac:dyDescent="0.25">
      <c r="A53" s="104" t="s">
        <v>400</v>
      </c>
      <c r="B53" s="21" t="s">
        <v>259</v>
      </c>
      <c r="C53" s="44">
        <v>2.7825581651000002</v>
      </c>
      <c r="D53" s="5" t="str">
        <f>IF($B53="N/A","N/A",IF(C53&gt;0,"Yes","No"))</f>
        <v>Yes</v>
      </c>
      <c r="E53" s="4">
        <v>2.5010687257000002</v>
      </c>
      <c r="F53" s="5" t="str">
        <f>IF($B53="N/A","N/A",IF(E53&gt;0,"Yes","No"))</f>
        <v>Yes</v>
      </c>
      <c r="G53" s="4">
        <v>3.0689268402000001</v>
      </c>
      <c r="H53" s="5" t="str">
        <f>IF($B53="N/A","N/A",IF(G53&gt;0,"Yes","No"))</f>
        <v>Yes</v>
      </c>
      <c r="I53" s="6">
        <v>-10.1</v>
      </c>
      <c r="J53" s="6">
        <v>22.7</v>
      </c>
      <c r="K53" s="85" t="str">
        <f t="shared" si="8"/>
        <v>Yes</v>
      </c>
    </row>
    <row r="54" spans="1:11" x14ac:dyDescent="0.25">
      <c r="A54" s="104" t="s">
        <v>401</v>
      </c>
      <c r="B54" s="21" t="s">
        <v>260</v>
      </c>
      <c r="C54" s="44">
        <v>1.035104E-4</v>
      </c>
      <c r="D54" s="5" t="str">
        <f>IF($B54="N/A","N/A",IF(C54&gt;=1,"No",IF(C54&lt;0,"No","Yes")))</f>
        <v>Yes</v>
      </c>
      <c r="E54" s="4">
        <v>1.162937E-4</v>
      </c>
      <c r="F54" s="5" t="str">
        <f>IF($B54="N/A","N/A",IF(E54&gt;=1,"No",IF(E54&lt;0,"No","Yes")))</f>
        <v>Yes</v>
      </c>
      <c r="G54" s="4">
        <v>3.5708149999999999E-4</v>
      </c>
      <c r="H54" s="5" t="str">
        <f>IF($B54="N/A","N/A",IF(G54&gt;=1,"No",IF(G54&lt;0,"No","Yes")))</f>
        <v>Yes</v>
      </c>
      <c r="I54" s="6">
        <v>12.35</v>
      </c>
      <c r="J54" s="6">
        <v>207.1</v>
      </c>
      <c r="K54" s="85" t="str">
        <f t="shared" si="8"/>
        <v>No</v>
      </c>
    </row>
    <row r="55" spans="1:11" x14ac:dyDescent="0.25">
      <c r="A55" s="104" t="s">
        <v>873</v>
      </c>
      <c r="B55" s="21" t="s">
        <v>213</v>
      </c>
      <c r="C55" s="46">
        <v>87.901925554000002</v>
      </c>
      <c r="D55" s="5" t="str">
        <f>IF($B55="N/A","N/A",IF(C55&gt;15,"No",IF(C55&lt;-15,"No","Yes")))</f>
        <v>N/A</v>
      </c>
      <c r="E55" s="23">
        <v>86.424477496999998</v>
      </c>
      <c r="F55" s="5" t="str">
        <f>IF($B55="N/A","N/A",IF(E55&gt;15,"No",IF(E55&lt;-15,"No","Yes")))</f>
        <v>N/A</v>
      </c>
      <c r="G55" s="23">
        <v>86.673204282</v>
      </c>
      <c r="H55" s="5" t="str">
        <f>IF($B55="N/A","N/A",IF(G55&gt;15,"No",IF(G55&lt;-15,"No","Yes")))</f>
        <v>N/A</v>
      </c>
      <c r="I55" s="6">
        <v>-1.68</v>
      </c>
      <c r="J55" s="6">
        <v>0.2878</v>
      </c>
      <c r="K55" s="85" t="str">
        <f t="shared" ref="K55:K74" si="9">IF(J55="Div by 0", "N/A", IF(J55="N/A","N/A", IF(J55&gt;30, "No", IF(J55&lt;-30, "No", "Yes"))))</f>
        <v>Yes</v>
      </c>
    </row>
    <row r="56" spans="1:11" x14ac:dyDescent="0.25">
      <c r="A56" s="104" t="s">
        <v>874</v>
      </c>
      <c r="B56" s="21" t="s">
        <v>261</v>
      </c>
      <c r="C56" s="46">
        <v>77.105784295999996</v>
      </c>
      <c r="D56" s="5" t="str">
        <f>IF($B56="N/A","N/A",IF(C56&gt;90,"No",IF(C56&lt;20,"No","Yes")))</f>
        <v>Yes</v>
      </c>
      <c r="E56" s="23">
        <v>91.533976562999996</v>
      </c>
      <c r="F56" s="5" t="str">
        <f>IF($B56="N/A","N/A",IF(E56&gt;90,"No",IF(E56&lt;20,"No","Yes")))</f>
        <v>No</v>
      </c>
      <c r="G56" s="23">
        <v>89.548480581000007</v>
      </c>
      <c r="H56" s="5" t="str">
        <f>IF($B56="N/A","N/A",IF(G56&gt;90,"No",IF(G56&lt;20,"No","Yes")))</f>
        <v>Yes</v>
      </c>
      <c r="I56" s="6">
        <v>18.71</v>
      </c>
      <c r="J56" s="6">
        <v>-2.17</v>
      </c>
      <c r="K56" s="85" t="str">
        <f t="shared" si="9"/>
        <v>Yes</v>
      </c>
    </row>
    <row r="57" spans="1:11" x14ac:dyDescent="0.25">
      <c r="A57" s="104" t="s">
        <v>875</v>
      </c>
      <c r="B57" s="21" t="s">
        <v>262</v>
      </c>
      <c r="C57" s="46">
        <v>69.047411961999998</v>
      </c>
      <c r="D57" s="5" t="str">
        <f>IF($B57="N/A","N/A",IF(C57&gt;60,"No",IF(C57&lt;10,"No","Yes")))</f>
        <v>No</v>
      </c>
      <c r="E57" s="23">
        <v>66.141092217999997</v>
      </c>
      <c r="F57" s="5" t="str">
        <f>IF($B57="N/A","N/A",IF(E57&gt;60,"No",IF(E57&lt;10,"No","Yes")))</f>
        <v>No</v>
      </c>
      <c r="G57" s="23">
        <v>66.108046739000002</v>
      </c>
      <c r="H57" s="5" t="str">
        <f>IF($B57="N/A","N/A",IF(G57&gt;60,"No",IF(G57&lt;10,"No","Yes")))</f>
        <v>No</v>
      </c>
      <c r="I57" s="6">
        <v>-4.21</v>
      </c>
      <c r="J57" s="6">
        <v>-0.05</v>
      </c>
      <c r="K57" s="85" t="str">
        <f t="shared" si="9"/>
        <v>Yes</v>
      </c>
    </row>
    <row r="58" spans="1:11" ht="25" x14ac:dyDescent="0.25">
      <c r="A58" s="104" t="s">
        <v>876</v>
      </c>
      <c r="B58" s="21" t="s">
        <v>263</v>
      </c>
      <c r="C58" s="46">
        <v>67.449843509000004</v>
      </c>
      <c r="D58" s="5" t="str">
        <f>IF($B58="N/A","N/A",IF(C58&gt;100,"No",IF(C58&lt;10,"No","Yes")))</f>
        <v>Yes</v>
      </c>
      <c r="E58" s="23">
        <v>67.790661307999997</v>
      </c>
      <c r="F58" s="5" t="str">
        <f>IF($B58="N/A","N/A",IF(E58&gt;100,"No",IF(E58&lt;10,"No","Yes")))</f>
        <v>Yes</v>
      </c>
      <c r="G58" s="23">
        <v>65.683897963000007</v>
      </c>
      <c r="H58" s="5" t="str">
        <f>IF($B58="N/A","N/A",IF(G58&gt;100,"No",IF(G58&lt;10,"No","Yes")))</f>
        <v>Yes</v>
      </c>
      <c r="I58" s="6">
        <v>0.50529999999999997</v>
      </c>
      <c r="J58" s="6">
        <v>-3.11</v>
      </c>
      <c r="K58" s="85" t="str">
        <f t="shared" si="9"/>
        <v>Yes</v>
      </c>
    </row>
    <row r="59" spans="1:11" x14ac:dyDescent="0.25">
      <c r="A59" s="104" t="s">
        <v>877</v>
      </c>
      <c r="B59" s="21" t="s">
        <v>264</v>
      </c>
      <c r="C59" s="46">
        <v>139.63491346999999</v>
      </c>
      <c r="D59" s="5" t="str">
        <f>IF($B59="N/A","N/A",IF(C59&gt;100,"No",IF(C59&lt;20,"No","Yes")))</f>
        <v>No</v>
      </c>
      <c r="E59" s="23">
        <v>149.56070498</v>
      </c>
      <c r="F59" s="5" t="str">
        <f>IF($B59="N/A","N/A",IF(E59&gt;100,"No",IF(E59&lt;20,"No","Yes")))</f>
        <v>No</v>
      </c>
      <c r="G59" s="23">
        <v>143.23804730000001</v>
      </c>
      <c r="H59" s="5" t="str">
        <f>IF($B59="N/A","N/A",IF(G59&gt;100,"No",IF(G59&lt;20,"No","Yes")))</f>
        <v>No</v>
      </c>
      <c r="I59" s="6">
        <v>7.1079999999999997</v>
      </c>
      <c r="J59" s="6">
        <v>-4.2300000000000004</v>
      </c>
      <c r="K59" s="85" t="str">
        <f t="shared" si="9"/>
        <v>Yes</v>
      </c>
    </row>
    <row r="60" spans="1:11" x14ac:dyDescent="0.25">
      <c r="A60" s="104" t="s">
        <v>878</v>
      </c>
      <c r="B60" s="21" t="s">
        <v>264</v>
      </c>
      <c r="C60" s="46">
        <v>130.0386288</v>
      </c>
      <c r="D60" s="5" t="str">
        <f>IF($B60="N/A","N/A",IF(C60&gt;100,"No",IF(C60&lt;20,"No","Yes")))</f>
        <v>No</v>
      </c>
      <c r="E60" s="23">
        <v>122.63742386</v>
      </c>
      <c r="F60" s="5" t="str">
        <f>IF($B60="N/A","N/A",IF(E60&gt;100,"No",IF(E60&lt;20,"No","Yes")))</f>
        <v>No</v>
      </c>
      <c r="G60" s="23">
        <v>122.98380727999999</v>
      </c>
      <c r="H60" s="5" t="str">
        <f>IF($B60="N/A","N/A",IF(G60&gt;100,"No",IF(G60&lt;20,"No","Yes")))</f>
        <v>No</v>
      </c>
      <c r="I60" s="6">
        <v>-5.69</v>
      </c>
      <c r="J60" s="6">
        <v>0.28239999999999998</v>
      </c>
      <c r="K60" s="85" t="str">
        <f t="shared" si="9"/>
        <v>Yes</v>
      </c>
    </row>
    <row r="61" spans="1:11" x14ac:dyDescent="0.25">
      <c r="A61" s="104" t="s">
        <v>879</v>
      </c>
      <c r="B61" s="21" t="s">
        <v>213</v>
      </c>
      <c r="C61" s="46">
        <v>73.932968119999998</v>
      </c>
      <c r="D61" s="5" t="str">
        <f>IF($B61="N/A","N/A",IF(C61&gt;15,"No",IF(C61&lt;-15,"No","Yes")))</f>
        <v>N/A</v>
      </c>
      <c r="E61" s="23">
        <v>75.901864169999996</v>
      </c>
      <c r="F61" s="5" t="str">
        <f>IF($B61="N/A","N/A",IF(E61&gt;15,"No",IF(E61&lt;-15,"No","Yes")))</f>
        <v>N/A</v>
      </c>
      <c r="G61" s="23">
        <v>76.382282055999994</v>
      </c>
      <c r="H61" s="5" t="str">
        <f>IF($B61="N/A","N/A",IF(G61&gt;15,"No",IF(G61&lt;-15,"No","Yes")))</f>
        <v>N/A</v>
      </c>
      <c r="I61" s="6">
        <v>2.6629999999999998</v>
      </c>
      <c r="J61" s="6">
        <v>0.63290000000000002</v>
      </c>
      <c r="K61" s="85" t="str">
        <f t="shared" si="9"/>
        <v>Yes</v>
      </c>
    </row>
    <row r="62" spans="1:11" x14ac:dyDescent="0.25">
      <c r="A62" s="104" t="s">
        <v>880</v>
      </c>
      <c r="B62" s="21" t="s">
        <v>265</v>
      </c>
      <c r="C62" s="46">
        <v>29.127788214999999</v>
      </c>
      <c r="D62" s="5" t="str">
        <f>IF($B62="N/A","N/A",IF(C62&gt;60,"No",IF(C62&lt;10,"No","Yes")))</f>
        <v>Yes</v>
      </c>
      <c r="E62" s="23">
        <v>29.465873387999999</v>
      </c>
      <c r="F62" s="5" t="str">
        <f>IF($B62="N/A","N/A",IF(E62&gt;60,"No",IF(E62&lt;10,"No","Yes")))</f>
        <v>Yes</v>
      </c>
      <c r="G62" s="23">
        <v>27.076785236999999</v>
      </c>
      <c r="H62" s="5" t="str">
        <f>IF($B62="N/A","N/A",IF(G62&gt;60,"No",IF(G62&lt;10,"No","Yes")))</f>
        <v>Yes</v>
      </c>
      <c r="I62" s="6">
        <v>1.161</v>
      </c>
      <c r="J62" s="6">
        <v>-8.11</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67.989603317000004</v>
      </c>
      <c r="D64" s="5" t="str">
        <f t="shared" ref="D64:D74" si="10">IF($B64="N/A","N/A",IF(C64&gt;15,"No",IF(C64&lt;-15,"No","Yes")))</f>
        <v>N/A</v>
      </c>
      <c r="E64" s="23">
        <v>38.637791335999999</v>
      </c>
      <c r="F64" s="5" t="str">
        <f>IF($B64="N/A","N/A",IF(E64&gt;15,"No",IF(E64&lt;-15,"No","Yes")))</f>
        <v>N/A</v>
      </c>
      <c r="G64" s="23">
        <v>92.390865351000002</v>
      </c>
      <c r="H64" s="5" t="str">
        <f>IF($B64="N/A","N/A",IF(G64&gt;15,"No",IF(G64&lt;-15,"No","Yes")))</f>
        <v>N/A</v>
      </c>
      <c r="I64" s="6">
        <v>-43.2</v>
      </c>
      <c r="J64" s="6">
        <v>139.1</v>
      </c>
      <c r="K64" s="85" t="str">
        <f t="shared" si="9"/>
        <v>No</v>
      </c>
    </row>
    <row r="65" spans="1:11" ht="25" customHeight="1" x14ac:dyDescent="0.25">
      <c r="A65" s="104" t="s">
        <v>883</v>
      </c>
      <c r="B65" s="21" t="s">
        <v>213</v>
      </c>
      <c r="C65" s="46">
        <v>85.416544142000006</v>
      </c>
      <c r="D65" s="5" t="str">
        <f t="shared" si="10"/>
        <v>N/A</v>
      </c>
      <c r="E65" s="23">
        <v>92.720926305000006</v>
      </c>
      <c r="F65" s="5" t="str">
        <f t="shared" ref="F65:F73" si="11">IF($B65="N/A","N/A",IF(E65&gt;15,"No",IF(E65&lt;-15,"No","Yes")))</f>
        <v>N/A</v>
      </c>
      <c r="G65" s="23">
        <v>96.180084382000004</v>
      </c>
      <c r="H65" s="5" t="str">
        <f t="shared" ref="H65:H86" si="12">IF($B65="N/A","N/A",IF(G65&gt;15,"No",IF(G65&lt;-15,"No","Yes")))</f>
        <v>N/A</v>
      </c>
      <c r="I65" s="6">
        <v>8.5510000000000002</v>
      </c>
      <c r="J65" s="6">
        <v>3.7309999999999999</v>
      </c>
      <c r="K65" s="85" t="str">
        <f t="shared" si="9"/>
        <v>Yes</v>
      </c>
    </row>
    <row r="66" spans="1:11" x14ac:dyDescent="0.25">
      <c r="A66" s="104" t="s">
        <v>884</v>
      </c>
      <c r="B66" s="21" t="s">
        <v>213</v>
      </c>
      <c r="C66" s="46">
        <v>141.57890939000001</v>
      </c>
      <c r="D66" s="5" t="str">
        <f t="shared" si="10"/>
        <v>N/A</v>
      </c>
      <c r="E66" s="23">
        <v>38.539808112000003</v>
      </c>
      <c r="F66" s="5" t="str">
        <f t="shared" si="11"/>
        <v>N/A</v>
      </c>
      <c r="G66" s="23">
        <v>38.087482774999998</v>
      </c>
      <c r="H66" s="5" t="str">
        <f t="shared" si="12"/>
        <v>N/A</v>
      </c>
      <c r="I66" s="6">
        <v>-72.8</v>
      </c>
      <c r="J66" s="6">
        <v>-1.17</v>
      </c>
      <c r="K66" s="85" t="str">
        <f t="shared" si="9"/>
        <v>Yes</v>
      </c>
    </row>
    <row r="67" spans="1:11" x14ac:dyDescent="0.25">
      <c r="A67" s="104" t="s">
        <v>885</v>
      </c>
      <c r="B67" s="21" t="s">
        <v>213</v>
      </c>
      <c r="C67" s="46">
        <v>61.692827573999999</v>
      </c>
      <c r="D67" s="5" t="str">
        <f t="shared" si="10"/>
        <v>N/A</v>
      </c>
      <c r="E67" s="23">
        <v>61.971207362000001</v>
      </c>
      <c r="F67" s="5" t="str">
        <f t="shared" si="11"/>
        <v>N/A</v>
      </c>
      <c r="G67" s="23">
        <v>50.326150677999998</v>
      </c>
      <c r="H67" s="5" t="str">
        <f t="shared" si="12"/>
        <v>N/A</v>
      </c>
      <c r="I67" s="6">
        <v>0.45119999999999999</v>
      </c>
      <c r="J67" s="6">
        <v>-18.8</v>
      </c>
      <c r="K67" s="85" t="str">
        <f t="shared" si="9"/>
        <v>Yes</v>
      </c>
    </row>
    <row r="68" spans="1:11" ht="25" x14ac:dyDescent="0.25">
      <c r="A68" s="104" t="s">
        <v>886</v>
      </c>
      <c r="B68" s="21" t="s">
        <v>213</v>
      </c>
      <c r="C68" s="46">
        <v>186.34308007999999</v>
      </c>
      <c r="D68" s="5" t="str">
        <f t="shared" si="10"/>
        <v>N/A</v>
      </c>
      <c r="E68" s="23">
        <v>243.30609652999999</v>
      </c>
      <c r="F68" s="5" t="str">
        <f t="shared" si="11"/>
        <v>N/A</v>
      </c>
      <c r="G68" s="23">
        <v>234.02039511000001</v>
      </c>
      <c r="H68" s="5" t="str">
        <f t="shared" si="12"/>
        <v>N/A</v>
      </c>
      <c r="I68" s="6">
        <v>30.57</v>
      </c>
      <c r="J68" s="6">
        <v>-3.82</v>
      </c>
      <c r="K68" s="85" t="str">
        <f t="shared" si="9"/>
        <v>Yes</v>
      </c>
    </row>
    <row r="69" spans="1:11" x14ac:dyDescent="0.25">
      <c r="A69" s="104" t="s">
        <v>887</v>
      </c>
      <c r="B69" s="21" t="s">
        <v>213</v>
      </c>
      <c r="C69" s="46">
        <v>133.73250865</v>
      </c>
      <c r="D69" s="5" t="str">
        <f t="shared" si="10"/>
        <v>N/A</v>
      </c>
      <c r="E69" s="23">
        <v>132.30518518</v>
      </c>
      <c r="F69" s="5" t="str">
        <f t="shared" si="11"/>
        <v>N/A</v>
      </c>
      <c r="G69" s="23">
        <v>123.62107096</v>
      </c>
      <c r="H69" s="5" t="str">
        <f t="shared" si="12"/>
        <v>N/A</v>
      </c>
      <c r="I69" s="6">
        <v>-1.07</v>
      </c>
      <c r="J69" s="6">
        <v>-6.56</v>
      </c>
      <c r="K69" s="85" t="str">
        <f t="shared" si="9"/>
        <v>Yes</v>
      </c>
    </row>
    <row r="70" spans="1:11" ht="25" x14ac:dyDescent="0.25">
      <c r="A70" s="104" t="s">
        <v>888</v>
      </c>
      <c r="B70" s="21" t="s">
        <v>213</v>
      </c>
      <c r="C70" s="46">
        <v>23.781511868999999</v>
      </c>
      <c r="D70" s="5" t="str">
        <f t="shared" si="10"/>
        <v>N/A</v>
      </c>
      <c r="E70" s="23">
        <v>24.104511730999999</v>
      </c>
      <c r="F70" s="5" t="str">
        <f t="shared" si="11"/>
        <v>N/A</v>
      </c>
      <c r="G70" s="23">
        <v>25.355660927999999</v>
      </c>
      <c r="H70" s="5" t="str">
        <f t="shared" si="12"/>
        <v>N/A</v>
      </c>
      <c r="I70" s="6">
        <v>1.3580000000000001</v>
      </c>
      <c r="J70" s="6">
        <v>5.1909999999999998</v>
      </c>
      <c r="K70" s="85" t="str">
        <f t="shared" si="9"/>
        <v>Yes</v>
      </c>
    </row>
    <row r="71" spans="1:11" x14ac:dyDescent="0.25">
      <c r="A71" s="104" t="s">
        <v>889</v>
      </c>
      <c r="B71" s="21" t="s">
        <v>213</v>
      </c>
      <c r="C71" s="46">
        <v>227.57193457</v>
      </c>
      <c r="D71" s="5" t="str">
        <f t="shared" si="10"/>
        <v>N/A</v>
      </c>
      <c r="E71" s="23">
        <v>221.59614529999999</v>
      </c>
      <c r="F71" s="5" t="str">
        <f t="shared" si="11"/>
        <v>N/A</v>
      </c>
      <c r="G71" s="23">
        <v>216.44965755999999</v>
      </c>
      <c r="H71" s="5" t="str">
        <f t="shared" si="12"/>
        <v>N/A</v>
      </c>
      <c r="I71" s="6">
        <v>-2.63</v>
      </c>
      <c r="J71" s="6">
        <v>-2.3199999999999998</v>
      </c>
      <c r="K71" s="85" t="str">
        <f t="shared" si="9"/>
        <v>Yes</v>
      </c>
    </row>
    <row r="72" spans="1:11" ht="25" x14ac:dyDescent="0.25">
      <c r="A72" s="104" t="s">
        <v>890</v>
      </c>
      <c r="B72" s="21" t="s">
        <v>213</v>
      </c>
      <c r="C72" s="46">
        <v>341.73126998999999</v>
      </c>
      <c r="D72" s="5" t="str">
        <f t="shared" si="10"/>
        <v>N/A</v>
      </c>
      <c r="E72" s="23">
        <v>332.77516312</v>
      </c>
      <c r="F72" s="5" t="str">
        <f t="shared" si="11"/>
        <v>N/A</v>
      </c>
      <c r="G72" s="23">
        <v>336.34707994000001</v>
      </c>
      <c r="H72" s="5" t="str">
        <f t="shared" si="12"/>
        <v>N/A</v>
      </c>
      <c r="I72" s="6">
        <v>-2.62</v>
      </c>
      <c r="J72" s="6">
        <v>1.073</v>
      </c>
      <c r="K72" s="85" t="str">
        <f t="shared" si="9"/>
        <v>Yes</v>
      </c>
    </row>
    <row r="73" spans="1:11" x14ac:dyDescent="0.25">
      <c r="A73" s="104" t="s">
        <v>891</v>
      </c>
      <c r="B73" s="21" t="s">
        <v>213</v>
      </c>
      <c r="C73" s="46">
        <v>100.23928863</v>
      </c>
      <c r="D73" s="5" t="str">
        <f t="shared" si="10"/>
        <v>N/A</v>
      </c>
      <c r="E73" s="23">
        <v>102.92209149999999</v>
      </c>
      <c r="F73" s="5" t="str">
        <f t="shared" si="11"/>
        <v>N/A</v>
      </c>
      <c r="G73" s="23">
        <v>108.41532366</v>
      </c>
      <c r="H73" s="5" t="str">
        <f t="shared" si="12"/>
        <v>N/A</v>
      </c>
      <c r="I73" s="6">
        <v>2.6760000000000002</v>
      </c>
      <c r="J73" s="6">
        <v>5.3369999999999997</v>
      </c>
      <c r="K73" s="85" t="str">
        <f t="shared" si="9"/>
        <v>Yes</v>
      </c>
    </row>
    <row r="74" spans="1:11" x14ac:dyDescent="0.25">
      <c r="A74" s="104" t="s">
        <v>892</v>
      </c>
      <c r="B74" s="21" t="s">
        <v>213</v>
      </c>
      <c r="C74" s="46">
        <v>113.13243107</v>
      </c>
      <c r="D74" s="5" t="str">
        <f t="shared" si="10"/>
        <v>N/A</v>
      </c>
      <c r="E74" s="23">
        <v>110.39630145</v>
      </c>
      <c r="F74" s="5" t="str">
        <f>IF($B74="N/A","N/A",IF(E74&gt;15,"No",IF(E74&lt;-15,"No","Yes")))</f>
        <v>N/A</v>
      </c>
      <c r="G74" s="23">
        <v>107.22989788</v>
      </c>
      <c r="H74" s="5" t="str">
        <f t="shared" si="12"/>
        <v>N/A</v>
      </c>
      <c r="I74" s="6">
        <v>-2.42</v>
      </c>
      <c r="J74" s="6">
        <v>-2.87</v>
      </c>
      <c r="K74" s="85" t="str">
        <f t="shared" si="9"/>
        <v>Yes</v>
      </c>
    </row>
    <row r="75" spans="1:11" x14ac:dyDescent="0.25">
      <c r="A75" s="104" t="s">
        <v>893</v>
      </c>
      <c r="B75" s="21" t="s">
        <v>213</v>
      </c>
      <c r="C75" s="44">
        <v>6.6811279999999995E-4</v>
      </c>
      <c r="D75" s="5" t="str">
        <f t="shared" ref="D75:D80" si="13">IF($B75="N/A","N/A",IF(C75&gt;15,"No",IF(C75&lt;-15,"No","Yes")))</f>
        <v>N/A</v>
      </c>
      <c r="E75" s="4">
        <v>1.6336500000000001E-4</v>
      </c>
      <c r="F75" s="5" t="str">
        <f>IF($B75="N/A","N/A",IF(E75&gt;15,"No",IF(E75&lt;-15,"No","Yes")))</f>
        <v>N/A</v>
      </c>
      <c r="G75" s="4">
        <v>4.1652114000000004E-3</v>
      </c>
      <c r="H75" s="5" t="str">
        <f t="shared" si="12"/>
        <v>N/A</v>
      </c>
      <c r="I75" s="6">
        <v>-75.5</v>
      </c>
      <c r="J75" s="6">
        <v>2450</v>
      </c>
      <c r="K75" s="85" t="str">
        <f t="shared" ref="K75:K80" si="14">IF(J75="Div by 0", "N/A", IF(J75="N/A","N/A", IF(J75&gt;30, "No", IF(J75&lt;-30, "No", "Yes"))))</f>
        <v>No</v>
      </c>
    </row>
    <row r="76" spans="1:11" x14ac:dyDescent="0.25">
      <c r="A76" s="104" t="s">
        <v>894</v>
      </c>
      <c r="B76" s="21" t="s">
        <v>213</v>
      </c>
      <c r="C76" s="44">
        <v>0</v>
      </c>
      <c r="D76" s="5" t="str">
        <f t="shared" si="13"/>
        <v>N/A</v>
      </c>
      <c r="E76" s="4">
        <v>0</v>
      </c>
      <c r="F76" s="5" t="str">
        <f t="shared" ref="F76:F86" si="15">IF($B76="N/A","N/A",IF(E76&gt;15,"No",IF(E76&lt;-15,"No","Yes")))</f>
        <v>N/A</v>
      </c>
      <c r="G76" s="4">
        <v>0</v>
      </c>
      <c r="H76" s="5" t="str">
        <f t="shared" si="12"/>
        <v>N/A</v>
      </c>
      <c r="I76" s="6" t="s">
        <v>1747</v>
      </c>
      <c r="J76" s="6" t="s">
        <v>1747</v>
      </c>
      <c r="K76" s="85" t="str">
        <f t="shared" si="14"/>
        <v>N/A</v>
      </c>
    </row>
    <row r="77" spans="1:11" x14ac:dyDescent="0.25">
      <c r="A77" s="104" t="s">
        <v>895</v>
      </c>
      <c r="B77" s="21" t="s">
        <v>213</v>
      </c>
      <c r="C77" s="44">
        <v>3.0934721518999999</v>
      </c>
      <c r="D77" s="5" t="str">
        <f t="shared" si="13"/>
        <v>N/A</v>
      </c>
      <c r="E77" s="4">
        <v>2.8712151126999998</v>
      </c>
      <c r="F77" s="5" t="str">
        <f t="shared" si="15"/>
        <v>N/A</v>
      </c>
      <c r="G77" s="4">
        <v>2.5014822207999998</v>
      </c>
      <c r="H77" s="5" t="str">
        <f t="shared" si="12"/>
        <v>N/A</v>
      </c>
      <c r="I77" s="6">
        <v>-7.18</v>
      </c>
      <c r="J77" s="6">
        <v>-12.9</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22.733119071000001</v>
      </c>
      <c r="D79" s="5" t="str">
        <f t="shared" si="13"/>
        <v>N/A</v>
      </c>
      <c r="E79" s="4">
        <v>21.593162880000001</v>
      </c>
      <c r="F79" s="5" t="str">
        <f t="shared" si="15"/>
        <v>N/A</v>
      </c>
      <c r="G79" s="4">
        <v>26.393986233</v>
      </c>
      <c r="H79" s="5" t="str">
        <f t="shared" si="12"/>
        <v>N/A</v>
      </c>
      <c r="I79" s="6">
        <v>-5.01</v>
      </c>
      <c r="J79" s="6">
        <v>22.23</v>
      </c>
      <c r="K79" s="85" t="str">
        <f t="shared" si="14"/>
        <v>Yes</v>
      </c>
    </row>
    <row r="80" spans="1:11" ht="25" x14ac:dyDescent="0.25">
      <c r="A80" s="104" t="s">
        <v>898</v>
      </c>
      <c r="B80" s="21" t="s">
        <v>213</v>
      </c>
      <c r="C80" s="48">
        <v>22.226648775000001</v>
      </c>
      <c r="D80" s="5" t="str">
        <f t="shared" si="13"/>
        <v>N/A</v>
      </c>
      <c r="E80" s="48">
        <v>20.969446282</v>
      </c>
      <c r="F80" s="5" t="str">
        <f t="shared" si="15"/>
        <v>N/A</v>
      </c>
      <c r="G80" s="48">
        <v>26.393986233</v>
      </c>
      <c r="H80" s="5" t="str">
        <f t="shared" si="12"/>
        <v>N/A</v>
      </c>
      <c r="I80" s="6">
        <v>-5.66</v>
      </c>
      <c r="J80" s="49">
        <v>25.87</v>
      </c>
      <c r="K80" s="85" t="str">
        <f t="shared" si="14"/>
        <v>Yes</v>
      </c>
    </row>
    <row r="81" spans="1:11" x14ac:dyDescent="0.25">
      <c r="A81" s="104" t="s">
        <v>899</v>
      </c>
      <c r="B81" s="21" t="s">
        <v>213</v>
      </c>
      <c r="C81" s="50">
        <v>214.4741784</v>
      </c>
      <c r="D81" s="5" t="str">
        <f t="shared" ref="D81:D86" si="16">IF($B81="N/A","N/A",IF(C81&gt;15,"No",IF(C81&lt;-15,"No","Yes")))</f>
        <v>N/A</v>
      </c>
      <c r="E81" s="51">
        <v>93.796610169000004</v>
      </c>
      <c r="F81" s="5" t="str">
        <f t="shared" si="15"/>
        <v>N/A</v>
      </c>
      <c r="G81" s="51">
        <v>103.36208732999999</v>
      </c>
      <c r="H81" s="5" t="str">
        <f>IF($B81="N/A","N/A",IF(G81&gt;15,"No",IF(G81&lt;-15,"No","Yes")))</f>
        <v>N/A</v>
      </c>
      <c r="I81" s="6">
        <v>-56.3</v>
      </c>
      <c r="J81" s="6">
        <v>10.199999999999999</v>
      </c>
      <c r="K81" s="85" t="str">
        <f t="shared" ref="K81:K86" si="17">IF(J81="Div by 0", "N/A", IF(J81="N/A","N/A", IF(J81&gt;30, "No", IF(J81&lt;-30, "No", "Yes"))))</f>
        <v>Yes</v>
      </c>
    </row>
    <row r="82" spans="1:11" x14ac:dyDescent="0.25">
      <c r="A82" s="104" t="s">
        <v>900</v>
      </c>
      <c r="B82" s="21" t="s">
        <v>213</v>
      </c>
      <c r="C82" s="50" t="s">
        <v>1747</v>
      </c>
      <c r="D82" s="5" t="str">
        <f t="shared" si="16"/>
        <v>N/A</v>
      </c>
      <c r="E82" s="51" t="s">
        <v>1747</v>
      </c>
      <c r="F82" s="5" t="str">
        <f t="shared" si="15"/>
        <v>N/A</v>
      </c>
      <c r="G82" s="51" t="s">
        <v>1747</v>
      </c>
      <c r="H82" s="5" t="str">
        <f t="shared" si="12"/>
        <v>N/A</v>
      </c>
      <c r="I82" s="6" t="s">
        <v>1747</v>
      </c>
      <c r="J82" s="6" t="s">
        <v>1747</v>
      </c>
      <c r="K82" s="85" t="str">
        <f t="shared" si="17"/>
        <v>N/A</v>
      </c>
    </row>
    <row r="83" spans="1:11" x14ac:dyDescent="0.25">
      <c r="A83" s="104" t="s">
        <v>901</v>
      </c>
      <c r="B83" s="21" t="s">
        <v>213</v>
      </c>
      <c r="C83" s="50">
        <v>151.78223326</v>
      </c>
      <c r="D83" s="5" t="str">
        <f t="shared" si="16"/>
        <v>N/A</v>
      </c>
      <c r="E83" s="51">
        <v>150.68115785000001</v>
      </c>
      <c r="F83" s="5" t="str">
        <f t="shared" si="15"/>
        <v>N/A</v>
      </c>
      <c r="G83" s="51">
        <v>152.10667262000001</v>
      </c>
      <c r="H83" s="5" t="str">
        <f t="shared" si="12"/>
        <v>N/A</v>
      </c>
      <c r="I83" s="6">
        <v>-0.72499999999999998</v>
      </c>
      <c r="J83" s="6">
        <v>0.94599999999999995</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133.52271635</v>
      </c>
      <c r="D85" s="5" t="str">
        <f t="shared" si="16"/>
        <v>N/A</v>
      </c>
      <c r="E85" s="51">
        <v>129.62104905999999</v>
      </c>
      <c r="F85" s="5" t="str">
        <f t="shared" si="15"/>
        <v>N/A</v>
      </c>
      <c r="G85" s="51">
        <v>122.50186420999999</v>
      </c>
      <c r="H85" s="5" t="str">
        <f t="shared" si="12"/>
        <v>N/A</v>
      </c>
      <c r="I85" s="6">
        <v>-2.92</v>
      </c>
      <c r="J85" s="6">
        <v>-5.49</v>
      </c>
      <c r="K85" s="85" t="str">
        <f t="shared" si="17"/>
        <v>Yes</v>
      </c>
    </row>
    <row r="86" spans="1:11" ht="25" x14ac:dyDescent="0.25">
      <c r="A86" s="104" t="s">
        <v>904</v>
      </c>
      <c r="B86" s="21" t="s">
        <v>213</v>
      </c>
      <c r="C86" s="52">
        <v>130.61042136</v>
      </c>
      <c r="D86" s="5" t="str">
        <f t="shared" si="16"/>
        <v>N/A</v>
      </c>
      <c r="E86" s="52">
        <v>124.94007044</v>
      </c>
      <c r="F86" s="5" t="str">
        <f t="shared" si="15"/>
        <v>N/A</v>
      </c>
      <c r="G86" s="52">
        <v>122.50186420999999</v>
      </c>
      <c r="H86" s="5" t="str">
        <f t="shared" si="12"/>
        <v>N/A</v>
      </c>
      <c r="I86" s="6">
        <v>-4.34</v>
      </c>
      <c r="J86" s="6">
        <v>-1.95</v>
      </c>
      <c r="K86" s="85" t="str">
        <f t="shared" si="17"/>
        <v>Yes</v>
      </c>
    </row>
    <row r="87" spans="1:11" x14ac:dyDescent="0.25">
      <c r="A87" s="104" t="s">
        <v>32</v>
      </c>
      <c r="B87" s="21" t="s">
        <v>266</v>
      </c>
      <c r="C87" s="44">
        <v>90.452981434999998</v>
      </c>
      <c r="D87" s="5" t="str">
        <f>IF($B87="N/A","N/A",IF(C87&gt;60,"Yes","No"))</f>
        <v>Yes</v>
      </c>
      <c r="E87" s="4">
        <v>88.785348072999994</v>
      </c>
      <c r="F87" s="5" t="str">
        <f>IF($B87="N/A","N/A",IF(E87&gt;60,"Yes","No"))</f>
        <v>Yes</v>
      </c>
      <c r="G87" s="4">
        <v>85.858138224000001</v>
      </c>
      <c r="H87" s="5" t="str">
        <f>IF($B87="N/A","N/A",IF(G87&gt;60,"Yes","No"))</f>
        <v>Yes</v>
      </c>
      <c r="I87" s="6">
        <v>-1.84</v>
      </c>
      <c r="J87" s="6">
        <v>-3.3</v>
      </c>
      <c r="K87" s="85" t="str">
        <f t="shared" ref="K87:K105" si="18">IF(J87="Div by 0", "N/A", IF(J87="N/A","N/A", IF(J87&gt;30, "No", IF(J87&lt;-30, "No", "Yes"))))</f>
        <v>Yes</v>
      </c>
    </row>
    <row r="88" spans="1:11" x14ac:dyDescent="0.25">
      <c r="A88" s="104" t="s">
        <v>39</v>
      </c>
      <c r="B88" s="21" t="s">
        <v>267</v>
      </c>
      <c r="C88" s="44">
        <v>99.995459991999994</v>
      </c>
      <c r="D88" s="5" t="str">
        <f>IF($B88="N/A","N/A",IF(C88&gt;100,"No",IF(C88&lt;85,"No","Yes")))</f>
        <v>Yes</v>
      </c>
      <c r="E88" s="4">
        <v>99.996254597999993</v>
      </c>
      <c r="F88" s="5" t="str">
        <f>IF($B88="N/A","N/A",IF(E88&gt;100,"No",IF(E88&lt;85,"No","Yes")))</f>
        <v>Yes</v>
      </c>
      <c r="G88" s="4">
        <v>99.996153237000001</v>
      </c>
      <c r="H88" s="5" t="str">
        <f>IF($B88="N/A","N/A",IF(G88&gt;100,"No",IF(G88&lt;85,"No","Yes")))</f>
        <v>Yes</v>
      </c>
      <c r="I88" s="6">
        <v>8.0000000000000004E-4</v>
      </c>
      <c r="J88" s="6">
        <v>0</v>
      </c>
      <c r="K88" s="85" t="str">
        <f t="shared" si="18"/>
        <v>Yes</v>
      </c>
    </row>
    <row r="89" spans="1:11" x14ac:dyDescent="0.25">
      <c r="A89" s="104" t="s">
        <v>905</v>
      </c>
      <c r="B89" s="21" t="s">
        <v>213</v>
      </c>
      <c r="C89" s="44">
        <v>43.919138676000003</v>
      </c>
      <c r="D89" s="5" t="str">
        <f>IF($B89="N/A","N/A",IF(C89&gt;15,"No",IF(C89&lt;-15,"No","Yes")))</f>
        <v>N/A</v>
      </c>
      <c r="E89" s="4">
        <v>43.139962863000001</v>
      </c>
      <c r="F89" s="5" t="str">
        <f>IF($B89="N/A","N/A",IF(E89&gt;15,"No",IF(E89&lt;-15,"No","Yes")))</f>
        <v>N/A</v>
      </c>
      <c r="G89" s="4">
        <v>42.611042128999998</v>
      </c>
      <c r="H89" s="5" t="str">
        <f>IF($B89="N/A","N/A",IF(G89&gt;15,"No",IF(G89&lt;-15,"No","Yes")))</f>
        <v>N/A</v>
      </c>
      <c r="I89" s="6">
        <v>-1.77</v>
      </c>
      <c r="J89" s="6">
        <v>-1.23</v>
      </c>
      <c r="K89" s="85" t="str">
        <f t="shared" si="18"/>
        <v>Yes</v>
      </c>
    </row>
    <row r="90" spans="1:11" x14ac:dyDescent="0.25">
      <c r="A90" s="104" t="s">
        <v>846</v>
      </c>
      <c r="B90" s="21" t="s">
        <v>268</v>
      </c>
      <c r="C90" s="44">
        <v>13.209932194</v>
      </c>
      <c r="D90" s="5" t="str">
        <f>IF($B90="N/A","N/A",IF(C90&gt;25,"No",IF(C90&lt;5,"No","Yes")))</f>
        <v>Yes</v>
      </c>
      <c r="E90" s="4">
        <v>11.938589537</v>
      </c>
      <c r="F90" s="5" t="str">
        <f>IF($B90="N/A","N/A",IF(E90&gt;25,"No",IF(E90&lt;5,"No","Yes")))</f>
        <v>Yes</v>
      </c>
      <c r="G90" s="4">
        <v>12.32124014</v>
      </c>
      <c r="H90" s="5" t="str">
        <f>IF($B90="N/A","N/A",IF(G90&gt;25,"No",IF(G90&lt;5,"No","Yes")))</f>
        <v>Yes</v>
      </c>
      <c r="I90" s="6">
        <v>-9.6199999999999992</v>
      </c>
      <c r="J90" s="6">
        <v>3.2050000000000001</v>
      </c>
      <c r="K90" s="85" t="str">
        <f t="shared" si="18"/>
        <v>Yes</v>
      </c>
    </row>
    <row r="91" spans="1:11" x14ac:dyDescent="0.25">
      <c r="A91" s="104" t="s">
        <v>847</v>
      </c>
      <c r="B91" s="21" t="s">
        <v>269</v>
      </c>
      <c r="C91" s="44">
        <v>44.0534757</v>
      </c>
      <c r="D91" s="5" t="str">
        <f>IF($B91="N/A","N/A",IF(C91&gt;70,"No",IF(C91&lt;40,"No","Yes")))</f>
        <v>Yes</v>
      </c>
      <c r="E91" s="4">
        <v>45.965026905000002</v>
      </c>
      <c r="F91" s="5" t="str">
        <f>IF($B91="N/A","N/A",IF(E91&gt;70,"No",IF(E91&lt;40,"No","Yes")))</f>
        <v>Yes</v>
      </c>
      <c r="G91" s="4">
        <v>47.581267902999997</v>
      </c>
      <c r="H91" s="5" t="str">
        <f>IF($B91="N/A","N/A",IF(G91&gt;70,"No",IF(G91&lt;40,"No","Yes")))</f>
        <v>Yes</v>
      </c>
      <c r="I91" s="6">
        <v>4.3390000000000004</v>
      </c>
      <c r="J91" s="6">
        <v>3.516</v>
      </c>
      <c r="K91" s="85" t="str">
        <f t="shared" si="18"/>
        <v>Yes</v>
      </c>
    </row>
    <row r="92" spans="1:11" x14ac:dyDescent="0.25">
      <c r="A92" s="104" t="s">
        <v>848</v>
      </c>
      <c r="B92" s="21" t="s">
        <v>270</v>
      </c>
      <c r="C92" s="44">
        <v>42.736290412000002</v>
      </c>
      <c r="D92" s="5" t="str">
        <f>IF($B92="N/A","N/A",IF(C92&gt;55,"No",IF(C92&lt;20,"No","Yes")))</f>
        <v>Yes</v>
      </c>
      <c r="E92" s="4">
        <v>42.093979083999997</v>
      </c>
      <c r="F92" s="5" t="str">
        <f>IF($B92="N/A","N/A",IF(E92&gt;55,"No",IF(E92&lt;20,"No","Yes")))</f>
        <v>Yes</v>
      </c>
      <c r="G92" s="4">
        <v>40.088171729999999</v>
      </c>
      <c r="H92" s="5" t="str">
        <f>IF($B92="N/A","N/A",IF(G92&gt;55,"No",IF(G92&lt;20,"No","Yes")))</f>
        <v>Yes</v>
      </c>
      <c r="I92" s="6">
        <v>-1.5</v>
      </c>
      <c r="J92" s="6">
        <v>-4.7699999999999996</v>
      </c>
      <c r="K92" s="85" t="str">
        <f t="shared" si="18"/>
        <v>Yes</v>
      </c>
    </row>
    <row r="93" spans="1:11" x14ac:dyDescent="0.25">
      <c r="A93" s="104" t="s">
        <v>163</v>
      </c>
      <c r="B93" s="21" t="s">
        <v>246</v>
      </c>
      <c r="C93" s="44">
        <v>90.548850920000007</v>
      </c>
      <c r="D93" s="5" t="str">
        <f>IF($B93="N/A","N/A",IF(C93&gt;95,"Yes","No"))</f>
        <v>No</v>
      </c>
      <c r="E93" s="4">
        <v>91.332690635000006</v>
      </c>
      <c r="F93" s="5" t="str">
        <f>IF($B93="N/A","N/A",IF(E93&gt;95,"Yes","No"))</f>
        <v>No</v>
      </c>
      <c r="G93" s="4">
        <v>94.685591748999997</v>
      </c>
      <c r="H93" s="5" t="str">
        <f>IF($B93="N/A","N/A",IF(G93&gt;95,"Yes","No"))</f>
        <v>No</v>
      </c>
      <c r="I93" s="6">
        <v>0.86570000000000003</v>
      </c>
      <c r="J93" s="6">
        <v>3.6709999999999998</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99.587535641000002</v>
      </c>
      <c r="D97" s="5" t="str">
        <f>IF($B97="N/A","N/A",IF(C97&gt;15,"No",IF(C97&lt;-15,"No","Yes")))</f>
        <v>N/A</v>
      </c>
      <c r="E97" s="4">
        <v>99.614258301000007</v>
      </c>
      <c r="F97" s="5" t="str">
        <f>IF($B97="N/A","N/A",IF(E97&gt;15,"No",IF(E97&lt;-15,"No","Yes")))</f>
        <v>N/A</v>
      </c>
      <c r="G97" s="4">
        <v>99.664269070000003</v>
      </c>
      <c r="H97" s="5" t="str">
        <f>IF($B97="N/A","N/A",IF(G97&gt;15,"No",IF(G97&lt;-15,"No","Yes")))</f>
        <v>N/A</v>
      </c>
      <c r="I97" s="6">
        <v>2.6800000000000001E-2</v>
      </c>
      <c r="J97" s="6">
        <v>5.0200000000000002E-2</v>
      </c>
      <c r="K97" s="85" t="str">
        <f t="shared" si="18"/>
        <v>Yes</v>
      </c>
    </row>
    <row r="98" spans="1:11" x14ac:dyDescent="0.25">
      <c r="A98" s="104" t="s">
        <v>43</v>
      </c>
      <c r="B98" s="21" t="s">
        <v>223</v>
      </c>
      <c r="C98" s="44">
        <v>94.922379765000002</v>
      </c>
      <c r="D98" s="5" t="str">
        <f>IF($B98="N/A","N/A",IF(C98&gt;100,"No",IF(C98&lt;98,"No","Yes")))</f>
        <v>No</v>
      </c>
      <c r="E98" s="4">
        <v>95.245204708000003</v>
      </c>
      <c r="F98" s="5" t="str">
        <f>IF($B98="N/A","N/A",IF(E98&gt;100,"No",IF(E98&lt;98,"No","Yes")))</f>
        <v>No</v>
      </c>
      <c r="G98" s="4">
        <v>96.695694906</v>
      </c>
      <c r="H98" s="5" t="str">
        <f>IF($B98="N/A","N/A",IF(G98&gt;100,"No",IF(G98&lt;98,"No","Yes")))</f>
        <v>No</v>
      </c>
      <c r="I98" s="6">
        <v>0.34010000000000001</v>
      </c>
      <c r="J98" s="6">
        <v>1.5229999999999999</v>
      </c>
      <c r="K98" s="85" t="str">
        <f t="shared" si="18"/>
        <v>Yes</v>
      </c>
    </row>
    <row r="99" spans="1:11" x14ac:dyDescent="0.25">
      <c r="A99" s="104" t="s">
        <v>44</v>
      </c>
      <c r="B99" s="21" t="s">
        <v>213</v>
      </c>
      <c r="C99" s="44">
        <v>45.696889921999997</v>
      </c>
      <c r="D99" s="5" t="str">
        <f>IF($B99="N/A","N/A",IF(C99&gt;15,"No",IF(C99&lt;-15,"No","Yes")))</f>
        <v>N/A</v>
      </c>
      <c r="E99" s="4">
        <v>44.606921333999999</v>
      </c>
      <c r="F99" s="5" t="str">
        <f>IF($B99="N/A","N/A",IF(E99&gt;15,"No",IF(E99&lt;-15,"No","Yes")))</f>
        <v>N/A</v>
      </c>
      <c r="G99" s="4">
        <v>44.495016712999998</v>
      </c>
      <c r="H99" s="5" t="str">
        <f>IF($B99="N/A","N/A",IF(G99&gt;15,"No",IF(G99&lt;-15,"No","Yes")))</f>
        <v>N/A</v>
      </c>
      <c r="I99" s="6">
        <v>-2.39</v>
      </c>
      <c r="J99" s="6">
        <v>-0.251</v>
      </c>
      <c r="K99" s="85" t="str">
        <f t="shared" si="18"/>
        <v>Yes</v>
      </c>
    </row>
    <row r="100" spans="1:11" x14ac:dyDescent="0.25">
      <c r="A100" s="104" t="s">
        <v>45</v>
      </c>
      <c r="B100" s="21" t="s">
        <v>213</v>
      </c>
      <c r="C100" s="44">
        <v>36.631350771000001</v>
      </c>
      <c r="D100" s="5" t="str">
        <f>IF($B100="N/A","N/A",IF(C100&gt;15,"No",IF(C100&lt;-15,"No","Yes")))</f>
        <v>N/A</v>
      </c>
      <c r="E100" s="4">
        <v>37.736174073999997</v>
      </c>
      <c r="F100" s="5" t="str">
        <f>IF($B100="N/A","N/A",IF(E100&gt;15,"No",IF(E100&lt;-15,"No","Yes")))</f>
        <v>N/A</v>
      </c>
      <c r="G100" s="4">
        <v>34.283773990999997</v>
      </c>
      <c r="H100" s="5" t="str">
        <f>IF($B100="N/A","N/A",IF(G100&gt;15,"No",IF(G100&lt;-15,"No","Yes")))</f>
        <v>N/A</v>
      </c>
      <c r="I100" s="6">
        <v>3.016</v>
      </c>
      <c r="J100" s="6">
        <v>-9.15</v>
      </c>
      <c r="K100" s="85" t="str">
        <f t="shared" si="18"/>
        <v>Yes</v>
      </c>
    </row>
    <row r="101" spans="1:11" x14ac:dyDescent="0.25">
      <c r="A101" s="104" t="s">
        <v>355</v>
      </c>
      <c r="B101" s="21" t="s">
        <v>213</v>
      </c>
      <c r="C101" s="44">
        <v>82.328240692999998</v>
      </c>
      <c r="D101" s="5" t="str">
        <f>IF($B101="N/A","N/A",IF(C101&gt;15,"No",IF(C101&lt;-15,"No","Yes")))</f>
        <v>N/A</v>
      </c>
      <c r="E101" s="4">
        <v>82.343095407000007</v>
      </c>
      <c r="F101" s="5" t="str">
        <f>IF($B101="N/A","N/A",IF(E101&gt;15,"No",IF(E101&lt;-15,"No","Yes")))</f>
        <v>N/A</v>
      </c>
      <c r="G101" s="4">
        <v>78.778790704000002</v>
      </c>
      <c r="H101" s="5" t="str">
        <f>IF($B101="N/A","N/A",IF(G101&gt;15,"No",IF(G101&lt;-15,"No","Yes")))</f>
        <v>N/A</v>
      </c>
      <c r="I101" s="6">
        <v>1.7999999999999999E-2</v>
      </c>
      <c r="J101" s="6">
        <v>-4.33</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17.671759306999999</v>
      </c>
      <c r="D103" s="5" t="str">
        <f>IF($B103="N/A","N/A",IF(C103&gt;15,"No",IF(C103&lt;-15,"No","Yes")))</f>
        <v>N/A</v>
      </c>
      <c r="E103" s="4">
        <v>17.656904593</v>
      </c>
      <c r="F103" s="5" t="str">
        <f>IF($B103="N/A","N/A",IF(E103&gt;15,"No",IF(E103&lt;-15,"No","Yes")))</f>
        <v>N/A</v>
      </c>
      <c r="G103" s="4">
        <v>21.221209296000001</v>
      </c>
      <c r="H103" s="5" t="str">
        <f>IF($B103="N/A","N/A",IF(G103&gt;15,"No",IF(G103&lt;-15,"No","Yes")))</f>
        <v>N/A</v>
      </c>
      <c r="I103" s="6">
        <v>-8.4000000000000005E-2</v>
      </c>
      <c r="J103" s="6">
        <v>20.190000000000001</v>
      </c>
      <c r="K103" s="85" t="str">
        <f t="shared" si="18"/>
        <v>Yes</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99.963422393000002</v>
      </c>
      <c r="H106" s="5" t="str">
        <f>IF($B106="N/A","N/A",IF(G106&gt;15,"No",IF(G106&lt;-15,"No","Yes")))</f>
        <v>N/A</v>
      </c>
      <c r="I106" s="6">
        <v>0</v>
      </c>
      <c r="J106" s="6">
        <v>-3.6999999999999998E-2</v>
      </c>
      <c r="K106" s="85" t="str">
        <f>IF(J106="Div by 0", "N/A", IF(J106="N/A","N/A", IF(J106&gt;30, "No", IF(J106&lt;-30, "No", "Yes"))))</f>
        <v>Yes</v>
      </c>
    </row>
    <row r="107" spans="1:11" x14ac:dyDescent="0.25">
      <c r="A107" s="104" t="s">
        <v>908</v>
      </c>
      <c r="B107" s="21" t="s">
        <v>213</v>
      </c>
      <c r="C107" s="53">
        <v>64.974690287000001</v>
      </c>
      <c r="D107" s="5" t="str">
        <f t="shared" ref="D107:D130" si="19">IF($B107="N/A","N/A",IF(C107&gt;15,"No",IF(C107&lt;-15,"No","Yes")))</f>
        <v>N/A</v>
      </c>
      <c r="E107" s="5">
        <v>64.019882796999994</v>
      </c>
      <c r="F107" s="5" t="str">
        <f t="shared" ref="F107:F130" si="20">IF($B107="N/A","N/A",IF(E107&gt;15,"No",IF(E107&lt;-15,"No","Yes")))</f>
        <v>N/A</v>
      </c>
      <c r="G107" s="4">
        <v>60.497712149999998</v>
      </c>
      <c r="H107" s="5" t="str">
        <f t="shared" ref="H107:H130" si="21">IF($B107="N/A","N/A",IF(G107&gt;15,"No",IF(G107&lt;-15,"No","Yes")))</f>
        <v>N/A</v>
      </c>
      <c r="I107" s="6">
        <v>-1.47</v>
      </c>
      <c r="J107" s="6">
        <v>-5.5</v>
      </c>
      <c r="K107" s="85" t="str">
        <f t="shared" ref="K107:K130" si="22">IF(J107="Div by 0", "N/A", IF(J107="N/A","N/A", IF(J107&gt;30, "No", IF(J107&lt;-30, "No", "Yes"))))</f>
        <v>Yes</v>
      </c>
    </row>
    <row r="108" spans="1:11" x14ac:dyDescent="0.25">
      <c r="A108" s="104" t="s">
        <v>909</v>
      </c>
      <c r="B108" s="21" t="s">
        <v>213</v>
      </c>
      <c r="C108" s="53">
        <v>12.292752108</v>
      </c>
      <c r="D108" s="21" t="s">
        <v>213</v>
      </c>
      <c r="E108" s="5">
        <v>14.396346426999999</v>
      </c>
      <c r="F108" s="21" t="s">
        <v>213</v>
      </c>
      <c r="G108" s="4">
        <v>13.136236035</v>
      </c>
      <c r="H108" s="21" t="s">
        <v>213</v>
      </c>
      <c r="I108" s="6">
        <v>17.11</v>
      </c>
      <c r="J108" s="6">
        <v>-8.75</v>
      </c>
      <c r="K108" s="85" t="str">
        <f t="shared" si="22"/>
        <v>Yes</v>
      </c>
    </row>
    <row r="109" spans="1:11" x14ac:dyDescent="0.25">
      <c r="A109" s="104" t="s">
        <v>910</v>
      </c>
      <c r="B109" s="21" t="s">
        <v>213</v>
      </c>
      <c r="C109" s="53">
        <v>0.48769099360000001</v>
      </c>
      <c r="D109" s="5" t="str">
        <f t="shared" si="19"/>
        <v>N/A</v>
      </c>
      <c r="E109" s="5">
        <v>0.72894028899999996</v>
      </c>
      <c r="F109" s="5" t="str">
        <f t="shared" si="20"/>
        <v>N/A</v>
      </c>
      <c r="G109" s="4">
        <v>1.080439857</v>
      </c>
      <c r="H109" s="5" t="str">
        <f t="shared" si="21"/>
        <v>N/A</v>
      </c>
      <c r="I109" s="6">
        <v>49.47</v>
      </c>
      <c r="J109" s="6">
        <v>48.22</v>
      </c>
      <c r="K109" s="85" t="str">
        <f t="shared" si="22"/>
        <v>No</v>
      </c>
    </row>
    <row r="110" spans="1:11" x14ac:dyDescent="0.25">
      <c r="A110" s="104" t="s">
        <v>911</v>
      </c>
      <c r="B110" s="21" t="s">
        <v>213</v>
      </c>
      <c r="C110" s="53">
        <v>0</v>
      </c>
      <c r="D110" s="5" t="str">
        <f t="shared" si="19"/>
        <v>N/A</v>
      </c>
      <c r="E110" s="5">
        <v>0</v>
      </c>
      <c r="F110" s="5" t="str">
        <f t="shared" si="20"/>
        <v>N/A</v>
      </c>
      <c r="G110" s="4">
        <v>0</v>
      </c>
      <c r="H110" s="5" t="str">
        <f t="shared" si="21"/>
        <v>N/A</v>
      </c>
      <c r="I110" s="6" t="s">
        <v>1747</v>
      </c>
      <c r="J110" s="6" t="s">
        <v>1747</v>
      </c>
      <c r="K110" s="85" t="str">
        <f t="shared" si="22"/>
        <v>N/A</v>
      </c>
    </row>
    <row r="111" spans="1:11" x14ac:dyDescent="0.25">
      <c r="A111" s="104" t="s">
        <v>912</v>
      </c>
      <c r="B111" s="21" t="s">
        <v>213</v>
      </c>
      <c r="C111" s="53">
        <v>3.4660313000000002E-3</v>
      </c>
      <c r="D111" s="5" t="str">
        <f t="shared" si="19"/>
        <v>N/A</v>
      </c>
      <c r="E111" s="5">
        <v>1.46779324E-2</v>
      </c>
      <c r="F111" s="5" t="str">
        <f t="shared" si="20"/>
        <v>N/A</v>
      </c>
      <c r="G111" s="4">
        <v>0.15786550260000001</v>
      </c>
      <c r="H111" s="5" t="str">
        <f t="shared" si="21"/>
        <v>N/A</v>
      </c>
      <c r="I111" s="6">
        <v>323.5</v>
      </c>
      <c r="J111" s="6">
        <v>975.5</v>
      </c>
      <c r="K111" s="85" t="str">
        <f t="shared" si="22"/>
        <v>No</v>
      </c>
    </row>
    <row r="112" spans="1:11" x14ac:dyDescent="0.25">
      <c r="A112" s="104" t="s">
        <v>913</v>
      </c>
      <c r="B112" s="21" t="s">
        <v>213</v>
      </c>
      <c r="C112" s="53">
        <v>5.9911119665000001</v>
      </c>
      <c r="D112" s="5" t="str">
        <f t="shared" si="19"/>
        <v>N/A</v>
      </c>
      <c r="E112" s="5">
        <v>9.3195982295000004</v>
      </c>
      <c r="F112" s="5" t="str">
        <f t="shared" si="20"/>
        <v>N/A</v>
      </c>
      <c r="G112" s="4">
        <v>7.878419654</v>
      </c>
      <c r="H112" s="5" t="str">
        <f t="shared" si="21"/>
        <v>N/A</v>
      </c>
      <c r="I112" s="6">
        <v>55.56</v>
      </c>
      <c r="J112" s="6">
        <v>-15.5</v>
      </c>
      <c r="K112" s="85" t="str">
        <f t="shared" si="22"/>
        <v>Yes</v>
      </c>
    </row>
    <row r="113" spans="1:11" x14ac:dyDescent="0.25">
      <c r="A113" s="104" t="s">
        <v>914</v>
      </c>
      <c r="B113" s="21" t="s">
        <v>213</v>
      </c>
      <c r="C113" s="53">
        <v>1.24306625E-2</v>
      </c>
      <c r="D113" s="5" t="str">
        <f t="shared" si="19"/>
        <v>N/A</v>
      </c>
      <c r="E113" s="5">
        <v>1.20945498E-2</v>
      </c>
      <c r="F113" s="5" t="str">
        <f t="shared" si="20"/>
        <v>N/A</v>
      </c>
      <c r="G113" s="4">
        <v>7.8926097599999995E-2</v>
      </c>
      <c r="H113" s="5" t="str">
        <f t="shared" si="21"/>
        <v>N/A</v>
      </c>
      <c r="I113" s="6">
        <v>-2.7</v>
      </c>
      <c r="J113" s="6">
        <v>552.6</v>
      </c>
      <c r="K113" s="85" t="str">
        <f t="shared" si="22"/>
        <v>No</v>
      </c>
    </row>
    <row r="114" spans="1:11" x14ac:dyDescent="0.25">
      <c r="A114" s="104" t="s">
        <v>915</v>
      </c>
      <c r="B114" s="21" t="s">
        <v>213</v>
      </c>
      <c r="C114" s="53">
        <v>0</v>
      </c>
      <c r="D114" s="5" t="str">
        <f t="shared" si="19"/>
        <v>N/A</v>
      </c>
      <c r="E114" s="5">
        <v>0</v>
      </c>
      <c r="F114" s="5" t="str">
        <f t="shared" si="20"/>
        <v>N/A</v>
      </c>
      <c r="G114" s="4">
        <v>1.2908163000000001E-3</v>
      </c>
      <c r="H114" s="5" t="str">
        <f t="shared" si="21"/>
        <v>N/A</v>
      </c>
      <c r="I114" s="6" t="s">
        <v>1747</v>
      </c>
      <c r="J114" s="6" t="s">
        <v>1747</v>
      </c>
      <c r="K114" s="85" t="str">
        <f t="shared" si="22"/>
        <v>N/A</v>
      </c>
    </row>
    <row r="115" spans="1:11" x14ac:dyDescent="0.25">
      <c r="A115" s="104" t="s">
        <v>916</v>
      </c>
      <c r="B115" s="21" t="s">
        <v>213</v>
      </c>
      <c r="C115" s="53">
        <v>0.25403343319999999</v>
      </c>
      <c r="D115" s="5" t="str">
        <f t="shared" si="19"/>
        <v>N/A</v>
      </c>
      <c r="E115" s="5">
        <v>0.38953144719999999</v>
      </c>
      <c r="F115" s="5" t="str">
        <f t="shared" si="20"/>
        <v>N/A</v>
      </c>
      <c r="G115" s="4">
        <v>0.50910060980000005</v>
      </c>
      <c r="H115" s="5" t="str">
        <f t="shared" si="21"/>
        <v>N/A</v>
      </c>
      <c r="I115" s="6">
        <v>53.34</v>
      </c>
      <c r="J115" s="6">
        <v>30.7</v>
      </c>
      <c r="K115" s="85" t="str">
        <f t="shared" si="22"/>
        <v>No</v>
      </c>
    </row>
    <row r="116" spans="1:11" x14ac:dyDescent="0.25">
      <c r="A116" s="104" t="s">
        <v>917</v>
      </c>
      <c r="B116" s="21" t="s">
        <v>213</v>
      </c>
      <c r="C116" s="53">
        <v>0.191268468</v>
      </c>
      <c r="D116" s="5" t="str">
        <f t="shared" si="19"/>
        <v>N/A</v>
      </c>
      <c r="E116" s="5">
        <v>2.4916101675000002</v>
      </c>
      <c r="F116" s="5" t="str">
        <f t="shared" si="20"/>
        <v>N/A</v>
      </c>
      <c r="G116" s="4">
        <v>2.2580214030999999</v>
      </c>
      <c r="H116" s="5" t="str">
        <f t="shared" si="21"/>
        <v>N/A</v>
      </c>
      <c r="I116" s="6">
        <v>1203</v>
      </c>
      <c r="J116" s="6">
        <v>-9.3800000000000008</v>
      </c>
      <c r="K116" s="85" t="str">
        <f t="shared" si="22"/>
        <v>Yes</v>
      </c>
    </row>
    <row r="117" spans="1:11" x14ac:dyDescent="0.25">
      <c r="A117" s="104" t="s">
        <v>918</v>
      </c>
      <c r="B117" s="21" t="s">
        <v>213</v>
      </c>
      <c r="C117" s="53">
        <v>0.49296688919999998</v>
      </c>
      <c r="D117" s="5" t="str">
        <f t="shared" si="19"/>
        <v>N/A</v>
      </c>
      <c r="E117" s="5">
        <v>0.44788321980000001</v>
      </c>
      <c r="F117" s="5" t="str">
        <f t="shared" si="20"/>
        <v>N/A</v>
      </c>
      <c r="G117" s="4">
        <v>0.38535080529999999</v>
      </c>
      <c r="H117" s="5" t="str">
        <f t="shared" si="21"/>
        <v>N/A</v>
      </c>
      <c r="I117" s="6">
        <v>-9.15</v>
      </c>
      <c r="J117" s="6">
        <v>-14</v>
      </c>
      <c r="K117" s="85" t="str">
        <f t="shared" si="22"/>
        <v>Yes</v>
      </c>
    </row>
    <row r="118" spans="1:11" x14ac:dyDescent="0.25">
      <c r="A118" s="104" t="s">
        <v>919</v>
      </c>
      <c r="B118" s="21" t="s">
        <v>213</v>
      </c>
      <c r="C118" s="53">
        <v>4.8597836638</v>
      </c>
      <c r="D118" s="5" t="str">
        <f t="shared" si="19"/>
        <v>N/A</v>
      </c>
      <c r="E118" s="5">
        <v>0.99201059179999995</v>
      </c>
      <c r="F118" s="5" t="str">
        <f t="shared" si="20"/>
        <v>N/A</v>
      </c>
      <c r="G118" s="4">
        <v>0.78682128900000003</v>
      </c>
      <c r="H118" s="5" t="str">
        <f t="shared" si="21"/>
        <v>N/A</v>
      </c>
      <c r="I118" s="6">
        <v>-79.599999999999994</v>
      </c>
      <c r="J118" s="6">
        <v>-20.7</v>
      </c>
      <c r="K118" s="85" t="str">
        <f t="shared" si="22"/>
        <v>Yes</v>
      </c>
    </row>
    <row r="119" spans="1:11" x14ac:dyDescent="0.25">
      <c r="A119" s="104" t="s">
        <v>920</v>
      </c>
      <c r="B119" s="21" t="s">
        <v>213</v>
      </c>
      <c r="C119" s="53">
        <v>22.732557605</v>
      </c>
      <c r="D119" s="5" t="str">
        <f t="shared" si="19"/>
        <v>N/A</v>
      </c>
      <c r="E119" s="5">
        <v>21.583770775000001</v>
      </c>
      <c r="F119" s="5" t="str">
        <f t="shared" si="20"/>
        <v>N/A</v>
      </c>
      <c r="G119" s="4">
        <v>26.366051814999999</v>
      </c>
      <c r="H119" s="5" t="str">
        <f t="shared" si="21"/>
        <v>N/A</v>
      </c>
      <c r="I119" s="6">
        <v>-5.05</v>
      </c>
      <c r="J119" s="6">
        <v>22.16</v>
      </c>
      <c r="K119" s="85" t="str">
        <f t="shared" si="22"/>
        <v>Yes</v>
      </c>
    </row>
    <row r="120" spans="1:11" x14ac:dyDescent="0.25">
      <c r="A120" s="104" t="s">
        <v>921</v>
      </c>
      <c r="B120" s="21" t="s">
        <v>213</v>
      </c>
      <c r="C120" s="53">
        <v>1.2145067808000001</v>
      </c>
      <c r="D120" s="5" t="str">
        <f t="shared" si="19"/>
        <v>N/A</v>
      </c>
      <c r="E120" s="5">
        <v>0.23273978570000001</v>
      </c>
      <c r="F120" s="5" t="str">
        <f t="shared" si="20"/>
        <v>N/A</v>
      </c>
      <c r="G120" s="4">
        <v>2.0132742048000001</v>
      </c>
      <c r="H120" s="5" t="str">
        <f t="shared" si="21"/>
        <v>N/A</v>
      </c>
      <c r="I120" s="6">
        <v>-80.8</v>
      </c>
      <c r="J120" s="6">
        <v>765</v>
      </c>
      <c r="K120" s="85" t="str">
        <f t="shared" si="22"/>
        <v>No</v>
      </c>
    </row>
    <row r="121" spans="1:11" x14ac:dyDescent="0.25">
      <c r="A121" s="104" t="s">
        <v>922</v>
      </c>
      <c r="B121" s="21" t="s">
        <v>213</v>
      </c>
      <c r="C121" s="53">
        <v>10.384116882000001</v>
      </c>
      <c r="D121" s="5" t="str">
        <f t="shared" si="19"/>
        <v>N/A</v>
      </c>
      <c r="E121" s="5">
        <v>10.592890171000001</v>
      </c>
      <c r="F121" s="5" t="str">
        <f t="shared" si="20"/>
        <v>N/A</v>
      </c>
      <c r="G121" s="4">
        <v>12.943822344000001</v>
      </c>
      <c r="H121" s="5" t="str">
        <f t="shared" si="21"/>
        <v>N/A</v>
      </c>
      <c r="I121" s="6">
        <v>2.0110000000000001</v>
      </c>
      <c r="J121" s="6">
        <v>22.19</v>
      </c>
      <c r="K121" s="85" t="str">
        <f t="shared" si="22"/>
        <v>Yes</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2.7790921337999999</v>
      </c>
      <c r="D123" s="5" t="str">
        <f t="shared" si="19"/>
        <v>N/A</v>
      </c>
      <c r="E123" s="5">
        <v>2.4853109228000001</v>
      </c>
      <c r="F123" s="5" t="str">
        <f t="shared" si="20"/>
        <v>N/A</v>
      </c>
      <c r="G123" s="4">
        <v>2.9090741014999999</v>
      </c>
      <c r="H123" s="5" t="str">
        <f t="shared" si="21"/>
        <v>N/A</v>
      </c>
      <c r="I123" s="6">
        <v>-10.6</v>
      </c>
      <c r="J123" s="6">
        <v>17.05</v>
      </c>
      <c r="K123" s="85" t="str">
        <f t="shared" si="22"/>
        <v>Yes</v>
      </c>
    </row>
    <row r="124" spans="1:11" x14ac:dyDescent="0.25">
      <c r="A124" s="104" t="s">
        <v>925</v>
      </c>
      <c r="B124" s="21" t="s">
        <v>213</v>
      </c>
      <c r="C124" s="53">
        <v>8.8768039999999999E-4</v>
      </c>
      <c r="D124" s="5" t="str">
        <f t="shared" si="19"/>
        <v>N/A</v>
      </c>
      <c r="E124" s="5">
        <v>7.7252280000000004E-4</v>
      </c>
      <c r="F124" s="5" t="str">
        <f t="shared" si="20"/>
        <v>N/A</v>
      </c>
      <c r="G124" s="4">
        <v>6.9198399999999998E-4</v>
      </c>
      <c r="H124" s="5" t="str">
        <f t="shared" si="21"/>
        <v>N/A</v>
      </c>
      <c r="I124" s="6">
        <v>-13</v>
      </c>
      <c r="J124" s="6">
        <v>-10.4</v>
      </c>
      <c r="K124" s="85" t="str">
        <f t="shared" si="22"/>
        <v>Yes</v>
      </c>
    </row>
    <row r="125" spans="1:11" x14ac:dyDescent="0.25">
      <c r="A125" s="104" t="s">
        <v>926</v>
      </c>
      <c r="B125" s="21" t="s">
        <v>213</v>
      </c>
      <c r="C125" s="53">
        <v>4.0450781054</v>
      </c>
      <c r="D125" s="5" t="str">
        <f t="shared" si="19"/>
        <v>N/A</v>
      </c>
      <c r="E125" s="5">
        <v>4.0199232234000002</v>
      </c>
      <c r="F125" s="5" t="str">
        <f t="shared" si="20"/>
        <v>N/A</v>
      </c>
      <c r="G125" s="4">
        <v>4.9037645438000004</v>
      </c>
      <c r="H125" s="5" t="str">
        <f t="shared" si="21"/>
        <v>N/A</v>
      </c>
      <c r="I125" s="6">
        <v>-0.622</v>
      </c>
      <c r="J125" s="6">
        <v>21.99</v>
      </c>
      <c r="K125" s="85" t="str">
        <f t="shared" si="22"/>
        <v>Yes</v>
      </c>
    </row>
    <row r="126" spans="1:11" x14ac:dyDescent="0.25">
      <c r="A126" s="104" t="s">
        <v>927</v>
      </c>
      <c r="B126" s="21" t="s">
        <v>213</v>
      </c>
      <c r="C126" s="53">
        <v>4.0083726769999997</v>
      </c>
      <c r="D126" s="5" t="str">
        <f t="shared" si="19"/>
        <v>N/A</v>
      </c>
      <c r="E126" s="5">
        <v>3.6436520323999999</v>
      </c>
      <c r="F126" s="5" t="str">
        <f t="shared" si="20"/>
        <v>N/A</v>
      </c>
      <c r="G126" s="4">
        <v>2.9635168294000001</v>
      </c>
      <c r="H126" s="5" t="str">
        <f t="shared" si="21"/>
        <v>N/A</v>
      </c>
      <c r="I126" s="6">
        <v>-9.1</v>
      </c>
      <c r="J126" s="6">
        <v>-18.7</v>
      </c>
      <c r="K126" s="85" t="str">
        <f t="shared" si="22"/>
        <v>Yes</v>
      </c>
    </row>
    <row r="127" spans="1:11" x14ac:dyDescent="0.25">
      <c r="A127" s="104" t="s">
        <v>928</v>
      </c>
      <c r="B127" s="21" t="s">
        <v>213</v>
      </c>
      <c r="C127" s="53">
        <v>0</v>
      </c>
      <c r="D127" s="5" t="str">
        <f t="shared" si="19"/>
        <v>N/A</v>
      </c>
      <c r="E127" s="5">
        <v>0</v>
      </c>
      <c r="F127" s="5" t="str">
        <f t="shared" si="20"/>
        <v>N/A</v>
      </c>
      <c r="G127" s="4">
        <v>3.0970719599999998E-2</v>
      </c>
      <c r="H127" s="5" t="str">
        <f t="shared" si="21"/>
        <v>N/A</v>
      </c>
      <c r="I127" s="6" t="s">
        <v>1747</v>
      </c>
      <c r="J127" s="6" t="s">
        <v>1747</v>
      </c>
      <c r="K127" s="85" t="str">
        <f t="shared" si="22"/>
        <v>N/A</v>
      </c>
    </row>
    <row r="128" spans="1:11" x14ac:dyDescent="0.25">
      <c r="A128" s="104" t="s">
        <v>929</v>
      </c>
      <c r="B128" s="21" t="s">
        <v>213</v>
      </c>
      <c r="C128" s="53">
        <v>2.51373529E-2</v>
      </c>
      <c r="D128" s="5" t="str">
        <f t="shared" si="19"/>
        <v>N/A</v>
      </c>
      <c r="E128" s="5">
        <v>0.36945970010000001</v>
      </c>
      <c r="F128" s="5" t="str">
        <f t="shared" si="20"/>
        <v>N/A</v>
      </c>
      <c r="G128" s="4">
        <v>0.40362849789999999</v>
      </c>
      <c r="H128" s="5" t="str">
        <f t="shared" si="21"/>
        <v>N/A</v>
      </c>
      <c r="I128" s="6">
        <v>1370</v>
      </c>
      <c r="J128" s="6">
        <v>9.2479999999999993</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0.2753659933</v>
      </c>
      <c r="D130" s="94" t="str">
        <f t="shared" si="19"/>
        <v>N/A</v>
      </c>
      <c r="E130" s="94">
        <v>0.23902241699999999</v>
      </c>
      <c r="F130" s="94" t="str">
        <f t="shared" si="20"/>
        <v>N/A</v>
      </c>
      <c r="G130" s="98">
        <v>0.19730859040000001</v>
      </c>
      <c r="H130" s="94" t="str">
        <f t="shared" si="21"/>
        <v>N/A</v>
      </c>
      <c r="I130" s="95">
        <v>-13.2</v>
      </c>
      <c r="J130" s="95">
        <v>-17.5</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1724794</v>
      </c>
      <c r="D6" s="5" t="str">
        <f>IF($B6="N/A","N/A",IF(C6&gt;15,"No",IF(C6&lt;-15,"No","Yes")))</f>
        <v>N/A</v>
      </c>
      <c r="E6" s="22">
        <v>2372640</v>
      </c>
      <c r="F6" s="5" t="str">
        <f>IF($B6="N/A","N/A",IF(E6&gt;15,"No",IF(E6&lt;-15,"No","Yes")))</f>
        <v>N/A</v>
      </c>
      <c r="G6" s="22">
        <v>2663019</v>
      </c>
      <c r="H6" s="5" t="str">
        <f>IF($B6="N/A","N/A",IF(G6&gt;15,"No",IF(G6&lt;-15,"No","Yes")))</f>
        <v>N/A</v>
      </c>
      <c r="I6" s="6">
        <v>37.56</v>
      </c>
      <c r="J6" s="6">
        <v>12.24</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40.744204815000003</v>
      </c>
      <c r="D9" s="5" t="str">
        <f t="shared" ref="D9:D17" si="1">IF($B9="N/A","N/A",IF(C9&gt;15,"No",IF(C9&lt;-15,"No","Yes")))</f>
        <v>N/A</v>
      </c>
      <c r="E9" s="23">
        <v>38.487833383999998</v>
      </c>
      <c r="F9" s="5" t="str">
        <f>IF($B9="N/A","N/A",IF(E9&gt;15,"No",IF(E9&lt;-15,"No","Yes")))</f>
        <v>N/A</v>
      </c>
      <c r="G9" s="23">
        <v>38.821046713999998</v>
      </c>
      <c r="H9" s="5" t="str">
        <f>IF($B9="N/A","N/A",IF(G9&gt;15,"No",IF(G9&lt;-15,"No","Yes")))</f>
        <v>N/A</v>
      </c>
      <c r="I9" s="6">
        <v>-5.54</v>
      </c>
      <c r="J9" s="6">
        <v>0.86580000000000001</v>
      </c>
      <c r="K9" s="85" t="str">
        <f t="shared" si="0"/>
        <v>Yes</v>
      </c>
    </row>
    <row r="10" spans="1:11" x14ac:dyDescent="0.25">
      <c r="A10" s="104" t="s">
        <v>16</v>
      </c>
      <c r="B10" s="21" t="s">
        <v>213</v>
      </c>
      <c r="C10" s="44">
        <v>0.793196173</v>
      </c>
      <c r="D10" s="5" t="str">
        <f t="shared" si="1"/>
        <v>N/A</v>
      </c>
      <c r="E10" s="4">
        <v>0.78886809629999999</v>
      </c>
      <c r="F10" s="5" t="str">
        <f>IF($B10="N/A","N/A",IF(E10&gt;15,"No",IF(E10&lt;-15,"No","Yes")))</f>
        <v>N/A</v>
      </c>
      <c r="G10" s="4">
        <v>0.79980653540000002</v>
      </c>
      <c r="H10" s="5" t="str">
        <f>IF($B10="N/A","N/A",IF(G10&gt;15,"No",IF(G10&lt;-15,"No","Yes")))</f>
        <v>N/A</v>
      </c>
      <c r="I10" s="6">
        <v>-0.54600000000000004</v>
      </c>
      <c r="J10" s="6">
        <v>1.387</v>
      </c>
      <c r="K10" s="85" t="str">
        <f t="shared" si="0"/>
        <v>Yes</v>
      </c>
    </row>
    <row r="11" spans="1:11" x14ac:dyDescent="0.25">
      <c r="A11" s="104" t="s">
        <v>36</v>
      </c>
      <c r="B11" s="21" t="s">
        <v>213</v>
      </c>
      <c r="C11" s="44">
        <v>3.3292832799999998E-2</v>
      </c>
      <c r="D11" s="5" t="str">
        <f t="shared" si="1"/>
        <v>N/A</v>
      </c>
      <c r="E11" s="4">
        <v>7.6349692999999998E-3</v>
      </c>
      <c r="F11" s="5" t="str">
        <f>IF($B11="N/A","N/A",IF(E11&gt;15,"No",IF(E11&lt;-15,"No","Yes")))</f>
        <v>N/A</v>
      </c>
      <c r="G11" s="4">
        <v>1.1060234E-2</v>
      </c>
      <c r="H11" s="5" t="str">
        <f>IF($B11="N/A","N/A",IF(G11&gt;15,"No",IF(G11&lt;-15,"No","Yes")))</f>
        <v>N/A</v>
      </c>
      <c r="I11" s="6">
        <v>-77.099999999999994</v>
      </c>
      <c r="J11" s="6">
        <v>44.86</v>
      </c>
      <c r="K11" s="85" t="str">
        <f t="shared" si="0"/>
        <v>No</v>
      </c>
    </row>
    <row r="12" spans="1:11" x14ac:dyDescent="0.25">
      <c r="A12" s="104" t="s">
        <v>37</v>
      </c>
      <c r="B12" s="21" t="s">
        <v>213</v>
      </c>
      <c r="C12" s="44">
        <v>0</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0.947660324</v>
      </c>
      <c r="D13" s="5" t="str">
        <f t="shared" si="1"/>
        <v>N/A</v>
      </c>
      <c r="E13" s="4">
        <v>0.92570396099999996</v>
      </c>
      <c r="F13" s="5" t="str">
        <f>IF($B13="N/A","N/A",IF(E13&gt;15,"No",IF(E13&lt;-15,"No","Yes")))</f>
        <v>N/A</v>
      </c>
      <c r="G13" s="4">
        <v>0.92375692139999999</v>
      </c>
      <c r="H13" s="5" t="str">
        <f>IF($B13="N/A","N/A",IF(G13&gt;15,"No",IF(G13&lt;-15,"No","Yes")))</f>
        <v>N/A</v>
      </c>
      <c r="I13" s="6">
        <v>-2.3199999999999998</v>
      </c>
      <c r="J13" s="6">
        <v>-0.21</v>
      </c>
      <c r="K13" s="85" t="str">
        <f t="shared" si="0"/>
        <v>Yes</v>
      </c>
    </row>
    <row r="14" spans="1:11" x14ac:dyDescent="0.25">
      <c r="A14" s="104" t="s">
        <v>671</v>
      </c>
      <c r="B14" s="21" t="s">
        <v>213</v>
      </c>
      <c r="C14" s="44">
        <v>13.624061771999999</v>
      </c>
      <c r="D14" s="5" t="str">
        <f t="shared" si="1"/>
        <v>N/A</v>
      </c>
      <c r="E14" s="4">
        <v>26.365061702999999</v>
      </c>
      <c r="F14" s="5" t="str">
        <f t="shared" ref="F14:F33" si="2">IF($B14="N/A","N/A",IF(E14&gt;15,"No",IF(E14&lt;-15,"No","Yes")))</f>
        <v>N/A</v>
      </c>
      <c r="G14" s="4">
        <v>31.115850092999999</v>
      </c>
      <c r="H14" s="5" t="str">
        <f t="shared" ref="H14:H33" si="3">IF($B14="N/A","N/A",IF(G14&gt;15,"No",IF(G14&lt;-15,"No","Yes")))</f>
        <v>N/A</v>
      </c>
      <c r="I14" s="6">
        <v>93.52</v>
      </c>
      <c r="J14" s="6">
        <v>18.02</v>
      </c>
      <c r="K14" s="85" t="str">
        <f t="shared" ref="K14:K30" si="4">IF(J14="Div by 0", "N/A", IF(J14="N/A","N/A", IF(J14&gt;30, "No", IF(J14&lt;-30, "No", "Yes"))))</f>
        <v>Yes</v>
      </c>
    </row>
    <row r="15" spans="1:11" x14ac:dyDescent="0.25">
      <c r="A15" s="104" t="s">
        <v>672</v>
      </c>
      <c r="B15" s="21" t="s">
        <v>213</v>
      </c>
      <c r="C15" s="44">
        <v>1.1633273307000001</v>
      </c>
      <c r="D15" s="5" t="str">
        <f t="shared" si="1"/>
        <v>N/A</v>
      </c>
      <c r="E15" s="4">
        <v>1.6603867422</v>
      </c>
      <c r="F15" s="5" t="str">
        <f t="shared" si="2"/>
        <v>N/A</v>
      </c>
      <c r="G15" s="4">
        <v>1.6043445428000001</v>
      </c>
      <c r="H15" s="5" t="str">
        <f t="shared" si="3"/>
        <v>N/A</v>
      </c>
      <c r="I15" s="6">
        <v>42.73</v>
      </c>
      <c r="J15" s="6">
        <v>-3.38</v>
      </c>
      <c r="K15" s="85" t="str">
        <f t="shared" si="4"/>
        <v>Yes</v>
      </c>
    </row>
    <row r="16" spans="1:11" x14ac:dyDescent="0.25">
      <c r="A16" s="104" t="s">
        <v>379</v>
      </c>
      <c r="B16" s="21" t="s">
        <v>213</v>
      </c>
      <c r="C16" s="44">
        <v>16.892104217</v>
      </c>
      <c r="D16" s="5" t="str">
        <f t="shared" si="1"/>
        <v>N/A</v>
      </c>
      <c r="E16" s="4">
        <v>14.904747454000001</v>
      </c>
      <c r="F16" s="5" t="str">
        <f t="shared" si="2"/>
        <v>N/A</v>
      </c>
      <c r="G16" s="4">
        <v>13.580676668000001</v>
      </c>
      <c r="H16" s="5" t="str">
        <f t="shared" si="3"/>
        <v>N/A</v>
      </c>
      <c r="I16" s="6">
        <v>-11.8</v>
      </c>
      <c r="J16" s="6">
        <v>-8.8800000000000008</v>
      </c>
      <c r="K16" s="85" t="str">
        <f t="shared" si="4"/>
        <v>Yes</v>
      </c>
    </row>
    <row r="17" spans="1:11" x14ac:dyDescent="0.25">
      <c r="A17" s="104" t="s">
        <v>380</v>
      </c>
      <c r="B17" s="21" t="s">
        <v>213</v>
      </c>
      <c r="C17" s="44">
        <v>6.0734209419000003</v>
      </c>
      <c r="D17" s="5" t="str">
        <f t="shared" si="1"/>
        <v>N/A</v>
      </c>
      <c r="E17" s="4">
        <v>5.8836148763000002</v>
      </c>
      <c r="F17" s="5" t="str">
        <f t="shared" si="2"/>
        <v>N/A</v>
      </c>
      <c r="G17" s="4">
        <v>5.4567015857000003</v>
      </c>
      <c r="H17" s="5" t="str">
        <f t="shared" si="3"/>
        <v>N/A</v>
      </c>
      <c r="I17" s="6">
        <v>-3.13</v>
      </c>
      <c r="J17" s="6">
        <v>-7.26</v>
      </c>
      <c r="K17" s="85" t="str">
        <f t="shared" si="4"/>
        <v>Yes</v>
      </c>
    </row>
    <row r="18" spans="1:11" x14ac:dyDescent="0.25">
      <c r="A18" s="104" t="s">
        <v>381</v>
      </c>
      <c r="B18" s="21" t="s">
        <v>213</v>
      </c>
      <c r="C18" s="44">
        <v>8.6966910000000003E-4</v>
      </c>
      <c r="D18" s="5" t="str">
        <f t="shared" ref="D18:D33" si="5">IF($B18="N/A","N/A",IF(C18&gt;15,"No",IF(C18&lt;-15,"No","Yes")))</f>
        <v>N/A</v>
      </c>
      <c r="E18" s="4">
        <v>0</v>
      </c>
      <c r="F18" s="5" t="str">
        <f t="shared" si="2"/>
        <v>N/A</v>
      </c>
      <c r="G18" s="4">
        <v>0</v>
      </c>
      <c r="H18" s="5" t="str">
        <f t="shared" si="3"/>
        <v>N/A</v>
      </c>
      <c r="I18" s="6">
        <v>-100</v>
      </c>
      <c r="J18" s="6" t="s">
        <v>1747</v>
      </c>
      <c r="K18" s="85" t="str">
        <f t="shared" si="4"/>
        <v>N/A</v>
      </c>
    </row>
    <row r="19" spans="1:11" x14ac:dyDescent="0.25">
      <c r="A19" s="104" t="s">
        <v>382</v>
      </c>
      <c r="B19" s="21" t="s">
        <v>213</v>
      </c>
      <c r="C19" s="44">
        <v>22.148905897999999</v>
      </c>
      <c r="D19" s="5" t="str">
        <f t="shared" si="5"/>
        <v>N/A</v>
      </c>
      <c r="E19" s="4">
        <v>18.779165824</v>
      </c>
      <c r="F19" s="5" t="str">
        <f t="shared" si="2"/>
        <v>N/A</v>
      </c>
      <c r="G19" s="4">
        <v>18.941359412000001</v>
      </c>
      <c r="H19" s="5" t="str">
        <f t="shared" si="3"/>
        <v>N/A</v>
      </c>
      <c r="I19" s="6">
        <v>-15.2</v>
      </c>
      <c r="J19" s="6">
        <v>0.86370000000000002</v>
      </c>
      <c r="K19" s="85" t="str">
        <f t="shared" si="4"/>
        <v>Yes</v>
      </c>
    </row>
    <row r="20" spans="1:11" x14ac:dyDescent="0.25">
      <c r="A20" s="104" t="s">
        <v>384</v>
      </c>
      <c r="B20" s="21" t="s">
        <v>213</v>
      </c>
      <c r="C20" s="44">
        <v>2.8309467681</v>
      </c>
      <c r="D20" s="5" t="str">
        <f t="shared" si="5"/>
        <v>N/A</v>
      </c>
      <c r="E20" s="4">
        <v>2.1049548183</v>
      </c>
      <c r="F20" s="5" t="str">
        <f t="shared" si="2"/>
        <v>N/A</v>
      </c>
      <c r="G20" s="4">
        <v>1.9762532674</v>
      </c>
      <c r="H20" s="5" t="str">
        <f t="shared" si="3"/>
        <v>N/A</v>
      </c>
      <c r="I20" s="6">
        <v>-25.6</v>
      </c>
      <c r="J20" s="6">
        <v>-6.11</v>
      </c>
      <c r="K20" s="85" t="str">
        <f t="shared" si="4"/>
        <v>Yes</v>
      </c>
    </row>
    <row r="21" spans="1:11" x14ac:dyDescent="0.25">
      <c r="A21" s="104" t="s">
        <v>385</v>
      </c>
      <c r="B21" s="21" t="s">
        <v>213</v>
      </c>
      <c r="C21" s="44">
        <v>15.376444955</v>
      </c>
      <c r="D21" s="5" t="str">
        <f t="shared" si="5"/>
        <v>N/A</v>
      </c>
      <c r="E21" s="4">
        <v>13.254180997000001</v>
      </c>
      <c r="F21" s="5" t="str">
        <f t="shared" si="2"/>
        <v>N/A</v>
      </c>
      <c r="G21" s="4">
        <v>12.244336220999999</v>
      </c>
      <c r="H21" s="5" t="str">
        <f t="shared" si="3"/>
        <v>N/A</v>
      </c>
      <c r="I21" s="6">
        <v>-13.8</v>
      </c>
      <c r="J21" s="6">
        <v>-7.62</v>
      </c>
      <c r="K21" s="85" t="str">
        <f t="shared" si="4"/>
        <v>Yes</v>
      </c>
    </row>
    <row r="22" spans="1:11" x14ac:dyDescent="0.25">
      <c r="A22" s="104" t="s">
        <v>386</v>
      </c>
      <c r="B22" s="21" t="s">
        <v>213</v>
      </c>
      <c r="C22" s="44">
        <v>12.019870199</v>
      </c>
      <c r="D22" s="5" t="str">
        <f t="shared" si="5"/>
        <v>N/A</v>
      </c>
      <c r="E22" s="4">
        <v>9.6685548587000003</v>
      </c>
      <c r="F22" s="5" t="str">
        <f t="shared" si="2"/>
        <v>N/A</v>
      </c>
      <c r="G22" s="4">
        <v>8.9183366698000004</v>
      </c>
      <c r="H22" s="5" t="str">
        <f t="shared" si="3"/>
        <v>N/A</v>
      </c>
      <c r="I22" s="6">
        <v>-19.600000000000001</v>
      </c>
      <c r="J22" s="6">
        <v>-7.76</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1.739338E-4</v>
      </c>
      <c r="D24" s="5" t="str">
        <f t="shared" si="5"/>
        <v>N/A</v>
      </c>
      <c r="E24" s="4">
        <v>0</v>
      </c>
      <c r="F24" s="5" t="str">
        <f t="shared" si="2"/>
        <v>N/A</v>
      </c>
      <c r="G24" s="4">
        <v>7.5102699999999995E-5</v>
      </c>
      <c r="H24" s="5" t="str">
        <f t="shared" si="3"/>
        <v>N/A</v>
      </c>
      <c r="I24" s="6">
        <v>-100</v>
      </c>
      <c r="J24" s="6" t="s">
        <v>1747</v>
      </c>
      <c r="K24" s="85" t="str">
        <f t="shared" si="4"/>
        <v>N/A</v>
      </c>
    </row>
    <row r="25" spans="1:11" x14ac:dyDescent="0.25">
      <c r="A25" s="104" t="s">
        <v>391</v>
      </c>
      <c r="B25" s="21" t="s">
        <v>213</v>
      </c>
      <c r="C25" s="44">
        <v>0</v>
      </c>
      <c r="D25" s="5" t="str">
        <f t="shared" si="5"/>
        <v>N/A</v>
      </c>
      <c r="E25" s="4">
        <v>0</v>
      </c>
      <c r="F25" s="5" t="str">
        <f t="shared" si="2"/>
        <v>N/A</v>
      </c>
      <c r="G25" s="4">
        <v>3.16558012E-2</v>
      </c>
      <c r="H25" s="5" t="str">
        <f t="shared" si="3"/>
        <v>N/A</v>
      </c>
      <c r="I25" s="6" t="s">
        <v>1747</v>
      </c>
      <c r="J25" s="6" t="s">
        <v>1747</v>
      </c>
      <c r="K25" s="85" t="str">
        <f t="shared" si="4"/>
        <v>N/A</v>
      </c>
    </row>
    <row r="26" spans="1:11" x14ac:dyDescent="0.25">
      <c r="A26" s="104" t="s">
        <v>392</v>
      </c>
      <c r="B26" s="21" t="s">
        <v>213</v>
      </c>
      <c r="C26" s="44">
        <v>0.29528163940000002</v>
      </c>
      <c r="D26" s="5" t="str">
        <f t="shared" si="5"/>
        <v>N/A</v>
      </c>
      <c r="E26" s="4">
        <v>0.34025389439999998</v>
      </c>
      <c r="F26" s="5" t="str">
        <f t="shared" si="2"/>
        <v>N/A</v>
      </c>
      <c r="G26" s="4">
        <v>0.36383518100000001</v>
      </c>
      <c r="H26" s="5" t="str">
        <f t="shared" si="3"/>
        <v>N/A</v>
      </c>
      <c r="I26" s="6">
        <v>15.23</v>
      </c>
      <c r="J26" s="6">
        <v>6.93</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8.9753906843000006</v>
      </c>
      <c r="D29" s="5" t="str">
        <f t="shared" si="5"/>
        <v>N/A</v>
      </c>
      <c r="E29" s="4">
        <v>5.3731286667999996</v>
      </c>
      <c r="F29" s="5" t="str">
        <f t="shared" si="2"/>
        <v>N/A</v>
      </c>
      <c r="G29" s="4">
        <v>4.3332022791</v>
      </c>
      <c r="H29" s="5" t="str">
        <f t="shared" si="3"/>
        <v>N/A</v>
      </c>
      <c r="I29" s="6">
        <v>-40.1</v>
      </c>
      <c r="J29" s="6">
        <v>-19.399999999999999</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97.576928026999994</v>
      </c>
      <c r="D31" s="5" t="str">
        <f t="shared" si="5"/>
        <v>N/A</v>
      </c>
      <c r="E31" s="4">
        <v>98.239935262000003</v>
      </c>
      <c r="F31" s="5" t="str">
        <f t="shared" si="2"/>
        <v>N/A</v>
      </c>
      <c r="G31" s="4">
        <v>98.457014388999994</v>
      </c>
      <c r="H31" s="5" t="str">
        <f t="shared" si="3"/>
        <v>N/A</v>
      </c>
      <c r="I31" s="6">
        <v>0.67949999999999999</v>
      </c>
      <c r="J31" s="6">
        <v>0.221</v>
      </c>
      <c r="K31" s="85" t="str">
        <f t="shared" ref="K31:K43" si="6">IF(J31="Div by 0", "N/A", IF(J31="N/A","N/A", IF(J31&gt;30, "No", IF(J31&lt;-30, "No", "Yes"))))</f>
        <v>Yes</v>
      </c>
    </row>
    <row r="32" spans="1:11" x14ac:dyDescent="0.25">
      <c r="A32" s="104" t="s">
        <v>39</v>
      </c>
      <c r="B32" s="21" t="s">
        <v>267</v>
      </c>
      <c r="C32" s="44">
        <v>97.683866929999994</v>
      </c>
      <c r="D32" s="5" t="str">
        <f>IF($B32="N/A","N/A",IF(C32&gt;100,"No",IF(C32&lt;85,"No","Yes")))</f>
        <v>Yes</v>
      </c>
      <c r="E32" s="4">
        <v>98.539839342999997</v>
      </c>
      <c r="F32" s="5" t="str">
        <f>IF($B32="N/A","N/A",IF(E32&gt;100,"No",IF(E32&lt;85,"No","Yes")))</f>
        <v>Yes</v>
      </c>
      <c r="G32" s="4">
        <v>99.110954708999998</v>
      </c>
      <c r="H32" s="5" t="str">
        <f>IF($B32="N/A","N/A",IF(G32&gt;100,"No",IF(G32&lt;85,"No","Yes")))</f>
        <v>Yes</v>
      </c>
      <c r="I32" s="6">
        <v>0.87629999999999997</v>
      </c>
      <c r="J32" s="6">
        <v>0.5796</v>
      </c>
      <c r="K32" s="85" t="str">
        <f t="shared" si="6"/>
        <v>Yes</v>
      </c>
    </row>
    <row r="33" spans="1:11" x14ac:dyDescent="0.25">
      <c r="A33" s="104" t="s">
        <v>905</v>
      </c>
      <c r="B33" s="21" t="s">
        <v>213</v>
      </c>
      <c r="C33" s="44">
        <v>56.658671028999997</v>
      </c>
      <c r="D33" s="5" t="str">
        <f t="shared" si="5"/>
        <v>N/A</v>
      </c>
      <c r="E33" s="4">
        <v>60.505817544999999</v>
      </c>
      <c r="F33" s="5" t="str">
        <f t="shared" si="2"/>
        <v>N/A</v>
      </c>
      <c r="G33" s="4">
        <v>61.931730416999997</v>
      </c>
      <c r="H33" s="5" t="str">
        <f t="shared" si="3"/>
        <v>N/A</v>
      </c>
      <c r="I33" s="6">
        <v>6.79</v>
      </c>
      <c r="J33" s="6">
        <v>2.3570000000000002</v>
      </c>
      <c r="K33" s="85" t="str">
        <f t="shared" si="6"/>
        <v>Yes</v>
      </c>
    </row>
    <row r="34" spans="1:11" x14ac:dyDescent="0.25">
      <c r="A34" s="104" t="s">
        <v>846</v>
      </c>
      <c r="B34" s="21" t="s">
        <v>268</v>
      </c>
      <c r="C34" s="44">
        <v>6.3795565184000003</v>
      </c>
      <c r="D34" s="5" t="str">
        <f>IF($B34="N/A","N/A",IF(C34&gt;25,"No",IF(C34&lt;5,"No","Yes")))</f>
        <v>Yes</v>
      </c>
      <c r="E34" s="4">
        <v>6.1414144013999996</v>
      </c>
      <c r="F34" s="5" t="str">
        <f>IF($B34="N/A","N/A",IF(E34&gt;25,"No",IF(E34&lt;5,"No","Yes")))</f>
        <v>Yes</v>
      </c>
      <c r="G34" s="4">
        <v>5.8359322467999997</v>
      </c>
      <c r="H34" s="5" t="str">
        <f>IF($B34="N/A","N/A",IF(G34&gt;25,"No",IF(G34&lt;5,"No","Yes")))</f>
        <v>Yes</v>
      </c>
      <c r="I34" s="6">
        <v>-3.73</v>
      </c>
      <c r="J34" s="6">
        <v>-4.97</v>
      </c>
      <c r="K34" s="85" t="str">
        <f t="shared" si="6"/>
        <v>Yes</v>
      </c>
    </row>
    <row r="35" spans="1:11" x14ac:dyDescent="0.25">
      <c r="A35" s="104" t="s">
        <v>847</v>
      </c>
      <c r="B35" s="21" t="s">
        <v>269</v>
      </c>
      <c r="C35" s="44">
        <v>39.596827333999997</v>
      </c>
      <c r="D35" s="5" t="str">
        <f>IF($B35="N/A","N/A",IF(C35&gt;70,"No",IF(C35&lt;40,"No","Yes")))</f>
        <v>No</v>
      </c>
      <c r="E35" s="4">
        <v>40.966888042000001</v>
      </c>
      <c r="F35" s="5" t="str">
        <f>IF($B35="N/A","N/A",IF(E35&gt;70,"No",IF(E35&lt;40,"No","Yes")))</f>
        <v>Yes</v>
      </c>
      <c r="G35" s="4">
        <v>41.839195492999998</v>
      </c>
      <c r="H35" s="5" t="str">
        <f>IF($B35="N/A","N/A",IF(G35&gt;70,"No",IF(G35&lt;40,"No","Yes")))</f>
        <v>Yes</v>
      </c>
      <c r="I35" s="6">
        <v>3.46</v>
      </c>
      <c r="J35" s="6">
        <v>2.129</v>
      </c>
      <c r="K35" s="85" t="str">
        <f t="shared" si="6"/>
        <v>Yes</v>
      </c>
    </row>
    <row r="36" spans="1:11" x14ac:dyDescent="0.25">
      <c r="A36" s="104" t="s">
        <v>848</v>
      </c>
      <c r="B36" s="21" t="s">
        <v>270</v>
      </c>
      <c r="C36" s="44">
        <v>54.023497312000003</v>
      </c>
      <c r="D36" s="5" t="str">
        <f>IF($B36="N/A","N/A",IF(C36&gt;55,"No",IF(C36&lt;20,"No","Yes")))</f>
        <v>Yes</v>
      </c>
      <c r="E36" s="4">
        <v>52.891483045000001</v>
      </c>
      <c r="F36" s="5" t="str">
        <f>IF($B36="N/A","N/A",IF(E36&gt;55,"No",IF(E36&lt;20,"No","Yes")))</f>
        <v>Yes</v>
      </c>
      <c r="G36" s="4">
        <v>52.324529001000002</v>
      </c>
      <c r="H36" s="5" t="str">
        <f>IF($B36="N/A","N/A",IF(G36&gt;55,"No",IF(G36&lt;20,"No","Yes")))</f>
        <v>Yes</v>
      </c>
      <c r="I36" s="6">
        <v>-2.1</v>
      </c>
      <c r="J36" s="6">
        <v>-1.07</v>
      </c>
      <c r="K36" s="85" t="str">
        <f t="shared" si="6"/>
        <v>Yes</v>
      </c>
    </row>
    <row r="37" spans="1:11" x14ac:dyDescent="0.25">
      <c r="A37" s="104" t="s">
        <v>163</v>
      </c>
      <c r="B37" s="21" t="s">
        <v>246</v>
      </c>
      <c r="C37" s="44">
        <v>92.753975256999993</v>
      </c>
      <c r="D37" s="5" t="str">
        <f>IF($B37="N/A","N/A",IF(C37&gt;95,"Yes","No"))</f>
        <v>No</v>
      </c>
      <c r="E37" s="4">
        <v>93.410841930999993</v>
      </c>
      <c r="F37" s="5" t="str">
        <f>IF($B37="N/A","N/A",IF(E37&gt;95,"Yes","No"))</f>
        <v>No</v>
      </c>
      <c r="G37" s="4">
        <v>95.032329848000003</v>
      </c>
      <c r="H37" s="5" t="str">
        <f>IF($B37="N/A","N/A",IF(G37&gt;95,"Yes","No"))</f>
        <v>Yes</v>
      </c>
      <c r="I37" s="6">
        <v>0.70820000000000005</v>
      </c>
      <c r="J37" s="6">
        <v>1.736</v>
      </c>
      <c r="K37" s="85" t="str">
        <f t="shared" si="6"/>
        <v>Yes</v>
      </c>
    </row>
    <row r="38" spans="1:11" x14ac:dyDescent="0.25">
      <c r="A38" s="104" t="s">
        <v>41</v>
      </c>
      <c r="B38" s="21" t="s">
        <v>213</v>
      </c>
      <c r="C38" s="44">
        <v>99.995194849000001</v>
      </c>
      <c r="D38" s="5" t="str">
        <f t="shared" ref="D38:D47" si="7">IF($B38="N/A","N/A",IF(C38&gt;15,"No",IF(C38&lt;-15,"No","Yes")))</f>
        <v>N/A</v>
      </c>
      <c r="E38" s="4">
        <v>99.995192797000001</v>
      </c>
      <c r="F38" s="5" t="str">
        <f>IF($B38="N/A","N/A",IF(E38&gt;15,"No",IF(E38&lt;-15,"No","Yes")))</f>
        <v>N/A</v>
      </c>
      <c r="G38" s="4">
        <v>99.996958436</v>
      </c>
      <c r="H38" s="5" t="str">
        <f>IF($B38="N/A","N/A",IF(G38&gt;15,"No",IF(G38&lt;-15,"No","Yes")))</f>
        <v>N/A</v>
      </c>
      <c r="I38" s="6">
        <v>0</v>
      </c>
      <c r="J38" s="6">
        <v>1.8E-3</v>
      </c>
      <c r="K38" s="85" t="str">
        <f t="shared" si="6"/>
        <v>Yes</v>
      </c>
    </row>
    <row r="39" spans="1:11" x14ac:dyDescent="0.25">
      <c r="A39" s="104" t="s">
        <v>42</v>
      </c>
      <c r="B39" s="21" t="s">
        <v>213</v>
      </c>
      <c r="C39" s="44">
        <v>100</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94.190906396000003</v>
      </c>
      <c r="D40" s="5" t="str">
        <f>IF($B40="N/A","N/A",IF(C40&gt;100,"No",IF(C40&lt;98,"No","Yes")))</f>
        <v>No</v>
      </c>
      <c r="E40" s="4">
        <v>95.316403534000003</v>
      </c>
      <c r="F40" s="5" t="str">
        <f>IF($B40="N/A","N/A",IF(E40&gt;100,"No",IF(E40&lt;98,"No","Yes")))</f>
        <v>No</v>
      </c>
      <c r="G40" s="4">
        <v>96.719552716999999</v>
      </c>
      <c r="H40" s="5" t="str">
        <f>IF($B40="N/A","N/A",IF(G40&gt;100,"No",IF(G40&lt;98,"No","Yes")))</f>
        <v>No</v>
      </c>
      <c r="I40" s="6">
        <v>1.1950000000000001</v>
      </c>
      <c r="J40" s="6">
        <v>1.472</v>
      </c>
      <c r="K40" s="85" t="str">
        <f t="shared" si="6"/>
        <v>Yes</v>
      </c>
    </row>
    <row r="41" spans="1:11" x14ac:dyDescent="0.25">
      <c r="A41" s="104" t="s">
        <v>44</v>
      </c>
      <c r="B41" s="21" t="s">
        <v>213</v>
      </c>
      <c r="C41" s="44">
        <v>61.381347218000002</v>
      </c>
      <c r="D41" s="5" t="str">
        <f t="shared" si="7"/>
        <v>N/A</v>
      </c>
      <c r="E41" s="4">
        <v>69.870139597000005</v>
      </c>
      <c r="F41" s="5" t="str">
        <f t="shared" ref="F41:F47" si="8">IF($B41="N/A","N/A",IF(E41&gt;15,"No",IF(E41&lt;-15,"No","Yes")))</f>
        <v>N/A</v>
      </c>
      <c r="G41" s="4">
        <v>70.549711169999995</v>
      </c>
      <c r="H41" s="5" t="str">
        <f t="shared" ref="H41:H47" si="9">IF($B41="N/A","N/A",IF(G41&gt;15,"No",IF(G41&lt;-15,"No","Yes")))</f>
        <v>N/A</v>
      </c>
      <c r="I41" s="6">
        <v>13.83</v>
      </c>
      <c r="J41" s="6">
        <v>0.97260000000000002</v>
      </c>
      <c r="K41" s="85" t="str">
        <f t="shared" si="6"/>
        <v>Yes</v>
      </c>
    </row>
    <row r="42" spans="1:11" x14ac:dyDescent="0.25">
      <c r="A42" s="104" t="s">
        <v>45</v>
      </c>
      <c r="B42" s="21" t="s">
        <v>213</v>
      </c>
      <c r="C42" s="44">
        <v>35.912839922000003</v>
      </c>
      <c r="D42" s="5" t="str">
        <f t="shared" si="7"/>
        <v>N/A</v>
      </c>
      <c r="E42" s="4">
        <v>30.123724058000001</v>
      </c>
      <c r="F42" s="5" t="str">
        <f t="shared" si="8"/>
        <v>N/A</v>
      </c>
      <c r="G42" s="4">
        <v>29.440054624999998</v>
      </c>
      <c r="H42" s="5" t="str">
        <f t="shared" si="9"/>
        <v>N/A</v>
      </c>
      <c r="I42" s="6">
        <v>-16.100000000000001</v>
      </c>
      <c r="J42" s="6">
        <v>-2.27</v>
      </c>
      <c r="K42" s="85" t="str">
        <f t="shared" si="6"/>
        <v>Yes</v>
      </c>
    </row>
    <row r="43" spans="1:11" x14ac:dyDescent="0.25">
      <c r="A43" s="104" t="s">
        <v>50</v>
      </c>
      <c r="B43" s="21" t="s">
        <v>213</v>
      </c>
      <c r="C43" s="44">
        <v>2.7058128596</v>
      </c>
      <c r="D43" s="5" t="str">
        <f t="shared" si="7"/>
        <v>N/A</v>
      </c>
      <c r="E43" s="4">
        <v>6.1363451000000001E-3</v>
      </c>
      <c r="F43" s="5" t="str">
        <f t="shared" si="8"/>
        <v>N/A</v>
      </c>
      <c r="G43" s="4">
        <v>1.0234205200000001E-2</v>
      </c>
      <c r="H43" s="5" t="str">
        <f t="shared" si="9"/>
        <v>N/A</v>
      </c>
      <c r="I43" s="6">
        <v>-99.8</v>
      </c>
      <c r="J43" s="6">
        <v>66.78</v>
      </c>
      <c r="K43" s="85" t="str">
        <f t="shared" si="6"/>
        <v>No</v>
      </c>
    </row>
    <row r="44" spans="1:11" x14ac:dyDescent="0.25">
      <c r="A44" s="104" t="s">
        <v>908</v>
      </c>
      <c r="B44" s="21" t="s">
        <v>213</v>
      </c>
      <c r="C44" s="44">
        <v>73.515967704000005</v>
      </c>
      <c r="D44" s="5" t="str">
        <f t="shared" si="7"/>
        <v>N/A</v>
      </c>
      <c r="E44" s="4">
        <v>77.848683323000003</v>
      </c>
      <c r="F44" s="5" t="str">
        <f t="shared" si="8"/>
        <v>N/A</v>
      </c>
      <c r="G44" s="4">
        <v>79.548662626999999</v>
      </c>
      <c r="H44" s="5" t="str">
        <f t="shared" si="9"/>
        <v>N/A</v>
      </c>
      <c r="I44" s="6">
        <v>5.8940000000000001</v>
      </c>
      <c r="J44" s="6">
        <v>2.1840000000000002</v>
      </c>
      <c r="K44" s="85" t="str">
        <f>IF(J44="Div by 0", "N/A", IF(J44="N/A","N/A", IF(J44&gt;30, "No", IF(J44&lt;-30, "No", "Yes"))))</f>
        <v>Yes</v>
      </c>
    </row>
    <row r="45" spans="1:11" x14ac:dyDescent="0.25">
      <c r="A45" s="104" t="s">
        <v>909</v>
      </c>
      <c r="B45" s="21" t="s">
        <v>213</v>
      </c>
      <c r="C45" s="44">
        <v>26.484032295999999</v>
      </c>
      <c r="D45" s="5" t="str">
        <f t="shared" si="7"/>
        <v>N/A</v>
      </c>
      <c r="E45" s="4">
        <v>22.151316677000001</v>
      </c>
      <c r="F45" s="5" t="str">
        <f t="shared" si="8"/>
        <v>N/A</v>
      </c>
      <c r="G45" s="4">
        <v>20.451337373000001</v>
      </c>
      <c r="H45" s="5" t="str">
        <f t="shared" si="9"/>
        <v>N/A</v>
      </c>
      <c r="I45" s="6">
        <v>-16.399999999999999</v>
      </c>
      <c r="J45" s="6">
        <v>-7.67</v>
      </c>
      <c r="K45" s="85" t="str">
        <f>IF(J45="Div by 0", "N/A", IF(J45="N/A","N/A", IF(J45&gt;30, "No", IF(J45&lt;-30, "No", "Yes"))))</f>
        <v>Yes</v>
      </c>
    </row>
    <row r="46" spans="1:11" x14ac:dyDescent="0.25">
      <c r="A46" s="104" t="s">
        <v>932</v>
      </c>
      <c r="B46" s="21" t="s">
        <v>213</v>
      </c>
      <c r="C46" s="44">
        <v>8.6966910000000003E-4</v>
      </c>
      <c r="D46" s="5" t="str">
        <f t="shared" si="7"/>
        <v>N/A</v>
      </c>
      <c r="E46" s="4">
        <v>0</v>
      </c>
      <c r="F46" s="5" t="str">
        <f t="shared" si="8"/>
        <v>N/A</v>
      </c>
      <c r="G46" s="4">
        <v>0</v>
      </c>
      <c r="H46" s="5" t="str">
        <f t="shared" si="9"/>
        <v>N/A</v>
      </c>
      <c r="I46" s="6">
        <v>-100</v>
      </c>
      <c r="J46" s="6" t="s">
        <v>1747</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38865</v>
      </c>
      <c r="D6" s="5" t="str">
        <f t="shared" ref="D6:D15" si="0">IF($B6="N/A","N/A",IF(C6&lt;0,"No","Yes"))</f>
        <v>N/A</v>
      </c>
      <c r="E6" s="43">
        <v>0</v>
      </c>
      <c r="F6" s="5" t="str">
        <f t="shared" ref="F6:F15" si="1">IF($B6="N/A","N/A",IF(E6&lt;0,"No","Yes"))</f>
        <v>N/A</v>
      </c>
      <c r="G6" s="43">
        <v>0</v>
      </c>
      <c r="H6" s="5" t="str">
        <f t="shared" ref="H6:H15" si="2">IF($B6="N/A","N/A",IF(G6&lt;0,"No","Yes"))</f>
        <v>N/A</v>
      </c>
      <c r="I6" s="6">
        <v>-100</v>
      </c>
      <c r="J6" s="6" t="s">
        <v>1747</v>
      </c>
      <c r="K6" s="85" t="str">
        <f t="shared" ref="K6:K15" si="3">IF(J6="Div by 0", "N/A", IF(J6="N/A","N/A", IF(J6&gt;30, "No", IF(J6&lt;-30, "No", "Yes"))))</f>
        <v>N/A</v>
      </c>
    </row>
    <row r="7" spans="1:11" x14ac:dyDescent="0.25">
      <c r="A7" s="105" t="s">
        <v>442</v>
      </c>
      <c r="B7" s="3" t="s">
        <v>213</v>
      </c>
      <c r="C7" s="44">
        <v>0.81564389550000005</v>
      </c>
      <c r="D7" s="5" t="str">
        <f t="shared" si="0"/>
        <v>N/A</v>
      </c>
      <c r="E7" s="44" t="s">
        <v>1747</v>
      </c>
      <c r="F7" s="5" t="str">
        <f t="shared" si="1"/>
        <v>N/A</v>
      </c>
      <c r="G7" s="44" t="s">
        <v>1747</v>
      </c>
      <c r="H7" s="5" t="str">
        <f t="shared" si="2"/>
        <v>N/A</v>
      </c>
      <c r="I7" s="6" t="s">
        <v>1747</v>
      </c>
      <c r="J7" s="6" t="s">
        <v>1747</v>
      </c>
      <c r="K7" s="85" t="str">
        <f t="shared" si="3"/>
        <v>N/A</v>
      </c>
    </row>
    <row r="8" spans="1:11" x14ac:dyDescent="0.25">
      <c r="A8" s="105" t="s">
        <v>443</v>
      </c>
      <c r="B8" s="3" t="s">
        <v>213</v>
      </c>
      <c r="C8" s="44">
        <v>6.3862086710000003</v>
      </c>
      <c r="D8" s="5" t="str">
        <f t="shared" si="0"/>
        <v>N/A</v>
      </c>
      <c r="E8" s="44" t="s">
        <v>1747</v>
      </c>
      <c r="F8" s="5" t="str">
        <f t="shared" si="1"/>
        <v>N/A</v>
      </c>
      <c r="G8" s="44" t="s">
        <v>1747</v>
      </c>
      <c r="H8" s="5" t="str">
        <f t="shared" si="2"/>
        <v>N/A</v>
      </c>
      <c r="I8" s="6" t="s">
        <v>1747</v>
      </c>
      <c r="J8" s="6" t="s">
        <v>1747</v>
      </c>
      <c r="K8" s="85" t="str">
        <f t="shared" si="3"/>
        <v>N/A</v>
      </c>
    </row>
    <row r="9" spans="1:11" x14ac:dyDescent="0.25">
      <c r="A9" s="105" t="s">
        <v>444</v>
      </c>
      <c r="B9" s="3" t="s">
        <v>213</v>
      </c>
      <c r="C9" s="44">
        <v>53.109481539000001</v>
      </c>
      <c r="D9" s="5" t="str">
        <f t="shared" si="0"/>
        <v>N/A</v>
      </c>
      <c r="E9" s="44" t="s">
        <v>1747</v>
      </c>
      <c r="F9" s="5" t="str">
        <f t="shared" si="1"/>
        <v>N/A</v>
      </c>
      <c r="G9" s="44" t="s">
        <v>1747</v>
      </c>
      <c r="H9" s="5" t="str">
        <f t="shared" si="2"/>
        <v>N/A</v>
      </c>
      <c r="I9" s="6" t="s">
        <v>1747</v>
      </c>
      <c r="J9" s="6" t="s">
        <v>1747</v>
      </c>
      <c r="K9" s="85" t="str">
        <f t="shared" si="3"/>
        <v>N/A</v>
      </c>
    </row>
    <row r="10" spans="1:11" x14ac:dyDescent="0.25">
      <c r="A10" s="105" t="s">
        <v>445</v>
      </c>
      <c r="B10" s="3" t="s">
        <v>213</v>
      </c>
      <c r="C10" s="44">
        <v>38.942493245999998</v>
      </c>
      <c r="D10" s="5" t="str">
        <f t="shared" si="0"/>
        <v>N/A</v>
      </c>
      <c r="E10" s="44" t="s">
        <v>1747</v>
      </c>
      <c r="F10" s="5" t="str">
        <f t="shared" si="1"/>
        <v>N/A</v>
      </c>
      <c r="G10" s="44" t="s">
        <v>1747</v>
      </c>
      <c r="H10" s="5" t="str">
        <f t="shared" si="2"/>
        <v>N/A</v>
      </c>
      <c r="I10" s="6" t="s">
        <v>1747</v>
      </c>
      <c r="J10" s="6" t="s">
        <v>1747</v>
      </c>
      <c r="K10" s="85" t="str">
        <f t="shared" si="3"/>
        <v>N/A</v>
      </c>
    </row>
    <row r="11" spans="1:11" ht="13" x14ac:dyDescent="0.3">
      <c r="A11" s="105" t="s">
        <v>1615</v>
      </c>
      <c r="B11" s="3" t="s">
        <v>213</v>
      </c>
      <c r="C11" s="44">
        <v>71.789527852999996</v>
      </c>
      <c r="D11" s="5" t="str">
        <f t="shared" si="0"/>
        <v>N/A</v>
      </c>
      <c r="E11" s="44" t="s">
        <v>1747</v>
      </c>
      <c r="F11" s="5" t="str">
        <f t="shared" si="1"/>
        <v>N/A</v>
      </c>
      <c r="G11" s="44" t="s">
        <v>1747</v>
      </c>
      <c r="H11" s="5" t="str">
        <f t="shared" si="2"/>
        <v>N/A</v>
      </c>
      <c r="I11" s="6" t="s">
        <v>1747</v>
      </c>
      <c r="J11" s="6" t="s">
        <v>1747</v>
      </c>
      <c r="K11" s="85" t="str">
        <f t="shared" si="3"/>
        <v>N/A</v>
      </c>
    </row>
    <row r="12" spans="1:11" x14ac:dyDescent="0.25">
      <c r="A12" s="105" t="s">
        <v>16</v>
      </c>
      <c r="B12" s="3" t="s">
        <v>213</v>
      </c>
      <c r="C12" s="44">
        <v>0.2058407307</v>
      </c>
      <c r="D12" s="5" t="str">
        <f t="shared" si="0"/>
        <v>N/A</v>
      </c>
      <c r="E12" s="44" t="s">
        <v>1747</v>
      </c>
      <c r="F12" s="5" t="str">
        <f t="shared" si="1"/>
        <v>N/A</v>
      </c>
      <c r="G12" s="44" t="s">
        <v>1747</v>
      </c>
      <c r="H12" s="5" t="str">
        <f t="shared" si="2"/>
        <v>N/A</v>
      </c>
      <c r="I12" s="6" t="s">
        <v>1747</v>
      </c>
      <c r="J12" s="6" t="s">
        <v>1747</v>
      </c>
      <c r="K12" s="85" t="str">
        <f t="shared" si="3"/>
        <v>N/A</v>
      </c>
    </row>
    <row r="13" spans="1:11" x14ac:dyDescent="0.25">
      <c r="A13" s="105" t="s">
        <v>36</v>
      </c>
      <c r="B13" s="3" t="s">
        <v>213</v>
      </c>
      <c r="C13" s="44">
        <v>2.7561414019999999</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v>0</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v>9.2587549699999994E-2</v>
      </c>
      <c r="D15" s="5" t="str">
        <f t="shared" si="0"/>
        <v>N/A</v>
      </c>
      <c r="E15" s="44" t="s">
        <v>1747</v>
      </c>
      <c r="F15" s="5" t="str">
        <f t="shared" si="1"/>
        <v>N/A</v>
      </c>
      <c r="G15" s="44" t="s">
        <v>1747</v>
      </c>
      <c r="H15" s="5" t="str">
        <f t="shared" si="2"/>
        <v>N/A</v>
      </c>
      <c r="I15" s="6" t="s">
        <v>1747</v>
      </c>
      <c r="J15" s="6" t="s">
        <v>1747</v>
      </c>
      <c r="K15" s="85" t="str">
        <f t="shared" si="3"/>
        <v>N/A</v>
      </c>
    </row>
    <row r="16" spans="1:11" x14ac:dyDescent="0.25">
      <c r="A16" s="105" t="s">
        <v>376</v>
      </c>
      <c r="B16" s="3" t="s">
        <v>213</v>
      </c>
      <c r="C16" s="4">
        <v>44.531069084999999</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v>0</v>
      </c>
      <c r="D17" s="5" t="str">
        <f t="shared" si="4"/>
        <v>N/A</v>
      </c>
      <c r="E17" s="4" t="s">
        <v>1747</v>
      </c>
      <c r="F17" s="5" t="str">
        <f t="shared" si="5"/>
        <v>N/A</v>
      </c>
      <c r="G17" s="4" t="s">
        <v>1747</v>
      </c>
      <c r="H17" s="5" t="str">
        <f t="shared" si="6"/>
        <v>N/A</v>
      </c>
      <c r="I17" s="6" t="s">
        <v>1747</v>
      </c>
      <c r="J17" s="6" t="s">
        <v>1747</v>
      </c>
      <c r="K17" s="85" t="str">
        <f t="shared" si="7"/>
        <v>N/A</v>
      </c>
    </row>
    <row r="18" spans="1:11" x14ac:dyDescent="0.25">
      <c r="A18" s="105" t="s">
        <v>378</v>
      </c>
      <c r="B18" s="3" t="s">
        <v>213</v>
      </c>
      <c r="C18" s="4">
        <v>4.3046442814999999</v>
      </c>
      <c r="D18" s="5" t="str">
        <f t="shared" si="4"/>
        <v>N/A</v>
      </c>
      <c r="E18" s="4" t="s">
        <v>1747</v>
      </c>
      <c r="F18" s="5" t="str">
        <f t="shared" si="5"/>
        <v>N/A</v>
      </c>
      <c r="G18" s="4" t="s">
        <v>1747</v>
      </c>
      <c r="H18" s="5" t="str">
        <f t="shared" si="6"/>
        <v>N/A</v>
      </c>
      <c r="I18" s="6" t="s">
        <v>1747</v>
      </c>
      <c r="J18" s="6" t="s">
        <v>1747</v>
      </c>
      <c r="K18" s="85" t="str">
        <f t="shared" si="7"/>
        <v>N/A</v>
      </c>
    </row>
    <row r="19" spans="1:11" x14ac:dyDescent="0.25">
      <c r="A19" s="105" t="s">
        <v>379</v>
      </c>
      <c r="B19" s="3" t="s">
        <v>213</v>
      </c>
      <c r="C19" s="4">
        <v>4.2943522449999998</v>
      </c>
      <c r="D19" s="5" t="str">
        <f t="shared" si="4"/>
        <v>N/A</v>
      </c>
      <c r="E19" s="4" t="s">
        <v>1747</v>
      </c>
      <c r="F19" s="5" t="str">
        <f t="shared" si="5"/>
        <v>N/A</v>
      </c>
      <c r="G19" s="4" t="s">
        <v>1747</v>
      </c>
      <c r="H19" s="5" t="str">
        <f t="shared" si="6"/>
        <v>N/A</v>
      </c>
      <c r="I19" s="6" t="s">
        <v>1747</v>
      </c>
      <c r="J19" s="6" t="s">
        <v>1747</v>
      </c>
      <c r="K19" s="85" t="str">
        <f t="shared" si="7"/>
        <v>N/A</v>
      </c>
    </row>
    <row r="20" spans="1:11" x14ac:dyDescent="0.25">
      <c r="A20" s="105" t="s">
        <v>380</v>
      </c>
      <c r="B20" s="3" t="s">
        <v>213</v>
      </c>
      <c r="C20" s="4">
        <v>8.2336292300000002E-2</v>
      </c>
      <c r="D20" s="5" t="str">
        <f t="shared" si="4"/>
        <v>N/A</v>
      </c>
      <c r="E20" s="4" t="s">
        <v>1747</v>
      </c>
      <c r="F20" s="5" t="str">
        <f t="shared" si="5"/>
        <v>N/A</v>
      </c>
      <c r="G20" s="4" t="s">
        <v>1747</v>
      </c>
      <c r="H20" s="5" t="str">
        <f t="shared" si="6"/>
        <v>N/A</v>
      </c>
      <c r="I20" s="6" t="s">
        <v>1747</v>
      </c>
      <c r="J20" s="6" t="s">
        <v>1747</v>
      </c>
      <c r="K20" s="85" t="str">
        <f t="shared" si="7"/>
        <v>N/A</v>
      </c>
    </row>
    <row r="21" spans="1:11" x14ac:dyDescent="0.25">
      <c r="A21" s="105" t="s">
        <v>381</v>
      </c>
      <c r="B21" s="3" t="s">
        <v>213</v>
      </c>
      <c r="C21" s="4">
        <v>1.2196063295999999</v>
      </c>
      <c r="D21" s="5" t="str">
        <f t="shared" si="4"/>
        <v>N/A</v>
      </c>
      <c r="E21" s="4" t="s">
        <v>1747</v>
      </c>
      <c r="F21" s="5" t="str">
        <f t="shared" si="5"/>
        <v>N/A</v>
      </c>
      <c r="G21" s="4" t="s">
        <v>1747</v>
      </c>
      <c r="H21" s="5" t="str">
        <f t="shared" si="6"/>
        <v>N/A</v>
      </c>
      <c r="I21" s="6" t="s">
        <v>1747</v>
      </c>
      <c r="J21" s="6" t="s">
        <v>1747</v>
      </c>
      <c r="K21" s="85" t="str">
        <f t="shared" si="7"/>
        <v>N/A</v>
      </c>
    </row>
    <row r="22" spans="1:11" x14ac:dyDescent="0.25">
      <c r="A22" s="105" t="s">
        <v>382</v>
      </c>
      <c r="B22" s="3" t="s">
        <v>213</v>
      </c>
      <c r="C22" s="4">
        <v>34.995497233999998</v>
      </c>
      <c r="D22" s="5" t="str">
        <f t="shared" si="4"/>
        <v>N/A</v>
      </c>
      <c r="E22" s="4" t="s">
        <v>1747</v>
      </c>
      <c r="F22" s="5" t="str">
        <f t="shared" si="5"/>
        <v>N/A</v>
      </c>
      <c r="G22" s="4" t="s">
        <v>1747</v>
      </c>
      <c r="H22" s="5" t="str">
        <f t="shared" si="6"/>
        <v>N/A</v>
      </c>
      <c r="I22" s="6" t="s">
        <v>1747</v>
      </c>
      <c r="J22" s="6" t="s">
        <v>1747</v>
      </c>
      <c r="K22" s="85" t="str">
        <f t="shared" si="7"/>
        <v>N/A</v>
      </c>
    </row>
    <row r="23" spans="1:11" x14ac:dyDescent="0.25">
      <c r="A23" s="105" t="s">
        <v>383</v>
      </c>
      <c r="B23" s="3" t="s">
        <v>213</v>
      </c>
      <c r="C23" s="4">
        <v>0</v>
      </c>
      <c r="D23" s="5" t="str">
        <f t="shared" si="4"/>
        <v>N/A</v>
      </c>
      <c r="E23" s="4" t="s">
        <v>1747</v>
      </c>
      <c r="F23" s="5" t="str">
        <f t="shared" si="5"/>
        <v>N/A</v>
      </c>
      <c r="G23" s="4" t="s">
        <v>1747</v>
      </c>
      <c r="H23" s="5" t="str">
        <f t="shared" si="6"/>
        <v>N/A</v>
      </c>
      <c r="I23" s="6" t="s">
        <v>1747</v>
      </c>
      <c r="J23" s="6" t="s">
        <v>1747</v>
      </c>
      <c r="K23" s="85" t="str">
        <f t="shared" si="7"/>
        <v>N/A</v>
      </c>
    </row>
    <row r="24" spans="1:11" x14ac:dyDescent="0.25">
      <c r="A24" s="105" t="s">
        <v>384</v>
      </c>
      <c r="B24" s="3" t="s">
        <v>213</v>
      </c>
      <c r="C24" s="4">
        <v>1.0832368455000001</v>
      </c>
      <c r="D24" s="5" t="str">
        <f t="shared" si="4"/>
        <v>N/A</v>
      </c>
      <c r="E24" s="4" t="s">
        <v>1747</v>
      </c>
      <c r="F24" s="5" t="str">
        <f t="shared" si="5"/>
        <v>N/A</v>
      </c>
      <c r="G24" s="4" t="s">
        <v>1747</v>
      </c>
      <c r="H24" s="5" t="str">
        <f t="shared" si="6"/>
        <v>N/A</v>
      </c>
      <c r="I24" s="6" t="s">
        <v>1747</v>
      </c>
      <c r="J24" s="6" t="s">
        <v>1747</v>
      </c>
      <c r="K24" s="85" t="str">
        <f t="shared" si="7"/>
        <v>N/A</v>
      </c>
    </row>
    <row r="25" spans="1:11" x14ac:dyDescent="0.25">
      <c r="A25" s="105" t="s">
        <v>385</v>
      </c>
      <c r="B25" s="3" t="s">
        <v>213</v>
      </c>
      <c r="C25" s="4">
        <v>5.6709121316999997</v>
      </c>
      <c r="D25" s="5" t="str">
        <f t="shared" si="4"/>
        <v>N/A</v>
      </c>
      <c r="E25" s="4" t="s">
        <v>1747</v>
      </c>
      <c r="F25" s="5" t="str">
        <f t="shared" si="5"/>
        <v>N/A</v>
      </c>
      <c r="G25" s="4" t="s">
        <v>1747</v>
      </c>
      <c r="H25" s="5" t="str">
        <f t="shared" si="6"/>
        <v>N/A</v>
      </c>
      <c r="I25" s="6" t="s">
        <v>1747</v>
      </c>
      <c r="J25" s="6" t="s">
        <v>1747</v>
      </c>
      <c r="K25" s="85" t="str">
        <f t="shared" si="7"/>
        <v>N/A</v>
      </c>
    </row>
    <row r="26" spans="1:11" x14ac:dyDescent="0.25">
      <c r="A26" s="105" t="s">
        <v>386</v>
      </c>
      <c r="B26" s="3" t="s">
        <v>213</v>
      </c>
      <c r="C26" s="4">
        <v>1.0652257815999999</v>
      </c>
      <c r="D26" s="5" t="str">
        <f t="shared" si="4"/>
        <v>N/A</v>
      </c>
      <c r="E26" s="4" t="s">
        <v>1747</v>
      </c>
      <c r="F26" s="5" t="str">
        <f t="shared" si="5"/>
        <v>N/A</v>
      </c>
      <c r="G26" s="4" t="s">
        <v>1747</v>
      </c>
      <c r="H26" s="5" t="str">
        <f t="shared" si="6"/>
        <v>N/A</v>
      </c>
      <c r="I26" s="6" t="s">
        <v>1747</v>
      </c>
      <c r="J26" s="6" t="s">
        <v>1747</v>
      </c>
      <c r="K26" s="85" t="str">
        <f t="shared" si="7"/>
        <v>N/A</v>
      </c>
    </row>
    <row r="27" spans="1:11" x14ac:dyDescent="0.25">
      <c r="A27" s="105" t="s">
        <v>387</v>
      </c>
      <c r="B27" s="3" t="s">
        <v>213</v>
      </c>
      <c r="C27" s="4">
        <v>0</v>
      </c>
      <c r="D27" s="5" t="str">
        <f t="shared" si="4"/>
        <v>N/A</v>
      </c>
      <c r="E27" s="4" t="s">
        <v>1747</v>
      </c>
      <c r="F27" s="5" t="str">
        <f t="shared" si="5"/>
        <v>N/A</v>
      </c>
      <c r="G27" s="4" t="s">
        <v>1747</v>
      </c>
      <c r="H27" s="5" t="str">
        <f t="shared" si="6"/>
        <v>N/A</v>
      </c>
      <c r="I27" s="6" t="s">
        <v>1747</v>
      </c>
      <c r="J27" s="6" t="s">
        <v>1747</v>
      </c>
      <c r="K27" s="85" t="str">
        <f t="shared" si="7"/>
        <v>N/A</v>
      </c>
    </row>
    <row r="28" spans="1:11" x14ac:dyDescent="0.25">
      <c r="A28" s="105" t="s">
        <v>388</v>
      </c>
      <c r="B28" s="3" t="s">
        <v>213</v>
      </c>
      <c r="C28" s="4">
        <v>0</v>
      </c>
      <c r="D28" s="5" t="str">
        <f t="shared" si="4"/>
        <v>N/A</v>
      </c>
      <c r="E28" s="4" t="s">
        <v>1747</v>
      </c>
      <c r="F28" s="5" t="str">
        <f t="shared" si="5"/>
        <v>N/A</v>
      </c>
      <c r="G28" s="4" t="s">
        <v>1747</v>
      </c>
      <c r="H28" s="5" t="str">
        <f t="shared" si="6"/>
        <v>N/A</v>
      </c>
      <c r="I28" s="6" t="s">
        <v>1747</v>
      </c>
      <c r="J28" s="6" t="s">
        <v>1747</v>
      </c>
      <c r="K28" s="85" t="str">
        <f t="shared" si="7"/>
        <v>N/A</v>
      </c>
    </row>
    <row r="29" spans="1:11" x14ac:dyDescent="0.25">
      <c r="A29" s="105" t="s">
        <v>389</v>
      </c>
      <c r="B29" s="3" t="s">
        <v>213</v>
      </c>
      <c r="C29" s="4">
        <v>0</v>
      </c>
      <c r="D29" s="5" t="str">
        <f t="shared" si="4"/>
        <v>N/A</v>
      </c>
      <c r="E29" s="4" t="s">
        <v>1747</v>
      </c>
      <c r="F29" s="5" t="str">
        <f t="shared" si="5"/>
        <v>N/A</v>
      </c>
      <c r="G29" s="4" t="s">
        <v>1747</v>
      </c>
      <c r="H29" s="5" t="str">
        <f t="shared" si="6"/>
        <v>N/A</v>
      </c>
      <c r="I29" s="6" t="s">
        <v>1747</v>
      </c>
      <c r="J29" s="6" t="s">
        <v>1747</v>
      </c>
      <c r="K29" s="85" t="str">
        <f t="shared" si="7"/>
        <v>N/A</v>
      </c>
    </row>
    <row r="30" spans="1:11" x14ac:dyDescent="0.25">
      <c r="A30" s="105" t="s">
        <v>390</v>
      </c>
      <c r="B30" s="3" t="s">
        <v>213</v>
      </c>
      <c r="C30" s="4">
        <v>0</v>
      </c>
      <c r="D30" s="5" t="str">
        <f t="shared" si="4"/>
        <v>N/A</v>
      </c>
      <c r="E30" s="4" t="s">
        <v>1747</v>
      </c>
      <c r="F30" s="5" t="str">
        <f t="shared" si="5"/>
        <v>N/A</v>
      </c>
      <c r="G30" s="4" t="s">
        <v>1747</v>
      </c>
      <c r="H30" s="5" t="str">
        <f t="shared" si="6"/>
        <v>N/A</v>
      </c>
      <c r="I30" s="6" t="s">
        <v>1747</v>
      </c>
      <c r="J30" s="6" t="s">
        <v>1747</v>
      </c>
      <c r="K30" s="85" t="str">
        <f t="shared" si="7"/>
        <v>N/A</v>
      </c>
    </row>
    <row r="31" spans="1:11" x14ac:dyDescent="0.25">
      <c r="A31" s="105" t="s">
        <v>391</v>
      </c>
      <c r="B31" s="3" t="s">
        <v>213</v>
      </c>
      <c r="C31" s="4">
        <v>0</v>
      </c>
      <c r="D31" s="5" t="str">
        <f t="shared" si="4"/>
        <v>N/A</v>
      </c>
      <c r="E31" s="4" t="s">
        <v>1747</v>
      </c>
      <c r="F31" s="5" t="str">
        <f t="shared" si="5"/>
        <v>N/A</v>
      </c>
      <c r="G31" s="4" t="s">
        <v>1747</v>
      </c>
      <c r="H31" s="5" t="str">
        <f t="shared" si="6"/>
        <v>N/A</v>
      </c>
      <c r="I31" s="6" t="s">
        <v>1747</v>
      </c>
      <c r="J31" s="6" t="s">
        <v>1747</v>
      </c>
      <c r="K31" s="85" t="str">
        <f t="shared" si="7"/>
        <v>N/A</v>
      </c>
    </row>
    <row r="32" spans="1:11" x14ac:dyDescent="0.25">
      <c r="A32" s="105" t="s">
        <v>392</v>
      </c>
      <c r="B32" s="3" t="s">
        <v>213</v>
      </c>
      <c r="C32" s="4">
        <v>0.1235044384</v>
      </c>
      <c r="D32" s="5" t="str">
        <f t="shared" si="4"/>
        <v>N/A</v>
      </c>
      <c r="E32" s="4" t="s">
        <v>1747</v>
      </c>
      <c r="F32" s="5" t="str">
        <f t="shared" si="5"/>
        <v>N/A</v>
      </c>
      <c r="G32" s="4" t="s">
        <v>1747</v>
      </c>
      <c r="H32" s="5" t="str">
        <f t="shared" si="6"/>
        <v>N/A</v>
      </c>
      <c r="I32" s="6" t="s">
        <v>1747</v>
      </c>
      <c r="J32" s="6" t="s">
        <v>1747</v>
      </c>
      <c r="K32" s="85" t="str">
        <f t="shared" si="7"/>
        <v>N/A</v>
      </c>
    </row>
    <row r="33" spans="1:11" x14ac:dyDescent="0.25">
      <c r="A33" s="105" t="s">
        <v>393</v>
      </c>
      <c r="B33" s="3" t="s">
        <v>213</v>
      </c>
      <c r="C33" s="4">
        <v>0</v>
      </c>
      <c r="D33" s="5" t="str">
        <f t="shared" si="4"/>
        <v>N/A</v>
      </c>
      <c r="E33" s="4" t="s">
        <v>1747</v>
      </c>
      <c r="F33" s="5" t="str">
        <f t="shared" si="5"/>
        <v>N/A</v>
      </c>
      <c r="G33" s="4" t="s">
        <v>1747</v>
      </c>
      <c r="H33" s="5" t="str">
        <f t="shared" si="6"/>
        <v>N/A</v>
      </c>
      <c r="I33" s="6" t="s">
        <v>1747</v>
      </c>
      <c r="J33" s="6" t="s">
        <v>1747</v>
      </c>
      <c r="K33" s="85" t="str">
        <f t="shared" si="7"/>
        <v>N/A</v>
      </c>
    </row>
    <row r="34" spans="1:11" x14ac:dyDescent="0.25">
      <c r="A34" s="105" t="s">
        <v>394</v>
      </c>
      <c r="B34" s="3" t="s">
        <v>213</v>
      </c>
      <c r="C34" s="4">
        <v>0.53775890900000001</v>
      </c>
      <c r="D34" s="5" t="str">
        <f t="shared" si="4"/>
        <v>N/A</v>
      </c>
      <c r="E34" s="4" t="s">
        <v>1747</v>
      </c>
      <c r="F34" s="5" t="str">
        <f t="shared" si="5"/>
        <v>N/A</v>
      </c>
      <c r="G34" s="4" t="s">
        <v>1747</v>
      </c>
      <c r="H34" s="5" t="str">
        <f t="shared" si="6"/>
        <v>N/A</v>
      </c>
      <c r="I34" s="6" t="s">
        <v>1747</v>
      </c>
      <c r="J34" s="6" t="s">
        <v>1747</v>
      </c>
      <c r="K34" s="85" t="str">
        <f t="shared" si="7"/>
        <v>N/A</v>
      </c>
    </row>
    <row r="35" spans="1:11" x14ac:dyDescent="0.25">
      <c r="A35" s="105" t="s">
        <v>395</v>
      </c>
      <c r="B35" s="3" t="s">
        <v>213</v>
      </c>
      <c r="C35" s="4">
        <v>1.5386594622</v>
      </c>
      <c r="D35" s="5" t="str">
        <f t="shared" si="4"/>
        <v>N/A</v>
      </c>
      <c r="E35" s="4" t="s">
        <v>1747</v>
      </c>
      <c r="F35" s="5" t="str">
        <f t="shared" si="5"/>
        <v>N/A</v>
      </c>
      <c r="G35" s="4" t="s">
        <v>1747</v>
      </c>
      <c r="H35" s="5" t="str">
        <f t="shared" si="6"/>
        <v>N/A</v>
      </c>
      <c r="I35" s="6" t="s">
        <v>1747</v>
      </c>
      <c r="J35" s="6" t="s">
        <v>1747</v>
      </c>
      <c r="K35" s="85" t="str">
        <f t="shared" si="7"/>
        <v>N/A</v>
      </c>
    </row>
    <row r="36" spans="1:11" x14ac:dyDescent="0.25">
      <c r="A36" s="105" t="s">
        <v>396</v>
      </c>
      <c r="B36" s="3" t="s">
        <v>213</v>
      </c>
      <c r="C36" s="4">
        <v>0</v>
      </c>
      <c r="D36" s="5" t="str">
        <f t="shared" si="4"/>
        <v>N/A</v>
      </c>
      <c r="E36" s="4" t="s">
        <v>1747</v>
      </c>
      <c r="F36" s="5" t="str">
        <f t="shared" si="5"/>
        <v>N/A</v>
      </c>
      <c r="G36" s="4" t="s">
        <v>1747</v>
      </c>
      <c r="H36" s="5" t="str">
        <f t="shared" si="6"/>
        <v>N/A</v>
      </c>
      <c r="I36" s="6" t="s">
        <v>1747</v>
      </c>
      <c r="J36" s="6" t="s">
        <v>1747</v>
      </c>
      <c r="K36" s="85" t="str">
        <f t="shared" si="7"/>
        <v>N/A</v>
      </c>
    </row>
    <row r="37" spans="1:11" x14ac:dyDescent="0.25">
      <c r="A37" s="105" t="s">
        <v>397</v>
      </c>
      <c r="B37" s="3" t="s">
        <v>213</v>
      </c>
      <c r="C37" s="4">
        <v>0</v>
      </c>
      <c r="D37" s="5" t="str">
        <f t="shared" si="4"/>
        <v>N/A</v>
      </c>
      <c r="E37" s="4" t="s">
        <v>1747</v>
      </c>
      <c r="F37" s="5" t="str">
        <f t="shared" si="5"/>
        <v>N/A</v>
      </c>
      <c r="G37" s="4" t="s">
        <v>1747</v>
      </c>
      <c r="H37" s="5" t="str">
        <f t="shared" si="6"/>
        <v>N/A</v>
      </c>
      <c r="I37" s="6" t="s">
        <v>1747</v>
      </c>
      <c r="J37" s="6" t="s">
        <v>1747</v>
      </c>
      <c r="K37" s="85" t="str">
        <f t="shared" si="7"/>
        <v>N/A</v>
      </c>
    </row>
    <row r="38" spans="1:11" x14ac:dyDescent="0.25">
      <c r="A38" s="105" t="s">
        <v>398</v>
      </c>
      <c r="B38" s="3" t="s">
        <v>213</v>
      </c>
      <c r="C38" s="4">
        <v>0</v>
      </c>
      <c r="D38" s="5" t="str">
        <f t="shared" si="4"/>
        <v>N/A</v>
      </c>
      <c r="E38" s="4" t="s">
        <v>1747</v>
      </c>
      <c r="F38" s="5" t="str">
        <f t="shared" si="5"/>
        <v>N/A</v>
      </c>
      <c r="G38" s="4" t="s">
        <v>1747</v>
      </c>
      <c r="H38" s="5" t="str">
        <f t="shared" si="6"/>
        <v>N/A</v>
      </c>
      <c r="I38" s="6" t="s">
        <v>1747</v>
      </c>
      <c r="J38" s="6" t="s">
        <v>1747</v>
      </c>
      <c r="K38" s="85" t="str">
        <f t="shared" si="7"/>
        <v>N/A</v>
      </c>
    </row>
    <row r="39" spans="1:11" x14ac:dyDescent="0.25">
      <c r="A39" s="105" t="s">
        <v>399</v>
      </c>
      <c r="B39" s="3" t="s">
        <v>213</v>
      </c>
      <c r="C39" s="4">
        <v>0.55319696380000005</v>
      </c>
      <c r="D39" s="5" t="str">
        <f t="shared" si="4"/>
        <v>N/A</v>
      </c>
      <c r="E39" s="4" t="s">
        <v>1747</v>
      </c>
      <c r="F39" s="5" t="str">
        <f t="shared" si="5"/>
        <v>N/A</v>
      </c>
      <c r="G39" s="4" t="s">
        <v>1747</v>
      </c>
      <c r="H39" s="5" t="str">
        <f t="shared" si="6"/>
        <v>N/A</v>
      </c>
      <c r="I39" s="6" t="s">
        <v>1747</v>
      </c>
      <c r="J39" s="6" t="s">
        <v>1747</v>
      </c>
      <c r="K39" s="85" t="str">
        <f t="shared" si="7"/>
        <v>N/A</v>
      </c>
    </row>
    <row r="40" spans="1:11" x14ac:dyDescent="0.25">
      <c r="A40" s="105" t="s">
        <v>400</v>
      </c>
      <c r="B40" s="3" t="s">
        <v>213</v>
      </c>
      <c r="C40" s="4">
        <v>0</v>
      </c>
      <c r="D40" s="5" t="str">
        <f t="shared" si="4"/>
        <v>N/A</v>
      </c>
      <c r="E40" s="4" t="s">
        <v>1747</v>
      </c>
      <c r="F40" s="5" t="str">
        <f t="shared" si="5"/>
        <v>N/A</v>
      </c>
      <c r="G40" s="4" t="s">
        <v>1747</v>
      </c>
      <c r="H40" s="5" t="str">
        <f t="shared" si="6"/>
        <v>N/A</v>
      </c>
      <c r="I40" s="6" t="s">
        <v>1747</v>
      </c>
      <c r="J40" s="6" t="s">
        <v>1747</v>
      </c>
      <c r="K40" s="85" t="str">
        <f t="shared" si="7"/>
        <v>N/A</v>
      </c>
    </row>
    <row r="41" spans="1:11" x14ac:dyDescent="0.25">
      <c r="A41" s="105" t="s">
        <v>401</v>
      </c>
      <c r="B41" s="3" t="s">
        <v>213</v>
      </c>
      <c r="C41" s="4">
        <v>0</v>
      </c>
      <c r="D41" s="5" t="str">
        <f t="shared" si="4"/>
        <v>N/A</v>
      </c>
      <c r="E41" s="4" t="s">
        <v>1747</v>
      </c>
      <c r="F41" s="5" t="str">
        <f t="shared" si="5"/>
        <v>N/A</v>
      </c>
      <c r="G41" s="4" t="s">
        <v>1747</v>
      </c>
      <c r="H41" s="5" t="str">
        <f t="shared" si="6"/>
        <v>N/A</v>
      </c>
      <c r="I41" s="6" t="s">
        <v>1747</v>
      </c>
      <c r="J41" s="6" t="s">
        <v>1747</v>
      </c>
      <c r="K41" s="85" t="str">
        <f t="shared" si="7"/>
        <v>N/A</v>
      </c>
    </row>
    <row r="42" spans="1:11" x14ac:dyDescent="0.25">
      <c r="A42" s="105" t="s">
        <v>32</v>
      </c>
      <c r="B42" s="3" t="s">
        <v>213</v>
      </c>
      <c r="C42" s="4">
        <v>98.875595008000005</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v>100</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v>8.3741022171000008</v>
      </c>
      <c r="D44" s="5" t="str">
        <f t="shared" si="8"/>
        <v>N/A</v>
      </c>
      <c r="E44" s="4" t="s">
        <v>1747</v>
      </c>
      <c r="F44" s="5" t="str">
        <f t="shared" si="9"/>
        <v>N/A</v>
      </c>
      <c r="G44" s="4" t="s">
        <v>1747</v>
      </c>
      <c r="H44" s="5" t="str">
        <f t="shared" si="10"/>
        <v>N/A</v>
      </c>
      <c r="I44" s="6" t="s">
        <v>1747</v>
      </c>
      <c r="J44" s="6" t="s">
        <v>1747</v>
      </c>
      <c r="K44" s="85" t="str">
        <f t="shared" si="11"/>
        <v>N/A</v>
      </c>
    </row>
    <row r="45" spans="1:11" x14ac:dyDescent="0.25">
      <c r="A45" s="105" t="s">
        <v>163</v>
      </c>
      <c r="B45" s="3" t="s">
        <v>213</v>
      </c>
      <c r="C45" s="4">
        <v>93.580342209999998</v>
      </c>
      <c r="D45" s="5" t="str">
        <f t="shared" si="8"/>
        <v>N/A</v>
      </c>
      <c r="E45" s="4" t="s">
        <v>1747</v>
      </c>
      <c r="F45" s="5" t="str">
        <f t="shared" si="9"/>
        <v>N/A</v>
      </c>
      <c r="G45" s="4" t="s">
        <v>1747</v>
      </c>
      <c r="H45" s="5" t="str">
        <f t="shared" si="10"/>
        <v>N/A</v>
      </c>
      <c r="I45" s="6" t="s">
        <v>1747</v>
      </c>
      <c r="J45" s="6" t="s">
        <v>1747</v>
      </c>
      <c r="K45" s="85" t="str">
        <f t="shared" si="11"/>
        <v>N/A</v>
      </c>
    </row>
    <row r="46" spans="1:11" x14ac:dyDescent="0.25">
      <c r="A46" s="105" t="s">
        <v>41</v>
      </c>
      <c r="B46" s="3" t="s">
        <v>213</v>
      </c>
      <c r="C46" s="4">
        <v>100</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v>100</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v>97.113446980000006</v>
      </c>
      <c r="D48" s="5" t="str">
        <f t="shared" si="8"/>
        <v>N/A</v>
      </c>
      <c r="E48" s="4" t="s">
        <v>1747</v>
      </c>
      <c r="F48" s="5" t="str">
        <f t="shared" si="9"/>
        <v>N/A</v>
      </c>
      <c r="G48" s="4" t="s">
        <v>1747</v>
      </c>
      <c r="H48" s="5" t="str">
        <f t="shared" si="10"/>
        <v>N/A</v>
      </c>
      <c r="I48" s="6" t="s">
        <v>1747</v>
      </c>
      <c r="J48" s="6" t="s">
        <v>1747</v>
      </c>
      <c r="K48" s="85" t="str">
        <f t="shared" si="11"/>
        <v>N/A</v>
      </c>
    </row>
    <row r="49" spans="1:12" x14ac:dyDescent="0.25">
      <c r="A49" s="105" t="s">
        <v>44</v>
      </c>
      <c r="B49" s="3" t="s">
        <v>213</v>
      </c>
      <c r="C49" s="4">
        <v>91.330767116000004</v>
      </c>
      <c r="D49" s="5" t="str">
        <f t="shared" si="8"/>
        <v>N/A</v>
      </c>
      <c r="E49" s="4" t="s">
        <v>1747</v>
      </c>
      <c r="F49" s="5" t="str">
        <f t="shared" si="9"/>
        <v>N/A</v>
      </c>
      <c r="G49" s="4" t="s">
        <v>1747</v>
      </c>
      <c r="H49" s="5" t="str">
        <f t="shared" si="10"/>
        <v>N/A</v>
      </c>
      <c r="I49" s="6" t="s">
        <v>1747</v>
      </c>
      <c r="J49" s="6" t="s">
        <v>1747</v>
      </c>
      <c r="K49" s="85" t="str">
        <f t="shared" si="11"/>
        <v>N/A</v>
      </c>
    </row>
    <row r="50" spans="1:12" x14ac:dyDescent="0.25">
      <c r="A50" s="105" t="s">
        <v>45</v>
      </c>
      <c r="B50" s="3" t="s">
        <v>213</v>
      </c>
      <c r="C50" s="4">
        <v>8.6637338465999996</v>
      </c>
      <c r="D50" s="5" t="str">
        <f t="shared" si="8"/>
        <v>N/A</v>
      </c>
      <c r="E50" s="4" t="s">
        <v>1747</v>
      </c>
      <c r="F50" s="5" t="str">
        <f t="shared" si="9"/>
        <v>N/A</v>
      </c>
      <c r="G50" s="4" t="s">
        <v>1747</v>
      </c>
      <c r="H50" s="5" t="str">
        <f t="shared" si="10"/>
        <v>N/A</v>
      </c>
      <c r="I50" s="6" t="s">
        <v>1747</v>
      </c>
      <c r="J50" s="6" t="s">
        <v>1747</v>
      </c>
      <c r="K50" s="85" t="str">
        <f t="shared" si="11"/>
        <v>N/A</v>
      </c>
    </row>
    <row r="51" spans="1:12" x14ac:dyDescent="0.25">
      <c r="A51" s="105" t="s">
        <v>50</v>
      </c>
      <c r="B51" s="3" t="s">
        <v>213</v>
      </c>
      <c r="C51" s="4">
        <v>5.4990376999999998E-3</v>
      </c>
      <c r="D51" s="5" t="str">
        <f t="shared" si="8"/>
        <v>N/A</v>
      </c>
      <c r="E51" s="4" t="s">
        <v>1747</v>
      </c>
      <c r="F51" s="5" t="str">
        <f t="shared" si="9"/>
        <v>N/A</v>
      </c>
      <c r="G51" s="4" t="s">
        <v>1747</v>
      </c>
      <c r="H51" s="5" t="str">
        <f t="shared" si="10"/>
        <v>N/A</v>
      </c>
      <c r="I51" s="6" t="s">
        <v>1747</v>
      </c>
      <c r="J51" s="6" t="s">
        <v>1747</v>
      </c>
      <c r="K51" s="85" t="str">
        <f t="shared" si="11"/>
        <v>N/A</v>
      </c>
      <c r="L51" s="29"/>
    </row>
    <row r="52" spans="1:12" s="29" customFormat="1" x14ac:dyDescent="0.25">
      <c r="A52" s="104" t="s">
        <v>893</v>
      </c>
      <c r="B52" s="3" t="s">
        <v>213</v>
      </c>
      <c r="C52" s="4">
        <v>0</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v>0</v>
      </c>
      <c r="D53" s="5" t="str">
        <f t="shared" si="12"/>
        <v>N/A</v>
      </c>
      <c r="E53" s="4" t="s">
        <v>1747</v>
      </c>
      <c r="F53" s="5" t="str">
        <f t="shared" si="13"/>
        <v>N/A</v>
      </c>
      <c r="G53" s="4" t="s">
        <v>1747</v>
      </c>
      <c r="H53" s="5" t="str">
        <f t="shared" si="14"/>
        <v>N/A</v>
      </c>
      <c r="I53" s="6" t="s">
        <v>1747</v>
      </c>
      <c r="J53" s="6" t="s">
        <v>1747</v>
      </c>
      <c r="K53" s="85" t="str">
        <f t="shared" si="15"/>
        <v>N/A</v>
      </c>
    </row>
    <row r="54" spans="1:12" s="29" customFormat="1" x14ac:dyDescent="0.25">
      <c r="A54" s="104" t="s">
        <v>895</v>
      </c>
      <c r="B54" s="3" t="s">
        <v>213</v>
      </c>
      <c r="C54" s="4">
        <v>0</v>
      </c>
      <c r="D54" s="5" t="str">
        <f t="shared" si="12"/>
        <v>N/A</v>
      </c>
      <c r="E54" s="4" t="s">
        <v>1747</v>
      </c>
      <c r="F54" s="5" t="str">
        <f t="shared" si="13"/>
        <v>N/A</v>
      </c>
      <c r="G54" s="4" t="s">
        <v>1747</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t="s">
        <v>1747</v>
      </c>
      <c r="F55" s="5" t="str">
        <f t="shared" si="13"/>
        <v>N/A</v>
      </c>
      <c r="G55" s="4" t="s">
        <v>1747</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t="s">
        <v>1747</v>
      </c>
      <c r="F56" s="5" t="str">
        <f t="shared" si="13"/>
        <v>N/A</v>
      </c>
      <c r="G56" s="4" t="s">
        <v>1747</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t="s">
        <v>1747</v>
      </c>
      <c r="F57" s="94" t="str">
        <f t="shared" si="13"/>
        <v>N/A</v>
      </c>
      <c r="G57" s="98" t="s">
        <v>1747</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7595493</v>
      </c>
      <c r="D7" s="18" t="str">
        <f>IF($B7="N/A","N/A",IF(C7&gt;15,"No",IF(C7&lt;-15,"No","Yes")))</f>
        <v>N/A</v>
      </c>
      <c r="E7" s="17">
        <v>7731786</v>
      </c>
      <c r="F7" s="18" t="str">
        <f>IF($B7="N/A","N/A",IF(E7&gt;15,"No",IF(E7&lt;-15,"No","Yes")))</f>
        <v>N/A</v>
      </c>
      <c r="G7" s="17">
        <v>8276952</v>
      </c>
      <c r="H7" s="18" t="str">
        <f>IF($B7="N/A","N/A",IF(G7&gt;15,"No",IF(G7&lt;-15,"No","Yes")))</f>
        <v>N/A</v>
      </c>
      <c r="I7" s="19">
        <v>1.794</v>
      </c>
      <c r="J7" s="19">
        <v>7.0510000000000002</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99.996986465999996</v>
      </c>
      <c r="F11" s="5" t="str">
        <f>IF(OR($B11="N/A",$E11="N/A"),"N/A",IF(E11&gt;100,"No",IF(E11&lt;95,"No","Yes")))</f>
        <v>Yes</v>
      </c>
      <c r="G11" s="5">
        <v>100</v>
      </c>
      <c r="H11" s="5" t="str">
        <f>IF($B11="N/A","N/A",IF(G11&gt;100,"No",IF(G11&lt;95,"No","Yes")))</f>
        <v>Yes</v>
      </c>
      <c r="I11" s="6">
        <v>-3.0000000000000001E-3</v>
      </c>
      <c r="J11" s="6">
        <v>3.0000000000000001E-3</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7595493</v>
      </c>
      <c r="D14" s="5" t="str">
        <f>IF($B14="N/A","N/A",IF(C14&gt;15,"No",IF(C14&lt;-15,"No","Yes")))</f>
        <v>N/A</v>
      </c>
      <c r="E14" s="22">
        <v>7731786</v>
      </c>
      <c r="F14" s="5" t="str">
        <f>IF($B14="N/A","N/A",IF(E14&gt;15,"No",IF(E14&lt;-15,"No","Yes")))</f>
        <v>N/A</v>
      </c>
      <c r="G14" s="22">
        <v>8276952</v>
      </c>
      <c r="H14" s="5" t="str">
        <f>IF($B14="N/A","N/A",IF(G14&gt;15,"No",IF(G14&lt;-15,"No","Yes")))</f>
        <v>N/A</v>
      </c>
      <c r="I14" s="6">
        <v>1.794</v>
      </c>
      <c r="J14" s="6">
        <v>7.0510000000000002</v>
      </c>
      <c r="K14" s="85" t="str">
        <f t="shared" si="0"/>
        <v>Yes</v>
      </c>
    </row>
    <row r="15" spans="1:11" ht="14.25" customHeight="1" x14ac:dyDescent="0.25">
      <c r="A15" s="84" t="s">
        <v>441</v>
      </c>
      <c r="B15" s="21" t="s">
        <v>213</v>
      </c>
      <c r="C15" s="5">
        <v>0.29146231849999998</v>
      </c>
      <c r="D15" s="5" t="str">
        <f>IF($B15="N/A","N/A",IF(C15&gt;15,"No",IF(C15&lt;-15,"No","Yes")))</f>
        <v>N/A</v>
      </c>
      <c r="E15" s="5">
        <v>3.9135977121000001</v>
      </c>
      <c r="F15" s="5" t="str">
        <f>IF($B15="N/A","N/A",IF(E15&gt;15,"No",IF(E15&lt;-15,"No","Yes")))</f>
        <v>N/A</v>
      </c>
      <c r="G15" s="5">
        <v>4.6677810865999998</v>
      </c>
      <c r="H15" s="5" t="str">
        <f>IF($B15="N/A","N/A",IF(G15&gt;15,"No",IF(G15&lt;-15,"No","Yes")))</f>
        <v>N/A</v>
      </c>
      <c r="I15" s="6">
        <v>1243</v>
      </c>
      <c r="J15" s="6">
        <v>19.27</v>
      </c>
      <c r="K15" s="85" t="str">
        <f t="shared" si="0"/>
        <v>Yes</v>
      </c>
    </row>
    <row r="16" spans="1:11" ht="12.75" customHeight="1" x14ac:dyDescent="0.25">
      <c r="A16" s="84" t="s">
        <v>857</v>
      </c>
      <c r="B16" s="21" t="s">
        <v>213</v>
      </c>
      <c r="C16" s="23">
        <v>89.071822205999993</v>
      </c>
      <c r="D16" s="5" t="str">
        <f>IF($B16="N/A","N/A",IF(C16&gt;15,"No",IF(C16&lt;-15,"No","Yes")))</f>
        <v>N/A</v>
      </c>
      <c r="E16" s="23">
        <v>73.100482169000003</v>
      </c>
      <c r="F16" s="5" t="str">
        <f>IF($B16="N/A","N/A",IF(E16&gt;15,"No",IF(E16&lt;-15,"No","Yes")))</f>
        <v>N/A</v>
      </c>
      <c r="G16" s="23">
        <v>107.62778827</v>
      </c>
      <c r="H16" s="5" t="str">
        <f>IF($B16="N/A","N/A",IF(G16&gt;15,"No",IF(G16&lt;-15,"No","Yes")))</f>
        <v>N/A</v>
      </c>
      <c r="I16" s="6">
        <v>-17.899999999999999</v>
      </c>
      <c r="J16" s="6">
        <v>47.23</v>
      </c>
      <c r="K16" s="85" t="str">
        <f t="shared" si="0"/>
        <v>No</v>
      </c>
    </row>
    <row r="17" spans="1:11" x14ac:dyDescent="0.25">
      <c r="A17" s="84" t="s">
        <v>131</v>
      </c>
      <c r="B17" s="21" t="s">
        <v>213</v>
      </c>
      <c r="C17" s="22">
        <v>19952</v>
      </c>
      <c r="D17" s="5" t="str">
        <f>IF($B17="N/A","N/A",IF(C17&gt;15,"No",IF(C17&lt;-15,"No","Yes")))</f>
        <v>N/A</v>
      </c>
      <c r="E17" s="22">
        <v>18225</v>
      </c>
      <c r="F17" s="5" t="str">
        <f>IF($B17="N/A","N/A",IF(E17&gt;15,"No",IF(E17&lt;-15,"No","Yes")))</f>
        <v>N/A</v>
      </c>
      <c r="G17" s="22">
        <v>335469</v>
      </c>
      <c r="H17" s="5" t="str">
        <f>IF($B17="N/A","N/A",IF(G17&gt;15,"No",IF(G17&lt;-15,"No","Yes")))</f>
        <v>N/A</v>
      </c>
      <c r="I17" s="6">
        <v>-8.66</v>
      </c>
      <c r="J17" s="6">
        <v>1741</v>
      </c>
      <c r="K17" s="85" t="str">
        <f t="shared" si="0"/>
        <v>No</v>
      </c>
    </row>
    <row r="18" spans="1:11" x14ac:dyDescent="0.25">
      <c r="A18" s="84" t="s">
        <v>346</v>
      </c>
      <c r="B18" s="21" t="s">
        <v>213</v>
      </c>
      <c r="C18" s="4">
        <v>0.26268209320000002</v>
      </c>
      <c r="D18" s="5" t="str">
        <f>IF($B18="N/A","N/A",IF(C18&gt;15,"No",IF(C18&lt;-15,"No","Yes")))</f>
        <v>N/A</v>
      </c>
      <c r="E18" s="4">
        <v>0.23571526679999999</v>
      </c>
      <c r="F18" s="5" t="str">
        <f>IF($B18="N/A","N/A",IF(E18&gt;15,"No",IF(E18&lt;-15,"No","Yes")))</f>
        <v>N/A</v>
      </c>
      <c r="G18" s="4">
        <v>4.0530499633000003</v>
      </c>
      <c r="H18" s="5" t="str">
        <f>IF($B18="N/A","N/A",IF(G18&gt;15,"No",IF(G18&lt;-15,"No","Yes")))</f>
        <v>N/A</v>
      </c>
      <c r="I18" s="6">
        <v>-10.3</v>
      </c>
      <c r="J18" s="6">
        <v>1619</v>
      </c>
      <c r="K18" s="85" t="str">
        <f t="shared" si="0"/>
        <v>No</v>
      </c>
    </row>
    <row r="19" spans="1:11" ht="27.75" customHeight="1" x14ac:dyDescent="0.25">
      <c r="A19" s="84" t="s">
        <v>836</v>
      </c>
      <c r="B19" s="21" t="s">
        <v>213</v>
      </c>
      <c r="C19" s="23">
        <v>97.328237771000005</v>
      </c>
      <c r="D19" s="5" t="str">
        <f>IF($B19="N/A","N/A",IF(C19&gt;60,"No",IF(C19&lt;15,"No","Yes")))</f>
        <v>N/A</v>
      </c>
      <c r="E19" s="23">
        <v>100.13662551</v>
      </c>
      <c r="F19" s="5" t="str">
        <f>IF($B19="N/A","N/A",IF(E19&gt;60,"No",IF(E19&lt;15,"No","Yes")))</f>
        <v>N/A</v>
      </c>
      <c r="G19" s="23">
        <v>89.392384989000007</v>
      </c>
      <c r="H19" s="5" t="str">
        <f>IF($B19="N/A","N/A",IF(G19&gt;60,"No",IF(G19&lt;15,"No","Yes")))</f>
        <v>N/A</v>
      </c>
      <c r="I19" s="6">
        <v>2.8849999999999998</v>
      </c>
      <c r="J19" s="6">
        <v>-10.7</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7595493</v>
      </c>
      <c r="D6" s="5" t="str">
        <f>IF($B6="N/A","N/A",IF(C6&gt;15,"No",IF(C6&lt;-15,"No","Yes")))</f>
        <v>N/A</v>
      </c>
      <c r="E6" s="22">
        <v>7731786</v>
      </c>
      <c r="F6" s="5" t="str">
        <f>IF($B6="N/A","N/A",IF(E6&gt;15,"No",IF(E6&lt;-15,"No","Yes")))</f>
        <v>N/A</v>
      </c>
      <c r="G6" s="22">
        <v>8276952</v>
      </c>
      <c r="H6" s="5" t="str">
        <f>IF($B6="N/A","N/A",IF(G6&gt;15,"No",IF(G6&lt;-15,"No","Yes")))</f>
        <v>N/A</v>
      </c>
      <c r="I6" s="6">
        <v>1.794</v>
      </c>
      <c r="J6" s="6">
        <v>7.0510000000000002</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89.339164554999996</v>
      </c>
      <c r="D9" s="5" t="str">
        <f>IF($B9="N/A","N/A",IF(C9&gt;60,"No",IF(C9&lt;15,"No","Yes")))</f>
        <v>No</v>
      </c>
      <c r="E9" s="23">
        <v>91.208060208000006</v>
      </c>
      <c r="F9" s="5" t="str">
        <f>IF($B9="N/A","N/A",IF(E9&gt;60,"No",IF(E9&lt;15,"No","Yes")))</f>
        <v>No</v>
      </c>
      <c r="G9" s="23">
        <v>114.38526163</v>
      </c>
      <c r="H9" s="5" t="str">
        <f>IF($B9="N/A","N/A",IF(G9&gt;60,"No",IF(G9&lt;15,"No","Yes")))</f>
        <v>No</v>
      </c>
      <c r="I9" s="6">
        <v>2.0920000000000001</v>
      </c>
      <c r="J9" s="6">
        <v>25.41</v>
      </c>
      <c r="K9" s="85" t="str">
        <f t="shared" si="0"/>
        <v>Yes</v>
      </c>
    </row>
    <row r="10" spans="1:11" x14ac:dyDescent="0.25">
      <c r="A10" s="84" t="s">
        <v>14</v>
      </c>
      <c r="B10" s="21" t="s">
        <v>272</v>
      </c>
      <c r="C10" s="5">
        <v>0</v>
      </c>
      <c r="D10" s="5" t="str">
        <f>IF($B10="N/A","N/A",IF(C10&gt;15,"No",IF(C10&lt;=0,"No","Yes")))</f>
        <v>No</v>
      </c>
      <c r="E10" s="5">
        <v>0</v>
      </c>
      <c r="F10" s="5" t="str">
        <f>IF($B10="N/A","N/A",IF(E10&gt;15,"No",IF(E10&lt;=0,"No","Yes")))</f>
        <v>No</v>
      </c>
      <c r="G10" s="5">
        <v>7.7564785000000004E-3</v>
      </c>
      <c r="H10" s="5" t="str">
        <f>IF($B10="N/A","N/A",IF(G10&gt;15,"No",IF(G10&lt;=0,"No","Yes")))</f>
        <v>Yes</v>
      </c>
      <c r="I10" s="6" t="s">
        <v>1747</v>
      </c>
      <c r="J10" s="6" t="s">
        <v>1747</v>
      </c>
      <c r="K10" s="85" t="str">
        <f t="shared" si="0"/>
        <v>N/A</v>
      </c>
    </row>
    <row r="11" spans="1:11" x14ac:dyDescent="0.25">
      <c r="A11" s="84" t="s">
        <v>872</v>
      </c>
      <c r="B11" s="21" t="s">
        <v>213</v>
      </c>
      <c r="C11" s="23" t="s">
        <v>1747</v>
      </c>
      <c r="D11" s="5" t="str">
        <f>IF($B11="N/A","N/A",IF(C11&gt;15,"No",IF(C11&lt;-15,"No","Yes")))</f>
        <v>N/A</v>
      </c>
      <c r="E11" s="23" t="s">
        <v>1747</v>
      </c>
      <c r="F11" s="5" t="str">
        <f>IF($B11="N/A","N/A",IF(E11&gt;15,"No",IF(E11&lt;-15,"No","Yes")))</f>
        <v>N/A</v>
      </c>
      <c r="G11" s="23">
        <v>99.433021807000003</v>
      </c>
      <c r="H11" s="5" t="str">
        <f>IF($B11="N/A","N/A",IF(G11&gt;15,"No",IF(G11&lt;-15,"No","Yes")))</f>
        <v>N/A</v>
      </c>
      <c r="I11" s="6" t="s">
        <v>1747</v>
      </c>
      <c r="J11" s="6" t="s">
        <v>1747</v>
      </c>
      <c r="K11" s="85" t="str">
        <f t="shared" si="0"/>
        <v>N/A</v>
      </c>
    </row>
    <row r="12" spans="1:11" x14ac:dyDescent="0.25">
      <c r="A12" s="84" t="s">
        <v>934</v>
      </c>
      <c r="B12" s="21" t="s">
        <v>213</v>
      </c>
      <c r="C12" s="5">
        <v>1.9638093274999999</v>
      </c>
      <c r="D12" s="5" t="str">
        <f>IF($B12="N/A","N/A",IF(C12&gt;15,"No",IF(C12&lt;-15,"No","Yes")))</f>
        <v>N/A</v>
      </c>
      <c r="E12" s="5">
        <v>1.9041525464</v>
      </c>
      <c r="F12" s="5" t="str">
        <f>IF($B12="N/A","N/A",IF(E12&gt;15,"No",IF(E12&lt;-15,"No","Yes")))</f>
        <v>N/A</v>
      </c>
      <c r="G12" s="5">
        <v>1.9689977663</v>
      </c>
      <c r="H12" s="5" t="str">
        <f>IF($B12="N/A","N/A",IF(G12&gt;15,"No",IF(G12&lt;-15,"No","Yes")))</f>
        <v>N/A</v>
      </c>
      <c r="I12" s="6">
        <v>-3.04</v>
      </c>
      <c r="J12" s="6">
        <v>3.4049999999999998</v>
      </c>
      <c r="K12" s="85" t="str">
        <f t="shared" si="0"/>
        <v>Yes</v>
      </c>
    </row>
    <row r="13" spans="1:11" x14ac:dyDescent="0.25">
      <c r="A13" s="84" t="s">
        <v>51</v>
      </c>
      <c r="B13" s="21" t="s">
        <v>273</v>
      </c>
      <c r="C13" s="5">
        <v>98.498333156000001</v>
      </c>
      <c r="D13" s="5" t="str">
        <f>IF($B13="N/A","N/A",IF(C13&gt;99,"No",IF(C13&lt;95,"No","Yes")))</f>
        <v>Yes</v>
      </c>
      <c r="E13" s="5">
        <v>98.492198310000006</v>
      </c>
      <c r="F13" s="5" t="str">
        <f>IF($B13="N/A","N/A",IF(E13&gt;99,"No",IF(E13&lt;95,"No","Yes")))</f>
        <v>Yes</v>
      </c>
      <c r="G13" s="5">
        <v>98.479996017999994</v>
      </c>
      <c r="H13" s="5" t="str">
        <f>IF($B13="N/A","N/A",IF(G13&gt;99,"No",IF(G13&lt;95,"No","Yes")))</f>
        <v>Yes</v>
      </c>
      <c r="I13" s="6">
        <v>-6.0000000000000001E-3</v>
      </c>
      <c r="J13" s="6">
        <v>-1.2E-2</v>
      </c>
      <c r="K13" s="85" t="str">
        <f t="shared" si="0"/>
        <v>Yes</v>
      </c>
    </row>
    <row r="14" spans="1:11" x14ac:dyDescent="0.25">
      <c r="A14" s="84" t="s">
        <v>52</v>
      </c>
      <c r="B14" s="21" t="s">
        <v>274</v>
      </c>
      <c r="C14" s="5">
        <v>1.5016668437</v>
      </c>
      <c r="D14" s="5" t="str">
        <f>IF($B14="N/A","N/A",IF(C14&gt;6,"No",IF(C14&lt;=0,"No","Yes")))</f>
        <v>Yes</v>
      </c>
      <c r="E14" s="5">
        <v>1.5078016903</v>
      </c>
      <c r="F14" s="5" t="str">
        <f>IF($B14="N/A","N/A",IF(E14&gt;6,"No",IF(E14&lt;=0,"No","Yes")))</f>
        <v>Yes</v>
      </c>
      <c r="G14" s="5">
        <v>1.5199435734</v>
      </c>
      <c r="H14" s="5" t="str">
        <f>IF($B14="N/A","N/A",IF(G14&gt;6,"No",IF(G14&lt;=0,"No","Yes")))</f>
        <v>Yes</v>
      </c>
      <c r="I14" s="6">
        <v>0.40849999999999997</v>
      </c>
      <c r="J14" s="6">
        <v>0.80530000000000002</v>
      </c>
      <c r="K14" s="85" t="str">
        <f t="shared" si="0"/>
        <v>Yes</v>
      </c>
    </row>
    <row r="15" spans="1:11" x14ac:dyDescent="0.25">
      <c r="A15" s="84" t="s">
        <v>164</v>
      </c>
      <c r="B15" s="21" t="s">
        <v>213</v>
      </c>
      <c r="C15" s="5">
        <v>100</v>
      </c>
      <c r="D15" s="5" t="str">
        <f>IF($B15="N/A","N/A",IF(C15&gt;15,"No",IF(C15&lt;-15,"No","Yes")))</f>
        <v>N/A</v>
      </c>
      <c r="E15" s="5">
        <v>100</v>
      </c>
      <c r="F15" s="5" t="str">
        <f>IF($B15="N/A","N/A",IF(E15&gt;15,"No",IF(E15&lt;-15,"No","Yes")))</f>
        <v>N/A</v>
      </c>
      <c r="G15" s="5">
        <v>99.943063193</v>
      </c>
      <c r="H15" s="5" t="str">
        <f>IF($B15="N/A","N/A",IF(G15&gt;15,"No",IF(G15&lt;-15,"No","Yes")))</f>
        <v>N/A</v>
      </c>
      <c r="I15" s="6">
        <v>0</v>
      </c>
      <c r="J15" s="6">
        <v>-5.7000000000000002E-2</v>
      </c>
      <c r="K15" s="85" t="str">
        <f t="shared" si="0"/>
        <v>Yes</v>
      </c>
    </row>
    <row r="16" spans="1:11" x14ac:dyDescent="0.25">
      <c r="A16" s="84" t="s">
        <v>165</v>
      </c>
      <c r="B16" s="21" t="s">
        <v>275</v>
      </c>
      <c r="C16" s="5">
        <v>99.996123737999994</v>
      </c>
      <c r="D16" s="5" t="str">
        <f>IF($B16="N/A","N/A",IF(C16&gt;98,"Yes","No"))</f>
        <v>Yes</v>
      </c>
      <c r="E16" s="5">
        <v>100</v>
      </c>
      <c r="F16" s="5" t="str">
        <f>IF($B16="N/A","N/A",IF(E16&gt;98,"Yes","No"))</f>
        <v>Yes</v>
      </c>
      <c r="G16" s="5">
        <v>100</v>
      </c>
      <c r="H16" s="5" t="str">
        <f>IF($B16="N/A","N/A",IF(G16&gt;98,"Yes","No"))</f>
        <v>Yes</v>
      </c>
      <c r="I16" s="6">
        <v>3.8999999999999998E-3</v>
      </c>
      <c r="J16" s="6">
        <v>0</v>
      </c>
      <c r="K16" s="85" t="str">
        <f t="shared" si="0"/>
        <v>Yes</v>
      </c>
    </row>
    <row r="17" spans="1:11" x14ac:dyDescent="0.25">
      <c r="A17" s="84" t="s">
        <v>21</v>
      </c>
      <c r="B17" s="21" t="s">
        <v>275</v>
      </c>
      <c r="C17" s="5">
        <v>99.983479102999993</v>
      </c>
      <c r="D17" s="5" t="str">
        <f>IF($B17="N/A","N/A",IF(C17&gt;98,"Yes","No"))</f>
        <v>Yes</v>
      </c>
      <c r="E17" s="5">
        <v>99.985594612</v>
      </c>
      <c r="F17" s="5" t="str">
        <f>IF($B17="N/A","N/A",IF(E17&gt;98,"Yes","No"))</f>
        <v>Yes</v>
      </c>
      <c r="G17" s="5">
        <v>99.996270460999995</v>
      </c>
      <c r="H17" s="5" t="str">
        <f>IF($B17="N/A","N/A",IF(G17&gt;98,"Yes","No"))</f>
        <v>Yes</v>
      </c>
      <c r="I17" s="6">
        <v>2.0999999999999999E-3</v>
      </c>
      <c r="J17" s="6">
        <v>1.0699999999999999E-2</v>
      </c>
      <c r="K17" s="85" t="str">
        <f t="shared" si="0"/>
        <v>Yes</v>
      </c>
    </row>
    <row r="18" spans="1:11" x14ac:dyDescent="0.25">
      <c r="A18" s="84" t="s">
        <v>53</v>
      </c>
      <c r="B18" s="21" t="s">
        <v>275</v>
      </c>
      <c r="C18" s="5">
        <v>99.994840561000004</v>
      </c>
      <c r="D18" s="5" t="str">
        <f>IF($B18="N/A","N/A",IF(C18&gt;98,"Yes","No"))</f>
        <v>Yes</v>
      </c>
      <c r="E18" s="5">
        <v>99.998988865000001</v>
      </c>
      <c r="F18" s="5" t="str">
        <f>IF($B18="N/A","N/A",IF(E18&gt;98,"Yes","No"))</f>
        <v>Yes</v>
      </c>
      <c r="G18" s="5">
        <v>99.999312979999999</v>
      </c>
      <c r="H18" s="5" t="str">
        <f>IF($B18="N/A","N/A",IF(G18&gt;98,"Yes","No"))</f>
        <v>Yes</v>
      </c>
      <c r="I18" s="6">
        <v>4.1000000000000003E-3</v>
      </c>
      <c r="J18" s="6">
        <v>2.9999999999999997E-4</v>
      </c>
      <c r="K18" s="85" t="str">
        <f t="shared" si="0"/>
        <v>Yes</v>
      </c>
    </row>
    <row r="19" spans="1:11" ht="12.75" customHeight="1" x14ac:dyDescent="0.25">
      <c r="A19" s="84" t="s">
        <v>673</v>
      </c>
      <c r="B19" s="21" t="s">
        <v>223</v>
      </c>
      <c r="C19" s="5">
        <v>99.612994180000001</v>
      </c>
      <c r="D19" s="5" t="str">
        <f>IF($B19="N/A","N/A",IF(C19&gt;100,"No",IF(C19&lt;98,"No","Yes")))</f>
        <v>Yes</v>
      </c>
      <c r="E19" s="5">
        <v>99.639164871000006</v>
      </c>
      <c r="F19" s="5" t="str">
        <f>IF($B19="N/A","N/A",IF(E19&gt;100,"No",IF(E19&lt;98,"No","Yes")))</f>
        <v>Yes</v>
      </c>
      <c r="G19" s="5">
        <v>99.873999510999994</v>
      </c>
      <c r="H19" s="5" t="str">
        <f>IF($B19="N/A","N/A",IF(G19&gt;100,"No",IF(G19&lt;98,"No","Yes")))</f>
        <v>Yes</v>
      </c>
      <c r="I19" s="6">
        <v>2.63E-2</v>
      </c>
      <c r="J19" s="6">
        <v>0.23569999999999999</v>
      </c>
      <c r="K19" s="85" t="str">
        <f>IF(J19="Div by 0", "N/A", IF(J19="N/A","N/A", IF(J19&gt;30, "No", IF(J19&lt;-30, "No", "Yes"))))</f>
        <v>Yes</v>
      </c>
    </row>
    <row r="20" spans="1:11" x14ac:dyDescent="0.25">
      <c r="A20" s="84" t="s">
        <v>674</v>
      </c>
      <c r="B20" s="21" t="s">
        <v>223</v>
      </c>
      <c r="C20" s="5">
        <v>99.995944964000003</v>
      </c>
      <c r="D20" s="5" t="str">
        <f>IF($B20="N/A","N/A",IF(C20&gt;100,"No",IF(C20&lt;98,"No","Yes")))</f>
        <v>Yes</v>
      </c>
      <c r="E20" s="5">
        <v>99.999793061999995</v>
      </c>
      <c r="F20" s="5" t="str">
        <f>IF($B20="N/A","N/A",IF(E20&gt;100,"No",IF(E20&lt;98,"No","Yes")))</f>
        <v>Yes</v>
      </c>
      <c r="G20" s="5">
        <v>99.998731417000002</v>
      </c>
      <c r="H20" s="5" t="str">
        <f>IF($B20="N/A","N/A",IF(G20&gt;100,"No",IF(G20&lt;98,"No","Yes")))</f>
        <v>Yes</v>
      </c>
      <c r="I20" s="6">
        <v>3.8E-3</v>
      </c>
      <c r="J20" s="6">
        <v>-1E-3</v>
      </c>
      <c r="K20" s="85" t="str">
        <f>IF(J20="Div by 0", "N/A", IF(J20="N/A","N/A", IF(J20&gt;30, "No", IF(J20&lt;-30, "No", "Yes"))))</f>
        <v>Yes</v>
      </c>
    </row>
    <row r="21" spans="1:11" x14ac:dyDescent="0.25">
      <c r="A21" s="84" t="s">
        <v>675</v>
      </c>
      <c r="B21" s="21" t="s">
        <v>223</v>
      </c>
      <c r="C21" s="5">
        <v>99.995944964000003</v>
      </c>
      <c r="D21" s="5" t="str">
        <f>IF($B21="N/A","N/A",IF(C21&gt;100,"No",IF(C21&lt;98,"No","Yes")))</f>
        <v>Yes</v>
      </c>
      <c r="E21" s="5">
        <v>99.999793061999995</v>
      </c>
      <c r="F21" s="5" t="str">
        <f>IF($B21="N/A","N/A",IF(E21&gt;100,"No",IF(E21&lt;98,"No","Yes")))</f>
        <v>Yes</v>
      </c>
      <c r="G21" s="5">
        <v>99.998731417000002</v>
      </c>
      <c r="H21" s="5" t="str">
        <f>IF($B21="N/A","N/A",IF(G21&gt;100,"No",IF(G21&lt;98,"No","Yes")))</f>
        <v>Yes</v>
      </c>
      <c r="I21" s="6">
        <v>3.8E-3</v>
      </c>
      <c r="J21" s="6">
        <v>-1E-3</v>
      </c>
      <c r="K21" s="85" t="str">
        <f>IF(J21="Div by 0", "N/A", IF(J21="N/A","N/A", IF(J21&gt;30, "No", IF(J21&lt;-30, "No", "Yes"))))</f>
        <v>Yes</v>
      </c>
    </row>
    <row r="22" spans="1:11" ht="15" customHeight="1" x14ac:dyDescent="0.25">
      <c r="A22" s="84" t="s">
        <v>1686</v>
      </c>
      <c r="B22" s="21" t="s">
        <v>213</v>
      </c>
      <c r="C22" s="5">
        <v>63.356901256999997</v>
      </c>
      <c r="D22" s="5" t="str">
        <f>IF($B22="N/A","N/A",IF(C22&gt;15,"No",IF(C22&lt;-15,"No","Yes")))</f>
        <v>N/A</v>
      </c>
      <c r="E22" s="5">
        <v>59.035506155999997</v>
      </c>
      <c r="F22" s="5" t="str">
        <f>IF($B22="N/A","N/A",IF(E22&gt;15,"No",IF(E22&lt;-15,"No","Yes")))</f>
        <v>N/A</v>
      </c>
      <c r="G22" s="5">
        <v>58.362607394999998</v>
      </c>
      <c r="H22" s="5" t="str">
        <f>IF($B22="N/A","N/A",IF(G22&gt;15,"No",IF(G22&lt;-15,"No","Yes")))</f>
        <v>N/A</v>
      </c>
      <c r="I22" s="6">
        <v>-6.82</v>
      </c>
      <c r="J22" s="6">
        <v>-1.1399999999999999</v>
      </c>
      <c r="K22" s="85" t="str">
        <f t="shared" ref="K22:K31" si="1">IF(J22="Div by 0", "N/A", IF(J22="N/A","N/A", IF(J22&gt;30, "No", IF(J22&lt;-30, "No", "Yes"))))</f>
        <v>Yes</v>
      </c>
    </row>
    <row r="23" spans="1:11" x14ac:dyDescent="0.25">
      <c r="A23" s="84" t="s">
        <v>935</v>
      </c>
      <c r="B23" s="21" t="s">
        <v>213</v>
      </c>
      <c r="C23" s="5">
        <v>35.976203255999998</v>
      </c>
      <c r="D23" s="5" t="str">
        <f>IF($B23="N/A","N/A",IF(C23&gt;15,"No",IF(C23&lt;-15,"No","Yes")))</f>
        <v>N/A</v>
      </c>
      <c r="E23" s="5">
        <v>40.110241023</v>
      </c>
      <c r="F23" s="5" t="str">
        <f>IF($B23="N/A","N/A",IF(E23&gt;15,"No",IF(E23&lt;-15,"No","Yes")))</f>
        <v>N/A</v>
      </c>
      <c r="G23" s="5">
        <v>40.673897830999998</v>
      </c>
      <c r="H23" s="5" t="str">
        <f>IF($B23="N/A","N/A",IF(G23&gt;15,"No",IF(G23&lt;-15,"No","Yes")))</f>
        <v>N/A</v>
      </c>
      <c r="I23" s="6">
        <v>11.49</v>
      </c>
      <c r="J23" s="6">
        <v>1.405</v>
      </c>
      <c r="K23" s="85" t="str">
        <f t="shared" si="1"/>
        <v>Yes</v>
      </c>
    </row>
    <row r="24" spans="1:11" ht="25" x14ac:dyDescent="0.25">
      <c r="A24" s="84" t="s">
        <v>936</v>
      </c>
      <c r="B24" s="21" t="s">
        <v>213</v>
      </c>
      <c r="C24" s="5">
        <v>0.57436693049999998</v>
      </c>
      <c r="D24" s="5" t="str">
        <f>IF($B24="N/A","N/A",IF(C24&gt;15,"No",IF(C24&lt;-15,"No","Yes")))</f>
        <v>N/A</v>
      </c>
      <c r="E24" s="5">
        <v>0.74924474109999994</v>
      </c>
      <c r="F24" s="5" t="str">
        <f>IF($B24="N/A","N/A",IF(E24&gt;15,"No",IF(E24&lt;-15,"No","Yes")))</f>
        <v>N/A</v>
      </c>
      <c r="G24" s="5">
        <v>0.80346001759999996</v>
      </c>
      <c r="H24" s="5" t="str">
        <f>IF($B24="N/A","N/A",IF(G24&gt;15,"No",IF(G24&lt;-15,"No","Yes")))</f>
        <v>N/A</v>
      </c>
      <c r="I24" s="6">
        <v>30.45</v>
      </c>
      <c r="J24" s="6">
        <v>7.2359999999999998</v>
      </c>
      <c r="K24" s="85" t="str">
        <f t="shared" si="1"/>
        <v>Yes</v>
      </c>
    </row>
    <row r="25" spans="1:11" x14ac:dyDescent="0.25">
      <c r="A25" s="84" t="s">
        <v>166</v>
      </c>
      <c r="B25" s="21" t="s">
        <v>213</v>
      </c>
      <c r="C25" s="5">
        <v>99.995944964000003</v>
      </c>
      <c r="D25" s="5" t="str">
        <f t="shared" ref="D25:D27" si="2">IF($B25="N/A","N/A",IF(C25&gt;15,"No",IF(C25&lt;-15,"No","Yes")))</f>
        <v>N/A</v>
      </c>
      <c r="E25" s="5">
        <v>99.999793061999995</v>
      </c>
      <c r="F25" s="5" t="str">
        <f t="shared" ref="F25:F27" si="3">IF($B25="N/A","N/A",IF(E25&gt;15,"No",IF(E25&lt;-15,"No","Yes")))</f>
        <v>N/A</v>
      </c>
      <c r="G25" s="5">
        <v>99.998731417000002</v>
      </c>
      <c r="H25" s="5" t="str">
        <f t="shared" ref="H25:H27" si="4">IF($B25="N/A","N/A",IF(G25&gt;15,"No",IF(G25&lt;-15,"No","Yes")))</f>
        <v>N/A</v>
      </c>
      <c r="I25" s="6">
        <v>3.8E-3</v>
      </c>
      <c r="J25" s="6">
        <v>-1E-3</v>
      </c>
      <c r="K25" s="85" t="str">
        <f t="shared" si="1"/>
        <v>Yes</v>
      </c>
    </row>
    <row r="26" spans="1:11" x14ac:dyDescent="0.25">
      <c r="A26" s="84" t="s">
        <v>167</v>
      </c>
      <c r="B26" s="21" t="s">
        <v>213</v>
      </c>
      <c r="C26" s="5">
        <v>99.995944964000003</v>
      </c>
      <c r="D26" s="5" t="str">
        <f t="shared" si="2"/>
        <v>N/A</v>
      </c>
      <c r="E26" s="5">
        <v>99.999793061999995</v>
      </c>
      <c r="F26" s="5" t="str">
        <f t="shared" si="3"/>
        <v>N/A</v>
      </c>
      <c r="G26" s="5">
        <v>99.998731417000002</v>
      </c>
      <c r="H26" s="5" t="str">
        <f t="shared" si="4"/>
        <v>N/A</v>
      </c>
      <c r="I26" s="6">
        <v>3.8E-3</v>
      </c>
      <c r="J26" s="6">
        <v>-1E-3</v>
      </c>
      <c r="K26" s="85" t="str">
        <f t="shared" si="1"/>
        <v>Yes</v>
      </c>
    </row>
    <row r="27" spans="1:11" x14ac:dyDescent="0.25">
      <c r="A27" s="84" t="s">
        <v>168</v>
      </c>
      <c r="B27" s="21" t="s">
        <v>213</v>
      </c>
      <c r="C27" s="5">
        <v>99.995944964000003</v>
      </c>
      <c r="D27" s="5" t="str">
        <f t="shared" si="2"/>
        <v>N/A</v>
      </c>
      <c r="E27" s="5">
        <v>99.999793061999995</v>
      </c>
      <c r="F27" s="5" t="str">
        <f t="shared" si="3"/>
        <v>N/A</v>
      </c>
      <c r="G27" s="5">
        <v>99.998731417000002</v>
      </c>
      <c r="H27" s="5" t="str">
        <f t="shared" si="4"/>
        <v>N/A</v>
      </c>
      <c r="I27" s="6">
        <v>3.8E-3</v>
      </c>
      <c r="J27" s="6">
        <v>-1E-3</v>
      </c>
      <c r="K27" s="85" t="str">
        <f t="shared" si="1"/>
        <v>Yes</v>
      </c>
    </row>
    <row r="28" spans="1:11" x14ac:dyDescent="0.25">
      <c r="A28" s="84" t="s">
        <v>54</v>
      </c>
      <c r="B28" s="21" t="s">
        <v>213</v>
      </c>
      <c r="C28" s="5">
        <v>3.2287041801999998</v>
      </c>
      <c r="D28" s="5" t="str">
        <f>IF($B28="N/A","N/A",IF(C28&gt;15,"No",IF(C28&lt;-15,"No","Yes")))</f>
        <v>N/A</v>
      </c>
      <c r="E28" s="5">
        <v>3.3034411453999999</v>
      </c>
      <c r="F28" s="5" t="str">
        <f>IF($B28="N/A","N/A",IF(E28&gt;15,"No",IF(E28&lt;-15,"No","Yes")))</f>
        <v>N/A</v>
      </c>
      <c r="G28" s="5">
        <v>3.3921786667</v>
      </c>
      <c r="H28" s="5" t="str">
        <f>IF($B28="N/A","N/A",IF(G28&gt;15,"No",IF(G28&lt;-15,"No","Yes")))</f>
        <v>N/A</v>
      </c>
      <c r="I28" s="6">
        <v>2.3149999999999999</v>
      </c>
      <c r="J28" s="6">
        <v>2.6859999999999999</v>
      </c>
      <c r="K28" s="85" t="str">
        <f t="shared" si="1"/>
        <v>Yes</v>
      </c>
    </row>
    <row r="29" spans="1:11" x14ac:dyDescent="0.25">
      <c r="A29" s="84" t="s">
        <v>55</v>
      </c>
      <c r="B29" s="21" t="s">
        <v>213</v>
      </c>
      <c r="C29" s="5">
        <v>96.767240783000005</v>
      </c>
      <c r="D29" s="5" t="str">
        <f>IF($B29="N/A","N/A",IF(C29&gt;15,"No",IF(C29&lt;-15,"No","Yes")))</f>
        <v>N/A</v>
      </c>
      <c r="E29" s="5">
        <v>96.696351917000001</v>
      </c>
      <c r="F29" s="5" t="str">
        <f>IF($B29="N/A","N/A",IF(E29&gt;15,"No",IF(E29&lt;-15,"No","Yes")))</f>
        <v>N/A</v>
      </c>
      <c r="G29" s="5">
        <v>96.606552750000006</v>
      </c>
      <c r="H29" s="5" t="str">
        <f>IF($B29="N/A","N/A",IF(G29&gt;15,"No",IF(G29&lt;-15,"No","Yes")))</f>
        <v>N/A</v>
      </c>
      <c r="I29" s="6">
        <v>-7.2999999999999995E-2</v>
      </c>
      <c r="J29" s="6">
        <v>-9.2999999999999999E-2</v>
      </c>
      <c r="K29" s="85" t="str">
        <f t="shared" si="1"/>
        <v>Yes</v>
      </c>
    </row>
    <row r="30" spans="1:11" x14ac:dyDescent="0.25">
      <c r="A30" s="84" t="s">
        <v>56</v>
      </c>
      <c r="B30" s="21" t="s">
        <v>213</v>
      </c>
      <c r="C30" s="5">
        <v>71.189677879000001</v>
      </c>
      <c r="D30" s="5" t="str">
        <f>IF($B30="N/A","N/A",IF(C30&gt;15,"No",IF(C30&lt;-15,"No","Yes")))</f>
        <v>N/A</v>
      </c>
      <c r="E30" s="5">
        <v>74.464050091000004</v>
      </c>
      <c r="F30" s="5" t="str">
        <f>IF($B30="N/A","N/A",IF(E30&gt;15,"No",IF(E30&lt;-15,"No","Yes")))</f>
        <v>N/A</v>
      </c>
      <c r="G30" s="5">
        <v>74.521176393999994</v>
      </c>
      <c r="H30" s="5" t="str">
        <f>IF($B30="N/A","N/A",IF(G30&gt;15,"No",IF(G30&lt;-15,"No","Yes")))</f>
        <v>N/A</v>
      </c>
      <c r="I30" s="6">
        <v>4.5999999999999996</v>
      </c>
      <c r="J30" s="6">
        <v>7.6700000000000004E-2</v>
      </c>
      <c r="K30" s="85" t="str">
        <f t="shared" si="1"/>
        <v>Yes</v>
      </c>
    </row>
    <row r="31" spans="1:11" x14ac:dyDescent="0.25">
      <c r="A31" s="92" t="s">
        <v>57</v>
      </c>
      <c r="B31" s="93" t="s">
        <v>213</v>
      </c>
      <c r="C31" s="94">
        <v>21.338154086999999</v>
      </c>
      <c r="D31" s="94" t="str">
        <f>IF($B31="N/A","N/A",IF(C31&gt;15,"No",IF(C31&lt;-15,"No","Yes")))</f>
        <v>N/A</v>
      </c>
      <c r="E31" s="94">
        <v>19.402076052999998</v>
      </c>
      <c r="F31" s="94" t="str">
        <f>IF($B31="N/A","N/A",IF(E31&gt;15,"No",IF(E31&lt;-15,"No","Yes")))</f>
        <v>N/A</v>
      </c>
      <c r="G31" s="94">
        <v>19.157849411000001</v>
      </c>
      <c r="H31" s="94" t="str">
        <f>IF($B31="N/A","N/A",IF(G31&gt;15,"No",IF(G31&lt;-15,"No","Yes")))</f>
        <v>N/A</v>
      </c>
      <c r="I31" s="95">
        <v>-9.07</v>
      </c>
      <c r="J31" s="95">
        <v>-1.26</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833439</v>
      </c>
      <c r="D7" s="39" t="str">
        <f>IF($B7="N/A","N/A",IF(C7&gt;10,"No",IF(C7&lt;-10,"No","Yes")))</f>
        <v>N/A</v>
      </c>
      <c r="E7" s="17">
        <v>868903</v>
      </c>
      <c r="F7" s="39" t="str">
        <f>IF($B7="N/A","N/A",IF(E7&gt;10,"No",IF(E7&lt;-10,"No","Yes")))</f>
        <v>N/A</v>
      </c>
      <c r="G7" s="17">
        <v>965556</v>
      </c>
      <c r="H7" s="39" t="str">
        <f>IF($B7="N/A","N/A",IF(G7&gt;10,"No",IF(G7&lt;-10,"No","Yes")))</f>
        <v>N/A</v>
      </c>
      <c r="I7" s="40">
        <v>4.2549999999999999</v>
      </c>
      <c r="J7" s="40">
        <v>11.12</v>
      </c>
      <c r="K7" s="41" t="s">
        <v>734</v>
      </c>
      <c r="L7" s="86" t="str">
        <f>IF(J7="Div by 0", "N/A", IF(K7="N/A","N/A", IF(J7&gt;VALUE(MID(K7,1,2)), "No", IF(J7&lt;-1*VALUE(MID(K7,1,2)), "No", "Yes"))))</f>
        <v>Yes</v>
      </c>
    </row>
    <row r="8" spans="1:12" x14ac:dyDescent="0.25">
      <c r="A8" s="84" t="s">
        <v>58</v>
      </c>
      <c r="B8" s="21" t="s">
        <v>213</v>
      </c>
      <c r="C8" s="26">
        <v>5945737798</v>
      </c>
      <c r="D8" s="7" t="str">
        <f>IF($B8="N/A","N/A",IF(C8&gt;10,"No",IF(C8&lt;-10,"No","Yes")))</f>
        <v>N/A</v>
      </c>
      <c r="E8" s="26">
        <v>6308071492</v>
      </c>
      <c r="F8" s="7" t="str">
        <f>IF($B8="N/A","N/A",IF(E8&gt;10,"No",IF(E8&lt;-10,"No","Yes")))</f>
        <v>N/A</v>
      </c>
      <c r="G8" s="26">
        <v>7738239429</v>
      </c>
      <c r="H8" s="7" t="str">
        <f>IF($B8="N/A","N/A",IF(G8&gt;10,"No",IF(G8&lt;-10,"No","Yes")))</f>
        <v>N/A</v>
      </c>
      <c r="I8" s="8">
        <v>6.0940000000000003</v>
      </c>
      <c r="J8" s="8">
        <v>22.67</v>
      </c>
      <c r="K8" s="25" t="s">
        <v>734</v>
      </c>
      <c r="L8" s="85" t="str">
        <f>IF(J8="Div by 0", "N/A", IF(K8="N/A","N/A", IF(J8&gt;VALUE(MID(K8,1,2)), "No", IF(J8&lt;-1*VALUE(MID(K8,1,2)), "No", "Yes"))))</f>
        <v>Yes</v>
      </c>
    </row>
    <row r="9" spans="1:12" x14ac:dyDescent="0.25">
      <c r="A9" s="116" t="s">
        <v>939</v>
      </c>
      <c r="B9" s="5" t="s">
        <v>213</v>
      </c>
      <c r="C9" s="4">
        <v>13.626192199</v>
      </c>
      <c r="D9" s="7" t="str">
        <f>IF($B9="N/A","N/A",IF(C9&gt;10,"No",IF(C9&lt;-10,"No","Yes")))</f>
        <v>N/A</v>
      </c>
      <c r="E9" s="4">
        <v>13.187893239999999</v>
      </c>
      <c r="F9" s="7" t="str">
        <f>IF($B9="N/A","N/A",IF(E9&gt;10,"No",IF(E9&lt;-10,"No","Yes")))</f>
        <v>N/A</v>
      </c>
      <c r="G9" s="4">
        <v>12.686472872</v>
      </c>
      <c r="H9" s="7" t="str">
        <f>IF($B9="N/A","N/A",IF(G9&gt;10,"No",IF(G9&lt;-10,"No","Yes")))</f>
        <v>N/A</v>
      </c>
      <c r="I9" s="8">
        <v>-3.22</v>
      </c>
      <c r="J9" s="8">
        <v>-3.8</v>
      </c>
      <c r="K9" s="5" t="s">
        <v>213</v>
      </c>
      <c r="L9" s="85" t="str">
        <f>IF(J9="Div by 0", "N/A", IF(K9="N/A","N/A", IF(J9&gt;VALUE(MID(K9,1,2)), "No", IF(J9&lt;-1*VALUE(MID(K9,1,2)), "No", "Yes"))))</f>
        <v>N/A</v>
      </c>
    </row>
    <row r="10" spans="1:12" x14ac:dyDescent="0.25">
      <c r="A10" s="116" t="s">
        <v>940</v>
      </c>
      <c r="B10" s="5" t="s">
        <v>213</v>
      </c>
      <c r="C10" s="4">
        <v>85.058054639000005</v>
      </c>
      <c r="D10" s="7" t="str">
        <f t="shared" ref="D10:D20" si="0">IF($B10="N/A","N/A",IF(C10&gt;10,"No",IF(C10&lt;-10,"No","Yes")))</f>
        <v>N/A</v>
      </c>
      <c r="E10" s="4">
        <v>86.812106760000006</v>
      </c>
      <c r="F10" s="7" t="str">
        <f t="shared" ref="F10:F20" si="1">IF($B10="N/A","N/A",IF(E10&gt;10,"No",IF(E10&lt;-10,"No","Yes")))</f>
        <v>N/A</v>
      </c>
      <c r="G10" s="4">
        <v>87.313527128000004</v>
      </c>
      <c r="H10" s="7" t="str">
        <f t="shared" ref="H10:H20" si="2">IF($B10="N/A","N/A",IF(G10&gt;10,"No",IF(G10&lt;-10,"No","Yes")))</f>
        <v>N/A</v>
      </c>
      <c r="I10" s="8">
        <v>2.0619999999999998</v>
      </c>
      <c r="J10" s="8">
        <v>0.5776</v>
      </c>
      <c r="K10" s="5" t="s">
        <v>213</v>
      </c>
      <c r="L10" s="85" t="str">
        <f t="shared" ref="L10:L27" si="3">IF(J10="Div by 0", "N/A", IF(K10="N/A","N/A", IF(J10&gt;VALUE(MID(K10,1,2)), "No", IF(J10&lt;-1*VALUE(MID(K10,1,2)), "No", "Yes"))))</f>
        <v>N/A</v>
      </c>
    </row>
    <row r="11" spans="1:12" x14ac:dyDescent="0.25">
      <c r="A11" s="116" t="s">
        <v>941</v>
      </c>
      <c r="B11" s="5" t="s">
        <v>213</v>
      </c>
      <c r="C11" s="4">
        <v>0</v>
      </c>
      <c r="D11" s="7" t="str">
        <f t="shared" si="0"/>
        <v>N/A</v>
      </c>
      <c r="E11" s="4">
        <v>0</v>
      </c>
      <c r="F11" s="7" t="str">
        <f t="shared" si="1"/>
        <v>N/A</v>
      </c>
      <c r="G11" s="4">
        <v>0</v>
      </c>
      <c r="H11" s="7" t="str">
        <f t="shared" si="2"/>
        <v>N/A</v>
      </c>
      <c r="I11" s="8" t="s">
        <v>1747</v>
      </c>
      <c r="J11" s="8" t="s">
        <v>1747</v>
      </c>
      <c r="K11" s="5" t="s">
        <v>213</v>
      </c>
      <c r="L11" s="85" t="str">
        <f t="shared" si="3"/>
        <v>N/A</v>
      </c>
    </row>
    <row r="12" spans="1:12" x14ac:dyDescent="0.25">
      <c r="A12" s="116" t="s">
        <v>942</v>
      </c>
      <c r="B12" s="5" t="s">
        <v>213</v>
      </c>
      <c r="C12" s="4">
        <v>3.3235785699999999E-2</v>
      </c>
      <c r="D12" s="7" t="str">
        <f t="shared" si="0"/>
        <v>N/A</v>
      </c>
      <c r="E12" s="4">
        <v>0</v>
      </c>
      <c r="F12" s="7" t="str">
        <f t="shared" si="1"/>
        <v>N/A</v>
      </c>
      <c r="G12" s="4">
        <v>0</v>
      </c>
      <c r="H12" s="7" t="str">
        <f t="shared" si="2"/>
        <v>N/A</v>
      </c>
      <c r="I12" s="8">
        <v>-100</v>
      </c>
      <c r="J12" s="8" t="s">
        <v>1747</v>
      </c>
      <c r="K12" s="5" t="s">
        <v>213</v>
      </c>
      <c r="L12" s="85" t="str">
        <f t="shared" si="3"/>
        <v>N/A</v>
      </c>
    </row>
    <row r="13" spans="1:12" x14ac:dyDescent="0.25">
      <c r="A13" s="116" t="s">
        <v>943</v>
      </c>
      <c r="B13" s="7" t="s">
        <v>213</v>
      </c>
      <c r="C13" s="4">
        <v>0</v>
      </c>
      <c r="D13" s="7" t="str">
        <f t="shared" si="0"/>
        <v>N/A</v>
      </c>
      <c r="E13" s="4">
        <v>0</v>
      </c>
      <c r="F13" s="7" t="str">
        <f t="shared" si="1"/>
        <v>N/A</v>
      </c>
      <c r="G13" s="4">
        <v>0</v>
      </c>
      <c r="H13" s="7" t="str">
        <f t="shared" si="2"/>
        <v>N/A</v>
      </c>
      <c r="I13" s="8" t="s">
        <v>1747</v>
      </c>
      <c r="J13" s="8" t="s">
        <v>1747</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1747</v>
      </c>
      <c r="J14" s="8" t="s">
        <v>1747</v>
      </c>
      <c r="K14" s="5" t="s">
        <v>213</v>
      </c>
      <c r="L14" s="85" t="str">
        <f t="shared" si="3"/>
        <v>N/A</v>
      </c>
    </row>
    <row r="15" spans="1:12" x14ac:dyDescent="0.25">
      <c r="A15" s="116" t="s">
        <v>945</v>
      </c>
      <c r="B15" s="7" t="s">
        <v>213</v>
      </c>
      <c r="C15" s="4">
        <v>1.2825173768</v>
      </c>
      <c r="D15" s="7" t="str">
        <f t="shared" si="0"/>
        <v>N/A</v>
      </c>
      <c r="E15" s="4">
        <v>0</v>
      </c>
      <c r="F15" s="7" t="str">
        <f t="shared" si="1"/>
        <v>N/A</v>
      </c>
      <c r="G15" s="4">
        <v>0</v>
      </c>
      <c r="H15" s="7" t="str">
        <f t="shared" si="2"/>
        <v>N/A</v>
      </c>
      <c r="I15" s="8">
        <v>-100</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1747</v>
      </c>
      <c r="J16" s="8" t="s">
        <v>1747</v>
      </c>
      <c r="K16" s="5" t="s">
        <v>213</v>
      </c>
      <c r="L16" s="85" t="str">
        <f t="shared" si="3"/>
        <v>N/A</v>
      </c>
    </row>
    <row r="17" spans="1:12" ht="12.75" customHeight="1" x14ac:dyDescent="0.25">
      <c r="A17" s="116" t="s">
        <v>947</v>
      </c>
      <c r="B17" s="7" t="s">
        <v>213</v>
      </c>
      <c r="C17" s="4">
        <v>86.340572015000006</v>
      </c>
      <c r="D17" s="7" t="str">
        <f t="shared" si="0"/>
        <v>N/A</v>
      </c>
      <c r="E17" s="4">
        <v>86.812106760000006</v>
      </c>
      <c r="F17" s="7" t="str">
        <f t="shared" si="1"/>
        <v>N/A</v>
      </c>
      <c r="G17" s="4">
        <v>87.313527128000004</v>
      </c>
      <c r="H17" s="7" t="str">
        <f t="shared" si="2"/>
        <v>N/A</v>
      </c>
      <c r="I17" s="8">
        <v>0.54610000000000003</v>
      </c>
      <c r="J17" s="8">
        <v>0.5776</v>
      </c>
      <c r="K17" s="5" t="s">
        <v>213</v>
      </c>
      <c r="L17" s="85" t="str">
        <f t="shared" si="3"/>
        <v>N/A</v>
      </c>
    </row>
    <row r="18" spans="1:12" ht="12.75" customHeight="1" x14ac:dyDescent="0.25">
      <c r="A18" s="116" t="s">
        <v>1704</v>
      </c>
      <c r="B18" s="7" t="s">
        <v>213</v>
      </c>
      <c r="C18" s="4" t="s">
        <v>213</v>
      </c>
      <c r="D18" s="7" t="str">
        <f t="shared" si="0"/>
        <v>N/A</v>
      </c>
      <c r="E18" s="4">
        <v>0</v>
      </c>
      <c r="F18" s="7" t="str">
        <f t="shared" si="1"/>
        <v>N/A</v>
      </c>
      <c r="G18" s="4">
        <v>0</v>
      </c>
      <c r="H18" s="7" t="str">
        <f t="shared" si="2"/>
        <v>N/A</v>
      </c>
      <c r="I18" s="8" t="s">
        <v>213</v>
      </c>
      <c r="J18" s="8" t="s">
        <v>1747</v>
      </c>
      <c r="K18" s="5" t="s">
        <v>213</v>
      </c>
      <c r="L18" s="85" t="str">
        <f t="shared" si="3"/>
        <v>N/A</v>
      </c>
    </row>
    <row r="19" spans="1:12" ht="12.75" customHeight="1" x14ac:dyDescent="0.25">
      <c r="A19" s="116" t="s">
        <v>948</v>
      </c>
      <c r="B19" s="7" t="s">
        <v>213</v>
      </c>
      <c r="C19" s="4">
        <v>3.3235785699999999E-2</v>
      </c>
      <c r="D19" s="7" t="str">
        <f t="shared" si="0"/>
        <v>N/A</v>
      </c>
      <c r="E19" s="4">
        <v>0</v>
      </c>
      <c r="F19" s="7" t="str">
        <f t="shared" si="1"/>
        <v>N/A</v>
      </c>
      <c r="G19" s="4">
        <v>0</v>
      </c>
      <c r="H19" s="7" t="str">
        <f t="shared" si="2"/>
        <v>N/A</v>
      </c>
      <c r="I19" s="8">
        <v>-100</v>
      </c>
      <c r="J19" s="8" t="s">
        <v>1747</v>
      </c>
      <c r="K19" s="5" t="s">
        <v>213</v>
      </c>
      <c r="L19" s="85" t="str">
        <f t="shared" si="3"/>
        <v>N/A</v>
      </c>
    </row>
    <row r="20" spans="1:12" ht="12.75" customHeight="1" x14ac:dyDescent="0.25">
      <c r="A20" s="117" t="s">
        <v>132</v>
      </c>
      <c r="B20" s="1" t="s">
        <v>213</v>
      </c>
      <c r="C20" s="22">
        <v>1935</v>
      </c>
      <c r="D20" s="7" t="str">
        <f t="shared" si="0"/>
        <v>N/A</v>
      </c>
      <c r="E20" s="22">
        <v>2320</v>
      </c>
      <c r="F20" s="7" t="str">
        <f t="shared" si="1"/>
        <v>N/A</v>
      </c>
      <c r="G20" s="22">
        <v>51751</v>
      </c>
      <c r="H20" s="7" t="str">
        <f t="shared" si="2"/>
        <v>N/A</v>
      </c>
      <c r="I20" s="8">
        <v>19.899999999999999</v>
      </c>
      <c r="J20" s="8">
        <v>2131</v>
      </c>
      <c r="K20" s="22" t="s">
        <v>213</v>
      </c>
      <c r="L20" s="85" t="str">
        <f t="shared" si="3"/>
        <v>N/A</v>
      </c>
    </row>
    <row r="21" spans="1:12" ht="12.75" customHeight="1" x14ac:dyDescent="0.25">
      <c r="A21" s="117" t="s">
        <v>133</v>
      </c>
      <c r="B21" s="25" t="s">
        <v>276</v>
      </c>
      <c r="C21" s="4">
        <v>0.23217056080000001</v>
      </c>
      <c r="D21" s="7" t="str">
        <f>IF($B21="N/A","N/A",IF(C21&gt;=2,"No",IF(C21&lt;0,"No","Yes")))</f>
        <v>Yes</v>
      </c>
      <c r="E21" s="4">
        <v>0.26700333640000001</v>
      </c>
      <c r="F21" s="7" t="str">
        <f>IF($B21="N/A","N/A",IF(E21&gt;=2,"No",IF(E21&lt;0,"No","Yes")))</f>
        <v>Yes</v>
      </c>
      <c r="G21" s="4">
        <v>5.3597098459000003</v>
      </c>
      <c r="H21" s="7" t="str">
        <f>IF($B21="N/A","N/A",IF(G21&gt;=2,"No",IF(G21&lt;0,"No","Yes")))</f>
        <v>No</v>
      </c>
      <c r="I21" s="8">
        <v>15</v>
      </c>
      <c r="J21" s="8">
        <v>1907</v>
      </c>
      <c r="K21" s="5" t="s">
        <v>213</v>
      </c>
      <c r="L21" s="85" t="str">
        <f t="shared" si="3"/>
        <v>N/A</v>
      </c>
    </row>
    <row r="22" spans="1:12" x14ac:dyDescent="0.25">
      <c r="A22" s="108" t="s">
        <v>134</v>
      </c>
      <c r="B22" s="25" t="s">
        <v>213</v>
      </c>
      <c r="C22" s="26">
        <v>11166965</v>
      </c>
      <c r="D22" s="7" t="str">
        <f t="shared" ref="D22:D27" si="4">IF($B22="N/A","N/A",IF(C22&gt;10,"No",IF(C22&lt;-10,"No","Yes")))</f>
        <v>N/A</v>
      </c>
      <c r="E22" s="26">
        <v>11291512</v>
      </c>
      <c r="F22" s="7" t="str">
        <f t="shared" ref="F22:F27" si="5">IF($B22="N/A","N/A",IF(E22&gt;10,"No",IF(E22&lt;-10,"No","Yes")))</f>
        <v>N/A</v>
      </c>
      <c r="G22" s="26">
        <v>184775735</v>
      </c>
      <c r="H22" s="7" t="str">
        <f t="shared" ref="H22:H27" si="6">IF($B22="N/A","N/A",IF(G22&gt;10,"No",IF(G22&lt;-10,"No","Yes")))</f>
        <v>N/A</v>
      </c>
      <c r="I22" s="8">
        <v>1.115</v>
      </c>
      <c r="J22" s="8">
        <v>1536</v>
      </c>
      <c r="K22" s="5" t="s">
        <v>213</v>
      </c>
      <c r="L22" s="85" t="str">
        <f t="shared" si="3"/>
        <v>N/A</v>
      </c>
    </row>
    <row r="23" spans="1:12" x14ac:dyDescent="0.25">
      <c r="A23" s="108" t="s">
        <v>1680</v>
      </c>
      <c r="B23" s="25" t="s">
        <v>213</v>
      </c>
      <c r="C23" s="26">
        <v>5771.0413436999997</v>
      </c>
      <c r="D23" s="7" t="str">
        <f t="shared" si="4"/>
        <v>N/A</v>
      </c>
      <c r="E23" s="26">
        <v>4867.0310344999998</v>
      </c>
      <c r="F23" s="7" t="str">
        <f t="shared" si="5"/>
        <v>N/A</v>
      </c>
      <c r="G23" s="26">
        <v>3570.4766091000001</v>
      </c>
      <c r="H23" s="7" t="str">
        <f t="shared" si="6"/>
        <v>N/A</v>
      </c>
      <c r="I23" s="8">
        <v>-15.7</v>
      </c>
      <c r="J23" s="8">
        <v>-26.6</v>
      </c>
      <c r="K23" s="5" t="s">
        <v>213</v>
      </c>
      <c r="L23" s="85" t="str">
        <f t="shared" si="3"/>
        <v>N/A</v>
      </c>
    </row>
    <row r="24" spans="1:12" ht="12.75" customHeight="1" x14ac:dyDescent="0.25">
      <c r="A24" s="117" t="s">
        <v>135</v>
      </c>
      <c r="B24" s="21" t="s">
        <v>213</v>
      </c>
      <c r="C24" s="1">
        <v>1933</v>
      </c>
      <c r="D24" s="7" t="str">
        <f t="shared" si="4"/>
        <v>N/A</v>
      </c>
      <c r="E24" s="1">
        <v>2320</v>
      </c>
      <c r="F24" s="7" t="str">
        <f t="shared" si="5"/>
        <v>N/A</v>
      </c>
      <c r="G24" s="1">
        <v>51751</v>
      </c>
      <c r="H24" s="7" t="str">
        <f t="shared" si="6"/>
        <v>N/A</v>
      </c>
      <c r="I24" s="8">
        <v>20.02</v>
      </c>
      <c r="J24" s="8">
        <v>2131</v>
      </c>
      <c r="K24" s="22" t="s">
        <v>213</v>
      </c>
      <c r="L24" s="85" t="str">
        <f t="shared" si="3"/>
        <v>N/A</v>
      </c>
    </row>
    <row r="25" spans="1:12" ht="12.75" customHeight="1" x14ac:dyDescent="0.25">
      <c r="A25" s="117" t="s">
        <v>136</v>
      </c>
      <c r="B25" s="21" t="s">
        <v>213</v>
      </c>
      <c r="C25" s="9">
        <v>0.23193059120000001</v>
      </c>
      <c r="D25" s="7" t="str">
        <f t="shared" si="4"/>
        <v>N/A</v>
      </c>
      <c r="E25" s="9">
        <v>0.26700333640000001</v>
      </c>
      <c r="F25" s="7" t="str">
        <f t="shared" si="5"/>
        <v>N/A</v>
      </c>
      <c r="G25" s="9">
        <v>5.3597098459000003</v>
      </c>
      <c r="H25" s="7" t="str">
        <f t="shared" si="6"/>
        <v>N/A</v>
      </c>
      <c r="I25" s="8">
        <v>15.12</v>
      </c>
      <c r="J25" s="8">
        <v>1907</v>
      </c>
      <c r="K25" s="5" t="s">
        <v>213</v>
      </c>
      <c r="L25" s="85" t="str">
        <f t="shared" si="3"/>
        <v>N/A</v>
      </c>
    </row>
    <row r="26" spans="1:12" ht="25" x14ac:dyDescent="0.25">
      <c r="A26" s="108" t="s">
        <v>137</v>
      </c>
      <c r="B26" s="21" t="s">
        <v>213</v>
      </c>
      <c r="C26" s="10">
        <v>11166965</v>
      </c>
      <c r="D26" s="7" t="str">
        <f t="shared" si="4"/>
        <v>N/A</v>
      </c>
      <c r="E26" s="10">
        <v>11291512</v>
      </c>
      <c r="F26" s="7" t="str">
        <f t="shared" si="5"/>
        <v>N/A</v>
      </c>
      <c r="G26" s="10">
        <v>184775735</v>
      </c>
      <c r="H26" s="7" t="str">
        <f t="shared" si="6"/>
        <v>N/A</v>
      </c>
      <c r="I26" s="8">
        <v>1.115</v>
      </c>
      <c r="J26" s="8">
        <v>1536</v>
      </c>
      <c r="K26" s="5" t="s">
        <v>213</v>
      </c>
      <c r="L26" s="85" t="str">
        <f t="shared" si="3"/>
        <v>N/A</v>
      </c>
    </row>
    <row r="27" spans="1:12" ht="25" x14ac:dyDescent="0.25">
      <c r="A27" s="108" t="s">
        <v>949</v>
      </c>
      <c r="B27" s="21" t="s">
        <v>213</v>
      </c>
      <c r="C27" s="10">
        <v>5777.0124158999997</v>
      </c>
      <c r="D27" s="7" t="str">
        <f t="shared" si="4"/>
        <v>N/A</v>
      </c>
      <c r="E27" s="10">
        <v>4867.0310344999998</v>
      </c>
      <c r="F27" s="7" t="str">
        <f t="shared" si="5"/>
        <v>N/A</v>
      </c>
      <c r="G27" s="10">
        <v>3570.4766091000001</v>
      </c>
      <c r="H27" s="7" t="str">
        <f t="shared" si="6"/>
        <v>N/A</v>
      </c>
      <c r="I27" s="8">
        <v>-15.8</v>
      </c>
      <c r="J27" s="8">
        <v>-26.6</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0</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831504</v>
      </c>
      <c r="D6" s="7" t="str">
        <f>IF($B6="N/A","N/A",IF(C6&gt;10,"No",IF(C6&lt;-10,"No","Yes")))</f>
        <v>N/A</v>
      </c>
      <c r="E6" s="22">
        <v>866583</v>
      </c>
      <c r="F6" s="7" t="str">
        <f>IF($B6="N/A","N/A",IF(E6&gt;10,"No",IF(E6&lt;-10,"No","Yes")))</f>
        <v>N/A</v>
      </c>
      <c r="G6" s="22">
        <v>913805</v>
      </c>
      <c r="H6" s="7" t="str">
        <f>IF($B6="N/A","N/A",IF(G6&gt;10,"No",IF(G6&lt;-10,"No","Yes")))</f>
        <v>N/A</v>
      </c>
      <c r="I6" s="8">
        <v>4.2190000000000003</v>
      </c>
      <c r="J6" s="8">
        <v>5.4489999999999998</v>
      </c>
      <c r="K6" s="1" t="s">
        <v>734</v>
      </c>
      <c r="L6" s="85" t="str">
        <f>IF(J6="Div by 0", "N/A", IF(K6="N/A","N/A", IF(J6&gt;VALUE(MID(K6,1,2)), "No", IF(J6&lt;-1*VALUE(MID(K6,1,2)), "No", "Yes"))))</f>
        <v>Yes</v>
      </c>
    </row>
    <row r="7" spans="1:12" x14ac:dyDescent="0.25">
      <c r="A7" s="117" t="s">
        <v>59</v>
      </c>
      <c r="B7" s="22" t="s">
        <v>213</v>
      </c>
      <c r="C7" s="22">
        <v>705498.03</v>
      </c>
      <c r="D7" s="7" t="str">
        <f>IF($B7="N/A","N/A",IF(C7&gt;10,"No",IF(C7&lt;-10,"No","Yes")))</f>
        <v>N/A</v>
      </c>
      <c r="E7" s="22">
        <v>737930.29</v>
      </c>
      <c r="F7" s="7" t="str">
        <f>IF($B7="N/A","N/A",IF(E7&gt;10,"No",IF(E7&lt;-10,"No","Yes")))</f>
        <v>N/A</v>
      </c>
      <c r="G7" s="22">
        <v>745195.32</v>
      </c>
      <c r="H7" s="7" t="str">
        <f>IF($B7="N/A","N/A",IF(G7&gt;10,"No",IF(G7&lt;-10,"No","Yes")))</f>
        <v>N/A</v>
      </c>
      <c r="I7" s="8">
        <v>4.5970000000000004</v>
      </c>
      <c r="J7" s="8">
        <v>0.98450000000000004</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97.348419250000006</v>
      </c>
      <c r="D13" s="9" t="str">
        <f>IF($B13="N/A","N/A",IF(C13&gt;=95,"Yes","No"))</f>
        <v>N/A</v>
      </c>
      <c r="E13" s="4">
        <v>98.131165738999997</v>
      </c>
      <c r="F13" s="9" t="str">
        <f>IF($B13="N/A","N/A",IF(E13&gt;=95,"Yes","No"))</f>
        <v>N/A</v>
      </c>
      <c r="G13" s="4">
        <v>98.834981205000005</v>
      </c>
      <c r="H13" s="7" t="str">
        <f>IF($B13="N/A","N/A",IF(G13&gt;=95,"Yes","No"))</f>
        <v>N/A</v>
      </c>
      <c r="I13" s="8">
        <v>0.80410000000000004</v>
      </c>
      <c r="J13" s="8">
        <v>0.71719999999999995</v>
      </c>
      <c r="K13" s="25" t="s">
        <v>735</v>
      </c>
      <c r="L13" s="85" t="str">
        <f t="shared" ref="L13:L70" si="4">IF(J13="Div by 0", "N/A", IF(K13="N/A","N/A", IF(J13&gt;VALUE(MID(K13,1,2)), "No", IF(J13&lt;-1*VALUE(MID(K13,1,2)), "No", "Yes"))))</f>
        <v>Yes</v>
      </c>
    </row>
    <row r="14" spans="1:12" x14ac:dyDescent="0.25">
      <c r="A14" s="128" t="s">
        <v>365</v>
      </c>
      <c r="B14" s="33" t="s">
        <v>213</v>
      </c>
      <c r="C14" s="34">
        <v>2.6275279494000001</v>
      </c>
      <c r="D14" s="34" t="str">
        <f>IF($B14="N/A","N/A",IF(C14&gt;10,"No",IF(C14&lt;-10,"No","Yes")))</f>
        <v>N/A</v>
      </c>
      <c r="E14" s="34">
        <v>1.8440241731</v>
      </c>
      <c r="F14" s="9" t="str">
        <f>IF($B14="N/A","N/A",IF(E14&gt;95,"Yes","No"))</f>
        <v>N/A</v>
      </c>
      <c r="G14" s="34">
        <v>1.1409436368000001</v>
      </c>
      <c r="H14" s="7" t="str">
        <f>IF($B14="N/A","N/A",IF(G14&gt;95,"Yes","No"))</f>
        <v>N/A</v>
      </c>
      <c r="I14" s="35">
        <v>-29.8</v>
      </c>
      <c r="J14" s="35">
        <v>-38.1</v>
      </c>
      <c r="K14" s="36" t="s">
        <v>213</v>
      </c>
      <c r="L14" s="85" t="str">
        <f t="shared" si="4"/>
        <v>N/A</v>
      </c>
    </row>
    <row r="15" spans="1:12" x14ac:dyDescent="0.25">
      <c r="A15" s="128" t="s">
        <v>366</v>
      </c>
      <c r="B15" s="33" t="s">
        <v>213</v>
      </c>
      <c r="C15" s="34">
        <v>2.4052800700000002E-2</v>
      </c>
      <c r="D15" s="34" t="str">
        <f t="shared" ref="D15:D21" si="5">IF($B15="N/A","N/A",IF(C15&gt;10,"No",IF(C15&lt;-10,"No","Yes")))</f>
        <v>N/A</v>
      </c>
      <c r="E15" s="34">
        <v>2.48100874E-2</v>
      </c>
      <c r="F15" s="34" t="str">
        <f t="shared" ref="F15:F21" si="6">IF($B15="N/A","N/A",IF(E15&gt;10,"No",IF(E15&lt;-10,"No","Yes")))</f>
        <v>N/A</v>
      </c>
      <c r="G15" s="34">
        <v>2.40751583E-2</v>
      </c>
      <c r="H15" s="37" t="str">
        <f t="shared" ref="H15:H21" si="7">IF($B15="N/A","N/A",IF(G15&gt;10,"No",IF(G15&lt;-10,"No","Yes")))</f>
        <v>N/A</v>
      </c>
      <c r="I15" s="35">
        <v>3.1480000000000001</v>
      </c>
      <c r="J15" s="35">
        <v>-2.96</v>
      </c>
      <c r="K15" s="36" t="s">
        <v>213</v>
      </c>
      <c r="L15" s="85" t="str">
        <f t="shared" si="4"/>
        <v>N/A</v>
      </c>
    </row>
    <row r="16" spans="1:12" x14ac:dyDescent="0.25">
      <c r="A16" s="128" t="s">
        <v>367</v>
      </c>
      <c r="B16" s="33" t="s">
        <v>213</v>
      </c>
      <c r="C16" s="38">
        <v>22048</v>
      </c>
      <c r="D16" s="38" t="str">
        <f t="shared" si="5"/>
        <v>N/A</v>
      </c>
      <c r="E16" s="38">
        <v>16195</v>
      </c>
      <c r="F16" s="38" t="str">
        <f t="shared" si="6"/>
        <v>N/A</v>
      </c>
      <c r="G16" s="38">
        <v>10646</v>
      </c>
      <c r="H16" s="37" t="str">
        <f t="shared" si="7"/>
        <v>N/A</v>
      </c>
      <c r="I16" s="35">
        <v>-26.5</v>
      </c>
      <c r="J16" s="35">
        <v>-34.299999999999997</v>
      </c>
      <c r="K16" s="36" t="s">
        <v>213</v>
      </c>
      <c r="L16" s="85" t="str">
        <f t="shared" si="4"/>
        <v>N/A</v>
      </c>
    </row>
    <row r="17" spans="1:12" x14ac:dyDescent="0.25">
      <c r="A17" s="129" t="s">
        <v>368</v>
      </c>
      <c r="B17" s="33" t="s">
        <v>213</v>
      </c>
      <c r="C17" s="34">
        <v>2.6515807500999999</v>
      </c>
      <c r="D17" s="37" t="str">
        <f t="shared" si="5"/>
        <v>N/A</v>
      </c>
      <c r="E17" s="34">
        <v>1.8688342604999999</v>
      </c>
      <c r="F17" s="37" t="str">
        <f t="shared" si="6"/>
        <v>N/A</v>
      </c>
      <c r="G17" s="34">
        <v>1.1650187949999999</v>
      </c>
      <c r="H17" s="37" t="str">
        <f t="shared" si="7"/>
        <v>N/A</v>
      </c>
      <c r="I17" s="35">
        <v>-29.5</v>
      </c>
      <c r="J17" s="35">
        <v>-37.700000000000003</v>
      </c>
      <c r="K17" s="36" t="s">
        <v>213</v>
      </c>
      <c r="L17" s="85" t="str">
        <f t="shared" si="4"/>
        <v>N/A</v>
      </c>
    </row>
    <row r="18" spans="1:12" x14ac:dyDescent="0.25">
      <c r="A18" s="128" t="s">
        <v>677</v>
      </c>
      <c r="B18" s="33" t="s">
        <v>213</v>
      </c>
      <c r="C18" s="34">
        <v>80.197750362999997</v>
      </c>
      <c r="D18" s="37" t="str">
        <f t="shared" si="5"/>
        <v>N/A</v>
      </c>
      <c r="E18" s="34">
        <v>74.214263661999993</v>
      </c>
      <c r="F18" s="37" t="str">
        <f t="shared" si="6"/>
        <v>N/A</v>
      </c>
      <c r="G18" s="34">
        <v>70.082660153999996</v>
      </c>
      <c r="H18" s="37" t="str">
        <f t="shared" si="7"/>
        <v>N/A</v>
      </c>
      <c r="I18" s="8">
        <v>-7.46</v>
      </c>
      <c r="J18" s="8">
        <v>-5.57</v>
      </c>
      <c r="K18" s="36" t="s">
        <v>213</v>
      </c>
      <c r="L18" s="85" t="str">
        <f t="shared" si="4"/>
        <v>N/A</v>
      </c>
    </row>
    <row r="19" spans="1:12" x14ac:dyDescent="0.25">
      <c r="A19" s="128" t="s">
        <v>678</v>
      </c>
      <c r="B19" s="33" t="s">
        <v>213</v>
      </c>
      <c r="C19" s="34">
        <v>32.043722787</v>
      </c>
      <c r="D19" s="37" t="str">
        <f t="shared" si="5"/>
        <v>N/A</v>
      </c>
      <c r="E19" s="34">
        <v>27.08243285</v>
      </c>
      <c r="F19" s="37" t="str">
        <f t="shared" si="6"/>
        <v>N/A</v>
      </c>
      <c r="G19" s="34">
        <v>22.158557205000001</v>
      </c>
      <c r="H19" s="37" t="str">
        <f t="shared" si="7"/>
        <v>N/A</v>
      </c>
      <c r="I19" s="8">
        <v>-15.5</v>
      </c>
      <c r="J19" s="8">
        <v>-18.2</v>
      </c>
      <c r="K19" s="36" t="s">
        <v>213</v>
      </c>
      <c r="L19" s="85" t="str">
        <f t="shared" si="4"/>
        <v>N/A</v>
      </c>
    </row>
    <row r="20" spans="1:12" ht="25" x14ac:dyDescent="0.25">
      <c r="A20" s="128" t="s">
        <v>679</v>
      </c>
      <c r="B20" s="33" t="s">
        <v>213</v>
      </c>
      <c r="C20" s="34">
        <v>5.8962264200000003E-2</v>
      </c>
      <c r="D20" s="37" t="str">
        <f t="shared" si="5"/>
        <v>N/A</v>
      </c>
      <c r="E20" s="34">
        <v>0.11732016050000001</v>
      </c>
      <c r="F20" s="37" t="str">
        <f t="shared" si="6"/>
        <v>N/A</v>
      </c>
      <c r="G20" s="34">
        <v>0.76084914520000002</v>
      </c>
      <c r="H20" s="37" t="str">
        <f t="shared" si="7"/>
        <v>N/A</v>
      </c>
      <c r="I20" s="8">
        <v>98.97</v>
      </c>
      <c r="J20" s="8">
        <v>548.5</v>
      </c>
      <c r="K20" s="36" t="s">
        <v>213</v>
      </c>
      <c r="L20" s="85" t="str">
        <f t="shared" si="4"/>
        <v>N/A</v>
      </c>
    </row>
    <row r="21" spans="1:12" ht="25" x14ac:dyDescent="0.25">
      <c r="A21" s="128" t="s">
        <v>680</v>
      </c>
      <c r="B21" s="33" t="s">
        <v>213</v>
      </c>
      <c r="C21" s="34">
        <v>6.3497822900000001E-2</v>
      </c>
      <c r="D21" s="37" t="str">
        <f t="shared" si="5"/>
        <v>N/A</v>
      </c>
      <c r="E21" s="34">
        <v>3.7048471800000003E-2</v>
      </c>
      <c r="F21" s="37" t="str">
        <f t="shared" si="6"/>
        <v>N/A</v>
      </c>
      <c r="G21" s="34">
        <v>8.4538793900000006E-2</v>
      </c>
      <c r="H21" s="37" t="str">
        <f t="shared" si="7"/>
        <v>N/A</v>
      </c>
      <c r="I21" s="8">
        <v>-41.7</v>
      </c>
      <c r="J21" s="8">
        <v>128.19999999999999</v>
      </c>
      <c r="K21" s="36" t="s">
        <v>213</v>
      </c>
      <c r="L21" s="85" t="str">
        <f t="shared" si="4"/>
        <v>N/A</v>
      </c>
    </row>
    <row r="22" spans="1:12" x14ac:dyDescent="0.25">
      <c r="A22" s="108" t="s">
        <v>1687</v>
      </c>
      <c r="B22" s="25" t="s">
        <v>217</v>
      </c>
      <c r="C22" s="1">
        <v>1328</v>
      </c>
      <c r="D22" s="7" t="str">
        <f>IF($B22="N/A","N/A",IF(C22&gt;0,"No",IF(C22&lt;0,"No","Yes")))</f>
        <v>No</v>
      </c>
      <c r="E22" s="1">
        <v>926</v>
      </c>
      <c r="F22" s="7" t="str">
        <f>IF($B22="N/A","N/A",IF(E22&gt;0,"No",IF(E22&lt;0,"No","Yes")))</f>
        <v>No</v>
      </c>
      <c r="G22" s="1">
        <v>1065</v>
      </c>
      <c r="H22" s="7" t="str">
        <f>IF($B22="N/A","N/A",IF(G22&gt;0,"No",IF(G22&lt;0,"No","Yes")))</f>
        <v>No</v>
      </c>
      <c r="I22" s="8">
        <v>-30.3</v>
      </c>
      <c r="J22" s="8">
        <v>15.01</v>
      </c>
      <c r="K22" s="25" t="s">
        <v>213</v>
      </c>
      <c r="L22" s="85" t="str">
        <f t="shared" si="4"/>
        <v>N/A</v>
      </c>
    </row>
    <row r="23" spans="1:12" x14ac:dyDescent="0.25">
      <c r="A23" s="130" t="s">
        <v>145</v>
      </c>
      <c r="B23" s="25" t="s">
        <v>279</v>
      </c>
      <c r="C23" s="4">
        <v>0.31966172139999999</v>
      </c>
      <c r="D23" s="7" t="str">
        <f>IF($B23="N/A","N/A",IF(C23&gt;=10,"No",IF(C23&lt;0,"No","Yes")))</f>
        <v>Yes</v>
      </c>
      <c r="E23" s="4">
        <v>0.2139437307</v>
      </c>
      <c r="F23" s="7" t="str">
        <f>IF($B23="N/A","N/A",IF(E23&gt;=10,"No",IF(E23&lt;0,"No","Yes")))</f>
        <v>Yes</v>
      </c>
      <c r="G23" s="4">
        <v>0.234295063</v>
      </c>
      <c r="H23" s="7" t="str">
        <f>IF($B23="N/A","N/A",IF(G23&gt;=10,"No",IF(G23&lt;0,"No","Yes")))</f>
        <v>Yes</v>
      </c>
      <c r="I23" s="8">
        <v>-33.1</v>
      </c>
      <c r="J23" s="8">
        <v>9.5120000000000005</v>
      </c>
      <c r="K23" s="25" t="s">
        <v>213</v>
      </c>
      <c r="L23" s="85" t="str">
        <f t="shared" si="4"/>
        <v>N/A</v>
      </c>
    </row>
    <row r="24" spans="1:12" x14ac:dyDescent="0.25">
      <c r="A24" s="108" t="s">
        <v>424</v>
      </c>
      <c r="B24" s="21" t="s">
        <v>213</v>
      </c>
      <c r="C24" s="9">
        <v>77.501881114</v>
      </c>
      <c r="D24" s="37" t="str">
        <f t="shared" ref="D24:D27" si="8">IF($B24="N/A","N/A",IF(C24&gt;10,"No",IF(C24&lt;-10,"No","Yes")))</f>
        <v>N/A</v>
      </c>
      <c r="E24" s="9">
        <v>68.392664508999999</v>
      </c>
      <c r="F24" s="7" t="str">
        <f t="shared" ref="F24:F27" si="9">IF($B24="N/A","N/A",IF(E24&gt;10,"No",IF(E24&lt;-10,"No","Yes")))</f>
        <v>N/A</v>
      </c>
      <c r="G24" s="9">
        <v>67.445119102999996</v>
      </c>
      <c r="H24" s="7" t="str">
        <f t="shared" ref="H24:H27" si="10">IF($B24="N/A","N/A",IF(G24&gt;10,"No",IF(G24&lt;-10,"No","Yes")))</f>
        <v>N/A</v>
      </c>
      <c r="I24" s="8">
        <v>-11.8</v>
      </c>
      <c r="J24" s="8">
        <v>-1.39</v>
      </c>
      <c r="K24" s="25" t="s">
        <v>213</v>
      </c>
      <c r="L24" s="85" t="str">
        <f t="shared" si="4"/>
        <v>N/A</v>
      </c>
    </row>
    <row r="25" spans="1:12" x14ac:dyDescent="0.25">
      <c r="A25" s="108" t="s">
        <v>425</v>
      </c>
      <c r="B25" s="21" t="s">
        <v>213</v>
      </c>
      <c r="C25" s="9">
        <v>1.3920240783</v>
      </c>
      <c r="D25" s="37" t="str">
        <f t="shared" si="8"/>
        <v>N/A</v>
      </c>
      <c r="E25" s="9">
        <v>1.1866235167000001</v>
      </c>
      <c r="F25" s="7" t="str">
        <f t="shared" si="9"/>
        <v>N/A</v>
      </c>
      <c r="G25" s="9">
        <v>1.5413358243999999</v>
      </c>
      <c r="H25" s="7" t="str">
        <f t="shared" si="10"/>
        <v>N/A</v>
      </c>
      <c r="I25" s="8">
        <v>-14.8</v>
      </c>
      <c r="J25" s="8">
        <v>29.89</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1747</v>
      </c>
      <c r="J26" s="8" t="s">
        <v>1747</v>
      </c>
      <c r="K26" s="25" t="s">
        <v>213</v>
      </c>
      <c r="L26" s="85" t="str">
        <f t="shared" si="4"/>
        <v>N/A</v>
      </c>
    </row>
    <row r="27" spans="1:12" x14ac:dyDescent="0.25">
      <c r="A27" s="108" t="s">
        <v>422</v>
      </c>
      <c r="B27" s="21" t="s">
        <v>213</v>
      </c>
      <c r="C27" s="9">
        <v>0.1128668172</v>
      </c>
      <c r="D27" s="37" t="str">
        <f t="shared" si="8"/>
        <v>N/A</v>
      </c>
      <c r="E27" s="9">
        <v>0.1618122977</v>
      </c>
      <c r="F27" s="7" t="str">
        <f t="shared" si="9"/>
        <v>N/A</v>
      </c>
      <c r="G27" s="9">
        <v>0.28024287720000002</v>
      </c>
      <c r="H27" s="7" t="str">
        <f t="shared" si="10"/>
        <v>N/A</v>
      </c>
      <c r="I27" s="8">
        <v>43.37</v>
      </c>
      <c r="J27" s="8">
        <v>73.19</v>
      </c>
      <c r="K27" s="25" t="s">
        <v>213</v>
      </c>
      <c r="L27" s="85" t="str">
        <f t="shared" si="4"/>
        <v>N/A</v>
      </c>
    </row>
    <row r="28" spans="1:12" x14ac:dyDescent="0.25">
      <c r="A28" s="108" t="s">
        <v>950</v>
      </c>
      <c r="B28" s="21" t="s">
        <v>213</v>
      </c>
      <c r="C28" s="34">
        <v>21.204347783999999</v>
      </c>
      <c r="D28" s="37" t="str">
        <f>IF($B28="N/A","N/A",IF(C28&gt;10,"No",IF(C28&lt;-10,"No","Yes")))</f>
        <v>N/A</v>
      </c>
      <c r="E28" s="34">
        <v>21.339906276000001</v>
      </c>
      <c r="F28" s="37" t="str">
        <f>IF($B28="N/A","N/A",IF(E28&gt;10,"No",IF(E28&lt;-10,"No","Yes")))</f>
        <v>N/A</v>
      </c>
      <c r="G28" s="34">
        <v>21.341752343</v>
      </c>
      <c r="H28" s="37" t="str">
        <f>IF($B28="N/A","N/A",IF(G28&gt;10,"No",IF(G28&lt;-10,"No","Yes")))</f>
        <v>N/A</v>
      </c>
      <c r="I28" s="8">
        <v>0.63929999999999998</v>
      </c>
      <c r="J28" s="8">
        <v>8.6999999999999994E-3</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99.760674632999994</v>
      </c>
      <c r="D30" s="7" t="str">
        <f>IF($B30="N/A","N/A",IF(C30&gt;=98,"Yes","No"))</f>
        <v>Yes</v>
      </c>
      <c r="E30" s="9">
        <v>99.810404774000006</v>
      </c>
      <c r="F30" s="7" t="str">
        <f>IF($B30="N/A","N/A",IF(E30&gt;=98,"Yes","No"))</f>
        <v>Yes</v>
      </c>
      <c r="G30" s="9">
        <v>99.830379566999994</v>
      </c>
      <c r="H30" s="7" t="str">
        <f>IF($B30="N/A","N/A",IF(G30&gt;=98,"Yes","No"))</f>
        <v>Yes</v>
      </c>
      <c r="I30" s="8">
        <v>4.9799999999999997E-2</v>
      </c>
      <c r="J30" s="8">
        <v>0.02</v>
      </c>
      <c r="K30" s="25" t="s">
        <v>735</v>
      </c>
      <c r="L30" s="85" t="str">
        <f t="shared" si="4"/>
        <v>Yes</v>
      </c>
    </row>
    <row r="31" spans="1:12" x14ac:dyDescent="0.25">
      <c r="A31" s="108" t="s">
        <v>18</v>
      </c>
      <c r="B31" s="25" t="s">
        <v>277</v>
      </c>
      <c r="C31" s="9">
        <v>99.938665357999994</v>
      </c>
      <c r="D31" s="7" t="str">
        <f>IF($B31="N/A","N/A",IF(C31&gt;=95,"Yes","No"))</f>
        <v>Yes</v>
      </c>
      <c r="E31" s="9">
        <v>99.938032479</v>
      </c>
      <c r="F31" s="7" t="str">
        <f>IF($B31="N/A","N/A",IF(E31&gt;=95,"Yes","No"))</f>
        <v>Yes</v>
      </c>
      <c r="G31" s="9">
        <v>99.916721839000004</v>
      </c>
      <c r="H31" s="7" t="str">
        <f>IF($B31="N/A","N/A",IF(G31&gt;=95,"Yes","No"))</f>
        <v>Yes</v>
      </c>
      <c r="I31" s="8">
        <v>-1E-3</v>
      </c>
      <c r="J31" s="8">
        <v>-2.1000000000000001E-2</v>
      </c>
      <c r="K31" s="25" t="s">
        <v>735</v>
      </c>
      <c r="L31" s="85" t="str">
        <f t="shared" si="4"/>
        <v>Yes</v>
      </c>
    </row>
    <row r="32" spans="1:12" x14ac:dyDescent="0.25">
      <c r="A32" s="108" t="s">
        <v>23</v>
      </c>
      <c r="B32" s="21" t="s">
        <v>213</v>
      </c>
      <c r="C32" s="9">
        <v>76.421520521999994</v>
      </c>
      <c r="D32" s="7" t="str">
        <f t="shared" ref="D32:D37" si="11">IF($B32="N/A","N/A",IF(C32&gt;10,"No",IF(C32&lt;-10,"No","Yes")))</f>
        <v>N/A</v>
      </c>
      <c r="E32" s="9">
        <v>77.820243415999997</v>
      </c>
      <c r="F32" s="7" t="str">
        <f t="shared" ref="F32:F37" si="12">IF($B32="N/A","N/A",IF(E32&gt;10,"No",IF(E32&lt;-10,"No","Yes")))</f>
        <v>N/A</v>
      </c>
      <c r="G32" s="9">
        <v>78.823600221000007</v>
      </c>
      <c r="H32" s="7" t="str">
        <f t="shared" ref="H32:H37" si="13">IF($B32="N/A","N/A",IF(G32&gt;10,"No",IF(G32&lt;-10,"No","Yes")))</f>
        <v>N/A</v>
      </c>
      <c r="I32" s="8">
        <v>1.83</v>
      </c>
      <c r="J32" s="8">
        <v>1.2889999999999999</v>
      </c>
      <c r="K32" s="25" t="s">
        <v>735</v>
      </c>
      <c r="L32" s="85" t="str">
        <f t="shared" si="4"/>
        <v>Yes</v>
      </c>
    </row>
    <row r="33" spans="1:12" x14ac:dyDescent="0.25">
      <c r="A33" s="108" t="s">
        <v>24</v>
      </c>
      <c r="B33" s="21" t="s">
        <v>213</v>
      </c>
      <c r="C33" s="9">
        <v>20.090222055000002</v>
      </c>
      <c r="D33" s="7" t="str">
        <f t="shared" si="11"/>
        <v>N/A</v>
      </c>
      <c r="E33" s="9">
        <v>18.775466400999999</v>
      </c>
      <c r="F33" s="7" t="str">
        <f t="shared" si="12"/>
        <v>N/A</v>
      </c>
      <c r="G33" s="9">
        <v>17.812553006000002</v>
      </c>
      <c r="H33" s="7" t="str">
        <f t="shared" si="13"/>
        <v>N/A</v>
      </c>
      <c r="I33" s="8">
        <v>-6.54</v>
      </c>
      <c r="J33" s="8">
        <v>-5.13</v>
      </c>
      <c r="K33" s="25" t="s">
        <v>735</v>
      </c>
      <c r="L33" s="85" t="str">
        <f t="shared" si="4"/>
        <v>Yes</v>
      </c>
    </row>
    <row r="34" spans="1:12" x14ac:dyDescent="0.25">
      <c r="A34" s="108" t="s">
        <v>25</v>
      </c>
      <c r="B34" s="21" t="s">
        <v>213</v>
      </c>
      <c r="C34" s="9">
        <v>0.62621466640000001</v>
      </c>
      <c r="D34" s="7" t="str">
        <f t="shared" si="11"/>
        <v>N/A</v>
      </c>
      <c r="E34" s="9">
        <v>0.63398428080000002</v>
      </c>
      <c r="F34" s="7" t="str">
        <f t="shared" si="12"/>
        <v>N/A</v>
      </c>
      <c r="G34" s="9">
        <v>0.60494306769999995</v>
      </c>
      <c r="H34" s="7" t="str">
        <f t="shared" si="13"/>
        <v>N/A</v>
      </c>
      <c r="I34" s="8">
        <v>1.2410000000000001</v>
      </c>
      <c r="J34" s="8">
        <v>-4.58</v>
      </c>
      <c r="K34" s="25" t="s">
        <v>735</v>
      </c>
      <c r="L34" s="85" t="str">
        <f t="shared" si="4"/>
        <v>Yes</v>
      </c>
    </row>
    <row r="35" spans="1:12" x14ac:dyDescent="0.25">
      <c r="A35" s="108" t="s">
        <v>26</v>
      </c>
      <c r="B35" s="25" t="s">
        <v>213</v>
      </c>
      <c r="C35" s="9">
        <v>2.7593372972000001</v>
      </c>
      <c r="D35" s="7" t="str">
        <f t="shared" si="11"/>
        <v>N/A</v>
      </c>
      <c r="E35" s="9">
        <v>2.6595259773</v>
      </c>
      <c r="F35" s="7" t="str">
        <f t="shared" si="12"/>
        <v>N/A</v>
      </c>
      <c r="G35" s="9">
        <v>2.6475013816000001</v>
      </c>
      <c r="H35" s="7" t="str">
        <f t="shared" si="13"/>
        <v>N/A</v>
      </c>
      <c r="I35" s="8">
        <v>-3.62</v>
      </c>
      <c r="J35" s="8">
        <v>-0.45200000000000001</v>
      </c>
      <c r="K35" s="25" t="s">
        <v>213</v>
      </c>
      <c r="L35" s="85" t="str">
        <f t="shared" si="4"/>
        <v>N/A</v>
      </c>
    </row>
    <row r="36" spans="1:12" x14ac:dyDescent="0.25">
      <c r="A36" s="108" t="s">
        <v>60</v>
      </c>
      <c r="B36" s="25" t="s">
        <v>213</v>
      </c>
      <c r="C36" s="9">
        <v>0.102705459</v>
      </c>
      <c r="D36" s="7" t="str">
        <f t="shared" si="11"/>
        <v>N/A</v>
      </c>
      <c r="E36" s="9">
        <v>0.1107799253</v>
      </c>
      <c r="F36" s="7" t="str">
        <f t="shared" si="12"/>
        <v>N/A</v>
      </c>
      <c r="G36" s="9">
        <v>0.11140232329999999</v>
      </c>
      <c r="H36" s="7" t="str">
        <f t="shared" si="13"/>
        <v>N/A</v>
      </c>
      <c r="I36" s="8">
        <v>7.8620000000000001</v>
      </c>
      <c r="J36" s="8">
        <v>0.56179999999999997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0</v>
      </c>
      <c r="D38" s="7" t="str">
        <f>IF($B38="N/A","N/A",IF(C38&gt;=5,"No",IF(C38&lt;0,"No","Yes")))</f>
        <v>Yes</v>
      </c>
      <c r="E38" s="9">
        <v>0</v>
      </c>
      <c r="F38" s="7" t="str">
        <f>IF($B38="N/A","N/A",IF(E38&gt;=5,"No",IF(E38&lt;0,"No","Yes")))</f>
        <v>Yes</v>
      </c>
      <c r="G38" s="9">
        <v>0</v>
      </c>
      <c r="H38" s="7" t="str">
        <f>IF($B38="N/A","N/A",IF(G38&gt;=5,"No",IF(G38&lt;0,"No","Yes")))</f>
        <v>Yes</v>
      </c>
      <c r="I38" s="8" t="s">
        <v>1747</v>
      </c>
      <c r="J38" s="8" t="s">
        <v>1747</v>
      </c>
      <c r="K38" s="25" t="s">
        <v>735</v>
      </c>
      <c r="L38" s="85" t="str">
        <f t="shared" si="4"/>
        <v>N/A</v>
      </c>
    </row>
    <row r="39" spans="1:12" x14ac:dyDescent="0.25">
      <c r="A39" s="108" t="s">
        <v>63</v>
      </c>
      <c r="B39" s="25" t="s">
        <v>213</v>
      </c>
      <c r="C39" s="9">
        <v>28.487054783000001</v>
      </c>
      <c r="D39" s="7" t="str">
        <f>IF($B39="N/A","N/A",IF(C39&gt;10,"No",IF(C39&lt;-10,"No","Yes")))</f>
        <v>N/A</v>
      </c>
      <c r="E39" s="9">
        <v>27.60127997</v>
      </c>
      <c r="F39" s="7" t="str">
        <f>IF($B39="N/A","N/A",IF(E39&gt;10,"No",IF(E39&lt;-10,"No","Yes")))</f>
        <v>N/A</v>
      </c>
      <c r="G39" s="9">
        <v>26.516926477999998</v>
      </c>
      <c r="H39" s="7" t="str">
        <f>IF($B39="N/A","N/A",IF(G39&gt;10,"No",IF(G39&lt;-10,"No","Yes")))</f>
        <v>N/A</v>
      </c>
      <c r="I39" s="8">
        <v>-3.11</v>
      </c>
      <c r="J39" s="8">
        <v>-3.93</v>
      </c>
      <c r="K39" s="25" t="s">
        <v>735</v>
      </c>
      <c r="L39" s="85" t="str">
        <f t="shared" si="4"/>
        <v>Yes</v>
      </c>
    </row>
    <row r="40" spans="1:12" x14ac:dyDescent="0.25">
      <c r="A40" s="108" t="s">
        <v>64</v>
      </c>
      <c r="B40" s="25" t="s">
        <v>213</v>
      </c>
      <c r="C40" s="9">
        <v>0</v>
      </c>
      <c r="D40" s="7" t="str">
        <f>IF($B40="N/A","N/A",IF(C40&gt;10,"No",IF(C40&lt;-10,"No","Yes")))</f>
        <v>N/A</v>
      </c>
      <c r="E40" s="9">
        <v>0</v>
      </c>
      <c r="F40" s="7" t="str">
        <f>IF($B40="N/A","N/A",IF(E40&gt;10,"No",IF(E40&lt;-10,"No","Yes")))</f>
        <v>N/A</v>
      </c>
      <c r="G40" s="9">
        <v>0</v>
      </c>
      <c r="H40" s="7" t="str">
        <f>IF($B40="N/A","N/A",IF(G40&gt;10,"No",IF(G40&lt;-10,"No","Yes")))</f>
        <v>N/A</v>
      </c>
      <c r="I40" s="8" t="s">
        <v>1747</v>
      </c>
      <c r="J40" s="8" t="s">
        <v>1747</v>
      </c>
      <c r="K40" s="25" t="s">
        <v>735</v>
      </c>
      <c r="L40" s="85" t="str">
        <f t="shared" si="4"/>
        <v>N/A</v>
      </c>
    </row>
    <row r="41" spans="1:12" x14ac:dyDescent="0.25">
      <c r="A41" s="84" t="s">
        <v>19</v>
      </c>
      <c r="B41" s="21" t="s">
        <v>281</v>
      </c>
      <c r="C41" s="4">
        <v>2.1576564875000002</v>
      </c>
      <c r="D41" s="7" t="str">
        <f>IF($B41="N/A","N/A",IF(C41&gt;8,"No",IF(C41&lt;2,"No","Yes")))</f>
        <v>Yes</v>
      </c>
      <c r="E41" s="4">
        <v>2.0782775567999998</v>
      </c>
      <c r="F41" s="7" t="str">
        <f>IF($B41="N/A","N/A",IF(E41&gt;8,"No",IF(E41&lt;2,"No","Yes")))</f>
        <v>Yes</v>
      </c>
      <c r="G41" s="4">
        <v>1.9266692566000001</v>
      </c>
      <c r="H41" s="7" t="str">
        <f>IF($B41="N/A","N/A",IF(G41&gt;8,"No",IF(G41&lt;2,"No","Yes")))</f>
        <v>No</v>
      </c>
      <c r="I41" s="8">
        <v>-3.68</v>
      </c>
      <c r="J41" s="8">
        <v>-7.29</v>
      </c>
      <c r="K41" s="25" t="s">
        <v>735</v>
      </c>
      <c r="L41" s="85" t="str">
        <f t="shared" si="4"/>
        <v>Yes</v>
      </c>
    </row>
    <row r="42" spans="1:12" x14ac:dyDescent="0.25">
      <c r="A42" s="84" t="s">
        <v>170</v>
      </c>
      <c r="B42" s="21" t="s">
        <v>213</v>
      </c>
      <c r="C42" s="4">
        <v>11.140655968000001</v>
      </c>
      <c r="D42" s="7" t="str">
        <f t="shared" ref="D42:D49" si="14">IF($B42="N/A","N/A",IF(C42&gt;10,"No",IF(C42&lt;-10,"No","Yes")))</f>
        <v>N/A</v>
      </c>
      <c r="E42" s="4">
        <v>10.611562885</v>
      </c>
      <c r="F42" s="7" t="str">
        <f t="shared" ref="F42:F49" si="15">IF($B42="N/A","N/A",IF(E42&gt;10,"No",IF(E42&lt;-10,"No","Yes")))</f>
        <v>N/A</v>
      </c>
      <c r="G42" s="4">
        <v>9.7848009148999999</v>
      </c>
      <c r="H42" s="7" t="str">
        <f t="shared" ref="H42:H49" si="16">IF($B42="N/A","N/A",IF(G42&gt;10,"No",IF(G42&lt;-10,"No","Yes")))</f>
        <v>N/A</v>
      </c>
      <c r="I42" s="8">
        <v>-4.75</v>
      </c>
      <c r="J42" s="8">
        <v>-7.79</v>
      </c>
      <c r="K42" s="25" t="s">
        <v>735</v>
      </c>
      <c r="L42" s="85" t="str">
        <f>IF(J42="Div by 0", "N/A", IF(OR(J42="N/A",K42="N/A"),"N/A", IF(J42&gt;VALUE(MID(K42,1,2)), "No", IF(J42&lt;-1*VALUE(MID(K42,1,2)), "No", "Yes"))))</f>
        <v>Yes</v>
      </c>
    </row>
    <row r="43" spans="1:12" x14ac:dyDescent="0.25">
      <c r="A43" s="84" t="s">
        <v>171</v>
      </c>
      <c r="B43" s="21" t="s">
        <v>213</v>
      </c>
      <c r="C43" s="4">
        <v>24.628143700999999</v>
      </c>
      <c r="D43" s="7" t="str">
        <f t="shared" si="14"/>
        <v>N/A</v>
      </c>
      <c r="E43" s="4">
        <v>24.400547898999999</v>
      </c>
      <c r="F43" s="7" t="str">
        <f t="shared" si="15"/>
        <v>N/A</v>
      </c>
      <c r="G43" s="4">
        <v>23.251240691</v>
      </c>
      <c r="H43" s="7" t="str">
        <f t="shared" si="16"/>
        <v>N/A</v>
      </c>
      <c r="I43" s="8">
        <v>-0.92400000000000004</v>
      </c>
      <c r="J43" s="8">
        <v>-4.71</v>
      </c>
      <c r="K43" s="25" t="s">
        <v>735</v>
      </c>
      <c r="L43" s="85" t="str">
        <f>IF(J43="Div by 0", "N/A", IF(OR(J43="N/A",K43="N/A"),"N/A", IF(J43&gt;VALUE(MID(K43,1,2)), "No", IF(J43&lt;-1*VALUE(MID(K43,1,2)), "No", "Yes"))))</f>
        <v>Yes</v>
      </c>
    </row>
    <row r="44" spans="1:12" x14ac:dyDescent="0.25">
      <c r="A44" s="84" t="s">
        <v>172</v>
      </c>
      <c r="B44" s="21" t="s">
        <v>213</v>
      </c>
      <c r="C44" s="4">
        <v>2.9851930959000001</v>
      </c>
      <c r="D44" s="7" t="str">
        <f t="shared" si="14"/>
        <v>N/A</v>
      </c>
      <c r="E44" s="4">
        <v>2.86689215</v>
      </c>
      <c r="F44" s="7" t="str">
        <f t="shared" si="15"/>
        <v>N/A</v>
      </c>
      <c r="G44" s="4">
        <v>2.5235143165</v>
      </c>
      <c r="H44" s="7" t="str">
        <f t="shared" si="16"/>
        <v>N/A</v>
      </c>
      <c r="I44" s="8">
        <v>-3.96</v>
      </c>
      <c r="J44" s="8">
        <v>-12</v>
      </c>
      <c r="K44" s="25" t="s">
        <v>735</v>
      </c>
      <c r="L44" s="85" t="str">
        <f t="shared" ref="L44:L53" si="17">IF(J44="Div by 0", "N/A", IF(OR(J44="N/A",K44="N/A"),"N/A", IF(J44&gt;VALUE(MID(K44,1,2)), "No", IF(J44&lt;-1*VALUE(MID(K44,1,2)), "No", "Yes"))))</f>
        <v>No</v>
      </c>
    </row>
    <row r="45" spans="1:12" x14ac:dyDescent="0.25">
      <c r="A45" s="84" t="s">
        <v>173</v>
      </c>
      <c r="B45" s="21" t="s">
        <v>213</v>
      </c>
      <c r="C45" s="4">
        <v>28.389400412000001</v>
      </c>
      <c r="D45" s="7" t="str">
        <f t="shared" si="14"/>
        <v>N/A</v>
      </c>
      <c r="E45" s="4">
        <v>28.762853645</v>
      </c>
      <c r="F45" s="7" t="str">
        <f t="shared" si="15"/>
        <v>N/A</v>
      </c>
      <c r="G45" s="4">
        <v>29.155126094</v>
      </c>
      <c r="H45" s="7" t="str">
        <f t="shared" si="16"/>
        <v>N/A</v>
      </c>
      <c r="I45" s="8">
        <v>1.3149999999999999</v>
      </c>
      <c r="J45" s="8">
        <v>1.3640000000000001</v>
      </c>
      <c r="K45" s="25" t="s">
        <v>735</v>
      </c>
      <c r="L45" s="85" t="str">
        <f t="shared" si="17"/>
        <v>Yes</v>
      </c>
    </row>
    <row r="46" spans="1:12" x14ac:dyDescent="0.25">
      <c r="A46" s="84" t="s">
        <v>174</v>
      </c>
      <c r="B46" s="21" t="s">
        <v>213</v>
      </c>
      <c r="C46" s="4">
        <v>16.466667629</v>
      </c>
      <c r="D46" s="7" t="str">
        <f t="shared" si="14"/>
        <v>N/A</v>
      </c>
      <c r="E46" s="4">
        <v>16.840625767999999</v>
      </c>
      <c r="F46" s="7" t="str">
        <f t="shared" si="15"/>
        <v>N/A</v>
      </c>
      <c r="G46" s="4">
        <v>19.008431776999998</v>
      </c>
      <c r="H46" s="7" t="str">
        <f t="shared" si="16"/>
        <v>N/A</v>
      </c>
      <c r="I46" s="8">
        <v>2.2709999999999999</v>
      </c>
      <c r="J46" s="8">
        <v>12.87</v>
      </c>
      <c r="K46" s="25" t="s">
        <v>735</v>
      </c>
      <c r="L46" s="85" t="str">
        <f t="shared" si="17"/>
        <v>No</v>
      </c>
    </row>
    <row r="47" spans="1:12" x14ac:dyDescent="0.25">
      <c r="A47" s="84" t="s">
        <v>175</v>
      </c>
      <c r="B47" s="21" t="s">
        <v>213</v>
      </c>
      <c r="C47" s="4">
        <v>5.4876464815999997</v>
      </c>
      <c r="D47" s="7" t="str">
        <f t="shared" si="14"/>
        <v>N/A</v>
      </c>
      <c r="E47" s="4">
        <v>5.7582482000999997</v>
      </c>
      <c r="F47" s="7" t="str">
        <f t="shared" si="15"/>
        <v>N/A</v>
      </c>
      <c r="G47" s="4">
        <v>5.9107796520999996</v>
      </c>
      <c r="H47" s="7" t="str">
        <f t="shared" si="16"/>
        <v>N/A</v>
      </c>
      <c r="I47" s="8">
        <v>4.931</v>
      </c>
      <c r="J47" s="8">
        <v>2.649</v>
      </c>
      <c r="K47" s="25" t="s">
        <v>735</v>
      </c>
      <c r="L47" s="85" t="str">
        <f t="shared" si="17"/>
        <v>Yes</v>
      </c>
    </row>
    <row r="48" spans="1:12" x14ac:dyDescent="0.25">
      <c r="A48" s="84" t="s">
        <v>176</v>
      </c>
      <c r="B48" s="21" t="s">
        <v>213</v>
      </c>
      <c r="C48" s="4">
        <v>4.7511497239000002</v>
      </c>
      <c r="D48" s="7" t="str">
        <f t="shared" si="14"/>
        <v>N/A</v>
      </c>
      <c r="E48" s="4">
        <v>4.7253407924999999</v>
      </c>
      <c r="F48" s="7" t="str">
        <f t="shared" si="15"/>
        <v>N/A</v>
      </c>
      <c r="G48" s="4">
        <v>4.6169587603000002</v>
      </c>
      <c r="H48" s="7" t="str">
        <f t="shared" si="16"/>
        <v>N/A</v>
      </c>
      <c r="I48" s="8">
        <v>-0.54300000000000004</v>
      </c>
      <c r="J48" s="8">
        <v>-2.29</v>
      </c>
      <c r="K48" s="25" t="s">
        <v>735</v>
      </c>
      <c r="L48" s="85" t="str">
        <f t="shared" si="17"/>
        <v>Yes</v>
      </c>
    </row>
    <row r="49" spans="1:12" x14ac:dyDescent="0.25">
      <c r="A49" s="84" t="s">
        <v>952</v>
      </c>
      <c r="B49" s="21" t="s">
        <v>213</v>
      </c>
      <c r="C49" s="4">
        <v>3.9934865016000001</v>
      </c>
      <c r="D49" s="7" t="str">
        <f t="shared" si="14"/>
        <v>N/A</v>
      </c>
      <c r="E49" s="4">
        <v>3.9556511032000001</v>
      </c>
      <c r="F49" s="7" t="str">
        <f t="shared" si="15"/>
        <v>N/A</v>
      </c>
      <c r="G49" s="4">
        <v>3.8224785374999999</v>
      </c>
      <c r="H49" s="7" t="str">
        <f t="shared" si="16"/>
        <v>N/A</v>
      </c>
      <c r="I49" s="8">
        <v>-0.94699999999999995</v>
      </c>
      <c r="J49" s="8">
        <v>-3.37</v>
      </c>
      <c r="K49" s="25" t="s">
        <v>735</v>
      </c>
      <c r="L49" s="85" t="str">
        <f t="shared" si="17"/>
        <v>Yes</v>
      </c>
    </row>
    <row r="50" spans="1:12" x14ac:dyDescent="0.25">
      <c r="A50" s="108" t="s">
        <v>208</v>
      </c>
      <c r="B50" s="21" t="s">
        <v>213</v>
      </c>
      <c r="C50" s="22">
        <v>314704</v>
      </c>
      <c r="D50" s="5" t="str">
        <f t="shared" ref="D50:D53" si="18">IF($B50="N/A","N/A",IF(C50&lt;0,"No","Yes"))</f>
        <v>N/A</v>
      </c>
      <c r="E50" s="22">
        <v>320722</v>
      </c>
      <c r="F50" s="5" t="str">
        <f t="shared" ref="F50:F53" si="19">IF($B50="N/A","N/A",IF(E50&lt;0,"No","Yes"))</f>
        <v>N/A</v>
      </c>
      <c r="G50" s="22">
        <v>318777</v>
      </c>
      <c r="H50" s="5" t="str">
        <f t="shared" ref="H50:H53" si="20">IF($B50="N/A","N/A",IF(G50&lt;0,"No","Yes"))</f>
        <v>N/A</v>
      </c>
      <c r="I50" s="8">
        <v>1.9119999999999999</v>
      </c>
      <c r="J50" s="8">
        <v>-0.60599999999999998</v>
      </c>
      <c r="K50" s="25" t="s">
        <v>735</v>
      </c>
      <c r="L50" s="85" t="str">
        <f t="shared" si="17"/>
        <v>Yes</v>
      </c>
    </row>
    <row r="51" spans="1:12" x14ac:dyDescent="0.25">
      <c r="A51" s="108" t="s">
        <v>209</v>
      </c>
      <c r="B51" s="21" t="s">
        <v>213</v>
      </c>
      <c r="C51" s="22">
        <v>24753</v>
      </c>
      <c r="D51" s="5" t="str">
        <f t="shared" si="18"/>
        <v>N/A</v>
      </c>
      <c r="E51" s="22">
        <v>24780</v>
      </c>
      <c r="F51" s="5" t="str">
        <f t="shared" si="19"/>
        <v>N/A</v>
      </c>
      <c r="G51" s="22">
        <v>23014</v>
      </c>
      <c r="H51" s="5" t="str">
        <f t="shared" si="20"/>
        <v>N/A</v>
      </c>
      <c r="I51" s="8">
        <v>0.1091</v>
      </c>
      <c r="J51" s="8">
        <v>-7.13</v>
      </c>
      <c r="K51" s="25" t="s">
        <v>735</v>
      </c>
      <c r="L51" s="85" t="str">
        <f t="shared" si="17"/>
        <v>Yes</v>
      </c>
    </row>
    <row r="52" spans="1:12" x14ac:dyDescent="0.25">
      <c r="A52" s="108" t="s">
        <v>210</v>
      </c>
      <c r="B52" s="21" t="s">
        <v>213</v>
      </c>
      <c r="C52" s="22">
        <v>365896</v>
      </c>
      <c r="D52" s="5" t="str">
        <f t="shared" si="18"/>
        <v>N/A</v>
      </c>
      <c r="E52" s="22">
        <v>387769</v>
      </c>
      <c r="F52" s="5" t="str">
        <f t="shared" si="19"/>
        <v>N/A</v>
      </c>
      <c r="G52" s="22">
        <v>432325</v>
      </c>
      <c r="H52" s="5" t="str">
        <f t="shared" si="20"/>
        <v>N/A</v>
      </c>
      <c r="I52" s="8">
        <v>5.9779999999999998</v>
      </c>
      <c r="J52" s="8">
        <v>11.49</v>
      </c>
      <c r="K52" s="25" t="s">
        <v>735</v>
      </c>
      <c r="L52" s="85" t="str">
        <f t="shared" si="17"/>
        <v>No</v>
      </c>
    </row>
    <row r="53" spans="1:12" x14ac:dyDescent="0.25">
      <c r="A53" s="108" t="s">
        <v>953</v>
      </c>
      <c r="B53" s="21" t="s">
        <v>213</v>
      </c>
      <c r="C53" s="22">
        <v>93259</v>
      </c>
      <c r="D53" s="5" t="str">
        <f t="shared" si="18"/>
        <v>N/A</v>
      </c>
      <c r="E53" s="22">
        <v>99763</v>
      </c>
      <c r="F53" s="5" t="str">
        <f t="shared" si="19"/>
        <v>N/A</v>
      </c>
      <c r="G53" s="22">
        <v>105779</v>
      </c>
      <c r="H53" s="5" t="str">
        <f t="shared" si="20"/>
        <v>N/A</v>
      </c>
      <c r="I53" s="8">
        <v>6.9740000000000002</v>
      </c>
      <c r="J53" s="8">
        <v>6.03</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55.928414054999998</v>
      </c>
      <c r="D56" s="7" t="str">
        <f t="shared" ref="D56:D57" si="21">IF($B56="N/A","N/A",IF(C56&gt;10,"No",IF(C56&lt;-10,"No","Yes")))</f>
        <v>N/A</v>
      </c>
      <c r="E56" s="4">
        <v>55.751382153000002</v>
      </c>
      <c r="F56" s="7" t="str">
        <f t="shared" ref="F56:F57" si="22">IF($B56="N/A","N/A",IF(E56&gt;10,"No",IF(E56&lt;-10,"No","Yes")))</f>
        <v>N/A</v>
      </c>
      <c r="G56" s="4">
        <v>55.115806982999999</v>
      </c>
      <c r="H56" s="7" t="str">
        <f t="shared" ref="H56:H57" si="23">IF($B56="N/A","N/A",IF(G56&gt;10,"No",IF(G56&lt;-10,"No","Yes")))</f>
        <v>N/A</v>
      </c>
      <c r="I56" s="8">
        <v>-0.317</v>
      </c>
      <c r="J56" s="8">
        <v>-1.1399999999999999</v>
      </c>
      <c r="K56" s="25" t="s">
        <v>735</v>
      </c>
      <c r="L56" s="85" t="str">
        <f>IF(J56="Div by 0", "N/A", IF(OR(J56="N/A",K56="N/A"),"N/A", IF(J56&gt;VALUE(MID(K56,1,2)), "No", IF(J56&lt;-1*VALUE(MID(K56,1,2)), "No", "Yes"))))</f>
        <v>Yes</v>
      </c>
    </row>
    <row r="57" spans="1:12" x14ac:dyDescent="0.25">
      <c r="A57" s="130" t="s">
        <v>178</v>
      </c>
      <c r="B57" s="21" t="s">
        <v>213</v>
      </c>
      <c r="C57" s="4">
        <v>44.071585945000002</v>
      </c>
      <c r="D57" s="7" t="str">
        <f t="shared" si="21"/>
        <v>N/A</v>
      </c>
      <c r="E57" s="4">
        <v>44.248617846999998</v>
      </c>
      <c r="F57" s="7" t="str">
        <f t="shared" si="22"/>
        <v>N/A</v>
      </c>
      <c r="G57" s="4">
        <v>44.884193017000001</v>
      </c>
      <c r="H57" s="7" t="str">
        <f t="shared" si="23"/>
        <v>N/A</v>
      </c>
      <c r="I57" s="8">
        <v>0.4017</v>
      </c>
      <c r="J57" s="8">
        <v>1.4359999999999999</v>
      </c>
      <c r="K57" s="25" t="s">
        <v>735</v>
      </c>
      <c r="L57" s="85" t="str">
        <f>IF(J57="Div by 0", "N/A", IF(OR(J57="N/A",K57="N/A"),"N/A", IF(J57&gt;VALUE(MID(K57,1,2)), "No", IF(J57&lt;-1*VALUE(MID(K57,1,2)), "No", "Yes"))))</f>
        <v>Yes</v>
      </c>
    </row>
    <row r="58" spans="1:12" x14ac:dyDescent="0.25">
      <c r="A58" s="131" t="s">
        <v>681</v>
      </c>
      <c r="B58" s="21" t="s">
        <v>282</v>
      </c>
      <c r="C58" s="4">
        <v>68.044170562999994</v>
      </c>
      <c r="D58" s="7" t="str">
        <f>IF($B58="N/A","N/A",IF(C58&gt;70,"No",IF(C58&lt;40,"No","Yes")))</f>
        <v>Yes</v>
      </c>
      <c r="E58" s="4">
        <v>68.038145220999994</v>
      </c>
      <c r="F58" s="7" t="str">
        <f>IF($B58="N/A","N/A",IF(E58&gt;70,"No",IF(E58&lt;40,"No","Yes")))</f>
        <v>Yes</v>
      </c>
      <c r="G58" s="4">
        <v>58.670941831</v>
      </c>
      <c r="H58" s="7" t="str">
        <f>IF($B58="N/A","N/A",IF(G58&gt;70,"No",IF(G58&lt;40,"No","Yes")))</f>
        <v>Yes</v>
      </c>
      <c r="I58" s="8">
        <v>-8.9999999999999993E-3</v>
      </c>
      <c r="J58" s="8">
        <v>-13.8</v>
      </c>
      <c r="K58" s="25" t="s">
        <v>735</v>
      </c>
      <c r="L58" s="85" t="str">
        <f t="shared" si="4"/>
        <v>No</v>
      </c>
    </row>
    <row r="59" spans="1:12" x14ac:dyDescent="0.25">
      <c r="A59" s="108" t="s">
        <v>682</v>
      </c>
      <c r="B59" s="21" t="s">
        <v>213</v>
      </c>
      <c r="C59" s="4">
        <v>76.494041057999993</v>
      </c>
      <c r="D59" s="7" t="str">
        <f>IF($B59="N/A","N/A",IF(C59&gt;10,"No",IF(C59&lt;-10,"No","Yes")))</f>
        <v>N/A</v>
      </c>
      <c r="E59" s="4">
        <v>76.678652674999995</v>
      </c>
      <c r="F59" s="7" t="str">
        <f>IF($B59="N/A","N/A",IF(E59&gt;10,"No",IF(E59&lt;-10,"No","Yes")))</f>
        <v>N/A</v>
      </c>
      <c r="G59" s="4">
        <v>76.483921899999999</v>
      </c>
      <c r="H59" s="7" t="str">
        <f>IF($B59="N/A","N/A",IF(G59&gt;10,"No",IF(G59&lt;-10,"No","Yes")))</f>
        <v>N/A</v>
      </c>
      <c r="I59" s="8">
        <v>0.24129999999999999</v>
      </c>
      <c r="J59" s="8">
        <v>-0.254</v>
      </c>
      <c r="K59" s="21" t="s">
        <v>213</v>
      </c>
      <c r="L59" s="85" t="str">
        <f t="shared" si="4"/>
        <v>N/A</v>
      </c>
    </row>
    <row r="60" spans="1:12" x14ac:dyDescent="0.25">
      <c r="A60" s="108" t="s">
        <v>683</v>
      </c>
      <c r="B60" s="21" t="s">
        <v>213</v>
      </c>
      <c r="C60" s="4">
        <v>81.313305567</v>
      </c>
      <c r="D60" s="7" t="str">
        <f t="shared" ref="D60:D66" si="24">IF($B60="N/A","N/A",IF(C60&gt;10,"No",IF(C60&lt;-10,"No","Yes")))</f>
        <v>N/A</v>
      </c>
      <c r="E60" s="4">
        <v>81.432713504999995</v>
      </c>
      <c r="F60" s="7" t="str">
        <f t="shared" ref="F60:F66" si="25">IF($B60="N/A","N/A",IF(E60&gt;10,"No",IF(E60&lt;-10,"No","Yes")))</f>
        <v>N/A</v>
      </c>
      <c r="G60" s="4">
        <v>81.929913173000003</v>
      </c>
      <c r="H60" s="7" t="str">
        <f t="shared" ref="H60:H66" si="26">IF($B60="N/A","N/A",IF(G60&gt;10,"No",IF(G60&lt;-10,"No","Yes")))</f>
        <v>N/A</v>
      </c>
      <c r="I60" s="8">
        <v>0.14680000000000001</v>
      </c>
      <c r="J60" s="8">
        <v>0.61060000000000003</v>
      </c>
      <c r="K60" s="21" t="s">
        <v>213</v>
      </c>
      <c r="L60" s="85" t="str">
        <f t="shared" si="4"/>
        <v>N/A</v>
      </c>
    </row>
    <row r="61" spans="1:12" x14ac:dyDescent="0.25">
      <c r="A61" s="108" t="s">
        <v>1732</v>
      </c>
      <c r="B61" s="21" t="s">
        <v>213</v>
      </c>
      <c r="C61" s="4">
        <v>72.724139644000005</v>
      </c>
      <c r="D61" s="7" t="str">
        <f t="shared" si="24"/>
        <v>N/A</v>
      </c>
      <c r="E61" s="4">
        <v>73.075727564000005</v>
      </c>
      <c r="F61" s="7" t="str">
        <f t="shared" si="25"/>
        <v>N/A</v>
      </c>
      <c r="G61" s="4">
        <v>54.061264221000002</v>
      </c>
      <c r="H61" s="7" t="str">
        <f t="shared" si="26"/>
        <v>N/A</v>
      </c>
      <c r="I61" s="8">
        <v>0.48349999999999999</v>
      </c>
      <c r="J61" s="8">
        <v>-26</v>
      </c>
      <c r="K61" s="21" t="s">
        <v>213</v>
      </c>
      <c r="L61" s="85" t="str">
        <f t="shared" si="4"/>
        <v>N/A</v>
      </c>
    </row>
    <row r="62" spans="1:12" x14ac:dyDescent="0.25">
      <c r="A62" s="108" t="s">
        <v>684</v>
      </c>
      <c r="B62" s="21" t="s">
        <v>213</v>
      </c>
      <c r="C62" s="4">
        <v>56.621901289999997</v>
      </c>
      <c r="D62" s="7" t="str">
        <f t="shared" si="24"/>
        <v>N/A</v>
      </c>
      <c r="E62" s="4">
        <v>56.511076473000003</v>
      </c>
      <c r="F62" s="7" t="str">
        <f t="shared" si="25"/>
        <v>N/A</v>
      </c>
      <c r="G62" s="4">
        <v>51.457458158999998</v>
      </c>
      <c r="H62" s="7" t="str">
        <f t="shared" si="26"/>
        <v>N/A</v>
      </c>
      <c r="I62" s="8">
        <v>-0.19600000000000001</v>
      </c>
      <c r="J62" s="8">
        <v>-8.94</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1.1547749620000001</v>
      </c>
      <c r="D64" s="7" t="str">
        <f t="shared" si="24"/>
        <v>N/A</v>
      </c>
      <c r="E64" s="4">
        <v>1.0799888758</v>
      </c>
      <c r="F64" s="7" t="str">
        <f t="shared" si="25"/>
        <v>N/A</v>
      </c>
      <c r="G64" s="4">
        <v>1.0262583374000001</v>
      </c>
      <c r="H64" s="7" t="str">
        <f t="shared" si="26"/>
        <v>N/A</v>
      </c>
      <c r="I64" s="8">
        <v>-6.48</v>
      </c>
      <c r="J64" s="8">
        <v>-4.9800000000000004</v>
      </c>
      <c r="K64" s="21" t="s">
        <v>213</v>
      </c>
      <c r="L64" s="85" t="str">
        <f t="shared" si="4"/>
        <v>N/A</v>
      </c>
    </row>
    <row r="65" spans="1:12" x14ac:dyDescent="0.25">
      <c r="A65" s="84" t="s">
        <v>147</v>
      </c>
      <c r="B65" s="21" t="s">
        <v>213</v>
      </c>
      <c r="C65" s="4">
        <v>1.3925368970000001</v>
      </c>
      <c r="D65" s="7" t="str">
        <f t="shared" si="24"/>
        <v>N/A</v>
      </c>
      <c r="E65" s="4">
        <v>1.3592466042</v>
      </c>
      <c r="F65" s="7" t="str">
        <f t="shared" si="25"/>
        <v>N/A</v>
      </c>
      <c r="G65" s="4">
        <v>1.3611219024000001</v>
      </c>
      <c r="H65" s="7" t="str">
        <f t="shared" si="26"/>
        <v>N/A</v>
      </c>
      <c r="I65" s="8">
        <v>-2.39</v>
      </c>
      <c r="J65" s="8">
        <v>0.13800000000000001</v>
      </c>
      <c r="K65" s="21" t="s">
        <v>213</v>
      </c>
      <c r="L65" s="85" t="str">
        <f t="shared" si="4"/>
        <v>N/A</v>
      </c>
    </row>
    <row r="66" spans="1:12" x14ac:dyDescent="0.25">
      <c r="A66" s="84" t="s">
        <v>148</v>
      </c>
      <c r="B66" s="21" t="s">
        <v>213</v>
      </c>
      <c r="C66" s="4">
        <v>1.4708287632999999</v>
      </c>
      <c r="D66" s="7" t="str">
        <f t="shared" si="24"/>
        <v>N/A</v>
      </c>
      <c r="E66" s="4">
        <v>1.4505246467999999</v>
      </c>
      <c r="F66" s="7" t="str">
        <f t="shared" si="25"/>
        <v>N/A</v>
      </c>
      <c r="G66" s="4">
        <v>1.4263436947999999</v>
      </c>
      <c r="H66" s="7" t="str">
        <f t="shared" si="26"/>
        <v>N/A</v>
      </c>
      <c r="I66" s="8">
        <v>-1.38</v>
      </c>
      <c r="J66" s="8">
        <v>-1.67</v>
      </c>
      <c r="K66" s="21" t="s">
        <v>213</v>
      </c>
      <c r="L66" s="85" t="str">
        <f t="shared" si="4"/>
        <v>N/A</v>
      </c>
    </row>
    <row r="67" spans="1:12" x14ac:dyDescent="0.25">
      <c r="A67" s="108" t="s">
        <v>955</v>
      </c>
      <c r="B67" s="25" t="s">
        <v>213</v>
      </c>
      <c r="C67" s="1">
        <v>4209</v>
      </c>
      <c r="D67" s="7" t="str">
        <f>IF($B67="N/A","N/A",IF(C67&gt;10,"No",IF(C67&lt;-10,"No","Yes")))</f>
        <v>N/A</v>
      </c>
      <c r="E67" s="1">
        <v>4996</v>
      </c>
      <c r="F67" s="7" t="str">
        <f>IF($B67="N/A","N/A",IF(E67&gt;10,"No",IF(E67&lt;-10,"No","Yes")))</f>
        <v>N/A</v>
      </c>
      <c r="G67" s="1">
        <v>5800</v>
      </c>
      <c r="H67" s="7" t="str">
        <f>IF($B67="N/A","N/A",IF(G67&gt;10,"No",IF(G67&lt;-10,"No","Yes")))</f>
        <v>N/A</v>
      </c>
      <c r="I67" s="8">
        <v>18.7</v>
      </c>
      <c r="J67" s="8">
        <v>16.09</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663</v>
      </c>
      <c r="D69" s="7" t="str">
        <f t="shared" si="27"/>
        <v>No</v>
      </c>
      <c r="E69" s="1">
        <v>926</v>
      </c>
      <c r="F69" s="7" t="str">
        <f t="shared" si="28"/>
        <v>No</v>
      </c>
      <c r="G69" s="1">
        <v>1293</v>
      </c>
      <c r="H69" s="7" t="str">
        <f t="shared" si="29"/>
        <v>No</v>
      </c>
      <c r="I69" s="8">
        <v>39.67</v>
      </c>
      <c r="J69" s="8">
        <v>39.630000000000003</v>
      </c>
      <c r="K69" s="21" t="s">
        <v>213</v>
      </c>
      <c r="L69" s="85" t="str">
        <f t="shared" si="4"/>
        <v>N/A</v>
      </c>
    </row>
    <row r="70" spans="1:12" x14ac:dyDescent="0.25">
      <c r="A70" s="84" t="s">
        <v>203</v>
      </c>
      <c r="B70" s="33" t="s">
        <v>213</v>
      </c>
      <c r="C70" s="9">
        <v>97.586726998000003</v>
      </c>
      <c r="D70" s="7" t="str">
        <f>IF($B70="N/A","N/A",IF(C70&gt;10,"No",IF(C70&lt;-10,"No","Yes")))</f>
        <v>N/A</v>
      </c>
      <c r="E70" s="9">
        <v>97.948164147</v>
      </c>
      <c r="F70" s="7" t="str">
        <f>IF($B70="N/A","N/A",IF(E70&gt;10,"No",IF(E70&lt;-10,"No","Yes")))</f>
        <v>N/A</v>
      </c>
      <c r="G70" s="9">
        <v>98.143851507999997</v>
      </c>
      <c r="H70" s="7" t="str">
        <f>IF($B70="N/A","N/A",IF(G70&gt;10,"No",IF(G70&lt;-10,"No","Yes")))</f>
        <v>N/A</v>
      </c>
      <c r="I70" s="8">
        <v>0.37040000000000001</v>
      </c>
      <c r="J70" s="8">
        <v>0.19980000000000001</v>
      </c>
      <c r="K70" s="33" t="s">
        <v>213</v>
      </c>
      <c r="L70" s="85" t="str">
        <f t="shared" si="4"/>
        <v>N/A</v>
      </c>
    </row>
    <row r="71" spans="1:12" x14ac:dyDescent="0.25">
      <c r="A71" s="108" t="s">
        <v>65</v>
      </c>
      <c r="B71" s="25" t="s">
        <v>213</v>
      </c>
      <c r="C71" s="1">
        <v>166734</v>
      </c>
      <c r="D71" s="7" t="str">
        <f>IF($B71="N/A","N/A",IF(C71&gt;10,"No",IF(C71&lt;-10,"No","Yes")))</f>
        <v>N/A</v>
      </c>
      <c r="E71" s="1">
        <v>174886</v>
      </c>
      <c r="F71" s="7" t="str">
        <f>IF($B71="N/A","N/A",IF(E71&gt;10,"No",IF(E71&lt;-10,"No","Yes")))</f>
        <v>N/A</v>
      </c>
      <c r="G71" s="1">
        <v>182127</v>
      </c>
      <c r="H71" s="7" t="str">
        <f>IF($B71="N/A","N/A",IF(G71&gt;10,"No",IF(G71&lt;-10,"No","Yes")))</f>
        <v>N/A</v>
      </c>
      <c r="I71" s="8">
        <v>4.8890000000000002</v>
      </c>
      <c r="J71" s="8">
        <v>4.1399999999999997</v>
      </c>
      <c r="K71" s="25" t="s">
        <v>735</v>
      </c>
      <c r="L71" s="85" t="str">
        <f t="shared" ref="L71:L103" si="30">IF(J71="Div by 0", "N/A", IF(K71="N/A","N/A", IF(J71&gt;VALUE(MID(K71,1,2)), "No", IF(J71&lt;-1*VALUE(MID(K71,1,2)), "No", "Yes"))))</f>
        <v>Yes</v>
      </c>
    </row>
    <row r="72" spans="1:12" x14ac:dyDescent="0.25">
      <c r="A72" s="116" t="s">
        <v>66</v>
      </c>
      <c r="B72" s="25" t="s">
        <v>213</v>
      </c>
      <c r="C72" s="1">
        <v>149351.67999999999</v>
      </c>
      <c r="D72" s="7" t="str">
        <f>IF($B72="N/A","N/A",IF(C72&gt;10,"No",IF(C72&lt;-10,"No","Yes")))</f>
        <v>N/A</v>
      </c>
      <c r="E72" s="1">
        <v>156927.01</v>
      </c>
      <c r="F72" s="7" t="str">
        <f>IF($B72="N/A","N/A",IF(E72&gt;10,"No",IF(E72&lt;-10,"No","Yes")))</f>
        <v>N/A</v>
      </c>
      <c r="G72" s="1">
        <v>163734.54</v>
      </c>
      <c r="H72" s="7" t="str">
        <f>IF($B72="N/A","N/A",IF(G72&gt;10,"No",IF(G72&lt;-10,"No","Yes")))</f>
        <v>N/A</v>
      </c>
      <c r="I72" s="8">
        <v>5.0720000000000001</v>
      </c>
      <c r="J72" s="8">
        <v>4.3380000000000001</v>
      </c>
      <c r="K72" s="25" t="s">
        <v>736</v>
      </c>
      <c r="L72" s="85" t="str">
        <f t="shared" si="30"/>
        <v>Yes</v>
      </c>
    </row>
    <row r="73" spans="1:12" x14ac:dyDescent="0.25">
      <c r="A73" s="84" t="s">
        <v>67</v>
      </c>
      <c r="B73" s="21" t="s">
        <v>283</v>
      </c>
      <c r="C73" s="4">
        <v>94.631660780000004</v>
      </c>
      <c r="D73" s="7" t="str">
        <f>IF($B73="N/A","N/A",IF(C73&gt;=90,"Yes","No"))</f>
        <v>Yes</v>
      </c>
      <c r="E73" s="4">
        <v>94.282654562000005</v>
      </c>
      <c r="F73" s="7" t="str">
        <f>IF($B73="N/A","N/A",IF(E73&gt;=90,"Yes","No"))</f>
        <v>Yes</v>
      </c>
      <c r="G73" s="4">
        <v>94.001509917000007</v>
      </c>
      <c r="H73" s="7" t="str">
        <f>IF($B73="N/A","N/A",IF(G73&gt;=90,"Yes","No"))</f>
        <v>Yes</v>
      </c>
      <c r="I73" s="8">
        <v>-0.36899999999999999</v>
      </c>
      <c r="J73" s="8">
        <v>-0.29799999999999999</v>
      </c>
      <c r="K73" s="25" t="s">
        <v>735</v>
      </c>
      <c r="L73" s="85" t="str">
        <f t="shared" si="30"/>
        <v>Yes</v>
      </c>
    </row>
    <row r="74" spans="1:12" x14ac:dyDescent="0.25">
      <c r="A74" s="108" t="s">
        <v>956</v>
      </c>
      <c r="B74" s="21" t="s">
        <v>283</v>
      </c>
      <c r="C74" s="4">
        <v>94.995177734999999</v>
      </c>
      <c r="D74" s="7" t="str">
        <f>IF($B74="N/A","N/A",IF(C74&gt;=90,"Yes","No"))</f>
        <v>Yes</v>
      </c>
      <c r="E74" s="4">
        <v>94.739202399999996</v>
      </c>
      <c r="F74" s="7" t="str">
        <f>IF($B74="N/A","N/A",IF(E74&gt;=90,"Yes","No"))</f>
        <v>Yes</v>
      </c>
      <c r="G74" s="4">
        <v>94.412137129000001</v>
      </c>
      <c r="H74" s="7" t="str">
        <f>IF($B74="N/A","N/A",IF(G74&gt;=90,"Yes","No"))</f>
        <v>Yes</v>
      </c>
      <c r="I74" s="8">
        <v>-0.26900000000000002</v>
      </c>
      <c r="J74" s="8">
        <v>-0.34499999999999997</v>
      </c>
      <c r="K74" s="25" t="s">
        <v>735</v>
      </c>
      <c r="L74" s="85" t="str">
        <f t="shared" si="30"/>
        <v>Yes</v>
      </c>
    </row>
    <row r="75" spans="1:12" x14ac:dyDescent="0.25">
      <c r="A75" s="130" t="s">
        <v>957</v>
      </c>
      <c r="B75" s="25" t="s">
        <v>284</v>
      </c>
      <c r="C75" s="9">
        <v>61.696281143999997</v>
      </c>
      <c r="D75" s="7" t="str">
        <f>IF($B75="N/A","N/A",IF(C75&gt;55,"No",IF(C75&lt;30,"No","Yes")))</f>
        <v>No</v>
      </c>
      <c r="E75" s="9">
        <v>62.465254481000002</v>
      </c>
      <c r="F75" s="7" t="str">
        <f>IF($B75="N/A","N/A",IF(E75&gt;55,"No",IF(E75&lt;30,"No","Yes")))</f>
        <v>No</v>
      </c>
      <c r="G75" s="9">
        <v>64.387762464999994</v>
      </c>
      <c r="H75" s="7" t="str">
        <f>IF($B75="N/A","N/A",IF(G75&gt;55,"No",IF(G75&lt;30,"No","Yes")))</f>
        <v>No</v>
      </c>
      <c r="I75" s="8">
        <v>1.246</v>
      </c>
      <c r="J75" s="8">
        <v>3.0779999999999998</v>
      </c>
      <c r="K75" s="25" t="s">
        <v>735</v>
      </c>
      <c r="L75" s="85" t="str">
        <f t="shared" si="30"/>
        <v>Yes</v>
      </c>
    </row>
    <row r="76" spans="1:12" ht="13" customHeight="1" x14ac:dyDescent="0.25">
      <c r="A76" s="108" t="s">
        <v>1707</v>
      </c>
      <c r="B76" s="25" t="s">
        <v>278</v>
      </c>
      <c r="C76" s="9">
        <v>0.59855818250000004</v>
      </c>
      <c r="D76" s="7" t="str">
        <f>IF($B76="N/A","N/A",IF(C76&gt;=5,"No",IF(C76&lt;0,"No","Yes")))</f>
        <v>Yes</v>
      </c>
      <c r="E76" s="9">
        <v>0.43285340160000002</v>
      </c>
      <c r="F76" s="7" t="str">
        <f>IF($B76="N/A","N/A",IF(E76&gt;=5,"No",IF(E76&lt;0,"No","Yes")))</f>
        <v>Yes</v>
      </c>
      <c r="G76" s="9">
        <v>0.6676659694</v>
      </c>
      <c r="H76" s="7" t="str">
        <f>IF($B76="N/A","N/A",IF(G76&gt;=5,"No",IF(G76&lt;0,"No","Yes")))</f>
        <v>Yes</v>
      </c>
      <c r="I76" s="8">
        <v>-27.7</v>
      </c>
      <c r="J76" s="8">
        <v>54.25</v>
      </c>
      <c r="K76" s="25" t="s">
        <v>213</v>
      </c>
      <c r="L76" s="85" t="str">
        <f t="shared" si="30"/>
        <v>N/A</v>
      </c>
    </row>
    <row r="77" spans="1:12" ht="13" customHeight="1" x14ac:dyDescent="0.25">
      <c r="A77" s="108" t="s">
        <v>1708</v>
      </c>
      <c r="B77" s="25" t="s">
        <v>213</v>
      </c>
      <c r="C77" s="9">
        <v>43.706142718000002</v>
      </c>
      <c r="D77" s="25" t="s">
        <v>213</v>
      </c>
      <c r="E77" s="9">
        <v>44.688539962999997</v>
      </c>
      <c r="F77" s="25" t="s">
        <v>213</v>
      </c>
      <c r="G77" s="9">
        <v>45.738962372000003</v>
      </c>
      <c r="H77" s="25" t="s">
        <v>213</v>
      </c>
      <c r="I77" s="8">
        <v>2.2480000000000002</v>
      </c>
      <c r="J77" s="8">
        <v>2.351</v>
      </c>
      <c r="K77" s="25" t="s">
        <v>213</v>
      </c>
      <c r="L77" s="85" t="str">
        <f t="shared" si="30"/>
        <v>N/A</v>
      </c>
    </row>
    <row r="78" spans="1:12" ht="13" customHeight="1" x14ac:dyDescent="0.25">
      <c r="A78" s="108" t="s">
        <v>1709</v>
      </c>
      <c r="B78" s="25" t="s">
        <v>213</v>
      </c>
      <c r="C78" s="9">
        <v>38.041431262000003</v>
      </c>
      <c r="D78" s="25" t="s">
        <v>213</v>
      </c>
      <c r="E78" s="9">
        <v>37.258557003</v>
      </c>
      <c r="F78" s="25" t="s">
        <v>213</v>
      </c>
      <c r="G78" s="9">
        <v>37.050519692000002</v>
      </c>
      <c r="H78" s="25" t="s">
        <v>213</v>
      </c>
      <c r="I78" s="8">
        <v>-2.06</v>
      </c>
      <c r="J78" s="8">
        <v>-0.55800000000000005</v>
      </c>
      <c r="K78" s="25" t="s">
        <v>213</v>
      </c>
      <c r="L78" s="85" t="str">
        <f t="shared" si="30"/>
        <v>N/A</v>
      </c>
    </row>
    <row r="79" spans="1:12" ht="13" customHeight="1" x14ac:dyDescent="0.25">
      <c r="A79" s="108" t="s">
        <v>1710</v>
      </c>
      <c r="B79" s="25" t="s">
        <v>213</v>
      </c>
      <c r="C79" s="9">
        <v>4.4370074490000002</v>
      </c>
      <c r="D79" s="25" t="s">
        <v>213</v>
      </c>
      <c r="E79" s="9">
        <v>4.9769564173000003</v>
      </c>
      <c r="F79" s="25" t="s">
        <v>213</v>
      </c>
      <c r="G79" s="9">
        <v>4.6467574824</v>
      </c>
      <c r="H79" s="25" t="s">
        <v>213</v>
      </c>
      <c r="I79" s="8">
        <v>12.17</v>
      </c>
      <c r="J79" s="8">
        <v>-6.63</v>
      </c>
      <c r="K79" s="25" t="s">
        <v>213</v>
      </c>
      <c r="L79" s="85" t="str">
        <f t="shared" si="30"/>
        <v>N/A</v>
      </c>
    </row>
    <row r="80" spans="1:12" ht="13" customHeight="1" x14ac:dyDescent="0.25">
      <c r="A80" s="108" t="s">
        <v>1711</v>
      </c>
      <c r="B80" s="25" t="s">
        <v>213</v>
      </c>
      <c r="C80" s="9">
        <v>0.63334412900000003</v>
      </c>
      <c r="D80" s="25" t="s">
        <v>213</v>
      </c>
      <c r="E80" s="9">
        <v>0.73018995229999994</v>
      </c>
      <c r="F80" s="25" t="s">
        <v>213</v>
      </c>
      <c r="G80" s="9">
        <v>0.69292307019999999</v>
      </c>
      <c r="H80" s="25" t="s">
        <v>213</v>
      </c>
      <c r="I80" s="8">
        <v>15.29</v>
      </c>
      <c r="J80" s="8">
        <v>-5.0999999999999996</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1.9570093682</v>
      </c>
      <c r="D82" s="25" t="s">
        <v>213</v>
      </c>
      <c r="E82" s="9">
        <v>2.4375879143999999</v>
      </c>
      <c r="F82" s="25" t="s">
        <v>213</v>
      </c>
      <c r="G82" s="9">
        <v>2.9045665935999998</v>
      </c>
      <c r="H82" s="25" t="s">
        <v>213</v>
      </c>
      <c r="I82" s="8">
        <v>24.56</v>
      </c>
      <c r="J82" s="8">
        <v>19.16</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10.626506891</v>
      </c>
      <c r="D84" s="25" t="s">
        <v>213</v>
      </c>
      <c r="E84" s="9">
        <v>9.4753153483000006</v>
      </c>
      <c r="F84" s="25" t="s">
        <v>213</v>
      </c>
      <c r="G84" s="9">
        <v>8.2986048196999995</v>
      </c>
      <c r="H84" s="25" t="s">
        <v>213</v>
      </c>
      <c r="I84" s="8">
        <v>-10.8</v>
      </c>
      <c r="J84" s="8">
        <v>-12.4</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49.899840464</v>
      </c>
      <c r="D87" s="25" t="s">
        <v>213</v>
      </c>
      <c r="E87" s="9">
        <v>47.896915704999998</v>
      </c>
      <c r="F87" s="25" t="s">
        <v>213</v>
      </c>
      <c r="G87" s="9">
        <v>46.709713551999997</v>
      </c>
      <c r="H87" s="25" t="s">
        <v>213</v>
      </c>
      <c r="I87" s="8">
        <v>-4.01</v>
      </c>
      <c r="J87" s="8">
        <v>-2.48</v>
      </c>
      <c r="K87" s="25" t="s">
        <v>213</v>
      </c>
      <c r="L87" s="85" t="str">
        <f t="shared" si="30"/>
        <v>N/A</v>
      </c>
    </row>
    <row r="88" spans="1:12" x14ac:dyDescent="0.25">
      <c r="A88" s="108" t="s">
        <v>959</v>
      </c>
      <c r="B88" s="25" t="s">
        <v>213</v>
      </c>
      <c r="C88" s="9">
        <v>50.100159536</v>
      </c>
      <c r="D88" s="25" t="s">
        <v>213</v>
      </c>
      <c r="E88" s="9">
        <v>52.103084295000002</v>
      </c>
      <c r="F88" s="25" t="s">
        <v>213</v>
      </c>
      <c r="G88" s="9">
        <v>53.290286448000003</v>
      </c>
      <c r="H88" s="25" t="s">
        <v>213</v>
      </c>
      <c r="I88" s="8">
        <v>3.9980000000000002</v>
      </c>
      <c r="J88" s="8">
        <v>2.2789999999999999</v>
      </c>
      <c r="K88" s="25" t="s">
        <v>213</v>
      </c>
      <c r="L88" s="85" t="str">
        <f t="shared" si="30"/>
        <v>N/A</v>
      </c>
    </row>
    <row r="89" spans="1:12" x14ac:dyDescent="0.25">
      <c r="A89" s="130" t="s">
        <v>68</v>
      </c>
      <c r="B89" s="25" t="s">
        <v>213</v>
      </c>
      <c r="C89" s="1">
        <v>2145</v>
      </c>
      <c r="D89" s="7" t="str">
        <f>IF($B89="N/A","N/A",IF(C89&gt;10,"No",IF(C89&lt;-10,"No","Yes")))</f>
        <v>N/A</v>
      </c>
      <c r="E89" s="1">
        <v>2445</v>
      </c>
      <c r="F89" s="7" t="str">
        <f>IF($B89="N/A","N/A",IF(E89&gt;10,"No",IF(E89&lt;-10,"No","Yes")))</f>
        <v>N/A</v>
      </c>
      <c r="G89" s="1">
        <v>2844</v>
      </c>
      <c r="H89" s="7" t="str">
        <f>IF($B89="N/A","N/A",IF(G89&gt;10,"No",IF(G89&lt;-10,"No","Yes")))</f>
        <v>N/A</v>
      </c>
      <c r="I89" s="8">
        <v>13.99</v>
      </c>
      <c r="J89" s="8">
        <v>16.32</v>
      </c>
      <c r="K89" s="25" t="s">
        <v>735</v>
      </c>
      <c r="L89" s="85" t="str">
        <f t="shared" si="30"/>
        <v>No</v>
      </c>
    </row>
    <row r="90" spans="1:12" x14ac:dyDescent="0.25">
      <c r="A90" s="108" t="s">
        <v>109</v>
      </c>
      <c r="B90" s="25" t="s">
        <v>213</v>
      </c>
      <c r="C90" s="9">
        <v>1.9580419579999999</v>
      </c>
      <c r="D90" s="7" t="str">
        <f>IF($B90="N/A","N/A",IF(C90&gt;10,"No",IF(C90&lt;-10,"No","Yes")))</f>
        <v>N/A</v>
      </c>
      <c r="E90" s="9">
        <v>0.49079754599999997</v>
      </c>
      <c r="F90" s="7" t="str">
        <f>IF($B90="N/A","N/A",IF(E90&gt;10,"No",IF(E90&lt;-10,"No","Yes")))</f>
        <v>N/A</v>
      </c>
      <c r="G90" s="9">
        <v>0.84388185650000003</v>
      </c>
      <c r="H90" s="7" t="str">
        <f>IF($B90="N/A","N/A",IF(G90&gt;10,"No",IF(G90&lt;-10,"No","Yes")))</f>
        <v>N/A</v>
      </c>
      <c r="I90" s="8">
        <v>-74.900000000000006</v>
      </c>
      <c r="J90" s="8">
        <v>71.94</v>
      </c>
      <c r="K90" s="25" t="s">
        <v>735</v>
      </c>
      <c r="L90" s="85" t="str">
        <f t="shared" si="30"/>
        <v>No</v>
      </c>
    </row>
    <row r="91" spans="1:12" x14ac:dyDescent="0.25">
      <c r="A91" s="108" t="s">
        <v>110</v>
      </c>
      <c r="B91" s="25" t="s">
        <v>213</v>
      </c>
      <c r="C91" s="9">
        <v>6.2004662005000002</v>
      </c>
      <c r="D91" s="7" t="str">
        <f>IF($B91="N/A","N/A",IF(C91&gt;10,"No",IF(C91&lt;-10,"No","Yes")))</f>
        <v>N/A</v>
      </c>
      <c r="E91" s="9">
        <v>6.2167689162000004</v>
      </c>
      <c r="F91" s="7" t="str">
        <f>IF($B91="N/A","N/A",IF(E91&gt;10,"No",IF(E91&lt;-10,"No","Yes")))</f>
        <v>N/A</v>
      </c>
      <c r="G91" s="9">
        <v>7.0323488044999998</v>
      </c>
      <c r="H91" s="7" t="str">
        <f>IF($B91="N/A","N/A",IF(G91&gt;10,"No",IF(G91&lt;-10,"No","Yes")))</f>
        <v>N/A</v>
      </c>
      <c r="I91" s="8">
        <v>0.26290000000000002</v>
      </c>
      <c r="J91" s="8">
        <v>13.12</v>
      </c>
      <c r="K91" s="25" t="s">
        <v>735</v>
      </c>
      <c r="L91" s="85" t="str">
        <f t="shared" si="30"/>
        <v>No</v>
      </c>
    </row>
    <row r="92" spans="1:12" x14ac:dyDescent="0.25">
      <c r="A92" s="116" t="s">
        <v>7</v>
      </c>
      <c r="B92" s="25" t="s">
        <v>213</v>
      </c>
      <c r="C92" s="9">
        <v>5.7816642076999996</v>
      </c>
      <c r="D92" s="7" t="str">
        <f>IF($B92="N/A","N/A",IF(C92&gt;10,"No",IF(C92&lt;-10,"No","Yes")))</f>
        <v>N/A</v>
      </c>
      <c r="E92" s="9">
        <v>5.9861852863999996</v>
      </c>
      <c r="F92" s="7" t="str">
        <f>IF($B92="N/A","N/A",IF(E92&gt;10,"No",IF(E92&lt;-10,"No","Yes")))</f>
        <v>N/A</v>
      </c>
      <c r="G92" s="9">
        <v>6.1973238453999997</v>
      </c>
      <c r="H92" s="7" t="str">
        <f>IF($B92="N/A","N/A",IF(G92&gt;10,"No",IF(G92&lt;-10,"No","Yes")))</f>
        <v>N/A</v>
      </c>
      <c r="I92" s="8">
        <v>3.5369999999999999</v>
      </c>
      <c r="J92" s="8">
        <v>3.5270000000000001</v>
      </c>
      <c r="K92" s="25" t="s">
        <v>736</v>
      </c>
      <c r="L92" s="85" t="str">
        <f t="shared" si="30"/>
        <v>Yes</v>
      </c>
    </row>
    <row r="93" spans="1:12" x14ac:dyDescent="0.25">
      <c r="A93" s="116" t="s">
        <v>180</v>
      </c>
      <c r="B93" s="25" t="s">
        <v>213</v>
      </c>
      <c r="C93" s="9">
        <v>62.998548585999998</v>
      </c>
      <c r="D93" s="7" t="str">
        <f t="shared" ref="D93:D94" si="31">IF($B93="N/A","N/A",IF(C93&gt;10,"No",IF(C93&lt;-10,"No","Yes")))</f>
        <v>N/A</v>
      </c>
      <c r="E93" s="9">
        <v>62.503573756999998</v>
      </c>
      <c r="F93" s="7" t="str">
        <f t="shared" ref="F93:F94" si="32">IF($B93="N/A","N/A",IF(E93&gt;10,"No",IF(E93&lt;-10,"No","Yes")))</f>
        <v>N/A</v>
      </c>
      <c r="G93" s="9">
        <v>62.055598566</v>
      </c>
      <c r="H93" s="7" t="str">
        <f t="shared" ref="H93:H94" si="33">IF($B93="N/A","N/A",IF(G93&gt;10,"No",IF(G93&lt;-10,"No","Yes")))</f>
        <v>N/A</v>
      </c>
      <c r="I93" s="8">
        <v>-0.78600000000000003</v>
      </c>
      <c r="J93" s="8">
        <v>-0.71699999999999997</v>
      </c>
      <c r="K93" s="25" t="s">
        <v>735</v>
      </c>
      <c r="L93" s="85" t="str">
        <f>IF(J93="Div by 0", "N/A", IF(OR(J93="N/A",K93="N/A"),"N/A", IF(J93&gt;VALUE(MID(K93,1,2)), "No", IF(J93&lt;-1*VALUE(MID(K93,1,2)), "No", "Yes"))))</f>
        <v>Yes</v>
      </c>
    </row>
    <row r="94" spans="1:12" x14ac:dyDescent="0.25">
      <c r="A94" s="116" t="s">
        <v>181</v>
      </c>
      <c r="B94" s="25" t="s">
        <v>213</v>
      </c>
      <c r="C94" s="9">
        <v>37.001451414000002</v>
      </c>
      <c r="D94" s="7" t="str">
        <f t="shared" si="31"/>
        <v>N/A</v>
      </c>
      <c r="E94" s="9">
        <v>37.496426243000002</v>
      </c>
      <c r="F94" s="7" t="str">
        <f t="shared" si="32"/>
        <v>N/A</v>
      </c>
      <c r="G94" s="9">
        <v>37.944401434</v>
      </c>
      <c r="H94" s="7" t="str">
        <f t="shared" si="33"/>
        <v>N/A</v>
      </c>
      <c r="I94" s="8">
        <v>1.3380000000000001</v>
      </c>
      <c r="J94" s="8">
        <v>1.1950000000000001</v>
      </c>
      <c r="K94" s="25" t="s">
        <v>735</v>
      </c>
      <c r="L94" s="85" t="str">
        <f>IF(J94="Div by 0", "N/A", IF(OR(J94="N/A",K94="N/A"),"N/A", IF(J94&gt;VALUE(MID(K94,1,2)), "No", IF(J94&lt;-1*VALUE(MID(K94,1,2)), "No", "Yes"))))</f>
        <v>Yes</v>
      </c>
    </row>
    <row r="95" spans="1:12" x14ac:dyDescent="0.25">
      <c r="A95" s="108" t="s">
        <v>8</v>
      </c>
      <c r="B95" s="25" t="s">
        <v>285</v>
      </c>
      <c r="C95" s="9">
        <v>6.1169287607999996</v>
      </c>
      <c r="D95" s="7" t="str">
        <f>IF($B95="N/A","N/A",IF(C95&gt;10,"No",IF(C95&lt;5,"No","Yes")))</f>
        <v>Yes</v>
      </c>
      <c r="E95" s="9">
        <v>5.9278615783999999</v>
      </c>
      <c r="F95" s="7" t="str">
        <f>IF($B95="N/A","N/A",IF(E95&gt;10,"No",IF(E95&lt;5,"No","Yes")))</f>
        <v>Yes</v>
      </c>
      <c r="G95" s="9">
        <v>5.8854535571</v>
      </c>
      <c r="H95" s="7" t="str">
        <f t="shared" ref="H95:H98" si="34">IF($B95="N/A","N/A",IF(G95&gt;10,"No",IF(G95&lt;5,"No","Yes")))</f>
        <v>Yes</v>
      </c>
      <c r="I95" s="8">
        <v>-3.09</v>
      </c>
      <c r="J95" s="8">
        <v>-0.71499999999999997</v>
      </c>
      <c r="K95" s="25" t="s">
        <v>736</v>
      </c>
      <c r="L95" s="85" t="str">
        <f t="shared" si="30"/>
        <v>Yes</v>
      </c>
    </row>
    <row r="96" spans="1:12" x14ac:dyDescent="0.25">
      <c r="A96" s="108" t="s">
        <v>149</v>
      </c>
      <c r="B96" s="25" t="s">
        <v>285</v>
      </c>
      <c r="C96" s="9">
        <v>4.8916237840000001</v>
      </c>
      <c r="D96" s="7" t="str">
        <f>IF($B96="N/A","N/A",IF(C96&gt;10,"No",IF(C96&lt;5,"No","Yes")))</f>
        <v>No</v>
      </c>
      <c r="E96" s="9">
        <v>4.5160847638000003</v>
      </c>
      <c r="F96" s="7" t="str">
        <f t="shared" ref="F96:F98" si="35">IF($B96="N/A","N/A",IF(E96&gt;10,"No",IF(E96&lt;5,"No","Yes")))</f>
        <v>No</v>
      </c>
      <c r="G96" s="9">
        <v>4.2876673968999999</v>
      </c>
      <c r="H96" s="7" t="str">
        <f t="shared" si="34"/>
        <v>No</v>
      </c>
      <c r="I96" s="8">
        <v>-7.68</v>
      </c>
      <c r="J96" s="8">
        <v>-5.0599999999999996</v>
      </c>
      <c r="K96" s="25" t="s">
        <v>736</v>
      </c>
      <c r="L96" s="85" t="str">
        <f t="shared" si="30"/>
        <v>Yes</v>
      </c>
    </row>
    <row r="97" spans="1:12" x14ac:dyDescent="0.25">
      <c r="A97" s="108" t="s">
        <v>150</v>
      </c>
      <c r="B97" s="25" t="s">
        <v>285</v>
      </c>
      <c r="C97" s="9">
        <v>5.8512361006000004</v>
      </c>
      <c r="D97" s="7" t="str">
        <f>IF($B97="N/A","N/A",IF(C97&gt;10,"No",IF(C97&lt;5,"No","Yes")))</f>
        <v>Yes</v>
      </c>
      <c r="E97" s="9">
        <v>5.6082247864000001</v>
      </c>
      <c r="F97" s="7" t="str">
        <f t="shared" si="35"/>
        <v>Yes</v>
      </c>
      <c r="G97" s="9">
        <v>5.6817495484</v>
      </c>
      <c r="H97" s="7" t="str">
        <f t="shared" si="34"/>
        <v>Yes</v>
      </c>
      <c r="I97" s="8">
        <v>-4.1500000000000004</v>
      </c>
      <c r="J97" s="8">
        <v>1.3109999999999999</v>
      </c>
      <c r="K97" s="25" t="s">
        <v>736</v>
      </c>
      <c r="L97" s="85" t="str">
        <f t="shared" si="30"/>
        <v>Yes</v>
      </c>
    </row>
    <row r="98" spans="1:12" x14ac:dyDescent="0.25">
      <c r="A98" s="108" t="s">
        <v>151</v>
      </c>
      <c r="B98" s="25" t="s">
        <v>285</v>
      </c>
      <c r="C98" s="9">
        <v>6.1247256108999997</v>
      </c>
      <c r="D98" s="7" t="str">
        <f>IF($B98="N/A","N/A",IF(C98&gt;10,"No",IF(C98&lt;5,"No","Yes")))</f>
        <v>Yes</v>
      </c>
      <c r="E98" s="9">
        <v>5.9370103952999997</v>
      </c>
      <c r="F98" s="7" t="str">
        <f t="shared" si="35"/>
        <v>Yes</v>
      </c>
      <c r="G98" s="9">
        <v>5.8920423660000001</v>
      </c>
      <c r="H98" s="7" t="str">
        <f t="shared" si="34"/>
        <v>Yes</v>
      </c>
      <c r="I98" s="8">
        <v>-3.06</v>
      </c>
      <c r="J98" s="8">
        <v>-0.75700000000000001</v>
      </c>
      <c r="K98" s="25" t="s">
        <v>736</v>
      </c>
      <c r="L98" s="85" t="str">
        <f t="shared" si="30"/>
        <v>Yes</v>
      </c>
    </row>
    <row r="99" spans="1:12" x14ac:dyDescent="0.25">
      <c r="A99" s="108" t="s">
        <v>960</v>
      </c>
      <c r="B99" s="25" t="s">
        <v>213</v>
      </c>
      <c r="C99" s="1">
        <v>2463</v>
      </c>
      <c r="D99" s="7" t="str">
        <f t="shared" ref="D99:D110" si="36">IF($B99="N/A","N/A",IF(C99&gt;10,"No",IF(C99&lt;-10,"No","Yes")))</f>
        <v>N/A</v>
      </c>
      <c r="E99" s="1">
        <v>2821</v>
      </c>
      <c r="F99" s="7" t="str">
        <f t="shared" ref="F99:F110" si="37">IF($B99="N/A","N/A",IF(E99&gt;10,"No",IF(E99&lt;-10,"No","Yes")))</f>
        <v>N/A</v>
      </c>
      <c r="G99" s="1">
        <v>3289</v>
      </c>
      <c r="H99" s="7" t="str">
        <f t="shared" ref="H99:H110" si="38">IF($B99="N/A","N/A",IF(G99&gt;10,"No",IF(G99&lt;-10,"No","Yes")))</f>
        <v>N/A</v>
      </c>
      <c r="I99" s="8">
        <v>14.54</v>
      </c>
      <c r="J99" s="8">
        <v>16.59</v>
      </c>
      <c r="K99" s="25" t="s">
        <v>735</v>
      </c>
      <c r="L99" s="85" t="str">
        <f t="shared" si="30"/>
        <v>No</v>
      </c>
    </row>
    <row r="100" spans="1:12" x14ac:dyDescent="0.25">
      <c r="A100" s="108" t="s">
        <v>961</v>
      </c>
      <c r="B100" s="25" t="s">
        <v>213</v>
      </c>
      <c r="C100" s="1">
        <v>529</v>
      </c>
      <c r="D100" s="7" t="str">
        <f t="shared" si="36"/>
        <v>N/A</v>
      </c>
      <c r="E100" s="1">
        <v>619</v>
      </c>
      <c r="F100" s="7" t="str">
        <f t="shared" si="37"/>
        <v>N/A</v>
      </c>
      <c r="G100" s="1">
        <v>419</v>
      </c>
      <c r="H100" s="7" t="str">
        <f t="shared" si="38"/>
        <v>N/A</v>
      </c>
      <c r="I100" s="8">
        <v>17.010000000000002</v>
      </c>
      <c r="J100" s="8">
        <v>-32.299999999999997</v>
      </c>
      <c r="K100" s="25" t="s">
        <v>735</v>
      </c>
      <c r="L100" s="85" t="str">
        <f t="shared" si="30"/>
        <v>No</v>
      </c>
    </row>
    <row r="101" spans="1:12" x14ac:dyDescent="0.25">
      <c r="A101" s="108" t="s">
        <v>1</v>
      </c>
      <c r="B101" s="25" t="s">
        <v>213</v>
      </c>
      <c r="C101" s="9">
        <v>99.322273800999994</v>
      </c>
      <c r="D101" s="7" t="str">
        <f t="shared" si="36"/>
        <v>N/A</v>
      </c>
      <c r="E101" s="9">
        <v>99.481376440000005</v>
      </c>
      <c r="F101" s="7" t="str">
        <f t="shared" si="37"/>
        <v>N/A</v>
      </c>
      <c r="G101" s="9">
        <v>99.293350244999999</v>
      </c>
      <c r="H101" s="7" t="str">
        <f t="shared" si="38"/>
        <v>N/A</v>
      </c>
      <c r="I101" s="8">
        <v>0.16020000000000001</v>
      </c>
      <c r="J101" s="8">
        <v>-0.189</v>
      </c>
      <c r="K101" s="25" t="s">
        <v>736</v>
      </c>
      <c r="L101" s="85" t="str">
        <f t="shared" si="30"/>
        <v>Yes</v>
      </c>
    </row>
    <row r="102" spans="1:12" x14ac:dyDescent="0.25">
      <c r="A102" s="108" t="s">
        <v>69</v>
      </c>
      <c r="B102" s="25" t="s">
        <v>213</v>
      </c>
      <c r="C102" s="9">
        <v>99.485519672999999</v>
      </c>
      <c r="D102" s="7" t="str">
        <f t="shared" si="36"/>
        <v>N/A</v>
      </c>
      <c r="E102" s="9">
        <v>99.505687468000005</v>
      </c>
      <c r="F102" s="7" t="str">
        <f t="shared" si="37"/>
        <v>N/A</v>
      </c>
      <c r="G102" s="9">
        <v>99.270072992999999</v>
      </c>
      <c r="H102" s="7" t="str">
        <f t="shared" si="38"/>
        <v>N/A</v>
      </c>
      <c r="I102" s="8">
        <v>2.0299999999999999E-2</v>
      </c>
      <c r="J102" s="8">
        <v>-0.23699999999999999</v>
      </c>
      <c r="K102" s="25" t="s">
        <v>736</v>
      </c>
      <c r="L102" s="85" t="str">
        <f t="shared" si="30"/>
        <v>Yes</v>
      </c>
    </row>
    <row r="103" spans="1:12" x14ac:dyDescent="0.25">
      <c r="A103" s="116" t="s">
        <v>70</v>
      </c>
      <c r="B103" s="25" t="s">
        <v>213</v>
      </c>
      <c r="C103" s="1">
        <v>159110</v>
      </c>
      <c r="D103" s="7" t="str">
        <f t="shared" si="36"/>
        <v>N/A</v>
      </c>
      <c r="E103" s="1">
        <v>167160</v>
      </c>
      <c r="F103" s="7" t="str">
        <f t="shared" si="37"/>
        <v>N/A</v>
      </c>
      <c r="G103" s="1">
        <v>173877</v>
      </c>
      <c r="H103" s="7" t="str">
        <f t="shared" si="38"/>
        <v>N/A</v>
      </c>
      <c r="I103" s="8">
        <v>5.0590000000000002</v>
      </c>
      <c r="J103" s="8">
        <v>4.0179999999999998</v>
      </c>
      <c r="K103" s="25" t="s">
        <v>735</v>
      </c>
      <c r="L103" s="85" t="str">
        <f t="shared" si="30"/>
        <v>Yes</v>
      </c>
    </row>
    <row r="104" spans="1:12" x14ac:dyDescent="0.25">
      <c r="A104" s="108" t="s">
        <v>687</v>
      </c>
      <c r="B104" s="25" t="s">
        <v>213</v>
      </c>
      <c r="C104" s="9">
        <v>2.2179624159000002</v>
      </c>
      <c r="D104" s="7" t="str">
        <f t="shared" si="36"/>
        <v>N/A</v>
      </c>
      <c r="E104" s="9">
        <v>2.2547260109999998</v>
      </c>
      <c r="F104" s="7" t="str">
        <f t="shared" si="37"/>
        <v>N/A</v>
      </c>
      <c r="G104" s="9">
        <v>2.3280824950999999</v>
      </c>
      <c r="H104" s="7" t="str">
        <f t="shared" si="38"/>
        <v>N/A</v>
      </c>
      <c r="I104" s="8">
        <v>1.6579999999999999</v>
      </c>
      <c r="J104" s="8">
        <v>3.2530000000000001</v>
      </c>
      <c r="K104" s="25" t="s">
        <v>736</v>
      </c>
      <c r="L104" s="85" t="str">
        <f t="shared" ref="L104:L110" si="39">IF(J104="Div by 0", "N/A", IF(K104="N/A","N/A", IF(J104&gt;VALUE(MID(K104,1,2)), "No", IF(J104&lt;-1*VALUE(MID(K104,1,2)), "No", "Yes"))))</f>
        <v>Yes</v>
      </c>
    </row>
    <row r="105" spans="1:12" x14ac:dyDescent="0.25">
      <c r="A105" s="108" t="s">
        <v>686</v>
      </c>
      <c r="B105" s="25" t="s">
        <v>213</v>
      </c>
      <c r="C105" s="9">
        <v>1.594494375</v>
      </c>
      <c r="D105" s="7" t="str">
        <f t="shared" si="36"/>
        <v>N/A</v>
      </c>
      <c r="E105" s="9">
        <v>1.4979660206000001</v>
      </c>
      <c r="F105" s="7" t="str">
        <f t="shared" si="37"/>
        <v>N/A</v>
      </c>
      <c r="G105" s="9">
        <v>1.4153683350999999</v>
      </c>
      <c r="H105" s="7" t="str">
        <f t="shared" si="38"/>
        <v>N/A</v>
      </c>
      <c r="I105" s="8">
        <v>-6.05</v>
      </c>
      <c r="J105" s="8">
        <v>-5.51</v>
      </c>
      <c r="K105" s="25" t="s">
        <v>736</v>
      </c>
      <c r="L105" s="85" t="str">
        <f t="shared" si="39"/>
        <v>Yes</v>
      </c>
    </row>
    <row r="106" spans="1:12" x14ac:dyDescent="0.25">
      <c r="A106" s="108" t="s">
        <v>685</v>
      </c>
      <c r="B106" s="25" t="s">
        <v>213</v>
      </c>
      <c r="C106" s="9">
        <v>96.187543208999998</v>
      </c>
      <c r="D106" s="7" t="str">
        <f t="shared" si="36"/>
        <v>N/A</v>
      </c>
      <c r="E106" s="9">
        <v>96.247307968000001</v>
      </c>
      <c r="F106" s="7" t="str">
        <f t="shared" si="37"/>
        <v>N/A</v>
      </c>
      <c r="G106" s="9">
        <v>96.25654917</v>
      </c>
      <c r="H106" s="7" t="str">
        <f t="shared" si="38"/>
        <v>N/A</v>
      </c>
      <c r="I106" s="8">
        <v>6.2100000000000002E-2</v>
      </c>
      <c r="J106" s="8">
        <v>9.5999999999999992E-3</v>
      </c>
      <c r="K106" s="25" t="s">
        <v>736</v>
      </c>
      <c r="L106" s="85" t="str">
        <f t="shared" si="39"/>
        <v>Yes</v>
      </c>
    </row>
    <row r="107" spans="1:12" ht="25" x14ac:dyDescent="0.25">
      <c r="A107" s="116" t="s">
        <v>962</v>
      </c>
      <c r="B107" s="25" t="s">
        <v>213</v>
      </c>
      <c r="C107" s="9">
        <v>55.436203773999999</v>
      </c>
      <c r="D107" s="7" t="str">
        <f t="shared" si="36"/>
        <v>N/A</v>
      </c>
      <c r="E107" s="9">
        <v>55.406950813999998</v>
      </c>
      <c r="F107" s="7" t="str">
        <f t="shared" si="37"/>
        <v>N/A</v>
      </c>
      <c r="G107" s="9">
        <v>55.356976176000003</v>
      </c>
      <c r="H107" s="7" t="str">
        <f t="shared" si="38"/>
        <v>N/A</v>
      </c>
      <c r="I107" s="8">
        <v>-5.2999999999999999E-2</v>
      </c>
      <c r="J107" s="8">
        <v>-0.09</v>
      </c>
      <c r="K107" s="25" t="s">
        <v>736</v>
      </c>
      <c r="L107" s="85" t="str">
        <f t="shared" si="39"/>
        <v>Yes</v>
      </c>
    </row>
    <row r="108" spans="1:12" ht="25" x14ac:dyDescent="0.25">
      <c r="A108" s="116" t="s">
        <v>963</v>
      </c>
      <c r="B108" s="25" t="s">
        <v>213</v>
      </c>
      <c r="C108" s="9">
        <v>43.672556286999999</v>
      </c>
      <c r="D108" s="7" t="str">
        <f t="shared" si="36"/>
        <v>N/A</v>
      </c>
      <c r="E108" s="9">
        <v>43.713619158</v>
      </c>
      <c r="F108" s="7" t="str">
        <f t="shared" si="37"/>
        <v>N/A</v>
      </c>
      <c r="G108" s="9">
        <v>43.762319699999999</v>
      </c>
      <c r="H108" s="7" t="str">
        <f t="shared" si="38"/>
        <v>N/A</v>
      </c>
      <c r="I108" s="8">
        <v>9.4E-2</v>
      </c>
      <c r="J108" s="8">
        <v>0.1114</v>
      </c>
      <c r="K108" s="25" t="s">
        <v>736</v>
      </c>
      <c r="L108" s="85" t="str">
        <f t="shared" si="39"/>
        <v>Yes</v>
      </c>
    </row>
    <row r="109" spans="1:12" ht="25" x14ac:dyDescent="0.25">
      <c r="A109" s="116" t="s">
        <v>964</v>
      </c>
      <c r="B109" s="25" t="s">
        <v>213</v>
      </c>
      <c r="C109" s="9">
        <v>0.32806746069999998</v>
      </c>
      <c r="D109" s="7" t="str">
        <f t="shared" si="36"/>
        <v>N/A</v>
      </c>
      <c r="E109" s="9">
        <v>0.31391878140000001</v>
      </c>
      <c r="F109" s="7" t="str">
        <f t="shared" si="37"/>
        <v>N/A</v>
      </c>
      <c r="G109" s="9">
        <v>0.33273484990000002</v>
      </c>
      <c r="H109" s="7" t="str">
        <f t="shared" si="38"/>
        <v>N/A</v>
      </c>
      <c r="I109" s="8">
        <v>-4.3099999999999996</v>
      </c>
      <c r="J109" s="8">
        <v>5.9939999999999998</v>
      </c>
      <c r="K109" s="25" t="s">
        <v>736</v>
      </c>
      <c r="L109" s="85" t="str">
        <f t="shared" si="39"/>
        <v>Yes</v>
      </c>
    </row>
    <row r="110" spans="1:12" ht="25" x14ac:dyDescent="0.25">
      <c r="A110" s="116" t="s">
        <v>965</v>
      </c>
      <c r="B110" s="25" t="s">
        <v>213</v>
      </c>
      <c r="C110" s="9">
        <v>0.56317247829999995</v>
      </c>
      <c r="D110" s="7" t="str">
        <f t="shared" si="36"/>
        <v>N/A</v>
      </c>
      <c r="E110" s="9">
        <v>0.56551124730000002</v>
      </c>
      <c r="F110" s="7" t="str">
        <f t="shared" si="37"/>
        <v>N/A</v>
      </c>
      <c r="G110" s="9">
        <v>0.54796927419999997</v>
      </c>
      <c r="H110" s="7" t="str">
        <f t="shared" si="38"/>
        <v>N/A</v>
      </c>
      <c r="I110" s="8">
        <v>0.4153</v>
      </c>
      <c r="J110" s="8">
        <v>-3.1</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99.999218370999998</v>
      </c>
      <c r="H111" s="7" t="str">
        <f>IF($B111="N/A","N/A",IF(G111&gt;=99,"Yes","No"))</f>
        <v>Yes</v>
      </c>
      <c r="I111" s="8">
        <v>0</v>
      </c>
      <c r="J111" s="8">
        <v>-1E-3</v>
      </c>
      <c r="K111" s="25" t="s">
        <v>735</v>
      </c>
      <c r="L111" s="85" t="str">
        <f t="shared" ref="L111:L145" si="40">IF(J111="Div by 0", "N/A", IF(K111="N/A","N/A", IF(J111&gt;VALUE(MID(K111,1,2)), "No", IF(J111&lt;-1*VALUE(MID(K111,1,2)), "No", "Yes"))))</f>
        <v>Yes</v>
      </c>
    </row>
    <row r="112" spans="1:12" x14ac:dyDescent="0.25">
      <c r="A112" s="108" t="s">
        <v>967</v>
      </c>
      <c r="B112" s="25" t="s">
        <v>213</v>
      </c>
      <c r="C112" s="9">
        <v>1.5193336126000001</v>
      </c>
      <c r="D112" s="7" t="str">
        <f>IF($B112="N/A","N/A",IF(C112&gt;10,"No",IF(C112&lt;-10,"No","Yes")))</f>
        <v>N/A</v>
      </c>
      <c r="E112" s="9">
        <v>1.5731333269000001</v>
      </c>
      <c r="F112" s="7" t="str">
        <f>IF($B112="N/A","N/A",IF(E112&gt;10,"No",IF(E112&lt;-10,"No","Yes")))</f>
        <v>N/A</v>
      </c>
      <c r="G112" s="9">
        <v>1.6872309209</v>
      </c>
      <c r="H112" s="7" t="str">
        <f>IF($B112="N/A","N/A",IF(G112&gt;10,"No",IF(G112&lt;-10,"No","Yes")))</f>
        <v>N/A</v>
      </c>
      <c r="I112" s="8">
        <v>3.5409999999999999</v>
      </c>
      <c r="J112" s="8">
        <v>7.2530000000000001</v>
      </c>
      <c r="K112" s="25" t="s">
        <v>735</v>
      </c>
      <c r="L112" s="85" t="str">
        <f t="shared" si="40"/>
        <v>Yes</v>
      </c>
    </row>
    <row r="113" spans="1:12" x14ac:dyDescent="0.25">
      <c r="A113" s="84" t="s">
        <v>968</v>
      </c>
      <c r="B113" s="25" t="s">
        <v>280</v>
      </c>
      <c r="C113" s="4">
        <v>99.778002706999999</v>
      </c>
      <c r="D113" s="7" t="str">
        <f>IF($B113="N/A","N/A",IF(C113&gt;=98,"Yes","No"))</f>
        <v>Yes</v>
      </c>
      <c r="E113" s="4">
        <v>99.799177205999996</v>
      </c>
      <c r="F113" s="7" t="str">
        <f>IF($B113="N/A","N/A",IF(E113&gt;=98,"Yes","No"))</f>
        <v>Yes</v>
      </c>
      <c r="G113" s="4">
        <v>99.743566344000001</v>
      </c>
      <c r="H113" s="7" t="str">
        <f>IF($B113="N/A","N/A",IF(G113&gt;=98,"Yes","No"))</f>
        <v>Yes</v>
      </c>
      <c r="I113" s="8">
        <v>2.12E-2</v>
      </c>
      <c r="J113" s="8">
        <v>-5.6000000000000001E-2</v>
      </c>
      <c r="K113" s="25" t="s">
        <v>735</v>
      </c>
      <c r="L113" s="85" t="str">
        <f t="shared" si="40"/>
        <v>Yes</v>
      </c>
    </row>
    <row r="114" spans="1:12" x14ac:dyDescent="0.25">
      <c r="A114" s="84" t="s">
        <v>969</v>
      </c>
      <c r="B114" s="25" t="s">
        <v>287</v>
      </c>
      <c r="C114" s="4">
        <v>94.384358601000002</v>
      </c>
      <c r="D114" s="7" t="str">
        <f>IF($B114="N/A","N/A",IF(C114&gt;=80,"Yes","No"))</f>
        <v>Yes</v>
      </c>
      <c r="E114" s="4">
        <v>94.722050034999995</v>
      </c>
      <c r="F114" s="7" t="str">
        <f>IF($B114="N/A","N/A",IF(E114&gt;=80,"Yes","No"))</f>
        <v>Yes</v>
      </c>
      <c r="G114" s="4">
        <v>96.348132084</v>
      </c>
      <c r="H114" s="7" t="str">
        <f>IF($B114="N/A","N/A",IF(G114&gt;=80,"Yes","No"))</f>
        <v>Yes</v>
      </c>
      <c r="I114" s="8">
        <v>0.35780000000000001</v>
      </c>
      <c r="J114" s="8">
        <v>1.7170000000000001</v>
      </c>
      <c r="K114" s="25" t="s">
        <v>735</v>
      </c>
      <c r="L114" s="85" t="str">
        <f t="shared" si="40"/>
        <v>Yes</v>
      </c>
    </row>
    <row r="115" spans="1:12" ht="25" x14ac:dyDescent="0.25">
      <c r="A115" s="108" t="s">
        <v>970</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734</v>
      </c>
      <c r="L115" s="85" t="str">
        <f t="shared" si="40"/>
        <v>N/A</v>
      </c>
    </row>
    <row r="116" spans="1:12" ht="25" x14ac:dyDescent="0.25">
      <c r="A116" s="84" t="s">
        <v>971</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734</v>
      </c>
      <c r="L116" s="85" t="str">
        <f t="shared" si="40"/>
        <v>N/A</v>
      </c>
    </row>
    <row r="117" spans="1:12" ht="25" x14ac:dyDescent="0.25">
      <c r="A117" s="108" t="s">
        <v>972</v>
      </c>
      <c r="B117" s="25" t="s">
        <v>213</v>
      </c>
      <c r="C117" s="9" t="s">
        <v>1747</v>
      </c>
      <c r="D117" s="22" t="s">
        <v>737</v>
      </c>
      <c r="E117" s="9" t="s">
        <v>1747</v>
      </c>
      <c r="F117" s="22" t="s">
        <v>737</v>
      </c>
      <c r="G117" s="9" t="s">
        <v>1747</v>
      </c>
      <c r="H117" s="7" t="str">
        <f>IF($B117="N/A","N/A",IF(G117&lt;100,"No",IF(G117=100,"No","Yes")))</f>
        <v>N/A</v>
      </c>
      <c r="I117" s="8" t="s">
        <v>1747</v>
      </c>
      <c r="J117" s="8" t="s">
        <v>1747</v>
      </c>
      <c r="K117" s="25" t="s">
        <v>734</v>
      </c>
      <c r="L117" s="85" t="str">
        <f t="shared" si="40"/>
        <v>N/A</v>
      </c>
    </row>
    <row r="118" spans="1:12" ht="25" x14ac:dyDescent="0.25">
      <c r="A118" s="108" t="s">
        <v>973</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734</v>
      </c>
      <c r="L118" s="85" t="str">
        <f>IF(J118="Div by 0", "N/A", IF(OR(J118="N/A",K118="N/A"),"N/A", IF(J118&gt;VALUE(MID(K118,1,2)), "No", IF(J118&lt;-1*VALUE(MID(K118,1,2)), "No", "Yes"))))</f>
        <v>N/A</v>
      </c>
    </row>
    <row r="119" spans="1:12" x14ac:dyDescent="0.25">
      <c r="A119" s="131" t="s">
        <v>100</v>
      </c>
      <c r="B119" s="21" t="s">
        <v>213</v>
      </c>
      <c r="C119" s="22">
        <v>116128</v>
      </c>
      <c r="D119" s="7" t="str">
        <f t="shared" ref="D119:D145" si="43">IF($B119="N/A","N/A",IF(C119&gt;10,"No",IF(C119&lt;-10,"No","Yes")))</f>
        <v>N/A</v>
      </c>
      <c r="E119" s="22">
        <v>122643</v>
      </c>
      <c r="F119" s="7" t="str">
        <f t="shared" ref="F119:F145" si="44">IF($B119="N/A","N/A",IF(E119&gt;10,"No",IF(E119&lt;-10,"No","Yes")))</f>
        <v>N/A</v>
      </c>
      <c r="G119" s="22">
        <v>127938</v>
      </c>
      <c r="H119" s="7" t="str">
        <f t="shared" ref="H119:H145" si="45">IF($B119="N/A","N/A",IF(G119&gt;10,"No",IF(G119&lt;-10,"No","Yes")))</f>
        <v>N/A</v>
      </c>
      <c r="I119" s="8">
        <v>5.61</v>
      </c>
      <c r="J119" s="8">
        <v>4.3170000000000002</v>
      </c>
      <c r="K119" s="25" t="s">
        <v>735</v>
      </c>
      <c r="L119" s="85" t="str">
        <f t="shared" si="40"/>
        <v>Yes</v>
      </c>
    </row>
    <row r="120" spans="1:12" x14ac:dyDescent="0.25">
      <c r="A120" s="108" t="s">
        <v>974</v>
      </c>
      <c r="B120" s="21" t="s">
        <v>213</v>
      </c>
      <c r="C120" s="22">
        <v>4877</v>
      </c>
      <c r="D120" s="7" t="str">
        <f t="shared" si="43"/>
        <v>N/A</v>
      </c>
      <c r="E120" s="22">
        <v>4974</v>
      </c>
      <c r="F120" s="7" t="str">
        <f t="shared" si="44"/>
        <v>N/A</v>
      </c>
      <c r="G120" s="22">
        <v>5130</v>
      </c>
      <c r="H120" s="7" t="str">
        <f t="shared" si="45"/>
        <v>N/A</v>
      </c>
      <c r="I120" s="8">
        <v>1.9890000000000001</v>
      </c>
      <c r="J120" s="8">
        <v>3.1360000000000001</v>
      </c>
      <c r="K120" s="25" t="s">
        <v>735</v>
      </c>
      <c r="L120" s="85" t="str">
        <f t="shared" si="40"/>
        <v>Yes</v>
      </c>
    </row>
    <row r="121" spans="1:12" x14ac:dyDescent="0.25">
      <c r="A121" s="108" t="s">
        <v>975</v>
      </c>
      <c r="B121" s="21" t="s">
        <v>213</v>
      </c>
      <c r="C121" s="22">
        <v>8706</v>
      </c>
      <c r="D121" s="7" t="str">
        <f t="shared" si="43"/>
        <v>N/A</v>
      </c>
      <c r="E121" s="22">
        <v>8781</v>
      </c>
      <c r="F121" s="7" t="str">
        <f t="shared" si="44"/>
        <v>N/A</v>
      </c>
      <c r="G121" s="22">
        <v>8357</v>
      </c>
      <c r="H121" s="7" t="str">
        <f t="shared" si="45"/>
        <v>N/A</v>
      </c>
      <c r="I121" s="8">
        <v>0.86150000000000004</v>
      </c>
      <c r="J121" s="8">
        <v>-4.83</v>
      </c>
      <c r="K121" s="25" t="s">
        <v>735</v>
      </c>
      <c r="L121" s="85" t="str">
        <f t="shared" si="40"/>
        <v>Yes</v>
      </c>
    </row>
    <row r="122" spans="1:12" x14ac:dyDescent="0.25">
      <c r="A122" s="108" t="s">
        <v>976</v>
      </c>
      <c r="B122" s="21" t="s">
        <v>213</v>
      </c>
      <c r="C122" s="22">
        <v>64620</v>
      </c>
      <c r="D122" s="7" t="str">
        <f t="shared" si="43"/>
        <v>N/A</v>
      </c>
      <c r="E122" s="22">
        <v>70286</v>
      </c>
      <c r="F122" s="7" t="str">
        <f t="shared" si="44"/>
        <v>N/A</v>
      </c>
      <c r="G122" s="22">
        <v>74922</v>
      </c>
      <c r="H122" s="7" t="str">
        <f t="shared" si="45"/>
        <v>N/A</v>
      </c>
      <c r="I122" s="8">
        <v>8.7680000000000007</v>
      </c>
      <c r="J122" s="8">
        <v>6.5960000000000001</v>
      </c>
      <c r="K122" s="25" t="s">
        <v>735</v>
      </c>
      <c r="L122" s="85" t="str">
        <f t="shared" si="40"/>
        <v>Yes</v>
      </c>
    </row>
    <row r="123" spans="1:12" x14ac:dyDescent="0.25">
      <c r="A123" s="108" t="s">
        <v>977</v>
      </c>
      <c r="B123" s="21" t="s">
        <v>213</v>
      </c>
      <c r="C123" s="22">
        <v>37925</v>
      </c>
      <c r="D123" s="7" t="str">
        <f t="shared" si="43"/>
        <v>N/A</v>
      </c>
      <c r="E123" s="22">
        <v>38602</v>
      </c>
      <c r="F123" s="7" t="str">
        <f t="shared" si="44"/>
        <v>N/A</v>
      </c>
      <c r="G123" s="22">
        <v>39529</v>
      </c>
      <c r="H123" s="7" t="str">
        <f t="shared" si="45"/>
        <v>N/A</v>
      </c>
      <c r="I123" s="8">
        <v>1.7849999999999999</v>
      </c>
      <c r="J123" s="8">
        <v>2.4009999999999998</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81154</v>
      </c>
      <c r="D125" s="7" t="str">
        <f t="shared" si="43"/>
        <v>N/A</v>
      </c>
      <c r="E125" s="22">
        <v>83464</v>
      </c>
      <c r="F125" s="7" t="str">
        <f t="shared" si="44"/>
        <v>N/A</v>
      </c>
      <c r="G125" s="22">
        <v>83154</v>
      </c>
      <c r="H125" s="7" t="str">
        <f t="shared" si="45"/>
        <v>N/A</v>
      </c>
      <c r="I125" s="8">
        <v>2.8460000000000001</v>
      </c>
      <c r="J125" s="8">
        <v>-0.371</v>
      </c>
      <c r="K125" s="25" t="s">
        <v>735</v>
      </c>
      <c r="L125" s="85" t="str">
        <f t="shared" si="40"/>
        <v>Yes</v>
      </c>
    </row>
    <row r="126" spans="1:12" x14ac:dyDescent="0.25">
      <c r="A126" s="108" t="s">
        <v>979</v>
      </c>
      <c r="B126" s="21" t="s">
        <v>213</v>
      </c>
      <c r="C126" s="22">
        <v>11485</v>
      </c>
      <c r="D126" s="7" t="str">
        <f t="shared" si="43"/>
        <v>N/A</v>
      </c>
      <c r="E126" s="22">
        <v>11781</v>
      </c>
      <c r="F126" s="7" t="str">
        <f t="shared" si="44"/>
        <v>N/A</v>
      </c>
      <c r="G126" s="22">
        <v>11811</v>
      </c>
      <c r="H126" s="7" t="str">
        <f t="shared" si="45"/>
        <v>N/A</v>
      </c>
      <c r="I126" s="8">
        <v>2.577</v>
      </c>
      <c r="J126" s="8">
        <v>0.25459999999999999</v>
      </c>
      <c r="K126" s="25" t="s">
        <v>735</v>
      </c>
      <c r="L126" s="85" t="str">
        <f t="shared" si="40"/>
        <v>Yes</v>
      </c>
    </row>
    <row r="127" spans="1:12" x14ac:dyDescent="0.25">
      <c r="A127" s="108" t="s">
        <v>980</v>
      </c>
      <c r="B127" s="21" t="s">
        <v>213</v>
      </c>
      <c r="C127" s="22">
        <v>11189</v>
      </c>
      <c r="D127" s="7" t="str">
        <f t="shared" si="43"/>
        <v>N/A</v>
      </c>
      <c r="E127" s="22">
        <v>10559</v>
      </c>
      <c r="F127" s="7" t="str">
        <f t="shared" si="44"/>
        <v>N/A</v>
      </c>
      <c r="G127" s="22">
        <v>9222</v>
      </c>
      <c r="H127" s="7" t="str">
        <f t="shared" si="45"/>
        <v>N/A</v>
      </c>
      <c r="I127" s="8">
        <v>-5.63</v>
      </c>
      <c r="J127" s="8">
        <v>-12.7</v>
      </c>
      <c r="K127" s="25" t="s">
        <v>735</v>
      </c>
      <c r="L127" s="85" t="str">
        <f t="shared" si="40"/>
        <v>No</v>
      </c>
    </row>
    <row r="128" spans="1:12" x14ac:dyDescent="0.25">
      <c r="A128" s="108" t="s">
        <v>981</v>
      </c>
      <c r="B128" s="21" t="s">
        <v>213</v>
      </c>
      <c r="C128" s="22">
        <v>20405</v>
      </c>
      <c r="D128" s="7" t="str">
        <f t="shared" si="43"/>
        <v>N/A</v>
      </c>
      <c r="E128" s="22">
        <v>22532</v>
      </c>
      <c r="F128" s="7" t="str">
        <f t="shared" si="44"/>
        <v>N/A</v>
      </c>
      <c r="G128" s="22">
        <v>24147</v>
      </c>
      <c r="H128" s="7" t="str">
        <f t="shared" si="45"/>
        <v>N/A</v>
      </c>
      <c r="I128" s="8">
        <v>10.42</v>
      </c>
      <c r="J128" s="8">
        <v>7.1680000000000001</v>
      </c>
      <c r="K128" s="25" t="s">
        <v>735</v>
      </c>
      <c r="L128" s="85" t="str">
        <f t="shared" si="40"/>
        <v>Yes</v>
      </c>
    </row>
    <row r="129" spans="1:12" x14ac:dyDescent="0.25">
      <c r="A129" s="108" t="s">
        <v>982</v>
      </c>
      <c r="B129" s="21" t="s">
        <v>213</v>
      </c>
      <c r="C129" s="22">
        <v>38075</v>
      </c>
      <c r="D129" s="7" t="str">
        <f t="shared" si="43"/>
        <v>N/A</v>
      </c>
      <c r="E129" s="22">
        <v>38592</v>
      </c>
      <c r="F129" s="7" t="str">
        <f t="shared" si="44"/>
        <v>N/A</v>
      </c>
      <c r="G129" s="22">
        <v>37974</v>
      </c>
      <c r="H129" s="7" t="str">
        <f t="shared" si="45"/>
        <v>N/A</v>
      </c>
      <c r="I129" s="8">
        <v>1.3580000000000001</v>
      </c>
      <c r="J129" s="8">
        <v>-1.6</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322076</v>
      </c>
      <c r="D131" s="7" t="str">
        <f t="shared" si="43"/>
        <v>N/A</v>
      </c>
      <c r="E131" s="22">
        <v>328150</v>
      </c>
      <c r="F131" s="7" t="str">
        <f t="shared" si="44"/>
        <v>N/A</v>
      </c>
      <c r="G131" s="22">
        <v>328740</v>
      </c>
      <c r="H131" s="7" t="str">
        <f t="shared" si="45"/>
        <v>N/A</v>
      </c>
      <c r="I131" s="8">
        <v>1.8859999999999999</v>
      </c>
      <c r="J131" s="8">
        <v>0.17979999999999999</v>
      </c>
      <c r="K131" s="25" t="s">
        <v>735</v>
      </c>
      <c r="L131" s="85" t="str">
        <f t="shared" si="40"/>
        <v>Yes</v>
      </c>
    </row>
    <row r="132" spans="1:12" x14ac:dyDescent="0.25">
      <c r="A132" s="108" t="s">
        <v>984</v>
      </c>
      <c r="B132" s="21" t="s">
        <v>213</v>
      </c>
      <c r="C132" s="22">
        <v>212314</v>
      </c>
      <c r="D132" s="7" t="str">
        <f t="shared" si="43"/>
        <v>N/A</v>
      </c>
      <c r="E132" s="22">
        <v>218596</v>
      </c>
      <c r="F132" s="7" t="str">
        <f t="shared" si="44"/>
        <v>N/A</v>
      </c>
      <c r="G132" s="22">
        <v>178699</v>
      </c>
      <c r="H132" s="7" t="str">
        <f t="shared" si="45"/>
        <v>N/A</v>
      </c>
      <c r="I132" s="8">
        <v>2.9590000000000001</v>
      </c>
      <c r="J132" s="8">
        <v>-18.3</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1438</v>
      </c>
      <c r="D134" s="7" t="str">
        <f t="shared" si="43"/>
        <v>N/A</v>
      </c>
      <c r="E134" s="22">
        <v>1458</v>
      </c>
      <c r="F134" s="7" t="str">
        <f t="shared" si="44"/>
        <v>N/A</v>
      </c>
      <c r="G134" s="22">
        <v>1258</v>
      </c>
      <c r="H134" s="7" t="str">
        <f t="shared" si="45"/>
        <v>N/A</v>
      </c>
      <c r="I134" s="8">
        <v>1.391</v>
      </c>
      <c r="J134" s="8">
        <v>-13.7</v>
      </c>
      <c r="K134" s="25" t="s">
        <v>735</v>
      </c>
      <c r="L134" s="85" t="str">
        <f t="shared" si="40"/>
        <v>No</v>
      </c>
    </row>
    <row r="135" spans="1:12" x14ac:dyDescent="0.25">
      <c r="A135" s="108" t="s">
        <v>987</v>
      </c>
      <c r="B135" s="21" t="s">
        <v>213</v>
      </c>
      <c r="C135" s="22">
        <v>64154</v>
      </c>
      <c r="D135" s="7" t="str">
        <f t="shared" si="43"/>
        <v>N/A</v>
      </c>
      <c r="E135" s="22">
        <v>63514</v>
      </c>
      <c r="F135" s="7" t="str">
        <f t="shared" si="44"/>
        <v>N/A</v>
      </c>
      <c r="G135" s="22">
        <v>102268</v>
      </c>
      <c r="H135" s="7" t="str">
        <f t="shared" si="45"/>
        <v>N/A</v>
      </c>
      <c r="I135" s="8">
        <v>-0.998</v>
      </c>
      <c r="J135" s="8">
        <v>61.02</v>
      </c>
      <c r="K135" s="25" t="s">
        <v>735</v>
      </c>
      <c r="L135" s="85" t="str">
        <f t="shared" si="40"/>
        <v>No</v>
      </c>
    </row>
    <row r="136" spans="1:12" x14ac:dyDescent="0.25">
      <c r="A136" s="108" t="s">
        <v>988</v>
      </c>
      <c r="B136" s="21" t="s">
        <v>213</v>
      </c>
      <c r="C136" s="22">
        <v>38344</v>
      </c>
      <c r="D136" s="7" t="str">
        <f t="shared" si="43"/>
        <v>N/A</v>
      </c>
      <c r="E136" s="22">
        <v>38548</v>
      </c>
      <c r="F136" s="7" t="str">
        <f t="shared" si="44"/>
        <v>N/A</v>
      </c>
      <c r="G136" s="22">
        <v>40302</v>
      </c>
      <c r="H136" s="7" t="str">
        <f t="shared" si="45"/>
        <v>N/A</v>
      </c>
      <c r="I136" s="8">
        <v>0.53200000000000003</v>
      </c>
      <c r="J136" s="8">
        <v>4.55</v>
      </c>
      <c r="K136" s="25" t="s">
        <v>735</v>
      </c>
      <c r="L136" s="85" t="str">
        <f t="shared" si="40"/>
        <v>Yes</v>
      </c>
    </row>
    <row r="137" spans="1:12" x14ac:dyDescent="0.25">
      <c r="A137" s="108" t="s">
        <v>989</v>
      </c>
      <c r="B137" s="21" t="s">
        <v>213</v>
      </c>
      <c r="C137" s="22">
        <v>5826</v>
      </c>
      <c r="D137" s="7" t="str">
        <f t="shared" si="43"/>
        <v>N/A</v>
      </c>
      <c r="E137" s="22">
        <v>6034</v>
      </c>
      <c r="F137" s="7" t="str">
        <f t="shared" si="44"/>
        <v>N/A</v>
      </c>
      <c r="G137" s="22">
        <v>6213</v>
      </c>
      <c r="H137" s="7" t="str">
        <f t="shared" si="45"/>
        <v>N/A</v>
      </c>
      <c r="I137" s="8">
        <v>3.57</v>
      </c>
      <c r="J137" s="8">
        <v>2.9670000000000001</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312146</v>
      </c>
      <c r="D139" s="7" t="str">
        <f t="shared" si="43"/>
        <v>N/A</v>
      </c>
      <c r="E139" s="22">
        <v>332326</v>
      </c>
      <c r="F139" s="7" t="str">
        <f t="shared" si="44"/>
        <v>N/A</v>
      </c>
      <c r="G139" s="22">
        <v>373973</v>
      </c>
      <c r="H139" s="7" t="str">
        <f t="shared" si="45"/>
        <v>N/A</v>
      </c>
      <c r="I139" s="8">
        <v>6.4649999999999999</v>
      </c>
      <c r="J139" s="8">
        <v>12.53</v>
      </c>
      <c r="K139" s="25" t="s">
        <v>735</v>
      </c>
      <c r="L139" s="85" t="str">
        <f t="shared" si="40"/>
        <v>No</v>
      </c>
    </row>
    <row r="140" spans="1:12" x14ac:dyDescent="0.25">
      <c r="A140" s="108" t="s">
        <v>991</v>
      </c>
      <c r="B140" s="21" t="s">
        <v>213</v>
      </c>
      <c r="C140" s="22">
        <v>148535</v>
      </c>
      <c r="D140" s="7" t="str">
        <f t="shared" si="43"/>
        <v>N/A</v>
      </c>
      <c r="E140" s="22">
        <v>154259</v>
      </c>
      <c r="F140" s="7" t="str">
        <f t="shared" si="44"/>
        <v>N/A</v>
      </c>
      <c r="G140" s="22">
        <v>157482</v>
      </c>
      <c r="H140" s="7" t="str">
        <f t="shared" si="45"/>
        <v>N/A</v>
      </c>
      <c r="I140" s="8">
        <v>3.8540000000000001</v>
      </c>
      <c r="J140" s="8">
        <v>2.089</v>
      </c>
      <c r="K140" s="25" t="s">
        <v>735</v>
      </c>
      <c r="L140" s="85" t="str">
        <f t="shared" si="40"/>
        <v>Yes</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835</v>
      </c>
      <c r="D142" s="7" t="str">
        <f t="shared" si="43"/>
        <v>N/A</v>
      </c>
      <c r="E142" s="22">
        <v>653</v>
      </c>
      <c r="F142" s="7" t="str">
        <f t="shared" si="44"/>
        <v>N/A</v>
      </c>
      <c r="G142" s="22">
        <v>454</v>
      </c>
      <c r="H142" s="7" t="str">
        <f t="shared" si="45"/>
        <v>N/A</v>
      </c>
      <c r="I142" s="8">
        <v>-21.8</v>
      </c>
      <c r="J142" s="8">
        <v>-30.5</v>
      </c>
      <c r="K142" s="25" t="s">
        <v>735</v>
      </c>
      <c r="L142" s="85" t="str">
        <f t="shared" si="40"/>
        <v>No</v>
      </c>
    </row>
    <row r="143" spans="1:12" x14ac:dyDescent="0.25">
      <c r="A143" s="108" t="s">
        <v>994</v>
      </c>
      <c r="B143" s="21" t="s">
        <v>213</v>
      </c>
      <c r="C143" s="22">
        <v>13665</v>
      </c>
      <c r="D143" s="7" t="str">
        <f t="shared" si="43"/>
        <v>N/A</v>
      </c>
      <c r="E143" s="22">
        <v>14850</v>
      </c>
      <c r="F143" s="7" t="str">
        <f t="shared" si="44"/>
        <v>N/A</v>
      </c>
      <c r="G143" s="22">
        <v>6703</v>
      </c>
      <c r="H143" s="7" t="str">
        <f t="shared" si="45"/>
        <v>N/A</v>
      </c>
      <c r="I143" s="8">
        <v>8.6720000000000006</v>
      </c>
      <c r="J143" s="8">
        <v>-54.9</v>
      </c>
      <c r="K143" s="25" t="s">
        <v>735</v>
      </c>
      <c r="L143" s="85" t="str">
        <f t="shared" si="40"/>
        <v>No</v>
      </c>
    </row>
    <row r="144" spans="1:12" x14ac:dyDescent="0.25">
      <c r="A144" s="108" t="s">
        <v>995</v>
      </c>
      <c r="B144" s="21" t="s">
        <v>213</v>
      </c>
      <c r="C144" s="22">
        <v>149111</v>
      </c>
      <c r="D144" s="7" t="str">
        <f t="shared" si="43"/>
        <v>N/A</v>
      </c>
      <c r="E144" s="22">
        <v>162564</v>
      </c>
      <c r="F144" s="7" t="str">
        <f t="shared" si="44"/>
        <v>N/A</v>
      </c>
      <c r="G144" s="22">
        <v>209334</v>
      </c>
      <c r="H144" s="7" t="str">
        <f t="shared" si="45"/>
        <v>N/A</v>
      </c>
      <c r="I144" s="8">
        <v>9.0220000000000002</v>
      </c>
      <c r="J144" s="8">
        <v>28.77</v>
      </c>
      <c r="K144" s="25" t="s">
        <v>735</v>
      </c>
      <c r="L144" s="85" t="str">
        <f t="shared" si="40"/>
        <v>No</v>
      </c>
    </row>
    <row r="145" spans="1:12" x14ac:dyDescent="0.25">
      <c r="A145" s="108" t="s">
        <v>996</v>
      </c>
      <c r="B145" s="21" t="s">
        <v>213</v>
      </c>
      <c r="C145" s="22">
        <v>0</v>
      </c>
      <c r="D145" s="7" t="str">
        <f t="shared" si="43"/>
        <v>N/A</v>
      </c>
      <c r="E145" s="22">
        <v>0</v>
      </c>
      <c r="F145" s="7" t="str">
        <f t="shared" si="44"/>
        <v>N/A</v>
      </c>
      <c r="G145" s="22">
        <v>0</v>
      </c>
      <c r="H145" s="7" t="str">
        <f t="shared" si="45"/>
        <v>N/A</v>
      </c>
      <c r="I145" s="8" t="s">
        <v>1747</v>
      </c>
      <c r="J145" s="8" t="s">
        <v>1747</v>
      </c>
      <c r="K145" s="25" t="s">
        <v>735</v>
      </c>
      <c r="L145" s="85" t="str">
        <f t="shared" si="40"/>
        <v>N/A</v>
      </c>
    </row>
    <row r="146" spans="1:12" ht="25" x14ac:dyDescent="0.25">
      <c r="A146" s="117" t="s">
        <v>997</v>
      </c>
      <c r="B146" s="1" t="s">
        <v>213</v>
      </c>
      <c r="C146" s="1">
        <v>32892</v>
      </c>
      <c r="D146" s="7" t="str">
        <f t="shared" ref="D146:D151" si="46">IF($B146="N/A","N/A",IF(C146&gt;10,"No",IF(C146&lt;-10,"No","Yes")))</f>
        <v>N/A</v>
      </c>
      <c r="E146" s="1">
        <v>33549</v>
      </c>
      <c r="F146" s="7" t="str">
        <f t="shared" ref="F146:F151" si="47">IF($B146="N/A","N/A",IF(E146&gt;10,"No",IF(E146&lt;-10,"No","Yes")))</f>
        <v>N/A</v>
      </c>
      <c r="G146" s="1">
        <v>33910</v>
      </c>
      <c r="H146" s="7" t="str">
        <f t="shared" ref="H146:H151" si="48">IF($B146="N/A","N/A",IF(G146&gt;10,"No",IF(G146&lt;-10,"No","Yes")))</f>
        <v>N/A</v>
      </c>
      <c r="I146" s="8">
        <v>1.9970000000000001</v>
      </c>
      <c r="J146" s="8">
        <v>1.0760000000000001</v>
      </c>
      <c r="K146" s="25" t="s">
        <v>734</v>
      </c>
      <c r="L146" s="85" t="str">
        <f t="shared" ref="L146:L151" si="49">IF(J146="Div by 0", "N/A", IF(K146="N/A","N/A", IF(J146&gt;VALUE(MID(K146,1,2)), "No", IF(J146&lt;-1*VALUE(MID(K146,1,2)), "No", "Yes"))))</f>
        <v>Yes</v>
      </c>
    </row>
    <row r="147" spans="1:12" x14ac:dyDescent="0.25">
      <c r="A147" s="130" t="s">
        <v>326</v>
      </c>
      <c r="B147" s="25" t="s">
        <v>213</v>
      </c>
      <c r="C147" s="9">
        <v>3.9557236045000002</v>
      </c>
      <c r="D147" s="7" t="str">
        <f t="shared" si="46"/>
        <v>N/A</v>
      </c>
      <c r="E147" s="9">
        <v>3.8714122017000001</v>
      </c>
      <c r="F147" s="7" t="str">
        <f t="shared" si="47"/>
        <v>N/A</v>
      </c>
      <c r="G147" s="9">
        <v>3.7108573491999999</v>
      </c>
      <c r="H147" s="7" t="str">
        <f t="shared" si="48"/>
        <v>N/A</v>
      </c>
      <c r="I147" s="8">
        <v>-2.13</v>
      </c>
      <c r="J147" s="8">
        <v>-4.1500000000000004</v>
      </c>
      <c r="K147" s="25" t="s">
        <v>734</v>
      </c>
      <c r="L147" s="85" t="str">
        <f t="shared" si="49"/>
        <v>Yes</v>
      </c>
    </row>
    <row r="148" spans="1:12" x14ac:dyDescent="0.25">
      <c r="A148" s="108" t="s">
        <v>327</v>
      </c>
      <c r="B148" s="25" t="s">
        <v>213</v>
      </c>
      <c r="C148" s="9">
        <v>21.471996418</v>
      </c>
      <c r="D148" s="7" t="str">
        <f t="shared" si="46"/>
        <v>N/A</v>
      </c>
      <c r="E148" s="9">
        <v>20.546627203</v>
      </c>
      <c r="F148" s="7" t="str">
        <f t="shared" si="47"/>
        <v>N/A</v>
      </c>
      <c r="G148" s="9">
        <v>19.685316324999999</v>
      </c>
      <c r="H148" s="7" t="str">
        <f t="shared" si="48"/>
        <v>N/A</v>
      </c>
      <c r="I148" s="8">
        <v>-4.3099999999999996</v>
      </c>
      <c r="J148" s="8">
        <v>-4.1900000000000004</v>
      </c>
      <c r="K148" s="25" t="s">
        <v>734</v>
      </c>
      <c r="L148" s="85" t="str">
        <f t="shared" si="49"/>
        <v>Yes</v>
      </c>
    </row>
    <row r="149" spans="1:12" x14ac:dyDescent="0.25">
      <c r="A149" s="108" t="s">
        <v>328</v>
      </c>
      <c r="B149" s="25" t="s">
        <v>213</v>
      </c>
      <c r="C149" s="9">
        <v>7.2565739212000002</v>
      </c>
      <c r="D149" s="7" t="str">
        <f t="shared" si="46"/>
        <v>N/A</v>
      </c>
      <c r="E149" s="9">
        <v>7.1863318316999996</v>
      </c>
      <c r="F149" s="7" t="str">
        <f t="shared" si="47"/>
        <v>N/A</v>
      </c>
      <c r="G149" s="9">
        <v>7.1337518338999999</v>
      </c>
      <c r="H149" s="7" t="str">
        <f t="shared" si="48"/>
        <v>N/A</v>
      </c>
      <c r="I149" s="8">
        <v>-0.96799999999999997</v>
      </c>
      <c r="J149" s="8">
        <v>-0.73199999999999998</v>
      </c>
      <c r="K149" s="25" t="s">
        <v>734</v>
      </c>
      <c r="L149" s="85" t="str">
        <f t="shared" si="49"/>
        <v>Yes</v>
      </c>
    </row>
    <row r="150" spans="1:12" x14ac:dyDescent="0.25">
      <c r="A150" s="108" t="s">
        <v>329</v>
      </c>
      <c r="B150" s="25" t="s">
        <v>213</v>
      </c>
      <c r="C150" s="9">
        <v>0.2049205778</v>
      </c>
      <c r="D150" s="7" t="str">
        <f t="shared" si="46"/>
        <v>N/A</v>
      </c>
      <c r="E150" s="9">
        <v>0.21484077400000001</v>
      </c>
      <c r="F150" s="7" t="str">
        <f t="shared" si="47"/>
        <v>N/A</v>
      </c>
      <c r="G150" s="9">
        <v>0.22145160310000001</v>
      </c>
      <c r="H150" s="7" t="str">
        <f t="shared" si="48"/>
        <v>N/A</v>
      </c>
      <c r="I150" s="8">
        <v>4.8410000000000002</v>
      </c>
      <c r="J150" s="8">
        <v>3.077</v>
      </c>
      <c r="K150" s="25" t="s">
        <v>734</v>
      </c>
      <c r="L150" s="85" t="str">
        <f t="shared" si="49"/>
        <v>Yes</v>
      </c>
    </row>
    <row r="151" spans="1:12" x14ac:dyDescent="0.25">
      <c r="A151" s="108" t="s">
        <v>330</v>
      </c>
      <c r="B151" s="25" t="s">
        <v>213</v>
      </c>
      <c r="C151" s="9">
        <v>0.4510709732</v>
      </c>
      <c r="D151" s="7" t="str">
        <f t="shared" si="46"/>
        <v>N/A</v>
      </c>
      <c r="E151" s="9">
        <v>0.49559769619999999</v>
      </c>
      <c r="F151" s="7" t="str">
        <f t="shared" si="47"/>
        <v>N/A</v>
      </c>
      <c r="G151" s="9">
        <v>0.55217890059999997</v>
      </c>
      <c r="H151" s="7" t="str">
        <f t="shared" si="48"/>
        <v>N/A</v>
      </c>
      <c r="I151" s="8">
        <v>9.8710000000000004</v>
      </c>
      <c r="J151" s="8">
        <v>11.42</v>
      </c>
      <c r="K151" s="25" t="s">
        <v>734</v>
      </c>
      <c r="L151" s="85" t="str">
        <f t="shared" si="49"/>
        <v>Yes</v>
      </c>
    </row>
    <row r="152" spans="1:12" x14ac:dyDescent="0.25">
      <c r="A152" s="117" t="s">
        <v>998</v>
      </c>
      <c r="B152" s="21" t="s">
        <v>213</v>
      </c>
      <c r="C152" s="22">
        <v>43901</v>
      </c>
      <c r="D152" s="7" t="str">
        <f t="shared" ref="D152:D158" si="50">IF($B152="N/A","N/A",IF(C152&gt;10,"No",IF(C152&lt;-10,"No","Yes")))</f>
        <v>N/A</v>
      </c>
      <c r="E152" s="22">
        <v>45512</v>
      </c>
      <c r="F152" s="7" t="str">
        <f t="shared" ref="F152:F158" si="51">IF($B152="N/A","N/A",IF(E152&gt;10,"No",IF(E152&lt;-10,"No","Yes")))</f>
        <v>N/A</v>
      </c>
      <c r="G152" s="22">
        <v>47633</v>
      </c>
      <c r="H152" s="7" t="str">
        <f t="shared" ref="H152:H158" si="52">IF($B152="N/A","N/A",IF(G152&gt;10,"No",IF(G152&lt;-10,"No","Yes")))</f>
        <v>N/A</v>
      </c>
      <c r="I152" s="8">
        <v>3.67</v>
      </c>
      <c r="J152" s="8">
        <v>4.66</v>
      </c>
      <c r="K152" s="25" t="s">
        <v>734</v>
      </c>
      <c r="L152" s="85" t="str">
        <f t="shared" ref="L152:L159" si="53">IF(J152="Div by 0", "N/A", IF(K152="N/A","N/A", IF(J152&gt;VALUE(MID(K152,1,2)), "No", IF(J152&lt;-1*VALUE(MID(K152,1,2)), "No", "Yes"))))</f>
        <v>Yes</v>
      </c>
    </row>
    <row r="153" spans="1:12" x14ac:dyDescent="0.25">
      <c r="A153" s="130" t="s">
        <v>999</v>
      </c>
      <c r="B153" s="21" t="s">
        <v>213</v>
      </c>
      <c r="C153" s="4">
        <v>5.2797100194000004</v>
      </c>
      <c r="D153" s="7" t="str">
        <f t="shared" si="50"/>
        <v>N/A</v>
      </c>
      <c r="E153" s="4">
        <v>5.2518916248999998</v>
      </c>
      <c r="F153" s="7" t="str">
        <f t="shared" si="51"/>
        <v>N/A</v>
      </c>
      <c r="G153" s="4">
        <v>5.2126000624</v>
      </c>
      <c r="H153" s="7" t="str">
        <f t="shared" si="52"/>
        <v>N/A</v>
      </c>
      <c r="I153" s="8">
        <v>-0.52700000000000002</v>
      </c>
      <c r="J153" s="8">
        <v>-0.748</v>
      </c>
      <c r="K153" s="25" t="s">
        <v>734</v>
      </c>
      <c r="L153" s="85" t="str">
        <f t="shared" si="53"/>
        <v>Yes</v>
      </c>
    </row>
    <row r="154" spans="1:12" x14ac:dyDescent="0.25">
      <c r="A154" s="117" t="s">
        <v>1000</v>
      </c>
      <c r="B154" s="21" t="s">
        <v>213</v>
      </c>
      <c r="C154" s="4">
        <v>13.960457426</v>
      </c>
      <c r="D154" s="7" t="str">
        <f t="shared" si="50"/>
        <v>N/A</v>
      </c>
      <c r="E154" s="4">
        <v>13.655080192</v>
      </c>
      <c r="F154" s="7" t="str">
        <f t="shared" si="51"/>
        <v>N/A</v>
      </c>
      <c r="G154" s="4">
        <v>13.717581954</v>
      </c>
      <c r="H154" s="7" t="str">
        <f t="shared" si="52"/>
        <v>N/A</v>
      </c>
      <c r="I154" s="8">
        <v>-2.19</v>
      </c>
      <c r="J154" s="8">
        <v>0.4577</v>
      </c>
      <c r="K154" s="25" t="s">
        <v>734</v>
      </c>
      <c r="L154" s="85" t="str">
        <f t="shared" si="53"/>
        <v>Yes</v>
      </c>
    </row>
    <row r="155" spans="1:12" x14ac:dyDescent="0.25">
      <c r="A155" s="117" t="s">
        <v>1001</v>
      </c>
      <c r="B155" s="21" t="s">
        <v>213</v>
      </c>
      <c r="C155" s="4">
        <v>23.027823644000001</v>
      </c>
      <c r="D155" s="7" t="str">
        <f t="shared" si="50"/>
        <v>N/A</v>
      </c>
      <c r="E155" s="4">
        <v>23.132128821999999</v>
      </c>
      <c r="F155" s="7" t="str">
        <f t="shared" si="51"/>
        <v>N/A</v>
      </c>
      <c r="G155" s="4">
        <v>23.652500180000001</v>
      </c>
      <c r="H155" s="7" t="str">
        <f t="shared" si="52"/>
        <v>N/A</v>
      </c>
      <c r="I155" s="8">
        <v>0.45300000000000001</v>
      </c>
      <c r="J155" s="8">
        <v>2.25</v>
      </c>
      <c r="K155" s="25" t="s">
        <v>734</v>
      </c>
      <c r="L155" s="85" t="str">
        <f t="shared" si="53"/>
        <v>Yes</v>
      </c>
    </row>
    <row r="156" spans="1:12" x14ac:dyDescent="0.25">
      <c r="A156" s="117" t="s">
        <v>1002</v>
      </c>
      <c r="B156" s="21" t="s">
        <v>213</v>
      </c>
      <c r="C156" s="4">
        <v>1.2397694954</v>
      </c>
      <c r="D156" s="7" t="str">
        <f t="shared" si="50"/>
        <v>N/A</v>
      </c>
      <c r="E156" s="4">
        <v>1.1695870791</v>
      </c>
      <c r="F156" s="7" t="str">
        <f t="shared" si="51"/>
        <v>N/A</v>
      </c>
      <c r="G156" s="4">
        <v>1.1331143153000001</v>
      </c>
      <c r="H156" s="7" t="str">
        <f t="shared" si="52"/>
        <v>N/A</v>
      </c>
      <c r="I156" s="8">
        <v>-5.66</v>
      </c>
      <c r="J156" s="8">
        <v>-3.12</v>
      </c>
      <c r="K156" s="25" t="s">
        <v>734</v>
      </c>
      <c r="L156" s="85" t="str">
        <f t="shared" si="53"/>
        <v>Yes</v>
      </c>
    </row>
    <row r="157" spans="1:12" x14ac:dyDescent="0.25">
      <c r="A157" s="117" t="s">
        <v>1003</v>
      </c>
      <c r="B157" s="21" t="s">
        <v>213</v>
      </c>
      <c r="C157" s="4">
        <v>1.6043774388000001</v>
      </c>
      <c r="D157" s="7" t="str">
        <f t="shared" si="50"/>
        <v>N/A</v>
      </c>
      <c r="E157" s="4">
        <v>1.6911105360000001</v>
      </c>
      <c r="F157" s="7" t="str">
        <f t="shared" si="51"/>
        <v>N/A</v>
      </c>
      <c r="G157" s="4">
        <v>1.7888991986</v>
      </c>
      <c r="H157" s="7" t="str">
        <f t="shared" si="52"/>
        <v>N/A</v>
      </c>
      <c r="I157" s="8">
        <v>5.4059999999999997</v>
      </c>
      <c r="J157" s="8">
        <v>5.7830000000000004</v>
      </c>
      <c r="K157" s="25" t="s">
        <v>734</v>
      </c>
      <c r="L157" s="85" t="str">
        <f t="shared" si="53"/>
        <v>Yes</v>
      </c>
    </row>
    <row r="158" spans="1:12" x14ac:dyDescent="0.25">
      <c r="A158" s="108" t="s">
        <v>1004</v>
      </c>
      <c r="B158" s="21" t="s">
        <v>213</v>
      </c>
      <c r="C158" s="22">
        <v>5562</v>
      </c>
      <c r="D158" s="7" t="str">
        <f t="shared" si="50"/>
        <v>N/A</v>
      </c>
      <c r="E158" s="22">
        <v>5922</v>
      </c>
      <c r="F158" s="7" t="str">
        <f t="shared" si="51"/>
        <v>N/A</v>
      </c>
      <c r="G158" s="22">
        <v>6121</v>
      </c>
      <c r="H158" s="7" t="str">
        <f t="shared" si="52"/>
        <v>N/A</v>
      </c>
      <c r="I158" s="8">
        <v>6.4720000000000004</v>
      </c>
      <c r="J158" s="8">
        <v>3.36</v>
      </c>
      <c r="K158" s="25" t="s">
        <v>734</v>
      </c>
      <c r="L158" s="85" t="str">
        <f t="shared" si="53"/>
        <v>Yes</v>
      </c>
    </row>
    <row r="159" spans="1:12" ht="25" x14ac:dyDescent="0.25">
      <c r="A159" s="117" t="s">
        <v>1005</v>
      </c>
      <c r="B159" s="21" t="s">
        <v>213</v>
      </c>
      <c r="C159" s="22">
        <v>44866</v>
      </c>
      <c r="D159" s="7" t="str">
        <f>IF($B159="N/A","N/A",IF(C159&gt;10,"No",IF(C159&lt;-10,"No","Yes")))</f>
        <v>N/A</v>
      </c>
      <c r="E159" s="22">
        <v>46568</v>
      </c>
      <c r="F159" s="7" t="str">
        <f>IF($B159="N/A","N/A",IF(E159&gt;10,"No",IF(E159&lt;-10,"No","Yes")))</f>
        <v>N/A</v>
      </c>
      <c r="G159" s="22">
        <v>48807</v>
      </c>
      <c r="H159" s="7" t="str">
        <f>IF($B159="N/A","N/A",IF(G159&gt;10,"No",IF(G159&lt;-10,"No","Yes")))</f>
        <v>N/A</v>
      </c>
      <c r="I159" s="8">
        <v>3.794</v>
      </c>
      <c r="J159" s="8">
        <v>4.8079999999999998</v>
      </c>
      <c r="K159" s="25" t="s">
        <v>734</v>
      </c>
      <c r="L159" s="85" t="str">
        <f t="shared" si="53"/>
        <v>Yes</v>
      </c>
    </row>
    <row r="160" spans="1:12" x14ac:dyDescent="0.25">
      <c r="A160" s="116" t="s">
        <v>1006</v>
      </c>
      <c r="B160" s="21" t="s">
        <v>213</v>
      </c>
      <c r="C160" s="22">
        <v>24756</v>
      </c>
      <c r="D160" s="7" t="str">
        <f t="shared" ref="D160:D234" si="54">IF($B160="N/A","N/A",IF(C160&gt;10,"No",IF(C160&lt;-10,"No","Yes")))</f>
        <v>N/A</v>
      </c>
      <c r="E160" s="22">
        <v>25690</v>
      </c>
      <c r="F160" s="7" t="str">
        <f t="shared" ref="F160:F234" si="55">IF($B160="N/A","N/A",IF(E160&gt;10,"No",IF(E160&lt;-10,"No","Yes")))</f>
        <v>N/A</v>
      </c>
      <c r="G160" s="22">
        <v>26912</v>
      </c>
      <c r="H160" s="7" t="str">
        <f t="shared" ref="H160:H223" si="56">IF($B160="N/A","N/A",IF(G160&gt;10,"No",IF(G160&lt;-10,"No","Yes")))</f>
        <v>N/A</v>
      </c>
      <c r="I160" s="8">
        <v>3.7730000000000001</v>
      </c>
      <c r="J160" s="8">
        <v>4.7569999999999997</v>
      </c>
      <c r="K160" s="25" t="s">
        <v>734</v>
      </c>
      <c r="L160" s="85" t="str">
        <f t="shared" ref="L160:L223" si="57">IF(J160="Div by 0", "N/A", IF(K160="N/A","N/A", IF(J160&gt;VALUE(MID(K160,1,2)), "No", IF(J160&lt;-1*VALUE(MID(K160,1,2)), "No", "Yes"))))</f>
        <v>Yes</v>
      </c>
    </row>
    <row r="161" spans="1:12" x14ac:dyDescent="0.25">
      <c r="A161" s="132" t="s">
        <v>71</v>
      </c>
      <c r="B161" s="21" t="s">
        <v>213</v>
      </c>
      <c r="C161" s="4">
        <v>2.9772556717000001</v>
      </c>
      <c r="D161" s="7" t="str">
        <f t="shared" si="54"/>
        <v>N/A</v>
      </c>
      <c r="E161" s="4">
        <v>2.9645169591</v>
      </c>
      <c r="F161" s="7" t="str">
        <f t="shared" si="55"/>
        <v>N/A</v>
      </c>
      <c r="G161" s="4">
        <v>2.9450484512999999</v>
      </c>
      <c r="H161" s="7" t="str">
        <f t="shared" si="56"/>
        <v>N/A</v>
      </c>
      <c r="I161" s="8">
        <v>-0.42799999999999999</v>
      </c>
      <c r="J161" s="8">
        <v>-0.65700000000000003</v>
      </c>
      <c r="K161" s="25" t="s">
        <v>734</v>
      </c>
      <c r="L161" s="85" t="str">
        <f t="shared" si="57"/>
        <v>Yes</v>
      </c>
    </row>
    <row r="162" spans="1:12" x14ac:dyDescent="0.25">
      <c r="A162" s="116" t="s">
        <v>111</v>
      </c>
      <c r="B162" s="21" t="s">
        <v>213</v>
      </c>
      <c r="C162" s="4">
        <v>12.118524387000001</v>
      </c>
      <c r="D162" s="7" t="str">
        <f t="shared" si="54"/>
        <v>N/A</v>
      </c>
      <c r="E162" s="4">
        <v>11.955023930999999</v>
      </c>
      <c r="F162" s="7" t="str">
        <f t="shared" si="55"/>
        <v>N/A</v>
      </c>
      <c r="G162" s="4">
        <v>12.180900123000001</v>
      </c>
      <c r="H162" s="7" t="str">
        <f t="shared" si="56"/>
        <v>N/A</v>
      </c>
      <c r="I162" s="8">
        <v>-1.35</v>
      </c>
      <c r="J162" s="8">
        <v>1.889</v>
      </c>
      <c r="K162" s="25" t="s">
        <v>734</v>
      </c>
      <c r="L162" s="85" t="str">
        <f t="shared" si="57"/>
        <v>Yes</v>
      </c>
    </row>
    <row r="163" spans="1:12" x14ac:dyDescent="0.25">
      <c r="A163" s="116" t="s">
        <v>112</v>
      </c>
      <c r="B163" s="21" t="s">
        <v>213</v>
      </c>
      <c r="C163" s="4">
        <v>12.223673509999999</v>
      </c>
      <c r="D163" s="7" t="str">
        <f t="shared" si="54"/>
        <v>N/A</v>
      </c>
      <c r="E163" s="4">
        <v>12.278347551</v>
      </c>
      <c r="F163" s="7" t="str">
        <f t="shared" si="55"/>
        <v>N/A</v>
      </c>
      <c r="G163" s="4">
        <v>12.628376266</v>
      </c>
      <c r="H163" s="7" t="str">
        <f t="shared" si="56"/>
        <v>N/A</v>
      </c>
      <c r="I163" s="8">
        <v>0.44729999999999998</v>
      </c>
      <c r="J163" s="8">
        <v>2.851</v>
      </c>
      <c r="K163" s="25" t="s">
        <v>734</v>
      </c>
      <c r="L163" s="85" t="str">
        <f t="shared" si="57"/>
        <v>Yes</v>
      </c>
    </row>
    <row r="164" spans="1:12" x14ac:dyDescent="0.25">
      <c r="A164" s="116" t="s">
        <v>113</v>
      </c>
      <c r="B164" s="21" t="s">
        <v>213</v>
      </c>
      <c r="C164" s="4">
        <v>0.18691240579999999</v>
      </c>
      <c r="D164" s="7" t="str">
        <f t="shared" si="54"/>
        <v>N/A</v>
      </c>
      <c r="E164" s="4">
        <v>0.1840621667</v>
      </c>
      <c r="F164" s="7" t="str">
        <f t="shared" si="55"/>
        <v>N/A</v>
      </c>
      <c r="G164" s="4">
        <v>0.20441686440000001</v>
      </c>
      <c r="H164" s="7" t="str">
        <f t="shared" si="56"/>
        <v>N/A</v>
      </c>
      <c r="I164" s="8">
        <v>-1.52</v>
      </c>
      <c r="J164" s="8">
        <v>11.06</v>
      </c>
      <c r="K164" s="25" t="s">
        <v>734</v>
      </c>
      <c r="L164" s="85" t="str">
        <f t="shared" si="57"/>
        <v>Yes</v>
      </c>
    </row>
    <row r="165" spans="1:12" x14ac:dyDescent="0.25">
      <c r="A165" s="116" t="s">
        <v>114</v>
      </c>
      <c r="B165" s="21" t="s">
        <v>213</v>
      </c>
      <c r="C165" s="4">
        <v>5.1578428000000003E-2</v>
      </c>
      <c r="D165" s="7" t="str">
        <f t="shared" si="54"/>
        <v>N/A</v>
      </c>
      <c r="E165" s="4">
        <v>5.2960045300000001E-2</v>
      </c>
      <c r="F165" s="7" t="str">
        <f t="shared" si="55"/>
        <v>N/A</v>
      </c>
      <c r="G165" s="4">
        <v>4.1446842400000003E-2</v>
      </c>
      <c r="H165" s="7" t="str">
        <f t="shared" si="56"/>
        <v>N/A</v>
      </c>
      <c r="I165" s="8">
        <v>2.6789999999999998</v>
      </c>
      <c r="J165" s="8">
        <v>-21.7</v>
      </c>
      <c r="K165" s="25" t="s">
        <v>734</v>
      </c>
      <c r="L165" s="85" t="str">
        <f t="shared" si="57"/>
        <v>Yes</v>
      </c>
    </row>
    <row r="166" spans="1:12" x14ac:dyDescent="0.25">
      <c r="A166" s="116" t="s">
        <v>426</v>
      </c>
      <c r="B166" s="21" t="s">
        <v>213</v>
      </c>
      <c r="C166" s="22">
        <v>13421</v>
      </c>
      <c r="D166" s="7" t="str">
        <f>IF($B166="N/A","N/A",IF(C166&gt;10,"No",IF(C166&lt;-10,"No","Yes")))</f>
        <v>N/A</v>
      </c>
      <c r="E166" s="22">
        <v>13960</v>
      </c>
      <c r="F166" s="7" t="str">
        <f>IF($B166="N/A","N/A",IF(E166&gt;10,"No",IF(E166&lt;-10,"No","Yes")))</f>
        <v>N/A</v>
      </c>
      <c r="G166" s="22">
        <v>14781</v>
      </c>
      <c r="H166" s="7" t="str">
        <f>IF($B166="N/A","N/A",IF(G166&gt;10,"No",IF(G166&lt;-10,"No","Yes")))</f>
        <v>N/A</v>
      </c>
      <c r="I166" s="8">
        <v>4.016</v>
      </c>
      <c r="J166" s="8">
        <v>5.8810000000000002</v>
      </c>
      <c r="K166" s="25" t="s">
        <v>734</v>
      </c>
      <c r="L166" s="85" t="str">
        <f t="shared" si="57"/>
        <v>Yes</v>
      </c>
    </row>
    <row r="167" spans="1:12" x14ac:dyDescent="0.25">
      <c r="A167" s="116" t="s">
        <v>427</v>
      </c>
      <c r="B167" s="21" t="s">
        <v>213</v>
      </c>
      <c r="C167" s="22">
        <v>652</v>
      </c>
      <c r="D167" s="7" t="str">
        <f>IF($B167="N/A","N/A",IF(C167&gt;10,"No",IF(C167&lt;-10,"No","Yes")))</f>
        <v>N/A</v>
      </c>
      <c r="E167" s="22">
        <v>702</v>
      </c>
      <c r="F167" s="7" t="str">
        <f>IF($B167="N/A","N/A",IF(E167&gt;10,"No",IF(E167&lt;-10,"No","Yes")))</f>
        <v>N/A</v>
      </c>
      <c r="G167" s="22">
        <v>803</v>
      </c>
      <c r="H167" s="7" t="str">
        <f>IF($B167="N/A","N/A",IF(G167&gt;10,"No",IF(G167&lt;-10,"No","Yes")))</f>
        <v>N/A</v>
      </c>
      <c r="I167" s="8">
        <v>7.6689999999999996</v>
      </c>
      <c r="J167" s="8">
        <v>14.39</v>
      </c>
      <c r="K167" s="25" t="s">
        <v>734</v>
      </c>
      <c r="L167" s="85" t="str">
        <f t="shared" si="57"/>
        <v>Yes</v>
      </c>
    </row>
    <row r="168" spans="1:12" x14ac:dyDescent="0.25">
      <c r="A168" s="116" t="s">
        <v>428</v>
      </c>
      <c r="B168" s="21" t="s">
        <v>213</v>
      </c>
      <c r="C168" s="22">
        <v>7175</v>
      </c>
      <c r="D168" s="7" t="str">
        <f>IF($B168="N/A","N/A",IF(C168&gt;10,"No",IF(C168&lt;-10,"No","Yes")))</f>
        <v>N/A</v>
      </c>
      <c r="E168" s="22">
        <v>7373</v>
      </c>
      <c r="F168" s="7" t="str">
        <f>IF($B168="N/A","N/A",IF(E168&gt;10,"No",IF(E168&lt;-10,"No","Yes")))</f>
        <v>N/A</v>
      </c>
      <c r="G168" s="22">
        <v>7511</v>
      </c>
      <c r="H168" s="7" t="str">
        <f>IF($B168="N/A","N/A",IF(G168&gt;10,"No",IF(G168&lt;-10,"No","Yes")))</f>
        <v>N/A</v>
      </c>
      <c r="I168" s="8">
        <v>2.76</v>
      </c>
      <c r="J168" s="8">
        <v>1.8720000000000001</v>
      </c>
      <c r="K168" s="25" t="s">
        <v>734</v>
      </c>
      <c r="L168" s="85" t="str">
        <f t="shared" si="57"/>
        <v>Yes</v>
      </c>
    </row>
    <row r="169" spans="1:12" x14ac:dyDescent="0.25">
      <c r="A169" s="116" t="s">
        <v>429</v>
      </c>
      <c r="B169" s="21" t="s">
        <v>213</v>
      </c>
      <c r="C169" s="22">
        <v>2745</v>
      </c>
      <c r="D169" s="7" t="str">
        <f>IF($B169="N/A","N/A",IF(C169&gt;10,"No",IF(C169&lt;-10,"No","Yes")))</f>
        <v>N/A</v>
      </c>
      <c r="E169" s="22">
        <v>2875</v>
      </c>
      <c r="F169" s="7" t="str">
        <f>IF($B169="N/A","N/A",IF(E169&gt;10,"No",IF(E169&lt;-10,"No","Yes")))</f>
        <v>N/A</v>
      </c>
      <c r="G169" s="22">
        <v>2990</v>
      </c>
      <c r="H169" s="7" t="str">
        <f>IF($B169="N/A","N/A",IF(G169&gt;10,"No",IF(G169&lt;-10,"No","Yes")))</f>
        <v>N/A</v>
      </c>
      <c r="I169" s="8">
        <v>4.7359999999999998</v>
      </c>
      <c r="J169" s="8">
        <v>4</v>
      </c>
      <c r="K169" s="25" t="s">
        <v>734</v>
      </c>
      <c r="L169" s="85" t="str">
        <f t="shared" si="57"/>
        <v>Yes</v>
      </c>
    </row>
    <row r="170" spans="1:12" x14ac:dyDescent="0.25">
      <c r="A170" s="116" t="s">
        <v>1733</v>
      </c>
      <c r="B170" s="21" t="s">
        <v>213</v>
      </c>
      <c r="C170" s="22">
        <v>763</v>
      </c>
      <c r="D170" s="7" t="str">
        <f>IF($B170="N/A","N/A",IF(C170&gt;10,"No",IF(C170&lt;-10,"No","Yes")))</f>
        <v>N/A</v>
      </c>
      <c r="E170" s="22">
        <v>780</v>
      </c>
      <c r="F170" s="7" t="str">
        <f>IF($B170="N/A","N/A",IF(E170&gt;10,"No",IF(E170&lt;-10,"No","Yes")))</f>
        <v>N/A</v>
      </c>
      <c r="G170" s="22">
        <v>827</v>
      </c>
      <c r="H170" s="7" t="str">
        <f>IF($B170="N/A","N/A",IF(G170&gt;10,"No",IF(G170&lt;-10,"No","Yes")))</f>
        <v>N/A</v>
      </c>
      <c r="I170" s="8">
        <v>2.2280000000000002</v>
      </c>
      <c r="J170" s="8">
        <v>6.0259999999999998</v>
      </c>
      <c r="K170" s="25" t="s">
        <v>734</v>
      </c>
      <c r="L170" s="85" t="str">
        <f t="shared" si="57"/>
        <v>Yes</v>
      </c>
    </row>
    <row r="171" spans="1:12" x14ac:dyDescent="0.25">
      <c r="A171" s="130" t="s">
        <v>1007</v>
      </c>
      <c r="B171" s="21" t="s">
        <v>213</v>
      </c>
      <c r="C171" s="22">
        <v>0</v>
      </c>
      <c r="D171" s="7" t="str">
        <f t="shared" si="54"/>
        <v>N/A</v>
      </c>
      <c r="E171" s="22">
        <v>0</v>
      </c>
      <c r="F171" s="7" t="str">
        <f t="shared" si="55"/>
        <v>N/A</v>
      </c>
      <c r="G171" s="22">
        <v>0</v>
      </c>
      <c r="H171" s="7" t="str">
        <f t="shared" si="56"/>
        <v>N/A</v>
      </c>
      <c r="I171" s="8" t="s">
        <v>1747</v>
      </c>
      <c r="J171" s="8" t="s">
        <v>1747</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734</v>
      </c>
      <c r="L175" s="85" t="str">
        <f t="shared" si="57"/>
        <v>N/A</v>
      </c>
    </row>
    <row r="176" spans="1:12" ht="25" x14ac:dyDescent="0.25">
      <c r="A176" s="116" t="s">
        <v>1734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734</v>
      </c>
      <c r="L176" s="85" t="str">
        <f t="shared" si="57"/>
        <v>N/A</v>
      </c>
    </row>
    <row r="177" spans="1:12" x14ac:dyDescent="0.25">
      <c r="A177" s="130" t="s">
        <v>1012</v>
      </c>
      <c r="B177" s="21" t="s">
        <v>213</v>
      </c>
      <c r="C177" s="22">
        <v>13228</v>
      </c>
      <c r="D177" s="7" t="str">
        <f t="shared" si="54"/>
        <v>N/A</v>
      </c>
      <c r="E177" s="22">
        <v>13796</v>
      </c>
      <c r="F177" s="7" t="str">
        <f t="shared" si="55"/>
        <v>N/A</v>
      </c>
      <c r="G177" s="22">
        <v>14800</v>
      </c>
      <c r="H177" s="7" t="str">
        <f t="shared" si="56"/>
        <v>N/A</v>
      </c>
      <c r="I177" s="8">
        <v>4.2939999999999996</v>
      </c>
      <c r="J177" s="8">
        <v>7.2770000000000001</v>
      </c>
      <c r="K177" s="25" t="s">
        <v>734</v>
      </c>
      <c r="L177" s="85" t="str">
        <f t="shared" si="57"/>
        <v>Yes</v>
      </c>
    </row>
    <row r="178" spans="1:12" x14ac:dyDescent="0.25">
      <c r="A178" s="116" t="s">
        <v>1013</v>
      </c>
      <c r="B178" s="21" t="s">
        <v>213</v>
      </c>
      <c r="C178" s="22">
        <v>12586</v>
      </c>
      <c r="D178" s="7" t="str">
        <f t="shared" si="54"/>
        <v>N/A</v>
      </c>
      <c r="E178" s="22">
        <v>13094</v>
      </c>
      <c r="F178" s="7" t="str">
        <f t="shared" si="55"/>
        <v>N/A</v>
      </c>
      <c r="G178" s="22">
        <v>13944</v>
      </c>
      <c r="H178" s="7" t="str">
        <f t="shared" si="56"/>
        <v>N/A</v>
      </c>
      <c r="I178" s="8">
        <v>4.0359999999999996</v>
      </c>
      <c r="J178" s="8">
        <v>6.492</v>
      </c>
      <c r="K178" s="25" t="s">
        <v>734</v>
      </c>
      <c r="L178" s="85" t="str">
        <f t="shared" si="57"/>
        <v>Yes</v>
      </c>
    </row>
    <row r="179" spans="1:12" x14ac:dyDescent="0.25">
      <c r="A179" s="116" t="s">
        <v>1014</v>
      </c>
      <c r="B179" s="21" t="s">
        <v>213</v>
      </c>
      <c r="C179" s="22">
        <v>621</v>
      </c>
      <c r="D179" s="7" t="str">
        <f t="shared" si="54"/>
        <v>N/A</v>
      </c>
      <c r="E179" s="22">
        <v>668</v>
      </c>
      <c r="F179" s="7" t="str">
        <f t="shared" si="55"/>
        <v>N/A</v>
      </c>
      <c r="G179" s="22">
        <v>775</v>
      </c>
      <c r="H179" s="7" t="str">
        <f t="shared" si="56"/>
        <v>N/A</v>
      </c>
      <c r="I179" s="8">
        <v>7.5679999999999996</v>
      </c>
      <c r="J179" s="8">
        <v>16.02</v>
      </c>
      <c r="K179" s="25" t="s">
        <v>734</v>
      </c>
      <c r="L179" s="85" t="str">
        <f t="shared" si="57"/>
        <v>Yes</v>
      </c>
    </row>
    <row r="180" spans="1:12" x14ac:dyDescent="0.25">
      <c r="A180" s="116" t="s">
        <v>1015</v>
      </c>
      <c r="B180" s="21" t="s">
        <v>213</v>
      </c>
      <c r="C180" s="22">
        <v>11</v>
      </c>
      <c r="D180" s="7" t="str">
        <f t="shared" si="54"/>
        <v>N/A</v>
      </c>
      <c r="E180" s="22">
        <v>20</v>
      </c>
      <c r="F180" s="7" t="str">
        <f t="shared" si="55"/>
        <v>N/A</v>
      </c>
      <c r="G180" s="22">
        <v>46</v>
      </c>
      <c r="H180" s="7" t="str">
        <f t="shared" si="56"/>
        <v>N/A</v>
      </c>
      <c r="I180" s="8">
        <v>81.819999999999993</v>
      </c>
      <c r="J180" s="8">
        <v>130</v>
      </c>
      <c r="K180" s="25" t="s">
        <v>734</v>
      </c>
      <c r="L180" s="85" t="str">
        <f t="shared" si="57"/>
        <v>No</v>
      </c>
    </row>
    <row r="181" spans="1:12" x14ac:dyDescent="0.25">
      <c r="A181" s="116" t="s">
        <v>1016</v>
      </c>
      <c r="B181" s="21" t="s">
        <v>213</v>
      </c>
      <c r="C181" s="22">
        <v>11</v>
      </c>
      <c r="D181" s="7" t="str">
        <f t="shared" si="54"/>
        <v>N/A</v>
      </c>
      <c r="E181" s="22">
        <v>11</v>
      </c>
      <c r="F181" s="7" t="str">
        <f t="shared" si="55"/>
        <v>N/A</v>
      </c>
      <c r="G181" s="22">
        <v>29</v>
      </c>
      <c r="H181" s="7" t="str">
        <f t="shared" si="56"/>
        <v>N/A</v>
      </c>
      <c r="I181" s="8">
        <v>-25</v>
      </c>
      <c r="J181" s="8">
        <v>866.7</v>
      </c>
      <c r="K181" s="25" t="s">
        <v>734</v>
      </c>
      <c r="L181" s="85" t="str">
        <f t="shared" si="57"/>
        <v>No</v>
      </c>
    </row>
    <row r="182" spans="1:12" x14ac:dyDescent="0.25">
      <c r="A182" s="116" t="s">
        <v>1735</v>
      </c>
      <c r="B182" s="21" t="s">
        <v>213</v>
      </c>
      <c r="C182" s="22">
        <v>11</v>
      </c>
      <c r="D182" s="7" t="str">
        <f t="shared" si="54"/>
        <v>N/A</v>
      </c>
      <c r="E182" s="22">
        <v>11</v>
      </c>
      <c r="F182" s="7" t="str">
        <f t="shared" si="55"/>
        <v>N/A</v>
      </c>
      <c r="G182" s="22">
        <v>11</v>
      </c>
      <c r="H182" s="7" t="str">
        <f t="shared" si="56"/>
        <v>N/A</v>
      </c>
      <c r="I182" s="8">
        <v>83.33</v>
      </c>
      <c r="J182" s="8">
        <v>-45.5</v>
      </c>
      <c r="K182" s="25" t="s">
        <v>734</v>
      </c>
      <c r="L182" s="85" t="str">
        <f t="shared" si="57"/>
        <v>No</v>
      </c>
    </row>
    <row r="183" spans="1:12" x14ac:dyDescent="0.25">
      <c r="A183" s="130" t="s">
        <v>1017</v>
      </c>
      <c r="B183" s="25" t="s">
        <v>213</v>
      </c>
      <c r="C183" s="1">
        <v>1127</v>
      </c>
      <c r="D183" s="7" t="str">
        <f t="shared" si="54"/>
        <v>N/A</v>
      </c>
      <c r="E183" s="1">
        <v>1147</v>
      </c>
      <c r="F183" s="7" t="str">
        <f t="shared" si="55"/>
        <v>N/A</v>
      </c>
      <c r="G183" s="1">
        <v>1165</v>
      </c>
      <c r="H183" s="7" t="str">
        <f t="shared" si="56"/>
        <v>N/A</v>
      </c>
      <c r="I183" s="8">
        <v>1.7749999999999999</v>
      </c>
      <c r="J183" s="8">
        <v>1.569</v>
      </c>
      <c r="K183" s="25" t="s">
        <v>734</v>
      </c>
      <c r="L183" s="118" t="str">
        <f t="shared" si="57"/>
        <v>Yes</v>
      </c>
    </row>
    <row r="184" spans="1:12" x14ac:dyDescent="0.25">
      <c r="A184" s="116" t="s">
        <v>1018</v>
      </c>
      <c r="B184" s="21" t="s">
        <v>213</v>
      </c>
      <c r="C184" s="22">
        <v>78</v>
      </c>
      <c r="D184" s="7" t="str">
        <f t="shared" si="54"/>
        <v>N/A</v>
      </c>
      <c r="E184" s="22">
        <v>64</v>
      </c>
      <c r="F184" s="7" t="str">
        <f t="shared" si="55"/>
        <v>N/A</v>
      </c>
      <c r="G184" s="22">
        <v>26</v>
      </c>
      <c r="H184" s="7" t="str">
        <f t="shared" si="56"/>
        <v>N/A</v>
      </c>
      <c r="I184" s="8">
        <v>-17.899999999999999</v>
      </c>
      <c r="J184" s="8">
        <v>-59.4</v>
      </c>
      <c r="K184" s="25" t="s">
        <v>734</v>
      </c>
      <c r="L184" s="85" t="str">
        <f t="shared" si="57"/>
        <v>No</v>
      </c>
    </row>
    <row r="185" spans="1:12" x14ac:dyDescent="0.25">
      <c r="A185" s="116" t="s">
        <v>1019</v>
      </c>
      <c r="B185" s="21" t="s">
        <v>213</v>
      </c>
      <c r="C185" s="22">
        <v>11</v>
      </c>
      <c r="D185" s="7" t="str">
        <f t="shared" si="54"/>
        <v>N/A</v>
      </c>
      <c r="E185" s="22">
        <v>11</v>
      </c>
      <c r="F185" s="7" t="str">
        <f t="shared" si="55"/>
        <v>N/A</v>
      </c>
      <c r="G185" s="22">
        <v>11</v>
      </c>
      <c r="H185" s="7" t="str">
        <f t="shared" si="56"/>
        <v>N/A</v>
      </c>
      <c r="I185" s="8">
        <v>-12.5</v>
      </c>
      <c r="J185" s="8">
        <v>-14.3</v>
      </c>
      <c r="K185" s="25" t="s">
        <v>734</v>
      </c>
      <c r="L185" s="85" t="str">
        <f t="shared" si="57"/>
        <v>Yes</v>
      </c>
    </row>
    <row r="186" spans="1:12" x14ac:dyDescent="0.25">
      <c r="A186" s="116" t="s">
        <v>1020</v>
      </c>
      <c r="B186" s="21" t="s">
        <v>213</v>
      </c>
      <c r="C186" s="22">
        <v>716</v>
      </c>
      <c r="D186" s="7" t="str">
        <f t="shared" si="54"/>
        <v>N/A</v>
      </c>
      <c r="E186" s="22">
        <v>735</v>
      </c>
      <c r="F186" s="7" t="str">
        <f t="shared" si="55"/>
        <v>N/A</v>
      </c>
      <c r="G186" s="22">
        <v>788</v>
      </c>
      <c r="H186" s="7" t="str">
        <f t="shared" si="56"/>
        <v>N/A</v>
      </c>
      <c r="I186" s="8">
        <v>2.6539999999999999</v>
      </c>
      <c r="J186" s="8">
        <v>7.2110000000000003</v>
      </c>
      <c r="K186" s="25" t="s">
        <v>734</v>
      </c>
      <c r="L186" s="85" t="str">
        <f t="shared" si="57"/>
        <v>Yes</v>
      </c>
    </row>
    <row r="187" spans="1:12" x14ac:dyDescent="0.25">
      <c r="A187" s="116" t="s">
        <v>1021</v>
      </c>
      <c r="B187" s="21" t="s">
        <v>213</v>
      </c>
      <c r="C187" s="22">
        <v>321</v>
      </c>
      <c r="D187" s="7" t="str">
        <f t="shared" si="54"/>
        <v>N/A</v>
      </c>
      <c r="E187" s="22">
        <v>336</v>
      </c>
      <c r="F187" s="7" t="str">
        <f t="shared" si="55"/>
        <v>N/A</v>
      </c>
      <c r="G187" s="22">
        <v>340</v>
      </c>
      <c r="H187" s="7" t="str">
        <f t="shared" si="56"/>
        <v>N/A</v>
      </c>
      <c r="I187" s="8">
        <v>4.673</v>
      </c>
      <c r="J187" s="8">
        <v>1.19</v>
      </c>
      <c r="K187" s="25" t="s">
        <v>734</v>
      </c>
      <c r="L187" s="85" t="str">
        <f t="shared" si="57"/>
        <v>Yes</v>
      </c>
    </row>
    <row r="188" spans="1:12" ht="25" x14ac:dyDescent="0.25">
      <c r="A188" s="116" t="s">
        <v>1736</v>
      </c>
      <c r="B188" s="21" t="s">
        <v>213</v>
      </c>
      <c r="C188" s="22">
        <v>11</v>
      </c>
      <c r="D188" s="7" t="str">
        <f t="shared" si="54"/>
        <v>N/A</v>
      </c>
      <c r="E188" s="22">
        <v>11</v>
      </c>
      <c r="F188" s="7" t="str">
        <f t="shared" si="55"/>
        <v>N/A</v>
      </c>
      <c r="G188" s="22">
        <v>11</v>
      </c>
      <c r="H188" s="7" t="str">
        <f t="shared" si="56"/>
        <v>N/A</v>
      </c>
      <c r="I188" s="8">
        <v>25</v>
      </c>
      <c r="J188" s="8">
        <v>0</v>
      </c>
      <c r="K188" s="25" t="s">
        <v>734</v>
      </c>
      <c r="L188" s="85" t="str">
        <f t="shared" si="57"/>
        <v>Yes</v>
      </c>
    </row>
    <row r="189" spans="1:12" x14ac:dyDescent="0.25">
      <c r="A189" s="130" t="s">
        <v>1022</v>
      </c>
      <c r="B189" s="25" t="s">
        <v>213</v>
      </c>
      <c r="C189" s="1">
        <v>492</v>
      </c>
      <c r="D189" s="7" t="str">
        <f t="shared" si="54"/>
        <v>N/A</v>
      </c>
      <c r="E189" s="1">
        <v>518</v>
      </c>
      <c r="F189" s="7" t="str">
        <f t="shared" si="55"/>
        <v>N/A</v>
      </c>
      <c r="G189" s="1">
        <v>568</v>
      </c>
      <c r="H189" s="7" t="str">
        <f t="shared" si="56"/>
        <v>N/A</v>
      </c>
      <c r="I189" s="8">
        <v>5.2850000000000001</v>
      </c>
      <c r="J189" s="8">
        <v>9.6530000000000005</v>
      </c>
      <c r="K189" s="25" t="s">
        <v>734</v>
      </c>
      <c r="L189" s="118" t="str">
        <f t="shared" si="57"/>
        <v>Yes</v>
      </c>
    </row>
    <row r="190" spans="1:12" ht="25" x14ac:dyDescent="0.25">
      <c r="A190" s="116" t="s">
        <v>1023</v>
      </c>
      <c r="B190" s="21" t="s">
        <v>213</v>
      </c>
      <c r="C190" s="22">
        <v>24</v>
      </c>
      <c r="D190" s="7" t="str">
        <f t="shared" si="54"/>
        <v>N/A</v>
      </c>
      <c r="E190" s="22">
        <v>30</v>
      </c>
      <c r="F190" s="7" t="str">
        <f t="shared" si="55"/>
        <v>N/A</v>
      </c>
      <c r="G190" s="22">
        <v>34</v>
      </c>
      <c r="H190" s="7" t="str">
        <f t="shared" si="56"/>
        <v>N/A</v>
      </c>
      <c r="I190" s="8">
        <v>25</v>
      </c>
      <c r="J190" s="8">
        <v>13.33</v>
      </c>
      <c r="K190" s="25" t="s">
        <v>734</v>
      </c>
      <c r="L190" s="85" t="str">
        <f t="shared" si="57"/>
        <v>Yes</v>
      </c>
    </row>
    <row r="191" spans="1:12" ht="25" x14ac:dyDescent="0.25">
      <c r="A191" s="116" t="s">
        <v>1024</v>
      </c>
      <c r="B191" s="21" t="s">
        <v>213</v>
      </c>
      <c r="C191" s="22">
        <v>11</v>
      </c>
      <c r="D191" s="7" t="str">
        <f t="shared" si="54"/>
        <v>N/A</v>
      </c>
      <c r="E191" s="22">
        <v>11</v>
      </c>
      <c r="F191" s="7" t="str">
        <f t="shared" si="55"/>
        <v>N/A</v>
      </c>
      <c r="G191" s="22">
        <v>0</v>
      </c>
      <c r="H191" s="7" t="str">
        <f t="shared" si="56"/>
        <v>N/A</v>
      </c>
      <c r="I191" s="8">
        <v>0</v>
      </c>
      <c r="J191" s="8">
        <v>-100</v>
      </c>
      <c r="K191" s="25" t="s">
        <v>734</v>
      </c>
      <c r="L191" s="85" t="str">
        <f t="shared" si="57"/>
        <v>No</v>
      </c>
    </row>
    <row r="192" spans="1:12" ht="25" x14ac:dyDescent="0.25">
      <c r="A192" s="116" t="s">
        <v>1025</v>
      </c>
      <c r="B192" s="21" t="s">
        <v>213</v>
      </c>
      <c r="C192" s="22">
        <v>364</v>
      </c>
      <c r="D192" s="7" t="str">
        <f t="shared" si="54"/>
        <v>N/A</v>
      </c>
      <c r="E192" s="22">
        <v>385</v>
      </c>
      <c r="F192" s="7" t="str">
        <f t="shared" si="55"/>
        <v>N/A</v>
      </c>
      <c r="G192" s="22">
        <v>412</v>
      </c>
      <c r="H192" s="7" t="str">
        <f t="shared" si="56"/>
        <v>N/A</v>
      </c>
      <c r="I192" s="8">
        <v>5.7690000000000001</v>
      </c>
      <c r="J192" s="8">
        <v>7.0129999999999999</v>
      </c>
      <c r="K192" s="25" t="s">
        <v>734</v>
      </c>
      <c r="L192" s="85" t="str">
        <f t="shared" si="57"/>
        <v>Yes</v>
      </c>
    </row>
    <row r="193" spans="1:12" ht="25" x14ac:dyDescent="0.25">
      <c r="A193" s="116" t="s">
        <v>1026</v>
      </c>
      <c r="B193" s="21" t="s">
        <v>213</v>
      </c>
      <c r="C193" s="22">
        <v>102</v>
      </c>
      <c r="D193" s="7" t="str">
        <f t="shared" si="54"/>
        <v>N/A</v>
      </c>
      <c r="E193" s="22">
        <v>102</v>
      </c>
      <c r="F193" s="7" t="str">
        <f t="shared" si="55"/>
        <v>N/A</v>
      </c>
      <c r="G193" s="22">
        <v>121</v>
      </c>
      <c r="H193" s="7" t="str">
        <f t="shared" si="56"/>
        <v>N/A</v>
      </c>
      <c r="I193" s="8">
        <v>0</v>
      </c>
      <c r="J193" s="8">
        <v>18.63</v>
      </c>
      <c r="K193" s="25" t="s">
        <v>734</v>
      </c>
      <c r="L193" s="85" t="str">
        <f t="shared" si="57"/>
        <v>Yes</v>
      </c>
    </row>
    <row r="194" spans="1:12" ht="25" x14ac:dyDescent="0.25">
      <c r="A194" s="116" t="s">
        <v>1737</v>
      </c>
      <c r="B194" s="21" t="s">
        <v>213</v>
      </c>
      <c r="C194" s="22">
        <v>11</v>
      </c>
      <c r="D194" s="7" t="str">
        <f t="shared" si="54"/>
        <v>N/A</v>
      </c>
      <c r="E194" s="22">
        <v>0</v>
      </c>
      <c r="F194" s="7" t="str">
        <f t="shared" si="55"/>
        <v>N/A</v>
      </c>
      <c r="G194" s="22">
        <v>11</v>
      </c>
      <c r="H194" s="7" t="str">
        <f t="shared" si="56"/>
        <v>N/A</v>
      </c>
      <c r="I194" s="8">
        <v>-100</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9733</v>
      </c>
      <c r="D201" s="7" t="str">
        <f t="shared" si="54"/>
        <v>N/A</v>
      </c>
      <c r="E201" s="1">
        <v>9865</v>
      </c>
      <c r="F201" s="7" t="str">
        <f t="shared" si="55"/>
        <v>N/A</v>
      </c>
      <c r="G201" s="1">
        <v>9844</v>
      </c>
      <c r="H201" s="7" t="str">
        <f t="shared" si="56"/>
        <v>N/A</v>
      </c>
      <c r="I201" s="8">
        <v>1.3560000000000001</v>
      </c>
      <c r="J201" s="8">
        <v>-0.21299999999999999</v>
      </c>
      <c r="K201" s="25" t="s">
        <v>734</v>
      </c>
      <c r="L201" s="118" t="str">
        <f t="shared" si="57"/>
        <v>Yes</v>
      </c>
    </row>
    <row r="202" spans="1:12" x14ac:dyDescent="0.25">
      <c r="A202" s="116" t="s">
        <v>1033</v>
      </c>
      <c r="B202" s="21" t="s">
        <v>213</v>
      </c>
      <c r="C202" s="22">
        <v>716</v>
      </c>
      <c r="D202" s="7" t="str">
        <f t="shared" si="54"/>
        <v>N/A</v>
      </c>
      <c r="E202" s="22">
        <v>740</v>
      </c>
      <c r="F202" s="7" t="str">
        <f t="shared" si="55"/>
        <v>N/A</v>
      </c>
      <c r="G202" s="22">
        <v>720</v>
      </c>
      <c r="H202" s="7" t="str">
        <f t="shared" si="56"/>
        <v>N/A</v>
      </c>
      <c r="I202" s="8">
        <v>3.3519999999999999</v>
      </c>
      <c r="J202" s="8">
        <v>-2.7</v>
      </c>
      <c r="K202" s="25" t="s">
        <v>734</v>
      </c>
      <c r="L202" s="85" t="str">
        <f t="shared" si="57"/>
        <v>Yes</v>
      </c>
    </row>
    <row r="203" spans="1:12" x14ac:dyDescent="0.25">
      <c r="A203" s="116" t="s">
        <v>1034</v>
      </c>
      <c r="B203" s="21" t="s">
        <v>213</v>
      </c>
      <c r="C203" s="22">
        <v>18</v>
      </c>
      <c r="D203" s="7" t="str">
        <f t="shared" si="54"/>
        <v>N/A</v>
      </c>
      <c r="E203" s="22">
        <v>21</v>
      </c>
      <c r="F203" s="7" t="str">
        <f t="shared" si="55"/>
        <v>N/A</v>
      </c>
      <c r="G203" s="22">
        <v>16</v>
      </c>
      <c r="H203" s="7" t="str">
        <f t="shared" si="56"/>
        <v>N/A</v>
      </c>
      <c r="I203" s="8">
        <v>16.670000000000002</v>
      </c>
      <c r="J203" s="8">
        <v>-23.8</v>
      </c>
      <c r="K203" s="25" t="s">
        <v>734</v>
      </c>
      <c r="L203" s="85" t="str">
        <f t="shared" si="57"/>
        <v>Yes</v>
      </c>
    </row>
    <row r="204" spans="1:12" x14ac:dyDescent="0.25">
      <c r="A204" s="116" t="s">
        <v>1035</v>
      </c>
      <c r="B204" s="21" t="s">
        <v>213</v>
      </c>
      <c r="C204" s="22">
        <v>5977</v>
      </c>
      <c r="D204" s="7" t="str">
        <f t="shared" si="54"/>
        <v>N/A</v>
      </c>
      <c r="E204" s="22">
        <v>6028</v>
      </c>
      <c r="F204" s="7" t="str">
        <f t="shared" si="55"/>
        <v>N/A</v>
      </c>
      <c r="G204" s="22">
        <v>5979</v>
      </c>
      <c r="H204" s="7" t="str">
        <f t="shared" si="56"/>
        <v>N/A</v>
      </c>
      <c r="I204" s="8">
        <v>0.85329999999999995</v>
      </c>
      <c r="J204" s="8">
        <v>-0.81299999999999994</v>
      </c>
      <c r="K204" s="25" t="s">
        <v>734</v>
      </c>
      <c r="L204" s="85" t="str">
        <f t="shared" si="57"/>
        <v>Yes</v>
      </c>
    </row>
    <row r="205" spans="1:12" x14ac:dyDescent="0.25">
      <c r="A205" s="116" t="s">
        <v>1036</v>
      </c>
      <c r="B205" s="21" t="s">
        <v>213</v>
      </c>
      <c r="C205" s="22">
        <v>2270</v>
      </c>
      <c r="D205" s="7" t="str">
        <f t="shared" si="54"/>
        <v>N/A</v>
      </c>
      <c r="E205" s="22">
        <v>2320</v>
      </c>
      <c r="F205" s="7" t="str">
        <f t="shared" si="55"/>
        <v>N/A</v>
      </c>
      <c r="G205" s="22">
        <v>2344</v>
      </c>
      <c r="H205" s="7" t="str">
        <f t="shared" si="56"/>
        <v>N/A</v>
      </c>
      <c r="I205" s="8">
        <v>2.2029999999999998</v>
      </c>
      <c r="J205" s="8">
        <v>1.034</v>
      </c>
      <c r="K205" s="25" t="s">
        <v>734</v>
      </c>
      <c r="L205" s="85" t="str">
        <f t="shared" si="57"/>
        <v>Yes</v>
      </c>
    </row>
    <row r="206" spans="1:12" ht="25" x14ac:dyDescent="0.25">
      <c r="A206" s="116" t="s">
        <v>1739</v>
      </c>
      <c r="B206" s="21" t="s">
        <v>213</v>
      </c>
      <c r="C206" s="22">
        <v>752</v>
      </c>
      <c r="D206" s="7" t="str">
        <f t="shared" si="54"/>
        <v>N/A</v>
      </c>
      <c r="E206" s="22">
        <v>756</v>
      </c>
      <c r="F206" s="7" t="str">
        <f t="shared" si="55"/>
        <v>N/A</v>
      </c>
      <c r="G206" s="22">
        <v>785</v>
      </c>
      <c r="H206" s="7" t="str">
        <f t="shared" si="56"/>
        <v>N/A</v>
      </c>
      <c r="I206" s="8">
        <v>0.53190000000000004</v>
      </c>
      <c r="J206" s="8">
        <v>3.8359999999999999</v>
      </c>
      <c r="K206" s="25" t="s">
        <v>734</v>
      </c>
      <c r="L206" s="85" t="str">
        <f t="shared" si="57"/>
        <v>Yes</v>
      </c>
    </row>
    <row r="207" spans="1:12" x14ac:dyDescent="0.25">
      <c r="A207" s="130" t="s">
        <v>1037</v>
      </c>
      <c r="B207" s="21" t="s">
        <v>213</v>
      </c>
      <c r="C207" s="22">
        <v>176</v>
      </c>
      <c r="D207" s="7" t="str">
        <f t="shared" si="54"/>
        <v>N/A</v>
      </c>
      <c r="E207" s="22">
        <v>302</v>
      </c>
      <c r="F207" s="7" t="str">
        <f t="shared" si="55"/>
        <v>N/A</v>
      </c>
      <c r="G207" s="22">
        <v>439</v>
      </c>
      <c r="H207" s="7" t="str">
        <f t="shared" si="56"/>
        <v>N/A</v>
      </c>
      <c r="I207" s="8">
        <v>71.59</v>
      </c>
      <c r="J207" s="8">
        <v>45.36</v>
      </c>
      <c r="K207" s="25" t="s">
        <v>734</v>
      </c>
      <c r="L207" s="85" t="str">
        <f t="shared" si="57"/>
        <v>No</v>
      </c>
    </row>
    <row r="208" spans="1:12" x14ac:dyDescent="0.25">
      <c r="A208" s="116" t="s">
        <v>1038</v>
      </c>
      <c r="B208" s="21" t="s">
        <v>213</v>
      </c>
      <c r="C208" s="22">
        <v>17</v>
      </c>
      <c r="D208" s="7" t="str">
        <f t="shared" si="54"/>
        <v>N/A</v>
      </c>
      <c r="E208" s="22">
        <v>32</v>
      </c>
      <c r="F208" s="7" t="str">
        <f t="shared" si="55"/>
        <v>N/A</v>
      </c>
      <c r="G208" s="22">
        <v>57</v>
      </c>
      <c r="H208" s="7" t="str">
        <f t="shared" si="56"/>
        <v>N/A</v>
      </c>
      <c r="I208" s="8">
        <v>88.24</v>
      </c>
      <c r="J208" s="8">
        <v>78.13</v>
      </c>
      <c r="K208" s="25" t="s">
        <v>734</v>
      </c>
      <c r="L208" s="85" t="str">
        <f t="shared" si="57"/>
        <v>No</v>
      </c>
    </row>
    <row r="209" spans="1:12" x14ac:dyDescent="0.25">
      <c r="A209" s="116" t="s">
        <v>1039</v>
      </c>
      <c r="B209" s="21" t="s">
        <v>213</v>
      </c>
      <c r="C209" s="22">
        <v>11</v>
      </c>
      <c r="D209" s="7" t="str">
        <f t="shared" si="54"/>
        <v>N/A</v>
      </c>
      <c r="E209" s="22">
        <v>11</v>
      </c>
      <c r="F209" s="7" t="str">
        <f t="shared" si="55"/>
        <v>N/A</v>
      </c>
      <c r="G209" s="22">
        <v>11</v>
      </c>
      <c r="H209" s="7" t="str">
        <f t="shared" si="56"/>
        <v>N/A</v>
      </c>
      <c r="I209" s="8">
        <v>25</v>
      </c>
      <c r="J209" s="8">
        <v>20</v>
      </c>
      <c r="K209" s="25" t="s">
        <v>734</v>
      </c>
      <c r="L209" s="85" t="str">
        <f t="shared" si="57"/>
        <v>Yes</v>
      </c>
    </row>
    <row r="210" spans="1:12" ht="25" x14ac:dyDescent="0.25">
      <c r="A210" s="116" t="s">
        <v>1040</v>
      </c>
      <c r="B210" s="21" t="s">
        <v>213</v>
      </c>
      <c r="C210" s="22">
        <v>107</v>
      </c>
      <c r="D210" s="7" t="str">
        <f t="shared" si="54"/>
        <v>N/A</v>
      </c>
      <c r="E210" s="22">
        <v>181</v>
      </c>
      <c r="F210" s="7" t="str">
        <f t="shared" si="55"/>
        <v>N/A</v>
      </c>
      <c r="G210" s="22">
        <v>248</v>
      </c>
      <c r="H210" s="7" t="str">
        <f t="shared" si="56"/>
        <v>N/A</v>
      </c>
      <c r="I210" s="8">
        <v>69.16</v>
      </c>
      <c r="J210" s="8">
        <v>37.020000000000003</v>
      </c>
      <c r="K210" s="25" t="s">
        <v>734</v>
      </c>
      <c r="L210" s="85" t="str">
        <f t="shared" si="57"/>
        <v>No</v>
      </c>
    </row>
    <row r="211" spans="1:12" ht="25" x14ac:dyDescent="0.25">
      <c r="A211" s="116" t="s">
        <v>1041</v>
      </c>
      <c r="B211" s="21" t="s">
        <v>213</v>
      </c>
      <c r="C211" s="22">
        <v>48</v>
      </c>
      <c r="D211" s="7" t="str">
        <f t="shared" si="54"/>
        <v>N/A</v>
      </c>
      <c r="E211" s="22">
        <v>84</v>
      </c>
      <c r="F211" s="7" t="str">
        <f t="shared" si="55"/>
        <v>N/A</v>
      </c>
      <c r="G211" s="22">
        <v>128</v>
      </c>
      <c r="H211" s="7" t="str">
        <f t="shared" si="56"/>
        <v>N/A</v>
      </c>
      <c r="I211" s="8">
        <v>75</v>
      </c>
      <c r="J211" s="8">
        <v>52.38</v>
      </c>
      <c r="K211" s="25" t="s">
        <v>734</v>
      </c>
      <c r="L211" s="85" t="str">
        <f t="shared" si="57"/>
        <v>No</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62</v>
      </c>
      <c r="F219" s="7" t="str">
        <f t="shared" si="55"/>
        <v>N/A</v>
      </c>
      <c r="G219" s="22">
        <v>96</v>
      </c>
      <c r="H219" s="7" t="str">
        <f t="shared" si="56"/>
        <v>N/A</v>
      </c>
      <c r="I219" s="8" t="s">
        <v>1747</v>
      </c>
      <c r="J219" s="8">
        <v>54.84</v>
      </c>
      <c r="K219" s="25" t="s">
        <v>734</v>
      </c>
      <c r="L219" s="85" t="str">
        <f t="shared" si="57"/>
        <v>No</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24</v>
      </c>
      <c r="F222" s="7" t="str">
        <f t="shared" si="55"/>
        <v>N/A</v>
      </c>
      <c r="G222" s="22">
        <v>38</v>
      </c>
      <c r="H222" s="7" t="str">
        <f t="shared" si="56"/>
        <v>N/A</v>
      </c>
      <c r="I222" s="8" t="s">
        <v>1747</v>
      </c>
      <c r="J222" s="8">
        <v>58.33</v>
      </c>
      <c r="K222" s="25" t="s">
        <v>734</v>
      </c>
      <c r="L222" s="85" t="str">
        <f t="shared" si="57"/>
        <v>No</v>
      </c>
    </row>
    <row r="223" spans="1:12" ht="25" x14ac:dyDescent="0.25">
      <c r="A223" s="117" t="s">
        <v>1051</v>
      </c>
      <c r="B223" s="21" t="s">
        <v>213</v>
      </c>
      <c r="C223" s="22">
        <v>0</v>
      </c>
      <c r="D223" s="7" t="str">
        <f t="shared" si="54"/>
        <v>N/A</v>
      </c>
      <c r="E223" s="22">
        <v>30</v>
      </c>
      <c r="F223" s="7" t="str">
        <f t="shared" si="55"/>
        <v>N/A</v>
      </c>
      <c r="G223" s="22">
        <v>28</v>
      </c>
      <c r="H223" s="7" t="str">
        <f t="shared" si="56"/>
        <v>N/A</v>
      </c>
      <c r="I223" s="8" t="s">
        <v>1747</v>
      </c>
      <c r="J223" s="8">
        <v>-6.67</v>
      </c>
      <c r="K223" s="25" t="s">
        <v>734</v>
      </c>
      <c r="L223" s="85" t="str">
        <f t="shared" si="57"/>
        <v>Yes</v>
      </c>
    </row>
    <row r="224" spans="1:12" ht="25" x14ac:dyDescent="0.25">
      <c r="A224" s="117" t="s">
        <v>1742</v>
      </c>
      <c r="B224" s="21" t="s">
        <v>213</v>
      </c>
      <c r="C224" s="22">
        <v>0</v>
      </c>
      <c r="D224" s="7" t="str">
        <f t="shared" si="54"/>
        <v>N/A</v>
      </c>
      <c r="E224" s="22">
        <v>11</v>
      </c>
      <c r="F224" s="7" t="str">
        <f t="shared" si="55"/>
        <v>N/A</v>
      </c>
      <c r="G224" s="22">
        <v>30</v>
      </c>
      <c r="H224" s="7" t="str">
        <f t="shared" ref="H224:H230" si="58">IF($B224="N/A","N/A",IF(G224&gt;10,"No",IF(G224&lt;-10,"No","Yes")))</f>
        <v>N/A</v>
      </c>
      <c r="I224" s="8" t="s">
        <v>1747</v>
      </c>
      <c r="J224" s="8">
        <v>275</v>
      </c>
      <c r="K224" s="25" t="s">
        <v>734</v>
      </c>
      <c r="L224" s="85" t="str">
        <f t="shared" ref="L224:L235" si="59">IF(J224="Div by 0", "N/A", IF(K224="N/A","N/A", IF(J224&gt;VALUE(MID(K224,1,2)), "No", IF(J224&lt;-1*VALUE(MID(K224,1,2)), "No", "Yes"))))</f>
        <v>No</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4.4595249635999998</v>
      </c>
      <c r="D231" s="7" t="str">
        <f>IF($B231="N/A","N/A",IF(C231&lt;15,"Yes","No"))</f>
        <v>Yes</v>
      </c>
      <c r="E231" s="4">
        <v>4.5620864149000004</v>
      </c>
      <c r="F231" s="7" t="str">
        <f>IF($B231="N/A","N/A",IF(E231&lt;15,"Yes","No"))</f>
        <v>Yes</v>
      </c>
      <c r="G231" s="4">
        <v>5.1092449464999996</v>
      </c>
      <c r="H231" s="7" t="str">
        <f>IF($B231="N/A","N/A",IF(G231&lt;15,"Yes","No"))</f>
        <v>Yes</v>
      </c>
      <c r="I231" s="8">
        <v>2.2999999999999998</v>
      </c>
      <c r="J231" s="8">
        <v>11.99</v>
      </c>
      <c r="K231" s="25" t="s">
        <v>734</v>
      </c>
      <c r="L231" s="85" t="str">
        <f t="shared" si="59"/>
        <v>Yes</v>
      </c>
    </row>
    <row r="232" spans="1:12" x14ac:dyDescent="0.25">
      <c r="A232" s="117" t="s">
        <v>1058</v>
      </c>
      <c r="B232" s="21" t="s">
        <v>213</v>
      </c>
      <c r="C232" s="22">
        <v>457</v>
      </c>
      <c r="D232" s="7" t="str">
        <f t="shared" ref="D232" si="60">IF($B232="N/A","N/A",IF(C232&gt;10,"No",IF(C232&lt;-10,"No","Yes")))</f>
        <v>N/A</v>
      </c>
      <c r="E232" s="22">
        <v>361</v>
      </c>
      <c r="F232" s="7" t="str">
        <f t="shared" ref="F232" si="61">IF($B232="N/A","N/A",IF(E232&gt;10,"No",IF(E232&lt;-10,"No","Yes")))</f>
        <v>N/A</v>
      </c>
      <c r="G232" s="22">
        <v>549</v>
      </c>
      <c r="H232" s="7" t="str">
        <f t="shared" ref="H232" si="62">IF($B232="N/A","N/A",IF(G232&gt;10,"No",IF(G232&lt;-10,"No","Yes")))</f>
        <v>N/A</v>
      </c>
      <c r="I232" s="8">
        <v>-21</v>
      </c>
      <c r="J232" s="8">
        <v>52.08</v>
      </c>
      <c r="K232" s="25" t="s">
        <v>734</v>
      </c>
      <c r="L232" s="85" t="str">
        <f t="shared" si="59"/>
        <v>No</v>
      </c>
    </row>
    <row r="233" spans="1:12" x14ac:dyDescent="0.25">
      <c r="A233" s="117" t="s">
        <v>1059</v>
      </c>
      <c r="B233" s="21" t="s">
        <v>279</v>
      </c>
      <c r="C233" s="4">
        <v>1.8955576756000001</v>
      </c>
      <c r="D233" s="7" t="str">
        <f>IF($B233="N/A","N/A",IF(C233&lt;10,"Yes","No"))</f>
        <v>Yes</v>
      </c>
      <c r="E233" s="4">
        <v>1.4510229510999999</v>
      </c>
      <c r="F233" s="7" t="str">
        <f>IF($B233="N/A","N/A",IF(E233&lt;10,"Yes","No"))</f>
        <v>Yes</v>
      </c>
      <c r="G233" s="4">
        <v>2.1045771678</v>
      </c>
      <c r="H233" s="7" t="str">
        <f>IF($B233="N/A","N/A",IF(G233&lt;10,"Yes","No"))</f>
        <v>Yes</v>
      </c>
      <c r="I233" s="8">
        <v>-23.5</v>
      </c>
      <c r="J233" s="8">
        <v>45.04</v>
      </c>
      <c r="K233" s="25" t="s">
        <v>734</v>
      </c>
      <c r="L233" s="85" t="str">
        <f t="shared" si="59"/>
        <v>No</v>
      </c>
    </row>
    <row r="234" spans="1:12" x14ac:dyDescent="0.25">
      <c r="A234" s="108" t="s">
        <v>72</v>
      </c>
      <c r="B234" s="21" t="s">
        <v>213</v>
      </c>
      <c r="C234" s="4">
        <v>0</v>
      </c>
      <c r="D234" s="7" t="str">
        <f t="shared" si="54"/>
        <v>N/A</v>
      </c>
      <c r="E234" s="4">
        <v>0</v>
      </c>
      <c r="F234" s="7" t="str">
        <f t="shared" si="55"/>
        <v>N/A</v>
      </c>
      <c r="G234" s="4">
        <v>0</v>
      </c>
      <c r="H234" s="7" t="str">
        <f>IF($B234="N/A","N/A",IF(G234&gt;10,"No",IF(G234&lt;-10,"No","Yes")))</f>
        <v>N/A</v>
      </c>
      <c r="I234" s="8" t="s">
        <v>1747</v>
      </c>
      <c r="J234" s="8" t="s">
        <v>1747</v>
      </c>
      <c r="K234" s="25" t="s">
        <v>734</v>
      </c>
      <c r="L234" s="85" t="str">
        <f t="shared" si="59"/>
        <v>N/A</v>
      </c>
    </row>
    <row r="235" spans="1:12" ht="25" x14ac:dyDescent="0.25">
      <c r="A235" s="117" t="s">
        <v>1060</v>
      </c>
      <c r="B235" s="21" t="s">
        <v>289</v>
      </c>
      <c r="C235" s="5">
        <v>4.4595249635999998</v>
      </c>
      <c r="D235" s="7" t="str">
        <f>IF($B235="N/A","N/A",IF(C235&lt;15,"Yes","No"))</f>
        <v>Yes</v>
      </c>
      <c r="E235" s="5">
        <v>4.5620864149000004</v>
      </c>
      <c r="F235" s="7" t="str">
        <f>IF($B235="N/A","N/A",IF(E235&lt;15,"Yes","No"))</f>
        <v>Yes</v>
      </c>
      <c r="G235" s="5">
        <v>5.1092449464999996</v>
      </c>
      <c r="H235" s="7" t="str">
        <f>IF($B235="N/A","N/A",IF(G235&lt;15,"Yes","No"))</f>
        <v>Yes</v>
      </c>
      <c r="I235" s="8">
        <v>2.2999999999999998</v>
      </c>
      <c r="J235" s="8">
        <v>11.99</v>
      </c>
      <c r="K235" s="25" t="s">
        <v>734</v>
      </c>
      <c r="L235" s="85" t="str">
        <f t="shared" si="59"/>
        <v>Yes</v>
      </c>
    </row>
    <row r="236" spans="1:12" ht="25" x14ac:dyDescent="0.25">
      <c r="A236" s="117" t="s">
        <v>152</v>
      </c>
      <c r="B236" s="21" t="s">
        <v>213</v>
      </c>
      <c r="C236" s="22">
        <v>169</v>
      </c>
      <c r="D236" s="7" t="str">
        <f>IF($B236="N/A","N/A",IF(C236&gt;10,"No",IF(C236&lt;-10,"No","Yes")))</f>
        <v>N/A</v>
      </c>
      <c r="E236" s="22">
        <v>146</v>
      </c>
      <c r="F236" s="7" t="str">
        <f>IF($B236="N/A","N/A",IF(E236&gt;10,"No",IF(E236&lt;-10,"No","Yes")))</f>
        <v>N/A</v>
      </c>
      <c r="G236" s="22">
        <v>210</v>
      </c>
      <c r="H236" s="7" t="str">
        <f>IF($B236="N/A","N/A",IF(G236&gt;10,"No",IF(G236&lt;-10,"No","Yes")))</f>
        <v>N/A</v>
      </c>
      <c r="I236" s="8">
        <v>-13.6</v>
      </c>
      <c r="J236" s="8">
        <v>43.84</v>
      </c>
      <c r="K236" s="25" t="s">
        <v>734</v>
      </c>
      <c r="L236" s="85" t="str">
        <f>IF(J236="Div by 0", "N/A", IF(K236="N/A","N/A", IF(J236&gt;VALUE(MID(K236,1,2)), "No", IF(J236&lt;-1*VALUE(MID(K236,1,2)), "No", "Yes"))))</f>
        <v>No</v>
      </c>
    </row>
    <row r="237" spans="1:12" x14ac:dyDescent="0.25">
      <c r="A237" s="117" t="s">
        <v>1061</v>
      </c>
      <c r="B237" s="21" t="s">
        <v>213</v>
      </c>
      <c r="C237" s="22">
        <v>24109</v>
      </c>
      <c r="D237" s="7" t="str">
        <f t="shared" ref="D237:D242" si="63">IF($B237="N/A","N/A",IF(C237&gt;10,"No",IF(C237&lt;-10,"No","Yes")))</f>
        <v>N/A</v>
      </c>
      <c r="E237" s="22">
        <v>24879</v>
      </c>
      <c r="F237" s="7" t="str">
        <f t="shared" ref="F237:F242" si="64">IF($B237="N/A","N/A",IF(E237&gt;10,"No",IF(E237&lt;-10,"No","Yes")))</f>
        <v>N/A</v>
      </c>
      <c r="G237" s="22">
        <v>26086</v>
      </c>
      <c r="H237" s="7" t="str">
        <f>IF($B237="N/A","N/A",IF(G237&gt;10,"No",IF(G237&lt;-10,"No","Yes")))</f>
        <v>N/A</v>
      </c>
      <c r="I237" s="8">
        <v>3.194</v>
      </c>
      <c r="J237" s="8">
        <v>4.851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4.4595249635999998</v>
      </c>
      <c r="D242" s="7" t="str">
        <f t="shared" si="63"/>
        <v>N/A</v>
      </c>
      <c r="E242" s="4">
        <v>4.5620864149000004</v>
      </c>
      <c r="F242" s="7" t="str">
        <f t="shared" si="64"/>
        <v>N/A</v>
      </c>
      <c r="G242" s="4">
        <v>5.1092449464999996</v>
      </c>
      <c r="H242" s="7" t="str">
        <f t="shared" si="65"/>
        <v>N/A</v>
      </c>
      <c r="I242" s="8">
        <v>2.2999999999999998</v>
      </c>
      <c r="J242" s="8">
        <v>11.99</v>
      </c>
      <c r="K242" s="25" t="s">
        <v>213</v>
      </c>
      <c r="L242" s="85" t="str">
        <f t="shared" si="66"/>
        <v>N/A</v>
      </c>
    </row>
    <row r="243" spans="1:12" x14ac:dyDescent="0.25">
      <c r="A243" s="130" t="s">
        <v>1067</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734</v>
      </c>
      <c r="L243" s="85" t="str">
        <f t="shared" ref="L243:L276" si="67">IF(J243="Div by 0", "N/A", IF(K243="N/A","N/A", IF(J243&gt;VALUE(MID(K243,1,2)), "No", IF(J243&lt;-1*VALUE(MID(K243,1,2)), "No", "Yes"))))</f>
        <v>N/A</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734</v>
      </c>
      <c r="L245" s="85" t="str">
        <f t="shared" si="67"/>
        <v>N/A</v>
      </c>
    </row>
    <row r="246" spans="1:12" x14ac:dyDescent="0.25">
      <c r="A246" s="108" t="s">
        <v>1070</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734</v>
      </c>
      <c r="L246" s="85" t="str">
        <f t="shared" si="67"/>
        <v>N/A</v>
      </c>
    </row>
    <row r="247" spans="1:12" x14ac:dyDescent="0.25">
      <c r="A247" s="108" t="s">
        <v>1071</v>
      </c>
      <c r="B247" s="21" t="s">
        <v>213</v>
      </c>
      <c r="C247" s="4">
        <v>0</v>
      </c>
      <c r="D247" s="7" t="str">
        <f t="shared" si="68"/>
        <v>N/A</v>
      </c>
      <c r="E247" s="4">
        <v>0</v>
      </c>
      <c r="F247" s="7" t="str">
        <f t="shared" si="69"/>
        <v>N/A</v>
      </c>
      <c r="G247" s="4">
        <v>0</v>
      </c>
      <c r="H247" s="7" t="str">
        <f t="shared" si="70"/>
        <v>N/A</v>
      </c>
      <c r="I247" s="8" t="s">
        <v>1747</v>
      </c>
      <c r="J247" s="8" t="s">
        <v>1747</v>
      </c>
      <c r="K247" s="25" t="s">
        <v>734</v>
      </c>
      <c r="L247" s="85" t="str">
        <f t="shared" si="67"/>
        <v>N/A</v>
      </c>
    </row>
    <row r="248" spans="1:12" x14ac:dyDescent="0.25">
      <c r="A248" s="108" t="s">
        <v>1072</v>
      </c>
      <c r="B248" s="21" t="s">
        <v>213</v>
      </c>
      <c r="C248" s="4" t="s">
        <v>1747</v>
      </c>
      <c r="D248" s="7" t="str">
        <f t="shared" si="68"/>
        <v>N/A</v>
      </c>
      <c r="E248" s="4" t="s">
        <v>1747</v>
      </c>
      <c r="F248" s="7" t="str">
        <f t="shared" si="69"/>
        <v>N/A</v>
      </c>
      <c r="G248" s="4" t="s">
        <v>1747</v>
      </c>
      <c r="H248" s="7" t="str">
        <f t="shared" si="70"/>
        <v>N/A</v>
      </c>
      <c r="I248" s="8" t="s">
        <v>1747</v>
      </c>
      <c r="J248" s="8" t="s">
        <v>1747</v>
      </c>
      <c r="K248" s="25" t="s">
        <v>734</v>
      </c>
      <c r="L248" s="85" t="str">
        <f t="shared" si="67"/>
        <v>N/A</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749856</v>
      </c>
      <c r="D277" s="7" t="str">
        <f t="shared" ref="D277:D284" si="74">IF($B277="N/A","N/A",IF(C277&gt;10,"No",IF(C277&lt;-10,"No","Yes")))</f>
        <v>N/A</v>
      </c>
      <c r="E277" s="1">
        <v>775740</v>
      </c>
      <c r="F277" s="7" t="str">
        <f t="shared" ref="F277:F278" si="75">IF($B277="N/A","N/A",IF(E277&gt;10,"No",IF(E277&lt;-10,"No","Yes")))</f>
        <v>N/A</v>
      </c>
      <c r="G277" s="1">
        <v>817857</v>
      </c>
      <c r="H277" s="7" t="str">
        <f t="shared" ref="H277:H278" si="76">IF($B277="N/A","N/A",IF(G277&gt;10,"No",IF(G277&lt;-10,"No","Yes")))</f>
        <v>N/A</v>
      </c>
      <c r="I277" s="8">
        <v>3.452</v>
      </c>
      <c r="J277" s="8">
        <v>5.4290000000000003</v>
      </c>
      <c r="K277" s="1" t="s">
        <v>213</v>
      </c>
      <c r="L277" s="85" t="str">
        <f t="shared" ref="L277:L278" si="77">IF(J277="Div by 0", "N/A", IF(K277="N/A","N/A", IF(J277&gt;VALUE(MID(K277,1,2)), "No", IF(J277&lt;-1*VALUE(MID(K277,1,2)), "No", "Yes"))))</f>
        <v>N/A</v>
      </c>
    </row>
    <row r="278" spans="1:12" x14ac:dyDescent="0.25">
      <c r="A278" s="117" t="s">
        <v>689</v>
      </c>
      <c r="B278" s="1" t="s">
        <v>213</v>
      </c>
      <c r="C278" s="1">
        <v>630300.08333000005</v>
      </c>
      <c r="D278" s="7" t="str">
        <f t="shared" si="74"/>
        <v>N/A</v>
      </c>
      <c r="E278" s="1">
        <v>653769.83333000005</v>
      </c>
      <c r="F278" s="7" t="str">
        <f t="shared" si="75"/>
        <v>N/A</v>
      </c>
      <c r="G278" s="1">
        <v>656405.91666999995</v>
      </c>
      <c r="H278" s="7" t="str">
        <f t="shared" si="76"/>
        <v>N/A</v>
      </c>
      <c r="I278" s="8">
        <v>3.7240000000000002</v>
      </c>
      <c r="J278" s="8">
        <v>0.4032</v>
      </c>
      <c r="K278" s="1" t="s">
        <v>213</v>
      </c>
      <c r="L278" s="85" t="str">
        <f t="shared" si="77"/>
        <v>N/A</v>
      </c>
    </row>
    <row r="279" spans="1:12" x14ac:dyDescent="0.25">
      <c r="A279" s="117" t="s">
        <v>690</v>
      </c>
      <c r="B279" s="1" t="s">
        <v>213</v>
      </c>
      <c r="C279" s="1">
        <v>14</v>
      </c>
      <c r="D279" s="7" t="str">
        <f t="shared" si="74"/>
        <v>N/A</v>
      </c>
      <c r="E279" s="1">
        <v>17</v>
      </c>
      <c r="F279" s="7" t="str">
        <f t="shared" ref="F279:F284" si="78">IF($B279="N/A","N/A",IF(E279&gt;10,"No",IF(E279&lt;-10,"No","Yes")))</f>
        <v>N/A</v>
      </c>
      <c r="G279" s="1">
        <v>95</v>
      </c>
      <c r="H279" s="7" t="str">
        <f t="shared" ref="H279:H284" si="79">IF($B279="N/A","N/A",IF(G279&gt;10,"No",IF(G279&lt;-10,"No","Yes")))</f>
        <v>N/A</v>
      </c>
      <c r="I279" s="8">
        <v>21.43</v>
      </c>
      <c r="J279" s="8">
        <v>458.8</v>
      </c>
      <c r="K279" s="1" t="s">
        <v>213</v>
      </c>
      <c r="L279" s="85" t="str">
        <f t="shared" ref="L279:L285" si="80">IF(J279="Div by 0", "N/A", IF(K279="N/A","N/A", IF(J279&gt;VALUE(MID(K279,1,2)), "No", IF(J279&lt;-1*VALUE(MID(K279,1,2)), "No", "Yes"))))</f>
        <v>N/A</v>
      </c>
    </row>
    <row r="280" spans="1:12" x14ac:dyDescent="0.25">
      <c r="A280" s="117" t="s">
        <v>691</v>
      </c>
      <c r="B280" s="1" t="s">
        <v>213</v>
      </c>
      <c r="C280" s="1">
        <v>19</v>
      </c>
      <c r="D280" s="7" t="str">
        <f t="shared" si="74"/>
        <v>N/A</v>
      </c>
      <c r="E280" s="1">
        <v>24</v>
      </c>
      <c r="F280" s="7" t="str">
        <f t="shared" si="78"/>
        <v>N/A</v>
      </c>
      <c r="G280" s="1">
        <v>117</v>
      </c>
      <c r="H280" s="7" t="str">
        <f t="shared" si="79"/>
        <v>N/A</v>
      </c>
      <c r="I280" s="8">
        <v>26.32</v>
      </c>
      <c r="J280" s="8">
        <v>387.5</v>
      </c>
      <c r="K280" s="1" t="s">
        <v>213</v>
      </c>
      <c r="L280" s="85" t="str">
        <f t="shared" si="80"/>
        <v>N/A</v>
      </c>
    </row>
    <row r="281" spans="1:12" x14ac:dyDescent="0.25">
      <c r="A281" s="117" t="s">
        <v>692</v>
      </c>
      <c r="B281" s="1" t="s">
        <v>213</v>
      </c>
      <c r="C281" s="1">
        <v>7.9166666667000003</v>
      </c>
      <c r="D281" s="7" t="str">
        <f t="shared" si="74"/>
        <v>N/A</v>
      </c>
      <c r="E281" s="1">
        <v>7.3333333332999997</v>
      </c>
      <c r="F281" s="7" t="str">
        <f t="shared" si="78"/>
        <v>N/A</v>
      </c>
      <c r="G281" s="1">
        <v>30.083333332999999</v>
      </c>
      <c r="H281" s="7" t="str">
        <f t="shared" si="79"/>
        <v>N/A</v>
      </c>
      <c r="I281" s="8">
        <v>-7.37</v>
      </c>
      <c r="J281" s="8">
        <v>310.2</v>
      </c>
      <c r="K281" s="1" t="s">
        <v>213</v>
      </c>
      <c r="L281" s="85" t="str">
        <f t="shared" si="80"/>
        <v>N/A</v>
      </c>
    </row>
    <row r="282" spans="1:12" x14ac:dyDescent="0.25">
      <c r="A282" s="117" t="s">
        <v>693</v>
      </c>
      <c r="B282" s="1" t="s">
        <v>213</v>
      </c>
      <c r="C282" s="1">
        <v>78910</v>
      </c>
      <c r="D282" s="7" t="str">
        <f t="shared" si="74"/>
        <v>N/A</v>
      </c>
      <c r="E282" s="1">
        <v>86491</v>
      </c>
      <c r="F282" s="7" t="str">
        <f t="shared" si="78"/>
        <v>N/A</v>
      </c>
      <c r="G282" s="1">
        <v>92031</v>
      </c>
      <c r="H282" s="7" t="str">
        <f t="shared" si="79"/>
        <v>N/A</v>
      </c>
      <c r="I282" s="8">
        <v>9.6069999999999993</v>
      </c>
      <c r="J282" s="8">
        <v>6.4050000000000002</v>
      </c>
      <c r="K282" s="1" t="s">
        <v>213</v>
      </c>
      <c r="L282" s="85" t="str">
        <f t="shared" si="80"/>
        <v>N/A</v>
      </c>
    </row>
    <row r="283" spans="1:12" x14ac:dyDescent="0.25">
      <c r="A283" s="117" t="s">
        <v>694</v>
      </c>
      <c r="B283" s="1" t="s">
        <v>213</v>
      </c>
      <c r="C283" s="1">
        <v>88528</v>
      </c>
      <c r="D283" s="7" t="str">
        <f t="shared" si="74"/>
        <v>N/A</v>
      </c>
      <c r="E283" s="1">
        <v>96423</v>
      </c>
      <c r="F283" s="7" t="str">
        <f t="shared" si="78"/>
        <v>N/A</v>
      </c>
      <c r="G283" s="1">
        <v>102542</v>
      </c>
      <c r="H283" s="7" t="str">
        <f t="shared" si="79"/>
        <v>N/A</v>
      </c>
      <c r="I283" s="8">
        <v>8.9179999999999993</v>
      </c>
      <c r="J283" s="8">
        <v>6.3460000000000001</v>
      </c>
      <c r="K283" s="1" t="s">
        <v>213</v>
      </c>
      <c r="L283" s="85" t="str">
        <f t="shared" si="80"/>
        <v>N/A</v>
      </c>
    </row>
    <row r="284" spans="1:12" x14ac:dyDescent="0.25">
      <c r="A284" s="117" t="s">
        <v>695</v>
      </c>
      <c r="B284" s="1" t="s">
        <v>213</v>
      </c>
      <c r="C284" s="1">
        <v>73497.166666999998</v>
      </c>
      <c r="D284" s="7" t="str">
        <f t="shared" si="74"/>
        <v>N/A</v>
      </c>
      <c r="E284" s="1">
        <v>80664.666666999998</v>
      </c>
      <c r="F284" s="7" t="str">
        <f t="shared" si="78"/>
        <v>N/A</v>
      </c>
      <c r="G284" s="1">
        <v>85855.25</v>
      </c>
      <c r="H284" s="7" t="str">
        <f t="shared" si="79"/>
        <v>N/A</v>
      </c>
      <c r="I284" s="8">
        <v>9.7520000000000007</v>
      </c>
      <c r="J284" s="8">
        <v>6.4349999999999996</v>
      </c>
      <c r="K284" s="1" t="s">
        <v>213</v>
      </c>
      <c r="L284" s="85" t="str">
        <f t="shared" si="80"/>
        <v>N/A</v>
      </c>
    </row>
    <row r="285" spans="1:12" x14ac:dyDescent="0.25">
      <c r="A285" s="117" t="s">
        <v>402</v>
      </c>
      <c r="B285" s="21" t="s">
        <v>290</v>
      </c>
      <c r="C285" s="4">
        <v>47.326879941000001</v>
      </c>
      <c r="D285" s="7" t="str">
        <f>IF($B285="N/A","N/A",IF(C285&lt;=40,"Yes","No"))</f>
        <v>No</v>
      </c>
      <c r="E285" s="4">
        <v>49.455645392000001</v>
      </c>
      <c r="F285" s="7" t="str">
        <f>IF($B285="N/A","N/A",IF(E285&lt;=40,"Yes","No"))</f>
        <v>No</v>
      </c>
      <c r="G285" s="4">
        <v>50.531222718000002</v>
      </c>
      <c r="H285" s="7" t="str">
        <f>IF($B285="N/A","N/A",IF(G285&lt;=40,"Yes","No"))</f>
        <v>No</v>
      </c>
      <c r="I285" s="8">
        <v>4.4980000000000002</v>
      </c>
      <c r="J285" s="8">
        <v>2.1749999999999998</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1747</v>
      </c>
      <c r="J289" s="8" t="s">
        <v>1747</v>
      </c>
      <c r="K289" s="1" t="s">
        <v>213</v>
      </c>
      <c r="L289" s="85" t="str">
        <f t="shared" si="87"/>
        <v>N/A</v>
      </c>
    </row>
    <row r="290" spans="1:12" x14ac:dyDescent="0.25">
      <c r="A290" s="117" t="s">
        <v>699</v>
      </c>
      <c r="B290" s="1" t="s">
        <v>213</v>
      </c>
      <c r="C290" s="1">
        <v>1644</v>
      </c>
      <c r="D290" s="7" t="str">
        <f t="shared" si="81"/>
        <v>N/A</v>
      </c>
      <c r="E290" s="1">
        <v>3055</v>
      </c>
      <c r="F290" s="7" t="str">
        <f t="shared" ref="F290:F304" si="88">IF($B290="N/A","N/A",IF(E290&gt;10,"No",IF(E290&lt;-10,"No","Yes")))</f>
        <v>N/A</v>
      </c>
      <c r="G290" s="1">
        <v>2151</v>
      </c>
      <c r="H290" s="7" t="str">
        <f t="shared" ref="H290:H304" si="89">IF($B290="N/A","N/A",IF(G290&gt;10,"No",IF(G290&lt;-10,"No","Yes")))</f>
        <v>N/A</v>
      </c>
      <c r="I290" s="8">
        <v>85.83</v>
      </c>
      <c r="J290" s="8">
        <v>-29.6</v>
      </c>
      <c r="K290" s="1" t="s">
        <v>213</v>
      </c>
      <c r="L290" s="85" t="str">
        <f t="shared" ref="L290:L301" si="90">IF(J290="Div by 0", "N/A", IF(K290="N/A","N/A", IF(J290&gt;VALUE(MID(K290,1,2)), "No", IF(J290&lt;-1*VALUE(MID(K290,1,2)), "No", "Yes"))))</f>
        <v>N/A</v>
      </c>
    </row>
    <row r="291" spans="1:12" x14ac:dyDescent="0.25">
      <c r="A291" s="117" t="s">
        <v>700</v>
      </c>
      <c r="B291" s="1" t="s">
        <v>213</v>
      </c>
      <c r="C291" s="1">
        <v>1982</v>
      </c>
      <c r="D291" s="7" t="str">
        <f t="shared" si="81"/>
        <v>N/A</v>
      </c>
      <c r="E291" s="1">
        <v>3847</v>
      </c>
      <c r="F291" s="7" t="str">
        <f t="shared" si="88"/>
        <v>N/A</v>
      </c>
      <c r="G291" s="1">
        <v>2815</v>
      </c>
      <c r="H291" s="7" t="str">
        <f t="shared" si="89"/>
        <v>N/A</v>
      </c>
      <c r="I291" s="8">
        <v>94.1</v>
      </c>
      <c r="J291" s="8">
        <v>-26.8</v>
      </c>
      <c r="K291" s="1" t="s">
        <v>213</v>
      </c>
      <c r="L291" s="85" t="str">
        <f t="shared" si="90"/>
        <v>N/A</v>
      </c>
    </row>
    <row r="292" spans="1:12" x14ac:dyDescent="0.25">
      <c r="A292" s="117" t="s">
        <v>718</v>
      </c>
      <c r="B292" s="21" t="s">
        <v>213</v>
      </c>
      <c r="C292" s="9">
        <v>8.6276488396000008</v>
      </c>
      <c r="D292" s="7" t="str">
        <f t="shared" si="81"/>
        <v>N/A</v>
      </c>
      <c r="E292" s="9">
        <v>8.9940213152999995</v>
      </c>
      <c r="F292" s="7" t="str">
        <f t="shared" si="88"/>
        <v>N/A</v>
      </c>
      <c r="G292" s="9">
        <v>10.586145648</v>
      </c>
      <c r="H292" s="7" t="str">
        <f t="shared" si="89"/>
        <v>N/A</v>
      </c>
      <c r="I292" s="8">
        <v>4.2460000000000004</v>
      </c>
      <c r="J292" s="8">
        <v>17.7</v>
      </c>
      <c r="K292" s="21" t="s">
        <v>213</v>
      </c>
      <c r="L292" s="85" t="str">
        <f t="shared" si="90"/>
        <v>N/A</v>
      </c>
    </row>
    <row r="293" spans="1:12" x14ac:dyDescent="0.25">
      <c r="A293" s="117" t="s">
        <v>711</v>
      </c>
      <c r="B293" s="1" t="s">
        <v>213</v>
      </c>
      <c r="C293" s="1">
        <v>599.41666667000004</v>
      </c>
      <c r="D293" s="7" t="str">
        <f t="shared" si="81"/>
        <v>N/A</v>
      </c>
      <c r="E293" s="1">
        <v>2157.9166667</v>
      </c>
      <c r="F293" s="7" t="str">
        <f t="shared" si="88"/>
        <v>N/A</v>
      </c>
      <c r="G293" s="1">
        <v>1351</v>
      </c>
      <c r="H293" s="7" t="str">
        <f t="shared" si="89"/>
        <v>N/A</v>
      </c>
      <c r="I293" s="8">
        <v>260</v>
      </c>
      <c r="J293" s="8">
        <v>-37.4</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802</v>
      </c>
      <c r="D296" s="7" t="str">
        <f t="shared" si="81"/>
        <v>N/A</v>
      </c>
      <c r="E296" s="1">
        <v>964</v>
      </c>
      <c r="F296" s="7" t="str">
        <f t="shared" si="88"/>
        <v>N/A</v>
      </c>
      <c r="G296" s="1">
        <v>1044</v>
      </c>
      <c r="H296" s="7" t="str">
        <f t="shared" si="89"/>
        <v>N/A</v>
      </c>
      <c r="I296" s="8">
        <v>20.2</v>
      </c>
      <c r="J296" s="8">
        <v>8.2989999999999995</v>
      </c>
      <c r="K296" s="1" t="s">
        <v>213</v>
      </c>
      <c r="L296" s="85" t="str">
        <f t="shared" si="90"/>
        <v>N/A</v>
      </c>
    </row>
    <row r="297" spans="1:12" x14ac:dyDescent="0.25">
      <c r="A297" s="117" t="s">
        <v>713</v>
      </c>
      <c r="B297" s="1" t="s">
        <v>213</v>
      </c>
      <c r="C297" s="1">
        <v>395.16666666999998</v>
      </c>
      <c r="D297" s="7" t="str">
        <f t="shared" si="81"/>
        <v>N/A</v>
      </c>
      <c r="E297" s="1">
        <v>493</v>
      </c>
      <c r="F297" s="7" t="str">
        <f t="shared" si="88"/>
        <v>N/A</v>
      </c>
      <c r="G297" s="1">
        <v>507.58333333000002</v>
      </c>
      <c r="H297" s="7" t="str">
        <f t="shared" si="89"/>
        <v>N/A</v>
      </c>
      <c r="I297" s="8">
        <v>24.76</v>
      </c>
      <c r="J297" s="8">
        <v>2.9580000000000002</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81564</v>
      </c>
      <c r="D309" s="1" t="s">
        <v>213</v>
      </c>
      <c r="E309" s="1">
        <v>90738</v>
      </c>
      <c r="F309" s="1" t="s">
        <v>213</v>
      </c>
      <c r="G309" s="1">
        <v>95811</v>
      </c>
      <c r="H309" s="1" t="s">
        <v>213</v>
      </c>
      <c r="I309" s="8">
        <v>11.25</v>
      </c>
      <c r="J309" s="8">
        <v>5.5910000000000002</v>
      </c>
      <c r="K309" s="1" t="s">
        <v>213</v>
      </c>
      <c r="L309" s="85" t="str">
        <f>IF(J309="Div by 0", "N/A", IF(K309="N/A","N/A", IF(J309&gt;VALUE(MID(K309,1,2)), "No", IF(J309&lt;-1*VALUE(MID(K309,1,2)), "No", "Yes"))))</f>
        <v>N/A</v>
      </c>
    </row>
    <row r="310" spans="1:12" x14ac:dyDescent="0.25">
      <c r="A310" s="135" t="s">
        <v>73</v>
      </c>
      <c r="B310" s="21" t="s">
        <v>213</v>
      </c>
      <c r="C310" s="22">
        <v>702651</v>
      </c>
      <c r="D310" s="7" t="str">
        <f>IF($B310="N/A","N/A",IF(C310&gt;10,"No",IF(C310&lt;-10,"No","Yes")))</f>
        <v>N/A</v>
      </c>
      <c r="E310" s="22">
        <v>736910</v>
      </c>
      <c r="F310" s="7" t="str">
        <f>IF($B310="N/A","N/A",IF(E310&gt;10,"No",IF(E310&lt;-10,"No","Yes")))</f>
        <v>N/A</v>
      </c>
      <c r="G310" s="22">
        <v>759402</v>
      </c>
      <c r="H310" s="7" t="str">
        <f>IF($B310="N/A","N/A",IF(G310&gt;10,"No",IF(G310&lt;-10,"No","Yes")))</f>
        <v>N/A</v>
      </c>
      <c r="I310" s="8">
        <v>4.8760000000000003</v>
      </c>
      <c r="J310" s="8">
        <v>3.052</v>
      </c>
      <c r="K310" s="25" t="s">
        <v>736</v>
      </c>
      <c r="L310" s="85" t="str">
        <f t="shared" ref="L310:L339" si="92">IF(J310="Div by 0", "N/A", IF(K310="N/A","N/A", IF(J310&gt;VALUE(MID(K310,1,2)), "No", IF(J310&lt;-1*VALUE(MID(K310,1,2)), "No", "Yes"))))</f>
        <v>Yes</v>
      </c>
    </row>
    <row r="311" spans="1:12" x14ac:dyDescent="0.25">
      <c r="A311" s="134" t="s">
        <v>182</v>
      </c>
      <c r="B311" s="21" t="s">
        <v>213</v>
      </c>
      <c r="C311" s="22">
        <v>100764</v>
      </c>
      <c r="D311" s="7" t="str">
        <f t="shared" ref="D311:D314" si="93">IF($B311="N/A","N/A",IF(C311&gt;10,"No",IF(C311&lt;-10,"No","Yes")))</f>
        <v>N/A</v>
      </c>
      <c r="E311" s="22">
        <v>106449</v>
      </c>
      <c r="F311" s="7" t="str">
        <f t="shared" ref="F311:F314" si="94">IF($B311="N/A","N/A",IF(E311&gt;10,"No",IF(E311&lt;-10,"No","Yes")))</f>
        <v>N/A</v>
      </c>
      <c r="G311" s="22">
        <v>111441</v>
      </c>
      <c r="H311" s="7" t="str">
        <f t="shared" ref="H311:H314" si="95">IF($B311="N/A","N/A",IF(G311&gt;10,"No",IF(G311&lt;-10,"No","Yes")))</f>
        <v>N/A</v>
      </c>
      <c r="I311" s="8">
        <v>5.6420000000000003</v>
      </c>
      <c r="J311" s="8">
        <v>4.6900000000000004</v>
      </c>
      <c r="K311" s="25" t="s">
        <v>736</v>
      </c>
      <c r="L311" s="85" t="str">
        <f>IF(J311="Div by 0", "N/A", IF(OR(J311="N/A",K311="N/A"),"N/A", IF(J311&gt;VALUE(MID(K311,1,2)), "No", IF(J311&lt;-1*VALUE(MID(K311,1,2)), "No", "Yes"))))</f>
        <v>Yes</v>
      </c>
    </row>
    <row r="312" spans="1:12" x14ac:dyDescent="0.25">
      <c r="A312" s="134" t="s">
        <v>183</v>
      </c>
      <c r="B312" s="21" t="s">
        <v>213</v>
      </c>
      <c r="C312" s="22">
        <v>73848</v>
      </c>
      <c r="D312" s="7" t="str">
        <f t="shared" si="93"/>
        <v>N/A</v>
      </c>
      <c r="E312" s="22">
        <v>76171</v>
      </c>
      <c r="F312" s="7" t="str">
        <f t="shared" si="94"/>
        <v>N/A</v>
      </c>
      <c r="G312" s="22">
        <v>76679</v>
      </c>
      <c r="H312" s="7" t="str">
        <f t="shared" si="95"/>
        <v>N/A</v>
      </c>
      <c r="I312" s="8">
        <v>3.1459999999999999</v>
      </c>
      <c r="J312" s="8">
        <v>0.66690000000000005</v>
      </c>
      <c r="K312" s="25" t="s">
        <v>736</v>
      </c>
      <c r="L312" s="85" t="str">
        <f t="shared" ref="L312:L314" si="96">IF(J312="Div by 0", "N/A", IF(OR(J312="N/A",K312="N/A"),"N/A", IF(J312&gt;VALUE(MID(K312,1,2)), "No", IF(J312&lt;-1*VALUE(MID(K312,1,2)), "No", "Yes"))))</f>
        <v>Yes</v>
      </c>
    </row>
    <row r="313" spans="1:12" x14ac:dyDescent="0.25">
      <c r="A313" s="134" t="s">
        <v>184</v>
      </c>
      <c r="B313" s="21" t="s">
        <v>213</v>
      </c>
      <c r="C313" s="22">
        <v>283892</v>
      </c>
      <c r="D313" s="7" t="str">
        <f t="shared" si="93"/>
        <v>N/A</v>
      </c>
      <c r="E313" s="22">
        <v>291952</v>
      </c>
      <c r="F313" s="7" t="str">
        <f t="shared" si="94"/>
        <v>N/A</v>
      </c>
      <c r="G313" s="22">
        <v>274282</v>
      </c>
      <c r="H313" s="7" t="str">
        <f t="shared" si="95"/>
        <v>N/A</v>
      </c>
      <c r="I313" s="8">
        <v>2.839</v>
      </c>
      <c r="J313" s="8">
        <v>-6.05</v>
      </c>
      <c r="K313" s="25" t="s">
        <v>736</v>
      </c>
      <c r="L313" s="85" t="str">
        <f t="shared" si="96"/>
        <v>Yes</v>
      </c>
    </row>
    <row r="314" spans="1:12" x14ac:dyDescent="0.25">
      <c r="A314" s="131" t="s">
        <v>185</v>
      </c>
      <c r="B314" s="21" t="s">
        <v>213</v>
      </c>
      <c r="C314" s="22">
        <v>244147</v>
      </c>
      <c r="D314" s="7" t="str">
        <f t="shared" si="93"/>
        <v>N/A</v>
      </c>
      <c r="E314" s="22">
        <v>262338</v>
      </c>
      <c r="F314" s="7" t="str">
        <f t="shared" si="94"/>
        <v>N/A</v>
      </c>
      <c r="G314" s="22">
        <v>297000</v>
      </c>
      <c r="H314" s="7" t="str">
        <f t="shared" si="95"/>
        <v>N/A</v>
      </c>
      <c r="I314" s="8">
        <v>7.4509999999999996</v>
      </c>
      <c r="J314" s="8">
        <v>13.21</v>
      </c>
      <c r="K314" s="25" t="s">
        <v>736</v>
      </c>
      <c r="L314" s="85" t="str">
        <f t="shared" si="96"/>
        <v>Yes</v>
      </c>
    </row>
    <row r="315" spans="1:12" x14ac:dyDescent="0.25">
      <c r="A315" s="134" t="s">
        <v>1098</v>
      </c>
      <c r="B315" s="9" t="s">
        <v>213</v>
      </c>
      <c r="C315" s="22">
        <v>275897</v>
      </c>
      <c r="D315" s="5" t="str">
        <f t="shared" ref="D315:F318" si="97">IF($B315="N/A","N/A",IF(C315&lt;0,"No","Yes"))</f>
        <v>N/A</v>
      </c>
      <c r="E315" s="22">
        <v>283743</v>
      </c>
      <c r="F315" s="5" t="str">
        <f t="shared" si="97"/>
        <v>N/A</v>
      </c>
      <c r="G315" s="22">
        <v>266350</v>
      </c>
      <c r="H315" s="5" t="str">
        <f t="shared" ref="H315:H318" si="98">IF($B315="N/A","N/A",IF(G315&lt;0,"No","Yes"))</f>
        <v>N/A</v>
      </c>
      <c r="I315" s="8">
        <v>2.8439999999999999</v>
      </c>
      <c r="J315" s="8">
        <v>-6.13</v>
      </c>
      <c r="K315" s="1" t="s">
        <v>735</v>
      </c>
      <c r="L315" s="85" t="str">
        <f>IF(J315="Div by 0", "N/A", IF(OR(J315="N/A",K315="N/A"),"N/A", IF(J315&gt;VALUE(MID(K315,1,2)), "No", IF(J315&lt;-1*VALUE(MID(K315,1,2)), "No", "Yes"))))</f>
        <v>Yes</v>
      </c>
    </row>
    <row r="316" spans="1:12" x14ac:dyDescent="0.25">
      <c r="A316" s="134" t="s">
        <v>430</v>
      </c>
      <c r="B316" s="9" t="s">
        <v>213</v>
      </c>
      <c r="C316" s="22">
        <v>18280</v>
      </c>
      <c r="D316" s="5" t="str">
        <f t="shared" si="97"/>
        <v>N/A</v>
      </c>
      <c r="E316" s="22">
        <v>18741</v>
      </c>
      <c r="F316" s="5" t="str">
        <f t="shared" si="97"/>
        <v>N/A</v>
      </c>
      <c r="G316" s="22">
        <v>15900</v>
      </c>
      <c r="H316" s="5" t="str">
        <f t="shared" si="98"/>
        <v>N/A</v>
      </c>
      <c r="I316" s="8">
        <v>2.5219999999999998</v>
      </c>
      <c r="J316" s="8">
        <v>-15.2</v>
      </c>
      <c r="K316" s="1" t="s">
        <v>735</v>
      </c>
      <c r="L316" s="85" t="str">
        <f t="shared" ref="L316:L318" si="99">IF(J316="Div by 0", "N/A", IF(OR(J316="N/A",K316="N/A"),"N/A", IF(J316&gt;VALUE(MID(K316,1,2)), "No", IF(J316&lt;-1*VALUE(MID(K316,1,2)), "No", "Yes"))))</f>
        <v>No</v>
      </c>
    </row>
    <row r="317" spans="1:12" x14ac:dyDescent="0.25">
      <c r="A317" s="134" t="s">
        <v>431</v>
      </c>
      <c r="B317" s="9" t="s">
        <v>213</v>
      </c>
      <c r="C317" s="22">
        <v>297210</v>
      </c>
      <c r="D317" s="5" t="str">
        <f t="shared" si="97"/>
        <v>N/A</v>
      </c>
      <c r="E317" s="22">
        <v>316893</v>
      </c>
      <c r="F317" s="5" t="str">
        <f t="shared" si="97"/>
        <v>N/A</v>
      </c>
      <c r="G317" s="22">
        <v>353356</v>
      </c>
      <c r="H317" s="5" t="str">
        <f t="shared" si="98"/>
        <v>N/A</v>
      </c>
      <c r="I317" s="8">
        <v>6.6230000000000002</v>
      </c>
      <c r="J317" s="8">
        <v>11.51</v>
      </c>
      <c r="K317" s="1" t="s">
        <v>735</v>
      </c>
      <c r="L317" s="85" t="str">
        <f t="shared" si="99"/>
        <v>No</v>
      </c>
    </row>
    <row r="318" spans="1:12" x14ac:dyDescent="0.25">
      <c r="A318" s="134" t="s">
        <v>1099</v>
      </c>
      <c r="B318" s="9" t="s">
        <v>213</v>
      </c>
      <c r="C318" s="22">
        <v>82239</v>
      </c>
      <c r="D318" s="5" t="str">
        <f t="shared" si="97"/>
        <v>N/A</v>
      </c>
      <c r="E318" s="22">
        <v>87863</v>
      </c>
      <c r="F318" s="5" t="str">
        <f t="shared" si="97"/>
        <v>N/A</v>
      </c>
      <c r="G318" s="22">
        <v>93781</v>
      </c>
      <c r="H318" s="5" t="str">
        <f t="shared" si="98"/>
        <v>N/A</v>
      </c>
      <c r="I318" s="8">
        <v>6.8390000000000004</v>
      </c>
      <c r="J318" s="8">
        <v>6.7350000000000003</v>
      </c>
      <c r="K318" s="1" t="s">
        <v>735</v>
      </c>
      <c r="L318" s="85" t="str">
        <f t="shared" si="99"/>
        <v>Yes</v>
      </c>
    </row>
    <row r="319" spans="1:12" x14ac:dyDescent="0.25">
      <c r="A319" s="134" t="s">
        <v>98</v>
      </c>
      <c r="B319" s="21" t="s">
        <v>291</v>
      </c>
      <c r="C319" s="4">
        <v>89.412240216000001</v>
      </c>
      <c r="D319" s="7" t="str">
        <f>IF($B319="N/A","N/A",IF(C319&gt;80,"Yes","No"))</f>
        <v>Yes</v>
      </c>
      <c r="E319" s="4">
        <v>88.626290862999994</v>
      </c>
      <c r="F319" s="7" t="str">
        <f>IF($B319="N/A","N/A",IF(E319&gt;80,"Yes","No"))</f>
        <v>Yes</v>
      </c>
      <c r="G319" s="4">
        <v>88.352677502000006</v>
      </c>
      <c r="H319" s="7" t="str">
        <f>IF($B319="N/A","N/A",IF(G319&gt;80,"Yes","No"))</f>
        <v>Yes</v>
      </c>
      <c r="I319" s="8">
        <v>-0.879</v>
      </c>
      <c r="J319" s="8">
        <v>-0.309</v>
      </c>
      <c r="K319" s="25" t="s">
        <v>736</v>
      </c>
      <c r="L319" s="85" t="str">
        <f t="shared" si="92"/>
        <v>Yes</v>
      </c>
    </row>
    <row r="320" spans="1:12" x14ac:dyDescent="0.25">
      <c r="A320" s="134" t="s">
        <v>332</v>
      </c>
      <c r="B320" s="21" t="s">
        <v>278</v>
      </c>
      <c r="C320" s="4">
        <v>9.9622709999999995E-4</v>
      </c>
      <c r="D320" s="7" t="str">
        <f>IF($B320="N/A","N/A",IF(C320&gt;=5,"No",IF(C320&lt;0,"No","Yes")))</f>
        <v>Yes</v>
      </c>
      <c r="E320" s="4">
        <v>9.4991249999999998E-4</v>
      </c>
      <c r="F320" s="7" t="str">
        <f>IF($B320="N/A","N/A",IF(E320&gt;=5,"No",IF(E320&lt;0,"No","Yes")))</f>
        <v>Yes</v>
      </c>
      <c r="G320" s="4">
        <v>3.8187943E-3</v>
      </c>
      <c r="H320" s="7" t="str">
        <f>IF($B320="N/A","N/A",IF(G320&gt;=5,"No",IF(G320&lt;0,"No","Yes")))</f>
        <v>Yes</v>
      </c>
      <c r="I320" s="8">
        <v>-4.6500000000000004</v>
      </c>
      <c r="J320" s="8">
        <v>302</v>
      </c>
      <c r="K320" s="25" t="s">
        <v>736</v>
      </c>
      <c r="L320" s="85" t="str">
        <f t="shared" si="92"/>
        <v>No</v>
      </c>
    </row>
    <row r="321" spans="1:12" x14ac:dyDescent="0.25">
      <c r="A321" s="134" t="s">
        <v>340</v>
      </c>
      <c r="B321" s="25" t="s">
        <v>278</v>
      </c>
      <c r="C321" s="4">
        <v>10.487567797000001</v>
      </c>
      <c r="D321" s="7" t="str">
        <f>IF($B321="N/A","N/A",IF(C321&gt;=5,"No",IF(C321&lt;0,"No","Yes")))</f>
        <v>No</v>
      </c>
      <c r="E321" s="4">
        <v>10.998900816000001</v>
      </c>
      <c r="F321" s="7" t="str">
        <f>IF($B321="N/A","N/A",IF(E321&gt;=5,"No",IF(E321&lt;0,"No","Yes")))</f>
        <v>No</v>
      </c>
      <c r="G321" s="4">
        <v>11.407001825</v>
      </c>
      <c r="H321" s="7" t="str">
        <f>IF($B321="N/A","N/A",IF(G321&gt;=5,"No",IF(G321&lt;0,"No","Yes")))</f>
        <v>No</v>
      </c>
      <c r="I321" s="8">
        <v>4.8760000000000003</v>
      </c>
      <c r="J321" s="8">
        <v>3.71</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736</v>
      </c>
      <c r="L323" s="85" t="str">
        <f t="shared" si="92"/>
        <v>N/A</v>
      </c>
    </row>
    <row r="324" spans="1:12" x14ac:dyDescent="0.25">
      <c r="A324" s="134" t="s">
        <v>335</v>
      </c>
      <c r="B324" s="25" t="s">
        <v>278</v>
      </c>
      <c r="C324" s="4">
        <v>4.25531309E-2</v>
      </c>
      <c r="D324" s="7" t="str">
        <f>IF($B324="N/A","N/A",IF(C324&gt;=5,"No",IF(C324&lt;0,"No","Yes")))</f>
        <v>Yes</v>
      </c>
      <c r="E324" s="4">
        <v>0.30614321970000002</v>
      </c>
      <c r="F324" s="7" t="str">
        <f>IF($B324="N/A","N/A",IF(E324&gt;=5,"No",IF(E324&lt;0,"No","Yes")))</f>
        <v>Yes</v>
      </c>
      <c r="G324" s="4">
        <v>0.17342593249999999</v>
      </c>
      <c r="H324" s="7" t="str">
        <f>IF($B324="N/A","N/A",IF(G324&gt;=5,"No",IF(G324&lt;0,"No","Yes")))</f>
        <v>Yes</v>
      </c>
      <c r="I324" s="8">
        <v>619.4</v>
      </c>
      <c r="J324" s="8">
        <v>-43.4</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5.6642629100000001E-2</v>
      </c>
      <c r="D326" s="7" t="str">
        <f t="shared" si="100"/>
        <v>No</v>
      </c>
      <c r="E326" s="4">
        <v>6.7715189100000003E-2</v>
      </c>
      <c r="F326" s="7" t="str">
        <f t="shared" si="101"/>
        <v>No</v>
      </c>
      <c r="G326" s="4">
        <v>6.3075946600000002E-2</v>
      </c>
      <c r="H326" s="7" t="str">
        <f t="shared" si="102"/>
        <v>No</v>
      </c>
      <c r="I326" s="8">
        <v>19.55</v>
      </c>
      <c r="J326" s="8">
        <v>-6.85</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8.5657033150000004</v>
      </c>
      <c r="D334" s="7" t="str">
        <f>IF($B334="N/A","N/A",IF(C334&gt;15,"No",IF(C334&lt;2,"No","Yes")))</f>
        <v>Yes</v>
      </c>
      <c r="E334" s="4">
        <v>8.8529128387</v>
      </c>
      <c r="F334" s="7" t="str">
        <f>IF($B334="N/A","N/A",IF(E334&gt;15,"No",IF(E334&lt;2,"No","Yes")))</f>
        <v>Yes</v>
      </c>
      <c r="G334" s="4">
        <v>8.6101959173000004</v>
      </c>
      <c r="H334" s="7" t="str">
        <f>IF($B334="N/A","N/A",IF(G334&gt;15,"No",IF(G334&lt;2,"No","Yes")))</f>
        <v>Yes</v>
      </c>
      <c r="I334" s="8">
        <v>3.3530000000000002</v>
      </c>
      <c r="J334" s="8">
        <v>-2.74</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5934570833</v>
      </c>
      <c r="D6" s="7" t="str">
        <f t="shared" ref="D6:D12" si="0">IF($B6="N/A","N/A",IF(C6&gt;10,"No",IF(C6&lt;-10,"No","Yes")))</f>
        <v>N/A</v>
      </c>
      <c r="E6" s="10">
        <v>6296779980</v>
      </c>
      <c r="F6" s="7" t="str">
        <f t="shared" ref="F6:F12" si="1">IF($B6="N/A","N/A",IF(E6&gt;10,"No",IF(E6&lt;-10,"No","Yes")))</f>
        <v>N/A</v>
      </c>
      <c r="G6" s="10">
        <v>7553463694</v>
      </c>
      <c r="H6" s="7" t="str">
        <f t="shared" ref="H6:H12" si="2">IF($B6="N/A","N/A",IF(G6&gt;10,"No",IF(G6&lt;-10,"No","Yes")))</f>
        <v>N/A</v>
      </c>
      <c r="I6" s="8">
        <v>6.1029999999999998</v>
      </c>
      <c r="J6" s="8">
        <v>19.96</v>
      </c>
      <c r="K6" s="25" t="s">
        <v>734</v>
      </c>
      <c r="L6" s="85" t="str">
        <f t="shared" ref="L6:L13" si="3">IF(J6="Div by 0", "N/A", IF(K6="N/A","N/A", IF(J6&gt;VALUE(MID(K6,1,2)), "No", IF(J6&lt;-1*VALUE(MID(K6,1,2)), "No", "Yes"))))</f>
        <v>Yes</v>
      </c>
    </row>
    <row r="7" spans="1:12" x14ac:dyDescent="0.25">
      <c r="A7" s="116" t="s">
        <v>1106</v>
      </c>
      <c r="B7" s="25" t="s">
        <v>213</v>
      </c>
      <c r="C7" s="10">
        <v>7137.1524767000001</v>
      </c>
      <c r="D7" s="7" t="str">
        <f t="shared" si="0"/>
        <v>N/A</v>
      </c>
      <c r="E7" s="10">
        <v>7266.2168308999999</v>
      </c>
      <c r="F7" s="7" t="str">
        <f t="shared" si="1"/>
        <v>N/A</v>
      </c>
      <c r="G7" s="10">
        <v>8265.9469953000007</v>
      </c>
      <c r="H7" s="7" t="str">
        <f t="shared" si="2"/>
        <v>N/A</v>
      </c>
      <c r="I7" s="8">
        <v>1.8080000000000001</v>
      </c>
      <c r="J7" s="8">
        <v>13.76</v>
      </c>
      <c r="K7" s="25" t="s">
        <v>734</v>
      </c>
      <c r="L7" s="85" t="str">
        <f t="shared" si="3"/>
        <v>Yes</v>
      </c>
    </row>
    <row r="8" spans="1:12" x14ac:dyDescent="0.25">
      <c r="A8" s="116" t="s">
        <v>719</v>
      </c>
      <c r="B8" s="25" t="s">
        <v>213</v>
      </c>
      <c r="C8" s="10">
        <v>275</v>
      </c>
      <c r="D8" s="7" t="str">
        <f t="shared" si="0"/>
        <v>N/A</v>
      </c>
      <c r="E8" s="10">
        <v>304</v>
      </c>
      <c r="F8" s="7" t="str">
        <f t="shared" si="1"/>
        <v>N/A</v>
      </c>
      <c r="G8" s="10">
        <v>305</v>
      </c>
      <c r="H8" s="7" t="str">
        <f t="shared" si="2"/>
        <v>N/A</v>
      </c>
      <c r="I8" s="8">
        <v>10.55</v>
      </c>
      <c r="J8" s="8">
        <v>0.32890000000000003</v>
      </c>
      <c r="K8" s="25" t="s">
        <v>734</v>
      </c>
      <c r="L8" s="85" t="str">
        <f t="shared" si="3"/>
        <v>Yes</v>
      </c>
    </row>
    <row r="9" spans="1:12" x14ac:dyDescent="0.25">
      <c r="A9" s="116" t="s">
        <v>720</v>
      </c>
      <c r="B9" s="25" t="s">
        <v>213</v>
      </c>
      <c r="C9" s="10">
        <v>1167</v>
      </c>
      <c r="D9" s="7" t="str">
        <f t="shared" si="0"/>
        <v>N/A</v>
      </c>
      <c r="E9" s="10">
        <v>1246</v>
      </c>
      <c r="F9" s="7" t="str">
        <f t="shared" si="1"/>
        <v>N/A</v>
      </c>
      <c r="G9" s="10">
        <v>1275</v>
      </c>
      <c r="H9" s="7" t="str">
        <f t="shared" si="2"/>
        <v>N/A</v>
      </c>
      <c r="I9" s="8">
        <v>6.7690000000000001</v>
      </c>
      <c r="J9" s="8">
        <v>2.327</v>
      </c>
      <c r="K9" s="25" t="s">
        <v>734</v>
      </c>
      <c r="L9" s="85" t="str">
        <f t="shared" si="3"/>
        <v>Yes</v>
      </c>
    </row>
    <row r="10" spans="1:12" x14ac:dyDescent="0.25">
      <c r="A10" s="116" t="s">
        <v>721</v>
      </c>
      <c r="B10" s="25" t="s">
        <v>213</v>
      </c>
      <c r="C10" s="10">
        <v>4051</v>
      </c>
      <c r="D10" s="7" t="str">
        <f t="shared" si="0"/>
        <v>N/A</v>
      </c>
      <c r="E10" s="10">
        <v>4254</v>
      </c>
      <c r="F10" s="7" t="str">
        <f t="shared" si="1"/>
        <v>N/A</v>
      </c>
      <c r="G10" s="10">
        <v>4381</v>
      </c>
      <c r="H10" s="7" t="str">
        <f t="shared" si="2"/>
        <v>N/A</v>
      </c>
      <c r="I10" s="8">
        <v>5.0110000000000001</v>
      </c>
      <c r="J10" s="8">
        <v>2.9849999999999999</v>
      </c>
      <c r="K10" s="25" t="s">
        <v>734</v>
      </c>
      <c r="L10" s="85" t="str">
        <f t="shared" si="3"/>
        <v>Yes</v>
      </c>
    </row>
    <row r="11" spans="1:12" x14ac:dyDescent="0.25">
      <c r="A11" s="116" t="s">
        <v>722</v>
      </c>
      <c r="B11" s="25" t="s">
        <v>213</v>
      </c>
      <c r="C11" s="10">
        <v>34454</v>
      </c>
      <c r="D11" s="7" t="str">
        <f t="shared" si="0"/>
        <v>N/A</v>
      </c>
      <c r="E11" s="10">
        <v>34843</v>
      </c>
      <c r="F11" s="7" t="str">
        <f t="shared" si="1"/>
        <v>N/A</v>
      </c>
      <c r="G11" s="10">
        <v>37791</v>
      </c>
      <c r="H11" s="7" t="str">
        <f t="shared" si="2"/>
        <v>N/A</v>
      </c>
      <c r="I11" s="8">
        <v>1.129</v>
      </c>
      <c r="J11" s="8">
        <v>8.4610000000000003</v>
      </c>
      <c r="K11" s="25" t="s">
        <v>734</v>
      </c>
      <c r="L11" s="85" t="str">
        <f t="shared" si="3"/>
        <v>Yes</v>
      </c>
    </row>
    <row r="12" spans="1:12" x14ac:dyDescent="0.25">
      <c r="A12" s="116" t="s">
        <v>723</v>
      </c>
      <c r="B12" s="25" t="s">
        <v>213</v>
      </c>
      <c r="C12" s="10">
        <v>95418</v>
      </c>
      <c r="D12" s="7" t="str">
        <f t="shared" si="0"/>
        <v>N/A</v>
      </c>
      <c r="E12" s="10">
        <v>97582</v>
      </c>
      <c r="F12" s="7" t="str">
        <f t="shared" si="1"/>
        <v>N/A</v>
      </c>
      <c r="G12" s="10">
        <v>121425</v>
      </c>
      <c r="H12" s="7" t="str">
        <f t="shared" si="2"/>
        <v>N/A</v>
      </c>
      <c r="I12" s="8">
        <v>2.2679999999999998</v>
      </c>
      <c r="J12" s="8">
        <v>24.43</v>
      </c>
      <c r="K12" s="25" t="s">
        <v>734</v>
      </c>
      <c r="L12" s="85" t="str">
        <f t="shared" si="3"/>
        <v>Yes</v>
      </c>
    </row>
    <row r="13" spans="1:12" x14ac:dyDescent="0.25">
      <c r="A13" s="116" t="s">
        <v>74</v>
      </c>
      <c r="B13" s="25" t="s">
        <v>213</v>
      </c>
      <c r="C13" s="10">
        <v>1038150</v>
      </c>
      <c r="D13" s="7" t="str">
        <f>IF($B13="N/A","N/A",IF(C13&gt;10,"No",IF(C13&lt;-10,"No","Yes")))</f>
        <v>N/A</v>
      </c>
      <c r="E13" s="10">
        <v>1536562</v>
      </c>
      <c r="F13" s="7" t="str">
        <f>IF($B13="N/A","N/A",IF(E13&gt;10,"No",IF(E13&lt;-10,"No","Yes")))</f>
        <v>N/A</v>
      </c>
      <c r="G13" s="10">
        <v>1708395</v>
      </c>
      <c r="H13" s="7" t="str">
        <f>IF($B13="N/A","N/A",IF(G13&gt;10,"No",IF(G13&lt;-10,"No","Yes")))</f>
        <v>N/A</v>
      </c>
      <c r="I13" s="8">
        <v>48.01</v>
      </c>
      <c r="J13" s="8">
        <v>11.18</v>
      </c>
      <c r="K13" s="25" t="s">
        <v>734</v>
      </c>
      <c r="L13" s="85" t="str">
        <f t="shared" si="3"/>
        <v>Yes</v>
      </c>
    </row>
    <row r="14" spans="1:12" x14ac:dyDescent="0.25">
      <c r="A14" s="132" t="s">
        <v>157</v>
      </c>
      <c r="B14" s="21" t="s">
        <v>213</v>
      </c>
      <c r="C14" s="4">
        <v>13.690974427</v>
      </c>
      <c r="D14" s="7" t="str">
        <f t="shared" ref="D14:D18" si="4">IF($B14="N/A","N/A",IF(C14&gt;10,"No",IF(C14&lt;-10,"No","Yes")))</f>
        <v>N/A</v>
      </c>
      <c r="E14" s="4">
        <v>13.223199623999999</v>
      </c>
      <c r="F14" s="7" t="str">
        <f t="shared" ref="F14:F18" si="5">IF($B14="N/A","N/A",IF(E14&gt;10,"No",IF(E14&lt;-10,"No","Yes")))</f>
        <v>N/A</v>
      </c>
      <c r="G14" s="4">
        <v>13.40493869</v>
      </c>
      <c r="H14" s="7" t="str">
        <f t="shared" ref="H14:H18" si="6">IF($B14="N/A","N/A",IF(G14&gt;10,"No",IF(G14&lt;-10,"No","Yes")))</f>
        <v>N/A</v>
      </c>
      <c r="I14" s="8">
        <v>-3.42</v>
      </c>
      <c r="J14" s="8">
        <v>1.3740000000000001</v>
      </c>
      <c r="K14" s="25" t="s">
        <v>734</v>
      </c>
      <c r="L14" s="85" t="str">
        <f t="shared" ref="L14:L18" si="7">IF(J14="Div by 0", "N/A", IF(K14="N/A","N/A", IF(J14&gt;VALUE(MID(K14,1,2)), "No", IF(J14&lt;-1*VALUE(MID(K14,1,2)), "No", "Yes"))))</f>
        <v>Yes</v>
      </c>
    </row>
    <row r="15" spans="1:12" x14ac:dyDescent="0.25">
      <c r="A15" s="116" t="s">
        <v>417</v>
      </c>
      <c r="B15" s="21" t="s">
        <v>213</v>
      </c>
      <c r="C15" s="4">
        <v>33.800633783000002</v>
      </c>
      <c r="D15" s="7" t="str">
        <f t="shared" si="4"/>
        <v>N/A</v>
      </c>
      <c r="E15" s="4">
        <v>30.838286735000001</v>
      </c>
      <c r="F15" s="7" t="str">
        <f t="shared" si="5"/>
        <v>N/A</v>
      </c>
      <c r="G15" s="4">
        <v>28.721724585</v>
      </c>
      <c r="H15" s="7" t="str">
        <f t="shared" si="6"/>
        <v>N/A</v>
      </c>
      <c r="I15" s="8">
        <v>-8.76</v>
      </c>
      <c r="J15" s="8">
        <v>-6.86</v>
      </c>
      <c r="K15" s="25" t="s">
        <v>734</v>
      </c>
      <c r="L15" s="85" t="str">
        <f t="shared" si="7"/>
        <v>Yes</v>
      </c>
    </row>
    <row r="16" spans="1:12" x14ac:dyDescent="0.25">
      <c r="A16" s="116" t="s">
        <v>418</v>
      </c>
      <c r="B16" s="21" t="s">
        <v>213</v>
      </c>
      <c r="C16" s="4">
        <v>9.4610247183999991</v>
      </c>
      <c r="D16" s="7" t="str">
        <f t="shared" si="4"/>
        <v>N/A</v>
      </c>
      <c r="E16" s="4">
        <v>9.2686667305999997</v>
      </c>
      <c r="F16" s="7" t="str">
        <f t="shared" si="5"/>
        <v>N/A</v>
      </c>
      <c r="G16" s="4">
        <v>9.0446641172</v>
      </c>
      <c r="H16" s="7" t="str">
        <f t="shared" si="6"/>
        <v>N/A</v>
      </c>
      <c r="I16" s="8">
        <v>-2.0299999999999998</v>
      </c>
      <c r="J16" s="8">
        <v>-2.42</v>
      </c>
      <c r="K16" s="25" t="s">
        <v>734</v>
      </c>
      <c r="L16" s="85" t="str">
        <f t="shared" si="7"/>
        <v>Yes</v>
      </c>
    </row>
    <row r="17" spans="1:12" x14ac:dyDescent="0.25">
      <c r="A17" s="116" t="s">
        <v>419</v>
      </c>
      <c r="B17" s="21" t="s">
        <v>213</v>
      </c>
      <c r="C17" s="4">
        <v>7.7829456402000003</v>
      </c>
      <c r="D17" s="7" t="str">
        <f t="shared" si="4"/>
        <v>N/A</v>
      </c>
      <c r="E17" s="4">
        <v>7.4572603991999999</v>
      </c>
      <c r="F17" s="7" t="str">
        <f t="shared" si="5"/>
        <v>N/A</v>
      </c>
      <c r="G17" s="4">
        <v>6.9404392529000001</v>
      </c>
      <c r="H17" s="7" t="str">
        <f t="shared" si="6"/>
        <v>N/A</v>
      </c>
      <c r="I17" s="8">
        <v>-4.18</v>
      </c>
      <c r="J17" s="8">
        <v>-6.93</v>
      </c>
      <c r="K17" s="25" t="s">
        <v>734</v>
      </c>
      <c r="L17" s="85" t="str">
        <f t="shared" si="7"/>
        <v>Yes</v>
      </c>
    </row>
    <row r="18" spans="1:12" x14ac:dyDescent="0.25">
      <c r="A18" s="116" t="s">
        <v>420</v>
      </c>
      <c r="B18" s="21" t="s">
        <v>213</v>
      </c>
      <c r="C18" s="4">
        <v>13.405265484999999</v>
      </c>
      <c r="D18" s="7" t="str">
        <f t="shared" si="4"/>
        <v>N/A</v>
      </c>
      <c r="E18" s="4">
        <v>13.409122368</v>
      </c>
      <c r="F18" s="7" t="str">
        <f t="shared" si="5"/>
        <v>N/A</v>
      </c>
      <c r="G18" s="4">
        <v>14.817112464999999</v>
      </c>
      <c r="H18" s="7" t="str">
        <f t="shared" si="6"/>
        <v>N/A</v>
      </c>
      <c r="I18" s="8">
        <v>2.8799999999999999E-2</v>
      </c>
      <c r="J18" s="8">
        <v>10.5</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51</v>
      </c>
      <c r="H19" s="7" t="str">
        <f t="shared" ref="H19:H50" si="10">IF($B19="N/A","N/A",IF(G19&gt;10,"No",IF(G19&lt;-10,"No","Yes")))</f>
        <v>N/A</v>
      </c>
      <c r="I19" s="8">
        <v>100</v>
      </c>
      <c r="J19" s="8">
        <v>1175</v>
      </c>
      <c r="K19" s="25" t="s">
        <v>213</v>
      </c>
      <c r="L19" s="85" t="str">
        <f t="shared" ref="L19:L25" si="11">IF(J19="Div by 0", "N/A", IF(K19="N/A","N/A", IF(J19&gt;VALUE(MID(K19,1,2)), "No", IF(J19&lt;-1*VALUE(MID(K19,1,2)), "No", "Yes"))))</f>
        <v>N/A</v>
      </c>
    </row>
    <row r="20" spans="1:12" x14ac:dyDescent="0.25">
      <c r="A20" s="116" t="s">
        <v>76</v>
      </c>
      <c r="B20" s="25" t="s">
        <v>213</v>
      </c>
      <c r="C20" s="22">
        <v>55</v>
      </c>
      <c r="D20" s="7" t="str">
        <f t="shared" si="8"/>
        <v>N/A</v>
      </c>
      <c r="E20" s="22">
        <v>73</v>
      </c>
      <c r="F20" s="7" t="str">
        <f t="shared" si="9"/>
        <v>N/A</v>
      </c>
      <c r="G20" s="22">
        <v>644</v>
      </c>
      <c r="H20" s="7" t="str">
        <f t="shared" si="10"/>
        <v>N/A</v>
      </c>
      <c r="I20" s="8">
        <v>32.729999999999997</v>
      </c>
      <c r="J20" s="8">
        <v>782.2</v>
      </c>
      <c r="K20" s="25" t="s">
        <v>213</v>
      </c>
      <c r="L20" s="85" t="str">
        <f t="shared" si="11"/>
        <v>N/A</v>
      </c>
    </row>
    <row r="21" spans="1:12" x14ac:dyDescent="0.25">
      <c r="A21" s="132" t="s">
        <v>1106</v>
      </c>
      <c r="B21" s="25" t="s">
        <v>213</v>
      </c>
      <c r="C21" s="10">
        <v>7137.1524767000001</v>
      </c>
      <c r="D21" s="7" t="str">
        <f t="shared" si="8"/>
        <v>N/A</v>
      </c>
      <c r="E21" s="10">
        <v>7266.2168308999999</v>
      </c>
      <c r="F21" s="7" t="str">
        <f t="shared" si="9"/>
        <v>N/A</v>
      </c>
      <c r="G21" s="10">
        <v>8265.9469953000007</v>
      </c>
      <c r="H21" s="7" t="str">
        <f t="shared" si="10"/>
        <v>N/A</v>
      </c>
      <c r="I21" s="8">
        <v>1.8080000000000001</v>
      </c>
      <c r="J21" s="8">
        <v>13.76</v>
      </c>
      <c r="K21" s="25" t="s">
        <v>734</v>
      </c>
      <c r="L21" s="85" t="str">
        <f t="shared" si="11"/>
        <v>Yes</v>
      </c>
    </row>
    <row r="22" spans="1:12" x14ac:dyDescent="0.25">
      <c r="A22" s="116" t="s">
        <v>1688</v>
      </c>
      <c r="B22" s="25" t="s">
        <v>213</v>
      </c>
      <c r="C22" s="10">
        <v>14149.432996</v>
      </c>
      <c r="D22" s="7" t="str">
        <f t="shared" si="8"/>
        <v>N/A</v>
      </c>
      <c r="E22" s="10">
        <v>13644.739129</v>
      </c>
      <c r="F22" s="7" t="str">
        <f t="shared" si="9"/>
        <v>N/A</v>
      </c>
      <c r="G22" s="10">
        <v>14988.511138</v>
      </c>
      <c r="H22" s="7" t="str">
        <f t="shared" si="10"/>
        <v>N/A</v>
      </c>
      <c r="I22" s="8">
        <v>-3.57</v>
      </c>
      <c r="J22" s="8">
        <v>9.8480000000000008</v>
      </c>
      <c r="K22" s="25" t="s">
        <v>734</v>
      </c>
      <c r="L22" s="85" t="str">
        <f t="shared" si="11"/>
        <v>Yes</v>
      </c>
    </row>
    <row r="23" spans="1:12" x14ac:dyDescent="0.25">
      <c r="A23" s="116" t="s">
        <v>1107</v>
      </c>
      <c r="B23" s="25" t="s">
        <v>213</v>
      </c>
      <c r="C23" s="10">
        <v>23716.301538</v>
      </c>
      <c r="D23" s="7" t="str">
        <f t="shared" si="8"/>
        <v>N/A</v>
      </c>
      <c r="E23" s="10">
        <v>23743.132836000001</v>
      </c>
      <c r="F23" s="7" t="str">
        <f t="shared" si="9"/>
        <v>N/A</v>
      </c>
      <c r="G23" s="10">
        <v>30211.268033</v>
      </c>
      <c r="H23" s="7" t="str">
        <f t="shared" si="10"/>
        <v>N/A</v>
      </c>
      <c r="I23" s="8">
        <v>0.11310000000000001</v>
      </c>
      <c r="J23" s="8">
        <v>27.24</v>
      </c>
      <c r="K23" s="25" t="s">
        <v>734</v>
      </c>
      <c r="L23" s="85" t="str">
        <f t="shared" si="11"/>
        <v>Yes</v>
      </c>
    </row>
    <row r="24" spans="1:12" x14ac:dyDescent="0.25">
      <c r="A24" s="116" t="s">
        <v>1108</v>
      </c>
      <c r="B24" s="25" t="s">
        <v>213</v>
      </c>
      <c r="C24" s="10">
        <v>2850.1942832999998</v>
      </c>
      <c r="D24" s="7" t="str">
        <f t="shared" si="8"/>
        <v>N/A</v>
      </c>
      <c r="E24" s="10">
        <v>3057.9808533</v>
      </c>
      <c r="F24" s="7" t="str">
        <f t="shared" si="9"/>
        <v>N/A</v>
      </c>
      <c r="G24" s="10">
        <v>3512.4997322999998</v>
      </c>
      <c r="H24" s="7" t="str">
        <f t="shared" si="10"/>
        <v>N/A</v>
      </c>
      <c r="I24" s="8">
        <v>7.29</v>
      </c>
      <c r="J24" s="8">
        <v>14.86</v>
      </c>
      <c r="K24" s="25" t="s">
        <v>734</v>
      </c>
      <c r="L24" s="85" t="str">
        <f t="shared" si="11"/>
        <v>Yes</v>
      </c>
    </row>
    <row r="25" spans="1:12" x14ac:dyDescent="0.25">
      <c r="A25" s="116" t="s">
        <v>1109</v>
      </c>
      <c r="B25" s="25" t="s">
        <v>213</v>
      </c>
      <c r="C25" s="10">
        <v>4641.3331230000003</v>
      </c>
      <c r="D25" s="7" t="str">
        <f t="shared" si="8"/>
        <v>N/A</v>
      </c>
      <c r="E25" s="10">
        <v>4929.4216612999999</v>
      </c>
      <c r="F25" s="7" t="str">
        <f t="shared" si="9"/>
        <v>N/A</v>
      </c>
      <c r="G25" s="10">
        <v>5265.0234429000002</v>
      </c>
      <c r="H25" s="7" t="str">
        <f t="shared" si="10"/>
        <v>N/A</v>
      </c>
      <c r="I25" s="8">
        <v>6.2069999999999999</v>
      </c>
      <c r="J25" s="8">
        <v>6.8079999999999998</v>
      </c>
      <c r="K25" s="25" t="s">
        <v>734</v>
      </c>
      <c r="L25" s="85" t="str">
        <f t="shared" si="11"/>
        <v>Yes</v>
      </c>
    </row>
    <row r="26" spans="1:12" x14ac:dyDescent="0.25">
      <c r="A26" s="108" t="s">
        <v>1110</v>
      </c>
      <c r="B26" s="25" t="s">
        <v>213</v>
      </c>
      <c r="C26" s="10">
        <v>7206.4046988999999</v>
      </c>
      <c r="D26" s="7" t="str">
        <f t="shared" si="8"/>
        <v>N/A</v>
      </c>
      <c r="E26" s="10">
        <v>7327.3157252999999</v>
      </c>
      <c r="F26" s="7" t="str">
        <f t="shared" si="9"/>
        <v>N/A</v>
      </c>
      <c r="G26" s="10">
        <v>8197.2628843999992</v>
      </c>
      <c r="H26" s="7" t="str">
        <f t="shared" si="10"/>
        <v>N/A</v>
      </c>
      <c r="I26" s="8">
        <v>1.6779999999999999</v>
      </c>
      <c r="J26" s="8">
        <v>11.87</v>
      </c>
      <c r="K26" s="25" t="s">
        <v>734</v>
      </c>
      <c r="L26" s="85" t="str">
        <f>IF(J26="Div by 0", "N/A", IF(OR(J26="N/A",K26="N/A"),"N/A", IF(J26&gt;VALUE(MID(K26,1,2)), "No", IF(J26&lt;-1*VALUE(MID(K26,1,2)), "No", "Yes"))))</f>
        <v>Yes</v>
      </c>
    </row>
    <row r="27" spans="1:12" x14ac:dyDescent="0.25">
      <c r="A27" s="108" t="s">
        <v>1111</v>
      </c>
      <c r="B27" s="25" t="s">
        <v>213</v>
      </c>
      <c r="C27" s="10">
        <v>7049.2689374000001</v>
      </c>
      <c r="D27" s="7" t="str">
        <f t="shared" si="8"/>
        <v>N/A</v>
      </c>
      <c r="E27" s="10">
        <v>7189.2348148999999</v>
      </c>
      <c r="F27" s="7" t="str">
        <f t="shared" si="9"/>
        <v>N/A</v>
      </c>
      <c r="G27" s="10">
        <v>8350.2880502999997</v>
      </c>
      <c r="H27" s="7" t="str">
        <f t="shared" si="10"/>
        <v>N/A</v>
      </c>
      <c r="I27" s="8">
        <v>1.986</v>
      </c>
      <c r="J27" s="8">
        <v>16.149999999999999</v>
      </c>
      <c r="K27" s="25" t="s">
        <v>734</v>
      </c>
      <c r="L27" s="85" t="str">
        <f>IF(J27="Div by 0", "N/A", IF(OR(J27="N/A",K27="N/A"),"N/A", IF(J27&gt;VALUE(MID(K27,1,2)), "No", IF(J27&lt;-1*VALUE(MID(K27,1,2)), "No", "Yes"))))</f>
        <v>Yes</v>
      </c>
    </row>
    <row r="28" spans="1:12" x14ac:dyDescent="0.25">
      <c r="A28" s="132" t="s">
        <v>1112</v>
      </c>
      <c r="B28" s="25" t="s">
        <v>213</v>
      </c>
      <c r="C28" s="10">
        <v>15711.259479</v>
      </c>
      <c r="D28" s="7" t="str">
        <f t="shared" si="8"/>
        <v>N/A</v>
      </c>
      <c r="E28" s="10">
        <v>15246.690267</v>
      </c>
      <c r="F28" s="7" t="str">
        <f t="shared" si="9"/>
        <v>N/A</v>
      </c>
      <c r="G28" s="10">
        <v>18021.908909999998</v>
      </c>
      <c r="H28" s="7" t="str">
        <f t="shared" si="10"/>
        <v>N/A</v>
      </c>
      <c r="I28" s="8">
        <v>-2.96</v>
      </c>
      <c r="J28" s="8">
        <v>18.2</v>
      </c>
      <c r="K28" s="25" t="s">
        <v>734</v>
      </c>
      <c r="L28" s="85" t="str">
        <f>IF(J28="Div by 0", "N/A", IF(K28="N/A","N/A", IF(J28&gt;VALUE(MID(K28,1,2)), "No", IF(J28&lt;-1*VALUE(MID(K28,1,2)), "No", "Yes"))))</f>
        <v>Yes</v>
      </c>
    </row>
    <row r="29" spans="1:12" x14ac:dyDescent="0.25">
      <c r="A29" s="108" t="s">
        <v>1113</v>
      </c>
      <c r="B29" s="25" t="s">
        <v>213</v>
      </c>
      <c r="C29" s="10">
        <v>13931.661844</v>
      </c>
      <c r="D29" s="7" t="str">
        <f t="shared" si="8"/>
        <v>N/A</v>
      </c>
      <c r="E29" s="10">
        <v>13407.145028000001</v>
      </c>
      <c r="F29" s="7" t="str">
        <f t="shared" si="9"/>
        <v>N/A</v>
      </c>
      <c r="G29" s="10">
        <v>14735.491676</v>
      </c>
      <c r="H29" s="7" t="str">
        <f t="shared" si="10"/>
        <v>N/A</v>
      </c>
      <c r="I29" s="8">
        <v>-3.76</v>
      </c>
      <c r="J29" s="8">
        <v>9.9079999999999995</v>
      </c>
      <c r="K29" s="25" t="s">
        <v>734</v>
      </c>
      <c r="L29" s="85" t="str">
        <f>IF(J29="Div by 0", "N/A", IF(K29="N/A","N/A", IF(J29&gt;VALUE(MID(K29,1,2)), "No", IF(J29&lt;-1*VALUE(MID(K29,1,2)), "No", "Yes"))))</f>
        <v>Yes</v>
      </c>
    </row>
    <row r="30" spans="1:12" x14ac:dyDescent="0.25">
      <c r="A30" s="108" t="s">
        <v>1114</v>
      </c>
      <c r="B30" s="25" t="s">
        <v>213</v>
      </c>
      <c r="C30" s="10">
        <v>20964.192315</v>
      </c>
      <c r="D30" s="7" t="str">
        <f t="shared" si="8"/>
        <v>N/A</v>
      </c>
      <c r="E30" s="10">
        <v>20496.817765</v>
      </c>
      <c r="F30" s="7" t="str">
        <f t="shared" si="9"/>
        <v>N/A</v>
      </c>
      <c r="G30" s="10">
        <v>27045.906482999999</v>
      </c>
      <c r="H30" s="7" t="str">
        <f t="shared" si="10"/>
        <v>N/A</v>
      </c>
      <c r="I30" s="8">
        <v>-2.23</v>
      </c>
      <c r="J30" s="8">
        <v>31.95</v>
      </c>
      <c r="K30" s="25" t="s">
        <v>734</v>
      </c>
      <c r="L30" s="85" t="str">
        <f>IF(J30="Div by 0", "N/A", IF(K30="N/A","N/A", IF(J30&gt;VALUE(MID(K30,1,2)), "No", IF(J30&lt;-1*VALUE(MID(K30,1,2)), "No", "Yes"))))</f>
        <v>No</v>
      </c>
    </row>
    <row r="31" spans="1:12" x14ac:dyDescent="0.25">
      <c r="A31" s="108" t="s">
        <v>1115</v>
      </c>
      <c r="B31" s="25" t="s">
        <v>213</v>
      </c>
      <c r="C31" s="10">
        <v>14793.322982</v>
      </c>
      <c r="D31" s="7" t="str">
        <f t="shared" si="8"/>
        <v>N/A</v>
      </c>
      <c r="E31" s="10">
        <v>14436.430226</v>
      </c>
      <c r="F31" s="7" t="str">
        <f t="shared" si="9"/>
        <v>N/A</v>
      </c>
      <c r="G31" s="10">
        <v>16496.576730000001</v>
      </c>
      <c r="H31" s="7" t="str">
        <f t="shared" si="10"/>
        <v>N/A</v>
      </c>
      <c r="I31" s="8">
        <v>-2.41</v>
      </c>
      <c r="J31" s="8">
        <v>14.27</v>
      </c>
      <c r="K31" s="25" t="s">
        <v>734</v>
      </c>
      <c r="L31" s="85" t="str">
        <f>IF(J31="Div by 0", "N/A", IF(OR(J31="N/A",K31="N/A"),"N/A", IF(J31&gt;VALUE(MID(K31,1,2)), "No", IF(J31&lt;-1*VALUE(MID(K31,1,2)), "No", "Yes"))))</f>
        <v>Yes</v>
      </c>
    </row>
    <row r="32" spans="1:12" x14ac:dyDescent="0.25">
      <c r="A32" s="108" t="s">
        <v>1116</v>
      </c>
      <c r="B32" s="25" t="s">
        <v>213</v>
      </c>
      <c r="C32" s="10">
        <v>17274.135117999998</v>
      </c>
      <c r="D32" s="7" t="str">
        <f t="shared" si="8"/>
        <v>N/A</v>
      </c>
      <c r="E32" s="10">
        <v>16597.329602000002</v>
      </c>
      <c r="F32" s="7" t="str">
        <f t="shared" si="9"/>
        <v>N/A</v>
      </c>
      <c r="G32" s="10">
        <v>20516.490398999998</v>
      </c>
      <c r="H32" s="7" t="str">
        <f t="shared" si="10"/>
        <v>N/A</v>
      </c>
      <c r="I32" s="8">
        <v>-3.92</v>
      </c>
      <c r="J32" s="8">
        <v>23.61</v>
      </c>
      <c r="K32" s="25" t="s">
        <v>734</v>
      </c>
      <c r="L32" s="85" t="str">
        <f>IF(J32="Div by 0", "N/A", IF(OR(J32="N/A",K32="N/A"),"N/A", IF(J32&gt;VALUE(MID(K32,1,2)), "No", IF(J32&lt;-1*VALUE(MID(K32,1,2)), "No", "Yes"))))</f>
        <v>Yes</v>
      </c>
    </row>
    <row r="33" spans="1:12" x14ac:dyDescent="0.25">
      <c r="A33" s="108" t="s">
        <v>1691</v>
      </c>
      <c r="B33" s="25" t="s">
        <v>213</v>
      </c>
      <c r="C33" s="10">
        <v>21095.470942</v>
      </c>
      <c r="D33" s="7" t="str">
        <f t="shared" si="8"/>
        <v>N/A</v>
      </c>
      <c r="E33" s="10">
        <v>24509.227212999998</v>
      </c>
      <c r="F33" s="7" t="str">
        <f t="shared" si="9"/>
        <v>N/A</v>
      </c>
      <c r="G33" s="10">
        <v>28727.959704000001</v>
      </c>
      <c r="H33" s="7" t="str">
        <f t="shared" si="10"/>
        <v>N/A</v>
      </c>
      <c r="I33" s="8">
        <v>16.18</v>
      </c>
      <c r="J33" s="8">
        <v>17.21</v>
      </c>
      <c r="K33" s="25" t="s">
        <v>734</v>
      </c>
      <c r="L33" s="85" t="str">
        <f t="shared" ref="L33:L45" si="12">IF(J33="Div by 0", "N/A", IF(K33="N/A","N/A", IF(J33&gt;VALUE(MID(K33,1,2)), "No", IF(J33&lt;-1*VALUE(MID(K33,1,2)), "No", "Yes"))))</f>
        <v>Yes</v>
      </c>
    </row>
    <row r="34" spans="1:12" x14ac:dyDescent="0.25">
      <c r="A34" s="108" t="s">
        <v>1692</v>
      </c>
      <c r="B34" s="25" t="s">
        <v>213</v>
      </c>
      <c r="C34" s="10">
        <v>796.67365142000006</v>
      </c>
      <c r="D34" s="7" t="str">
        <f t="shared" si="8"/>
        <v>N/A</v>
      </c>
      <c r="E34" s="10">
        <v>934.02972337000006</v>
      </c>
      <c r="F34" s="7" t="str">
        <f t="shared" si="9"/>
        <v>N/A</v>
      </c>
      <c r="G34" s="10">
        <v>1114.9466405999999</v>
      </c>
      <c r="H34" s="7" t="str">
        <f t="shared" si="10"/>
        <v>N/A</v>
      </c>
      <c r="I34" s="8">
        <v>17.239999999999998</v>
      </c>
      <c r="J34" s="8">
        <v>19.37</v>
      </c>
      <c r="K34" s="25" t="s">
        <v>734</v>
      </c>
      <c r="L34" s="85" t="str">
        <f t="shared" si="12"/>
        <v>Yes</v>
      </c>
    </row>
    <row r="35" spans="1:12" x14ac:dyDescent="0.25">
      <c r="A35" s="108" t="s">
        <v>1693</v>
      </c>
      <c r="B35" s="25" t="s">
        <v>213</v>
      </c>
      <c r="C35" s="10">
        <v>31842.336145000001</v>
      </c>
      <c r="D35" s="7" t="str">
        <f t="shared" si="8"/>
        <v>N/A</v>
      </c>
      <c r="E35" s="10">
        <v>31982.864764000002</v>
      </c>
      <c r="F35" s="7" t="str">
        <f t="shared" si="9"/>
        <v>N/A</v>
      </c>
      <c r="G35" s="10">
        <v>39043.277270999999</v>
      </c>
      <c r="H35" s="7" t="str">
        <f t="shared" si="10"/>
        <v>N/A</v>
      </c>
      <c r="I35" s="8">
        <v>0.44130000000000003</v>
      </c>
      <c r="J35" s="8">
        <v>22.08</v>
      </c>
      <c r="K35" s="25" t="s">
        <v>734</v>
      </c>
      <c r="L35" s="85" t="str">
        <f t="shared" si="12"/>
        <v>Yes</v>
      </c>
    </row>
    <row r="36" spans="1:12" x14ac:dyDescent="0.25">
      <c r="A36" s="108" t="s">
        <v>1694</v>
      </c>
      <c r="B36" s="25" t="s">
        <v>213</v>
      </c>
      <c r="C36" s="10">
        <v>163.07137064</v>
      </c>
      <c r="D36" s="7" t="str">
        <f t="shared" si="8"/>
        <v>N/A</v>
      </c>
      <c r="E36" s="10">
        <v>206.48609834999999</v>
      </c>
      <c r="F36" s="7" t="str">
        <f t="shared" si="9"/>
        <v>N/A</v>
      </c>
      <c r="G36" s="10">
        <v>192.43270708</v>
      </c>
      <c r="H36" s="7" t="str">
        <f t="shared" si="10"/>
        <v>N/A</v>
      </c>
      <c r="I36" s="8">
        <v>26.62</v>
      </c>
      <c r="J36" s="8">
        <v>-6.81</v>
      </c>
      <c r="K36" s="25" t="s">
        <v>734</v>
      </c>
      <c r="L36" s="85" t="str">
        <f t="shared" si="12"/>
        <v>Yes</v>
      </c>
    </row>
    <row r="37" spans="1:12" x14ac:dyDescent="0.25">
      <c r="A37" s="108" t="s">
        <v>1695</v>
      </c>
      <c r="B37" s="25" t="s">
        <v>213</v>
      </c>
      <c r="C37" s="10">
        <v>28785.381629</v>
      </c>
      <c r="D37" s="7" t="str">
        <f t="shared" si="8"/>
        <v>N/A</v>
      </c>
      <c r="E37" s="10">
        <v>30809.147219999999</v>
      </c>
      <c r="F37" s="7" t="str">
        <f t="shared" si="9"/>
        <v>N/A</v>
      </c>
      <c r="G37" s="10">
        <v>34952.473059000004</v>
      </c>
      <c r="H37" s="7" t="str">
        <f t="shared" si="10"/>
        <v>N/A</v>
      </c>
      <c r="I37" s="8">
        <v>7.0309999999999997</v>
      </c>
      <c r="J37" s="8">
        <v>13.45</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187.81244254000001</v>
      </c>
      <c r="D39" s="7" t="str">
        <f t="shared" si="8"/>
        <v>N/A</v>
      </c>
      <c r="E39" s="10">
        <v>176.27023223</v>
      </c>
      <c r="F39" s="7" t="str">
        <f t="shared" si="9"/>
        <v>N/A</v>
      </c>
      <c r="G39" s="10">
        <v>187.92230624000001</v>
      </c>
      <c r="H39" s="7" t="str">
        <f t="shared" si="10"/>
        <v>N/A</v>
      </c>
      <c r="I39" s="8">
        <v>-6.15</v>
      </c>
      <c r="J39" s="8">
        <v>6.61</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27575.322553000002</v>
      </c>
      <c r="D41" s="7" t="str">
        <f t="shared" si="8"/>
        <v>N/A</v>
      </c>
      <c r="E41" s="10">
        <v>27094.658500000001</v>
      </c>
      <c r="F41" s="7" t="str">
        <f t="shared" si="9"/>
        <v>N/A</v>
      </c>
      <c r="G41" s="10">
        <v>31304.129283999999</v>
      </c>
      <c r="H41" s="7" t="str">
        <f t="shared" si="10"/>
        <v>N/A</v>
      </c>
      <c r="I41" s="8">
        <v>-1.74</v>
      </c>
      <c r="J41" s="8">
        <v>15.54</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30765.936357999999</v>
      </c>
      <c r="D44" s="7" t="str">
        <f t="shared" si="8"/>
        <v>N/A</v>
      </c>
      <c r="E44" s="10">
        <v>30930.410315000001</v>
      </c>
      <c r="F44" s="7" t="str">
        <f t="shared" si="9"/>
        <v>N/A</v>
      </c>
      <c r="G44" s="10">
        <v>37460.181929999999</v>
      </c>
      <c r="H44" s="7" t="str">
        <f t="shared" si="10"/>
        <v>N/A</v>
      </c>
      <c r="I44" s="8">
        <v>0.53459999999999996</v>
      </c>
      <c r="J44" s="8">
        <v>21.11</v>
      </c>
      <c r="K44" s="25" t="s">
        <v>734</v>
      </c>
      <c r="L44" s="85" t="str">
        <f t="shared" si="12"/>
        <v>Yes</v>
      </c>
    </row>
    <row r="45" spans="1:12" ht="25" x14ac:dyDescent="0.25">
      <c r="A45" s="108" t="s">
        <v>1118</v>
      </c>
      <c r="B45" s="25" t="s">
        <v>213</v>
      </c>
      <c r="C45" s="10">
        <v>716.77679747000002</v>
      </c>
      <c r="D45" s="7" t="str">
        <f t="shared" si="8"/>
        <v>N/A</v>
      </c>
      <c r="E45" s="10">
        <v>829.08280199000001</v>
      </c>
      <c r="F45" s="7" t="str">
        <f t="shared" si="9"/>
        <v>N/A</v>
      </c>
      <c r="G45" s="10">
        <v>983.97901211999999</v>
      </c>
      <c r="H45" s="7" t="str">
        <f t="shared" si="10"/>
        <v>N/A</v>
      </c>
      <c r="I45" s="8">
        <v>15.67</v>
      </c>
      <c r="J45" s="8">
        <v>18.68</v>
      </c>
      <c r="K45" s="25" t="s">
        <v>734</v>
      </c>
      <c r="L45" s="85" t="str">
        <f t="shared" si="12"/>
        <v>Yes</v>
      </c>
    </row>
    <row r="46" spans="1:12" x14ac:dyDescent="0.25">
      <c r="A46" s="108" t="s">
        <v>1119</v>
      </c>
      <c r="B46" s="21" t="s">
        <v>213</v>
      </c>
      <c r="C46" s="26">
        <v>60912.837073000002</v>
      </c>
      <c r="D46" s="7" t="str">
        <f t="shared" si="8"/>
        <v>N/A</v>
      </c>
      <c r="E46" s="26">
        <v>60122.029539000003</v>
      </c>
      <c r="F46" s="7" t="str">
        <f t="shared" si="9"/>
        <v>N/A</v>
      </c>
      <c r="G46" s="26">
        <v>70753.262577000001</v>
      </c>
      <c r="H46" s="7" t="str">
        <f t="shared" si="10"/>
        <v>N/A</v>
      </c>
      <c r="I46" s="8">
        <v>-1.3</v>
      </c>
      <c r="J46" s="8">
        <v>17.68</v>
      </c>
      <c r="K46" s="25" t="s">
        <v>734</v>
      </c>
      <c r="L46" s="85" t="str">
        <f>IF(J46="Div by 0", "N/A", IF(K46="N/A","N/A", IF(J46&gt;VALUE(MID(K46,1,2)), "No", IF(J46&lt;-1*VALUE(MID(K46,1,2)), "No", "Yes"))))</f>
        <v>Yes</v>
      </c>
    </row>
    <row r="47" spans="1:12" x14ac:dyDescent="0.25">
      <c r="A47" s="139" t="s">
        <v>1120</v>
      </c>
      <c r="B47" s="21" t="s">
        <v>213</v>
      </c>
      <c r="C47" s="26">
        <v>43588.841051000003</v>
      </c>
      <c r="D47" s="7" t="str">
        <f t="shared" si="8"/>
        <v>N/A</v>
      </c>
      <c r="E47" s="26">
        <v>45277.839206999997</v>
      </c>
      <c r="F47" s="7" t="str">
        <f t="shared" si="9"/>
        <v>N/A</v>
      </c>
      <c r="G47" s="26">
        <v>56030.103857000002</v>
      </c>
      <c r="H47" s="7" t="str">
        <f t="shared" si="10"/>
        <v>N/A</v>
      </c>
      <c r="I47" s="8">
        <v>3.875</v>
      </c>
      <c r="J47" s="8">
        <v>23.75</v>
      </c>
      <c r="K47" s="25" t="s">
        <v>734</v>
      </c>
      <c r="L47" s="85" t="str">
        <f>IF(J47="Div by 0", "N/A", IF(K47="N/A","N/A", IF(J47&gt;VALUE(MID(K47,1,2)), "No", IF(J47&lt;-1*VALUE(MID(K47,1,2)), "No", "Yes"))))</f>
        <v>Yes</v>
      </c>
    </row>
    <row r="48" spans="1:12" ht="25" x14ac:dyDescent="0.25">
      <c r="A48" s="108" t="s">
        <v>1121</v>
      </c>
      <c r="B48" s="21" t="s">
        <v>213</v>
      </c>
      <c r="C48" s="26">
        <v>51637.031464</v>
      </c>
      <c r="D48" s="7" t="str">
        <f t="shared" si="8"/>
        <v>N/A</v>
      </c>
      <c r="E48" s="26">
        <v>54363.390915000004</v>
      </c>
      <c r="F48" s="7" t="str">
        <f t="shared" si="9"/>
        <v>N/A</v>
      </c>
      <c r="G48" s="26">
        <v>61509.850025</v>
      </c>
      <c r="H48" s="7" t="str">
        <f t="shared" si="10"/>
        <v>N/A</v>
      </c>
      <c r="I48" s="8">
        <v>5.28</v>
      </c>
      <c r="J48" s="8">
        <v>13.15</v>
      </c>
      <c r="K48" s="25" t="s">
        <v>734</v>
      </c>
      <c r="L48" s="85" t="str">
        <f>IF(J48="Div by 0", "N/A", IF(K48="N/A","N/A", IF(J48&gt;VALUE(MID(K48,1,2)), "No", IF(J48&lt;-1*VALUE(MID(K48,1,2)), "No", "Yes"))))</f>
        <v>Yes</v>
      </c>
    </row>
    <row r="49" spans="1:12" x14ac:dyDescent="0.25">
      <c r="A49" s="130" t="s">
        <v>1122</v>
      </c>
      <c r="B49" s="21" t="s">
        <v>213</v>
      </c>
      <c r="C49" s="26">
        <v>51357.674261</v>
      </c>
      <c r="D49" s="7" t="str">
        <f t="shared" si="8"/>
        <v>N/A</v>
      </c>
      <c r="E49" s="26">
        <v>52243.741767</v>
      </c>
      <c r="F49" s="7" t="str">
        <f t="shared" si="9"/>
        <v>N/A</v>
      </c>
      <c r="G49" s="26">
        <v>69258.992383000004</v>
      </c>
      <c r="H49" s="7" t="str">
        <f t="shared" si="10"/>
        <v>N/A</v>
      </c>
      <c r="I49" s="8">
        <v>1.7250000000000001</v>
      </c>
      <c r="J49" s="8">
        <v>32.57</v>
      </c>
      <c r="K49" s="25" t="s">
        <v>734</v>
      </c>
      <c r="L49" s="85" t="str">
        <f t="shared" ref="L49:L59" si="13">IF(J49="Div by 0", "N/A", IF(K49="N/A","N/A", IF(J49&gt;VALUE(MID(K49,1,2)), "No", IF(J49&lt;-1*VALUE(MID(K49,1,2)), "No", "Yes"))))</f>
        <v>No</v>
      </c>
    </row>
    <row r="50" spans="1:12" ht="25" x14ac:dyDescent="0.25">
      <c r="A50" s="108" t="s">
        <v>1123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3"/>
        <v>N/A</v>
      </c>
    </row>
    <row r="51" spans="1:12" x14ac:dyDescent="0.25">
      <c r="A51" s="108" t="s">
        <v>1124</v>
      </c>
      <c r="B51" s="21" t="s">
        <v>213</v>
      </c>
      <c r="C51" s="26">
        <v>24468.870351000001</v>
      </c>
      <c r="D51" s="7" t="str">
        <f t="shared" ref="D51:D82" si="14">IF($B51="N/A","N/A",IF(C51&gt;10,"No",IF(C51&lt;-10,"No","Yes")))</f>
        <v>N/A</v>
      </c>
      <c r="E51" s="26">
        <v>26427.936866</v>
      </c>
      <c r="F51" s="7" t="str">
        <f t="shared" ref="F51:F82" si="15">IF($B51="N/A","N/A",IF(E51&gt;10,"No",IF(E51&lt;-10,"No","Yes")))</f>
        <v>N/A</v>
      </c>
      <c r="G51" s="26">
        <v>29900.015743</v>
      </c>
      <c r="H51" s="7" t="str">
        <f t="shared" ref="H51:H82" si="16">IF($B51="N/A","N/A",IF(G51&gt;10,"No",IF(G51&lt;-10,"No","Yes")))</f>
        <v>N/A</v>
      </c>
      <c r="I51" s="8">
        <v>8.0060000000000002</v>
      </c>
      <c r="J51" s="8">
        <v>13.14</v>
      </c>
      <c r="K51" s="25" t="s">
        <v>734</v>
      </c>
      <c r="L51" s="85" t="str">
        <f t="shared" si="13"/>
        <v>Yes</v>
      </c>
    </row>
    <row r="52" spans="1:12" ht="25" x14ac:dyDescent="0.25">
      <c r="A52" s="108" t="s">
        <v>1125</v>
      </c>
      <c r="B52" s="21" t="s">
        <v>213</v>
      </c>
      <c r="C52" s="26">
        <v>46879.803904</v>
      </c>
      <c r="D52" s="7" t="str">
        <f t="shared" si="14"/>
        <v>N/A</v>
      </c>
      <c r="E52" s="26">
        <v>48684.965998</v>
      </c>
      <c r="F52" s="7" t="str">
        <f t="shared" si="15"/>
        <v>N/A</v>
      </c>
      <c r="G52" s="26">
        <v>53026.696136999999</v>
      </c>
      <c r="H52" s="7" t="str">
        <f t="shared" si="16"/>
        <v>N/A</v>
      </c>
      <c r="I52" s="8">
        <v>3.851</v>
      </c>
      <c r="J52" s="8">
        <v>8.9179999999999993</v>
      </c>
      <c r="K52" s="25" t="s">
        <v>734</v>
      </c>
      <c r="L52" s="85" t="str">
        <f t="shared" si="13"/>
        <v>Yes</v>
      </c>
    </row>
    <row r="53" spans="1:12" ht="25" x14ac:dyDescent="0.25">
      <c r="A53" s="108" t="s">
        <v>1126</v>
      </c>
      <c r="B53" s="21" t="s">
        <v>213</v>
      </c>
      <c r="C53" s="26">
        <v>102455.41869999999</v>
      </c>
      <c r="D53" s="7" t="str">
        <f t="shared" si="14"/>
        <v>N/A</v>
      </c>
      <c r="E53" s="26">
        <v>104347.96332</v>
      </c>
      <c r="F53" s="7" t="str">
        <f t="shared" si="15"/>
        <v>N/A</v>
      </c>
      <c r="G53" s="26">
        <v>111139.04401</v>
      </c>
      <c r="H53" s="7" t="str">
        <f t="shared" si="16"/>
        <v>N/A</v>
      </c>
      <c r="I53" s="8">
        <v>1.847</v>
      </c>
      <c r="J53" s="8">
        <v>6.508</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85877.987053999997</v>
      </c>
      <c r="D55" s="7" t="str">
        <f t="shared" si="14"/>
        <v>N/A</v>
      </c>
      <c r="E55" s="26">
        <v>86237.859605000005</v>
      </c>
      <c r="F55" s="7" t="str">
        <f t="shared" si="15"/>
        <v>N/A</v>
      </c>
      <c r="G55" s="26">
        <v>129022.19921000001</v>
      </c>
      <c r="H55" s="7" t="str">
        <f t="shared" si="16"/>
        <v>N/A</v>
      </c>
      <c r="I55" s="8">
        <v>0.41909999999999997</v>
      </c>
      <c r="J55" s="8">
        <v>49.61</v>
      </c>
      <c r="K55" s="25" t="s">
        <v>734</v>
      </c>
      <c r="L55" s="85" t="str">
        <f t="shared" si="13"/>
        <v>No</v>
      </c>
    </row>
    <row r="56" spans="1:12" ht="25" x14ac:dyDescent="0.25">
      <c r="A56" s="108" t="s">
        <v>1129</v>
      </c>
      <c r="B56" s="21" t="s">
        <v>213</v>
      </c>
      <c r="C56" s="26">
        <v>49115.420454999999</v>
      </c>
      <c r="D56" s="7" t="str">
        <f t="shared" si="14"/>
        <v>N/A</v>
      </c>
      <c r="E56" s="26">
        <v>52242.685429999998</v>
      </c>
      <c r="F56" s="7" t="str">
        <f t="shared" si="15"/>
        <v>N/A</v>
      </c>
      <c r="G56" s="26">
        <v>54870.98861</v>
      </c>
      <c r="H56" s="7" t="str">
        <f t="shared" si="16"/>
        <v>N/A</v>
      </c>
      <c r="I56" s="8">
        <v>6.367</v>
      </c>
      <c r="J56" s="8">
        <v>5.0309999999999997</v>
      </c>
      <c r="K56" s="25" t="s">
        <v>734</v>
      </c>
      <c r="L56" s="85" t="str">
        <f t="shared" si="13"/>
        <v>Yes</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v>18294.064515999999</v>
      </c>
      <c r="F58" s="7" t="str">
        <f t="shared" si="15"/>
        <v>N/A</v>
      </c>
      <c r="G58" s="26">
        <v>23872.90625</v>
      </c>
      <c r="H58" s="7" t="str">
        <f t="shared" si="16"/>
        <v>N/A</v>
      </c>
      <c r="I58" s="8" t="s">
        <v>1747</v>
      </c>
      <c r="J58" s="8">
        <v>30.5</v>
      </c>
      <c r="K58" s="25" t="s">
        <v>734</v>
      </c>
      <c r="L58" s="85" t="str">
        <f t="shared" si="13"/>
        <v>No</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964062308</v>
      </c>
      <c r="D60" s="7" t="str">
        <f t="shared" si="14"/>
        <v>N/A</v>
      </c>
      <c r="E60" s="26">
        <v>1006243166</v>
      </c>
      <c r="F60" s="7" t="str">
        <f t="shared" si="15"/>
        <v>N/A</v>
      </c>
      <c r="G60" s="26">
        <v>1437505339</v>
      </c>
      <c r="H60" s="7" t="str">
        <f t="shared" si="16"/>
        <v>N/A</v>
      </c>
      <c r="I60" s="8">
        <v>4.375</v>
      </c>
      <c r="J60" s="8">
        <v>42.86</v>
      </c>
      <c r="K60" s="25" t="s">
        <v>734</v>
      </c>
      <c r="L60" s="85" t="str">
        <f t="shared" ref="L60:L70" si="17">IF(J60="Div by 0", "N/A", IF(K60="N/A","N/A", IF(J60&gt;VALUE(MID(K60,1,2)), "No", IF(J60&lt;-1*VALUE(MID(K60,1,2)), "No", "Yes"))))</f>
        <v>No</v>
      </c>
    </row>
    <row r="61" spans="1:12" ht="25" x14ac:dyDescent="0.25">
      <c r="A61" s="108" t="s">
        <v>1133</v>
      </c>
      <c r="B61" s="21" t="s">
        <v>213</v>
      </c>
      <c r="C61" s="26">
        <v>0</v>
      </c>
      <c r="D61" s="7" t="str">
        <f t="shared" si="14"/>
        <v>N/A</v>
      </c>
      <c r="E61" s="26">
        <v>0</v>
      </c>
      <c r="F61" s="7" t="str">
        <f t="shared" si="15"/>
        <v>N/A</v>
      </c>
      <c r="G61" s="26">
        <v>0</v>
      </c>
      <c r="H61" s="7" t="str">
        <f t="shared" si="16"/>
        <v>N/A</v>
      </c>
      <c r="I61" s="8" t="s">
        <v>1747</v>
      </c>
      <c r="J61" s="8" t="s">
        <v>1747</v>
      </c>
      <c r="K61" s="25" t="s">
        <v>734</v>
      </c>
      <c r="L61" s="85" t="str">
        <f t="shared" si="17"/>
        <v>N/A</v>
      </c>
    </row>
    <row r="62" spans="1:12" x14ac:dyDescent="0.25">
      <c r="A62" s="108" t="s">
        <v>1134</v>
      </c>
      <c r="B62" s="21" t="s">
        <v>213</v>
      </c>
      <c r="C62" s="26">
        <v>159778679</v>
      </c>
      <c r="D62" s="7" t="str">
        <f t="shared" si="14"/>
        <v>N/A</v>
      </c>
      <c r="E62" s="26">
        <v>186603777</v>
      </c>
      <c r="F62" s="7" t="str">
        <f t="shared" si="15"/>
        <v>N/A</v>
      </c>
      <c r="G62" s="26">
        <v>232339022</v>
      </c>
      <c r="H62" s="7" t="str">
        <f t="shared" si="16"/>
        <v>N/A</v>
      </c>
      <c r="I62" s="8">
        <v>16.79</v>
      </c>
      <c r="J62" s="8">
        <v>24.51</v>
      </c>
      <c r="K62" s="25" t="s">
        <v>734</v>
      </c>
      <c r="L62" s="85" t="str">
        <f t="shared" si="17"/>
        <v>Yes</v>
      </c>
    </row>
    <row r="63" spans="1:12" ht="25" x14ac:dyDescent="0.25">
      <c r="A63" s="108" t="s">
        <v>1135</v>
      </c>
      <c r="B63" s="21" t="s">
        <v>213</v>
      </c>
      <c r="C63" s="26">
        <v>24080557</v>
      </c>
      <c r="D63" s="7" t="str">
        <f t="shared" si="14"/>
        <v>N/A</v>
      </c>
      <c r="E63" s="26">
        <v>25759222</v>
      </c>
      <c r="F63" s="7" t="str">
        <f t="shared" si="15"/>
        <v>N/A</v>
      </c>
      <c r="G63" s="26">
        <v>28250690</v>
      </c>
      <c r="H63" s="7" t="str">
        <f t="shared" si="16"/>
        <v>N/A</v>
      </c>
      <c r="I63" s="8">
        <v>6.9710000000000001</v>
      </c>
      <c r="J63" s="8">
        <v>9.6720000000000006</v>
      </c>
      <c r="K63" s="25" t="s">
        <v>734</v>
      </c>
      <c r="L63" s="85" t="str">
        <f t="shared" si="17"/>
        <v>Yes</v>
      </c>
    </row>
    <row r="64" spans="1:12" ht="25" x14ac:dyDescent="0.25">
      <c r="A64" s="108" t="s">
        <v>1136</v>
      </c>
      <c r="B64" s="21" t="s">
        <v>213</v>
      </c>
      <c r="C64" s="26">
        <v>37293517</v>
      </c>
      <c r="D64" s="7" t="str">
        <f t="shared" si="14"/>
        <v>N/A</v>
      </c>
      <c r="E64" s="26">
        <v>41523843</v>
      </c>
      <c r="F64" s="7" t="str">
        <f t="shared" si="15"/>
        <v>N/A</v>
      </c>
      <c r="G64" s="26">
        <v>46122250</v>
      </c>
      <c r="H64" s="7" t="str">
        <f t="shared" si="16"/>
        <v>N/A</v>
      </c>
      <c r="I64" s="8">
        <v>11.34</v>
      </c>
      <c r="J64" s="8">
        <v>11.07</v>
      </c>
      <c r="K64" s="25" t="s">
        <v>734</v>
      </c>
      <c r="L64" s="85" t="str">
        <f t="shared" si="17"/>
        <v>Yes</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740527775</v>
      </c>
      <c r="D66" s="7" t="str">
        <f t="shared" si="14"/>
        <v>N/A</v>
      </c>
      <c r="E66" s="26">
        <v>747043840</v>
      </c>
      <c r="F66" s="7" t="str">
        <f t="shared" si="15"/>
        <v>N/A</v>
      </c>
      <c r="G66" s="26">
        <v>1122631590</v>
      </c>
      <c r="H66" s="7" t="str">
        <f t="shared" si="16"/>
        <v>N/A</v>
      </c>
      <c r="I66" s="8">
        <v>0.87990000000000002</v>
      </c>
      <c r="J66" s="8">
        <v>50.28</v>
      </c>
      <c r="K66" s="25" t="s">
        <v>734</v>
      </c>
      <c r="L66" s="85" t="str">
        <f t="shared" si="17"/>
        <v>No</v>
      </c>
    </row>
    <row r="67" spans="1:12" ht="25" x14ac:dyDescent="0.25">
      <c r="A67" s="108" t="s">
        <v>1139</v>
      </c>
      <c r="B67" s="21" t="s">
        <v>213</v>
      </c>
      <c r="C67" s="26">
        <v>2381780</v>
      </c>
      <c r="D67" s="7" t="str">
        <f t="shared" si="14"/>
        <v>N/A</v>
      </c>
      <c r="E67" s="26">
        <v>4709078</v>
      </c>
      <c r="F67" s="7" t="str">
        <f t="shared" si="15"/>
        <v>N/A</v>
      </c>
      <c r="G67" s="26">
        <v>7416231</v>
      </c>
      <c r="H67" s="7" t="str">
        <f t="shared" si="16"/>
        <v>N/A</v>
      </c>
      <c r="I67" s="8">
        <v>97.71</v>
      </c>
      <c r="J67" s="8">
        <v>57.49</v>
      </c>
      <c r="K67" s="25" t="s">
        <v>734</v>
      </c>
      <c r="L67" s="85" t="str">
        <f t="shared" si="17"/>
        <v>No</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603406</v>
      </c>
      <c r="F69" s="7" t="str">
        <f t="shared" si="15"/>
        <v>N/A</v>
      </c>
      <c r="G69" s="26">
        <v>745556</v>
      </c>
      <c r="H69" s="7" t="str">
        <f t="shared" si="16"/>
        <v>N/A</v>
      </c>
      <c r="I69" s="8" t="s">
        <v>1747</v>
      </c>
      <c r="J69" s="8">
        <v>23.56</v>
      </c>
      <c r="K69" s="25" t="s">
        <v>734</v>
      </c>
      <c r="L69" s="85" t="str">
        <f t="shared" si="17"/>
        <v>Yes</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38942.571820999998</v>
      </c>
      <c r="D71" s="7" t="str">
        <f t="shared" si="14"/>
        <v>N/A</v>
      </c>
      <c r="E71" s="26">
        <v>39168.671311999999</v>
      </c>
      <c r="F71" s="7" t="str">
        <f t="shared" si="15"/>
        <v>N/A</v>
      </c>
      <c r="G71" s="26">
        <v>53415.031919000001</v>
      </c>
      <c r="H71" s="7" t="str">
        <f t="shared" si="16"/>
        <v>N/A</v>
      </c>
      <c r="I71" s="8">
        <v>0.5806</v>
      </c>
      <c r="J71" s="8">
        <v>36.369999999999997</v>
      </c>
      <c r="K71" s="25" t="s">
        <v>734</v>
      </c>
      <c r="L71" s="85" t="str">
        <f t="shared" ref="L71:L81" si="18">IF(J71="Div by 0", "N/A", IF(K71="N/A","N/A", IF(J71&gt;VALUE(MID(K71,1,2)), "No", IF(J71&lt;-1*VALUE(MID(K71,1,2)), "No", "Yes"))))</f>
        <v>No</v>
      </c>
    </row>
    <row r="72" spans="1:12" ht="25" x14ac:dyDescent="0.25">
      <c r="A72" s="108" t="s">
        <v>1144</v>
      </c>
      <c r="B72" s="21" t="s">
        <v>213</v>
      </c>
      <c r="C72" s="26" t="s">
        <v>1747</v>
      </c>
      <c r="D72" s="7" t="str">
        <f t="shared" si="14"/>
        <v>N/A</v>
      </c>
      <c r="E72" s="26" t="s">
        <v>1747</v>
      </c>
      <c r="F72" s="7" t="str">
        <f t="shared" si="15"/>
        <v>N/A</v>
      </c>
      <c r="G72" s="26" t="s">
        <v>1747</v>
      </c>
      <c r="H72" s="7" t="str">
        <f t="shared" si="16"/>
        <v>N/A</v>
      </c>
      <c r="I72" s="8" t="s">
        <v>1747</v>
      </c>
      <c r="J72" s="8" t="s">
        <v>1747</v>
      </c>
      <c r="K72" s="25" t="s">
        <v>734</v>
      </c>
      <c r="L72" s="85" t="str">
        <f t="shared" si="18"/>
        <v>N/A</v>
      </c>
    </row>
    <row r="73" spans="1:12" ht="25" x14ac:dyDescent="0.25">
      <c r="A73" s="108" t="s">
        <v>1145</v>
      </c>
      <c r="B73" s="21" t="s">
        <v>213</v>
      </c>
      <c r="C73" s="26">
        <v>12078.823632</v>
      </c>
      <c r="D73" s="7" t="str">
        <f t="shared" si="14"/>
        <v>N/A</v>
      </c>
      <c r="E73" s="26">
        <v>13525.933386000001</v>
      </c>
      <c r="F73" s="7" t="str">
        <f t="shared" si="15"/>
        <v>N/A</v>
      </c>
      <c r="G73" s="26">
        <v>15698.582568</v>
      </c>
      <c r="H73" s="7" t="str">
        <f t="shared" si="16"/>
        <v>N/A</v>
      </c>
      <c r="I73" s="8">
        <v>11.98</v>
      </c>
      <c r="J73" s="8">
        <v>16.059999999999999</v>
      </c>
      <c r="K73" s="25" t="s">
        <v>734</v>
      </c>
      <c r="L73" s="85" t="str">
        <f t="shared" si="18"/>
        <v>Yes</v>
      </c>
    </row>
    <row r="74" spans="1:12" ht="25" x14ac:dyDescent="0.25">
      <c r="A74" s="108" t="s">
        <v>1146</v>
      </c>
      <c r="B74" s="21" t="s">
        <v>213</v>
      </c>
      <c r="C74" s="26">
        <v>21366.953860000001</v>
      </c>
      <c r="D74" s="7" t="str">
        <f t="shared" si="14"/>
        <v>N/A</v>
      </c>
      <c r="E74" s="26">
        <v>22457.909328999998</v>
      </c>
      <c r="F74" s="7" t="str">
        <f t="shared" si="15"/>
        <v>N/A</v>
      </c>
      <c r="G74" s="26">
        <v>24249.519313000001</v>
      </c>
      <c r="H74" s="7" t="str">
        <f t="shared" si="16"/>
        <v>N/A</v>
      </c>
      <c r="I74" s="8">
        <v>5.1059999999999999</v>
      </c>
      <c r="J74" s="8">
        <v>7.9779999999999998</v>
      </c>
      <c r="K74" s="25" t="s">
        <v>734</v>
      </c>
      <c r="L74" s="85" t="str">
        <f t="shared" si="18"/>
        <v>Yes</v>
      </c>
    </row>
    <row r="75" spans="1:12" ht="25" x14ac:dyDescent="0.25">
      <c r="A75" s="108" t="s">
        <v>1147</v>
      </c>
      <c r="B75" s="21" t="s">
        <v>213</v>
      </c>
      <c r="C75" s="26">
        <v>75799.831300999998</v>
      </c>
      <c r="D75" s="7" t="str">
        <f t="shared" si="14"/>
        <v>N/A</v>
      </c>
      <c r="E75" s="26">
        <v>80161.859073</v>
      </c>
      <c r="F75" s="7" t="str">
        <f t="shared" si="15"/>
        <v>N/A</v>
      </c>
      <c r="G75" s="26">
        <v>81201.144365999993</v>
      </c>
      <c r="H75" s="7" t="str">
        <f t="shared" si="16"/>
        <v>N/A</v>
      </c>
      <c r="I75" s="8">
        <v>5.7549999999999999</v>
      </c>
      <c r="J75" s="8">
        <v>1.296</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76084.226343000002</v>
      </c>
      <c r="D77" s="7" t="str">
        <f t="shared" si="14"/>
        <v>N/A</v>
      </c>
      <c r="E77" s="26">
        <v>75726.694373999999</v>
      </c>
      <c r="F77" s="7" t="str">
        <f t="shared" si="15"/>
        <v>N/A</v>
      </c>
      <c r="G77" s="26">
        <v>114042.21759</v>
      </c>
      <c r="H77" s="7" t="str">
        <f t="shared" si="16"/>
        <v>N/A</v>
      </c>
      <c r="I77" s="8">
        <v>-0.47</v>
      </c>
      <c r="J77" s="8">
        <v>50.6</v>
      </c>
      <c r="K77" s="25" t="s">
        <v>734</v>
      </c>
      <c r="L77" s="85" t="str">
        <f t="shared" si="18"/>
        <v>No</v>
      </c>
    </row>
    <row r="78" spans="1:12" ht="25" x14ac:dyDescent="0.25">
      <c r="A78" s="108" t="s">
        <v>1150</v>
      </c>
      <c r="B78" s="21" t="s">
        <v>213</v>
      </c>
      <c r="C78" s="26">
        <v>13532.840909</v>
      </c>
      <c r="D78" s="7" t="str">
        <f t="shared" si="14"/>
        <v>N/A</v>
      </c>
      <c r="E78" s="26">
        <v>15592.97351</v>
      </c>
      <c r="F78" s="7" t="str">
        <f t="shared" si="15"/>
        <v>N/A</v>
      </c>
      <c r="G78" s="26">
        <v>16893.464692000001</v>
      </c>
      <c r="H78" s="7" t="str">
        <f t="shared" si="16"/>
        <v>N/A</v>
      </c>
      <c r="I78" s="8">
        <v>15.22</v>
      </c>
      <c r="J78" s="8">
        <v>8.34</v>
      </c>
      <c r="K78" s="25" t="s">
        <v>734</v>
      </c>
      <c r="L78" s="85" t="str">
        <f t="shared" si="18"/>
        <v>Yes</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v>9732.3548386999992</v>
      </c>
      <c r="F80" s="7" t="str">
        <f t="shared" si="15"/>
        <v>N/A</v>
      </c>
      <c r="G80" s="26">
        <v>7766.2083333</v>
      </c>
      <c r="H80" s="7" t="str">
        <f t="shared" si="16"/>
        <v>N/A</v>
      </c>
      <c r="I80" s="8" t="s">
        <v>1747</v>
      </c>
      <c r="J80" s="8">
        <v>-20.2</v>
      </c>
      <c r="K80" s="25" t="s">
        <v>734</v>
      </c>
      <c r="L80" s="85" t="str">
        <f t="shared" si="18"/>
        <v>Yes</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967050080</v>
      </c>
      <c r="D82" s="7" t="str">
        <f t="shared" si="14"/>
        <v>N/A</v>
      </c>
      <c r="E82" s="26">
        <v>1009961657</v>
      </c>
      <c r="F82" s="7" t="str">
        <f t="shared" si="15"/>
        <v>N/A</v>
      </c>
      <c r="G82" s="26">
        <v>1455417389</v>
      </c>
      <c r="H82" s="7" t="str">
        <f t="shared" si="16"/>
        <v>N/A</v>
      </c>
      <c r="I82" s="8">
        <v>4.4370000000000003</v>
      </c>
      <c r="J82" s="8">
        <v>44.11</v>
      </c>
      <c r="K82" s="25" t="s">
        <v>734</v>
      </c>
      <c r="L82" s="85" t="str">
        <f t="shared" ref="L82:L138" si="19">IF(J82="Div by 0", "N/A", IF(K82="N/A","N/A", IF(J82&gt;VALUE(MID(K82,1,2)), "No", IF(J82&lt;-1*VALUE(MID(K82,1,2)), "No", "Yes"))))</f>
        <v>No</v>
      </c>
    </row>
    <row r="83" spans="1:12" x14ac:dyDescent="0.25">
      <c r="A83" s="108" t="s">
        <v>363</v>
      </c>
      <c r="B83" s="21" t="s">
        <v>213</v>
      </c>
      <c r="C83" s="22">
        <v>24109</v>
      </c>
      <c r="D83" s="7" t="str">
        <f t="shared" ref="D83:D114" si="20">IF($B83="N/A","N/A",IF(C83&gt;10,"No",IF(C83&lt;-10,"No","Yes")))</f>
        <v>N/A</v>
      </c>
      <c r="E83" s="22">
        <v>24880</v>
      </c>
      <c r="F83" s="7" t="str">
        <f t="shared" ref="F83:F114" si="21">IF($B83="N/A","N/A",IF(E83&gt;10,"No",IF(E83&lt;-10,"No","Yes")))</f>
        <v>N/A</v>
      </c>
      <c r="G83" s="22">
        <v>26090</v>
      </c>
      <c r="H83" s="7" t="str">
        <f t="shared" ref="H83:H114" si="22">IF($B83="N/A","N/A",IF(G83&gt;10,"No",IF(G83&lt;-10,"No","Yes")))</f>
        <v>N/A</v>
      </c>
      <c r="I83" s="8">
        <v>3.198</v>
      </c>
      <c r="J83" s="8">
        <v>4.8630000000000004</v>
      </c>
      <c r="K83" s="25" t="s">
        <v>734</v>
      </c>
      <c r="L83" s="85" t="str">
        <f t="shared" si="19"/>
        <v>Yes</v>
      </c>
    </row>
    <row r="84" spans="1:12" x14ac:dyDescent="0.25">
      <c r="A84" s="108" t="s">
        <v>358</v>
      </c>
      <c r="B84" s="21" t="s">
        <v>213</v>
      </c>
      <c r="C84" s="26">
        <v>40111.579908</v>
      </c>
      <c r="D84" s="7" t="str">
        <f t="shared" si="20"/>
        <v>N/A</v>
      </c>
      <c r="E84" s="26">
        <v>40593.314187999997</v>
      </c>
      <c r="F84" s="7" t="str">
        <f t="shared" si="21"/>
        <v>N/A</v>
      </c>
      <c r="G84" s="26">
        <v>55784.491720999999</v>
      </c>
      <c r="H84" s="7" t="str">
        <f t="shared" si="22"/>
        <v>N/A</v>
      </c>
      <c r="I84" s="8">
        <v>1.2010000000000001</v>
      </c>
      <c r="J84" s="8">
        <v>37.42</v>
      </c>
      <c r="K84" s="25" t="s">
        <v>734</v>
      </c>
      <c r="L84" s="85" t="str">
        <f t="shared" si="19"/>
        <v>No</v>
      </c>
    </row>
    <row r="85" spans="1:12" ht="25" x14ac:dyDescent="0.25">
      <c r="A85" s="108" t="s">
        <v>1154</v>
      </c>
      <c r="B85" s="21" t="s">
        <v>213</v>
      </c>
      <c r="C85" s="26">
        <v>17199145</v>
      </c>
      <c r="D85" s="7" t="str">
        <f t="shared" si="20"/>
        <v>N/A</v>
      </c>
      <c r="E85" s="26">
        <v>17406767</v>
      </c>
      <c r="F85" s="7" t="str">
        <f t="shared" si="21"/>
        <v>N/A</v>
      </c>
      <c r="G85" s="26">
        <v>18193301</v>
      </c>
      <c r="H85" s="7" t="str">
        <f t="shared" si="22"/>
        <v>N/A</v>
      </c>
      <c r="I85" s="8">
        <v>1.2070000000000001</v>
      </c>
      <c r="J85" s="8">
        <v>4.5190000000000001</v>
      </c>
      <c r="K85" s="25" t="s">
        <v>734</v>
      </c>
      <c r="L85" s="85" t="str">
        <f t="shared" si="19"/>
        <v>Yes</v>
      </c>
    </row>
    <row r="86" spans="1:12" x14ac:dyDescent="0.25">
      <c r="A86" s="108" t="s">
        <v>724</v>
      </c>
      <c r="B86" s="21" t="s">
        <v>213</v>
      </c>
      <c r="C86" s="22">
        <v>12547</v>
      </c>
      <c r="D86" s="7" t="str">
        <f t="shared" si="20"/>
        <v>N/A</v>
      </c>
      <c r="E86" s="22">
        <v>12798</v>
      </c>
      <c r="F86" s="7" t="str">
        <f t="shared" si="21"/>
        <v>N/A</v>
      </c>
      <c r="G86" s="22">
        <v>13732</v>
      </c>
      <c r="H86" s="7" t="str">
        <f t="shared" si="22"/>
        <v>N/A</v>
      </c>
      <c r="I86" s="8">
        <v>2</v>
      </c>
      <c r="J86" s="8">
        <v>7.298</v>
      </c>
      <c r="K86" s="25" t="s">
        <v>734</v>
      </c>
      <c r="L86" s="85" t="str">
        <f t="shared" si="19"/>
        <v>Yes</v>
      </c>
    </row>
    <row r="87" spans="1:12" ht="25" x14ac:dyDescent="0.25">
      <c r="A87" s="108" t="s">
        <v>1155</v>
      </c>
      <c r="B87" s="21" t="s">
        <v>213</v>
      </c>
      <c r="C87" s="26">
        <v>1370.7774767000001</v>
      </c>
      <c r="D87" s="7" t="str">
        <f t="shared" si="20"/>
        <v>N/A</v>
      </c>
      <c r="E87" s="26">
        <v>1360.11619</v>
      </c>
      <c r="F87" s="7" t="str">
        <f t="shared" si="21"/>
        <v>N/A</v>
      </c>
      <c r="G87" s="26">
        <v>1324.8835567000001</v>
      </c>
      <c r="H87" s="7" t="str">
        <f t="shared" si="22"/>
        <v>N/A</v>
      </c>
      <c r="I87" s="8">
        <v>-0.77800000000000002</v>
      </c>
      <c r="J87" s="8">
        <v>-2.59</v>
      </c>
      <c r="K87" s="25" t="s">
        <v>734</v>
      </c>
      <c r="L87" s="85" t="str">
        <f t="shared" si="19"/>
        <v>Yes</v>
      </c>
    </row>
    <row r="88" spans="1:12" ht="25" x14ac:dyDescent="0.25">
      <c r="A88" s="108" t="s">
        <v>1156</v>
      </c>
      <c r="B88" s="21" t="s">
        <v>213</v>
      </c>
      <c r="C88" s="26">
        <v>432290386</v>
      </c>
      <c r="D88" s="7" t="str">
        <f t="shared" si="20"/>
        <v>N/A</v>
      </c>
      <c r="E88" s="26">
        <v>419065844</v>
      </c>
      <c r="F88" s="7" t="str">
        <f t="shared" si="21"/>
        <v>N/A</v>
      </c>
      <c r="G88" s="26">
        <v>736582024</v>
      </c>
      <c r="H88" s="7" t="str">
        <f t="shared" si="22"/>
        <v>N/A</v>
      </c>
      <c r="I88" s="8">
        <v>-3.06</v>
      </c>
      <c r="J88" s="8">
        <v>75.77</v>
      </c>
      <c r="K88" s="25" t="s">
        <v>734</v>
      </c>
      <c r="L88" s="85" t="str">
        <f t="shared" si="19"/>
        <v>No</v>
      </c>
    </row>
    <row r="89" spans="1:12" x14ac:dyDescent="0.25">
      <c r="A89" s="108" t="s">
        <v>725</v>
      </c>
      <c r="B89" s="21" t="s">
        <v>213</v>
      </c>
      <c r="C89" s="22">
        <v>4110</v>
      </c>
      <c r="D89" s="7" t="str">
        <f t="shared" si="20"/>
        <v>N/A</v>
      </c>
      <c r="E89" s="22">
        <v>4081</v>
      </c>
      <c r="F89" s="7" t="str">
        <f t="shared" si="21"/>
        <v>N/A</v>
      </c>
      <c r="G89" s="22">
        <v>4835</v>
      </c>
      <c r="H89" s="7" t="str">
        <f t="shared" si="22"/>
        <v>N/A</v>
      </c>
      <c r="I89" s="8">
        <v>-0.70599999999999996</v>
      </c>
      <c r="J89" s="8">
        <v>18.48</v>
      </c>
      <c r="K89" s="25" t="s">
        <v>734</v>
      </c>
      <c r="L89" s="85" t="str">
        <f t="shared" si="19"/>
        <v>Yes</v>
      </c>
    </row>
    <row r="90" spans="1:12" ht="25" x14ac:dyDescent="0.25">
      <c r="A90" s="108" t="s">
        <v>1157</v>
      </c>
      <c r="B90" s="21" t="s">
        <v>213</v>
      </c>
      <c r="C90" s="26">
        <v>105180.14258</v>
      </c>
      <c r="D90" s="7" t="str">
        <f t="shared" si="20"/>
        <v>N/A</v>
      </c>
      <c r="E90" s="26">
        <v>102687.04827</v>
      </c>
      <c r="F90" s="7" t="str">
        <f t="shared" si="21"/>
        <v>N/A</v>
      </c>
      <c r="G90" s="26">
        <v>152343.74849999999</v>
      </c>
      <c r="H90" s="7" t="str">
        <f t="shared" si="22"/>
        <v>N/A</v>
      </c>
      <c r="I90" s="8">
        <v>-2.37</v>
      </c>
      <c r="J90" s="8">
        <v>48.36</v>
      </c>
      <c r="K90" s="25" t="s">
        <v>734</v>
      </c>
      <c r="L90" s="85" t="str">
        <f t="shared" si="19"/>
        <v>No</v>
      </c>
    </row>
    <row r="91" spans="1:12" ht="25" x14ac:dyDescent="0.25">
      <c r="A91" s="108" t="s">
        <v>1158</v>
      </c>
      <c r="B91" s="21" t="s">
        <v>213</v>
      </c>
      <c r="C91" s="26">
        <v>73029887</v>
      </c>
      <c r="D91" s="7" t="str">
        <f t="shared" si="20"/>
        <v>N/A</v>
      </c>
      <c r="E91" s="26">
        <v>73391815</v>
      </c>
      <c r="F91" s="7" t="str">
        <f t="shared" si="21"/>
        <v>N/A</v>
      </c>
      <c r="G91" s="26">
        <v>104985195</v>
      </c>
      <c r="H91" s="7" t="str">
        <f t="shared" si="22"/>
        <v>N/A</v>
      </c>
      <c r="I91" s="8">
        <v>0.49559999999999998</v>
      </c>
      <c r="J91" s="8">
        <v>43.05</v>
      </c>
      <c r="K91" s="25" t="s">
        <v>734</v>
      </c>
      <c r="L91" s="85" t="str">
        <f t="shared" si="19"/>
        <v>No</v>
      </c>
    </row>
    <row r="92" spans="1:12" x14ac:dyDescent="0.25">
      <c r="A92" s="108" t="s">
        <v>726</v>
      </c>
      <c r="B92" s="21" t="s">
        <v>213</v>
      </c>
      <c r="C92" s="22">
        <v>3997</v>
      </c>
      <c r="D92" s="7" t="str">
        <f t="shared" si="20"/>
        <v>N/A</v>
      </c>
      <c r="E92" s="22">
        <v>4084</v>
      </c>
      <c r="F92" s="7" t="str">
        <f t="shared" si="21"/>
        <v>N/A</v>
      </c>
      <c r="G92" s="22">
        <v>4088</v>
      </c>
      <c r="H92" s="7" t="str">
        <f t="shared" si="22"/>
        <v>N/A</v>
      </c>
      <c r="I92" s="8">
        <v>2.177</v>
      </c>
      <c r="J92" s="8">
        <v>9.7900000000000001E-2</v>
      </c>
      <c r="K92" s="25" t="s">
        <v>734</v>
      </c>
      <c r="L92" s="85" t="str">
        <f t="shared" si="19"/>
        <v>Yes</v>
      </c>
    </row>
    <row r="93" spans="1:12" ht="25" x14ac:dyDescent="0.25">
      <c r="A93" s="108" t="s">
        <v>1159</v>
      </c>
      <c r="B93" s="21" t="s">
        <v>213</v>
      </c>
      <c r="C93" s="26">
        <v>18271.175131</v>
      </c>
      <c r="D93" s="7" t="str">
        <f t="shared" si="20"/>
        <v>N/A</v>
      </c>
      <c r="E93" s="26">
        <v>17970.571743</v>
      </c>
      <c r="F93" s="7" t="str">
        <f t="shared" si="21"/>
        <v>N/A</v>
      </c>
      <c r="G93" s="26">
        <v>25681.309932</v>
      </c>
      <c r="H93" s="7" t="str">
        <f t="shared" si="22"/>
        <v>N/A</v>
      </c>
      <c r="I93" s="8">
        <v>-1.65</v>
      </c>
      <c r="J93" s="8">
        <v>42.91</v>
      </c>
      <c r="K93" s="25" t="s">
        <v>734</v>
      </c>
      <c r="L93" s="85" t="str">
        <f t="shared" si="19"/>
        <v>No</v>
      </c>
    </row>
    <row r="94" spans="1:12" x14ac:dyDescent="0.25">
      <c r="A94" s="108" t="s">
        <v>1160</v>
      </c>
      <c r="B94" s="21" t="s">
        <v>213</v>
      </c>
      <c r="C94" s="26">
        <v>103805251</v>
      </c>
      <c r="D94" s="7" t="str">
        <f t="shared" si="20"/>
        <v>N/A</v>
      </c>
      <c r="E94" s="26">
        <v>103145631</v>
      </c>
      <c r="F94" s="7" t="str">
        <f t="shared" si="21"/>
        <v>N/A</v>
      </c>
      <c r="G94" s="26">
        <v>147791102</v>
      </c>
      <c r="H94" s="7" t="str">
        <f t="shared" si="22"/>
        <v>N/A</v>
      </c>
      <c r="I94" s="8">
        <v>-0.63500000000000001</v>
      </c>
      <c r="J94" s="8">
        <v>43.28</v>
      </c>
      <c r="K94" s="25" t="s">
        <v>734</v>
      </c>
      <c r="L94" s="85" t="str">
        <f t="shared" si="19"/>
        <v>No</v>
      </c>
    </row>
    <row r="95" spans="1:12" x14ac:dyDescent="0.25">
      <c r="A95" s="108" t="s">
        <v>727</v>
      </c>
      <c r="B95" s="21" t="s">
        <v>213</v>
      </c>
      <c r="C95" s="22">
        <v>5778</v>
      </c>
      <c r="D95" s="7" t="str">
        <f t="shared" si="20"/>
        <v>N/A</v>
      </c>
      <c r="E95" s="22">
        <v>5821</v>
      </c>
      <c r="F95" s="7" t="str">
        <f t="shared" si="21"/>
        <v>N/A</v>
      </c>
      <c r="G95" s="22">
        <v>6086</v>
      </c>
      <c r="H95" s="7" t="str">
        <f t="shared" si="22"/>
        <v>N/A</v>
      </c>
      <c r="I95" s="8">
        <v>0.74419999999999997</v>
      </c>
      <c r="J95" s="8">
        <v>4.5519999999999996</v>
      </c>
      <c r="K95" s="25" t="s">
        <v>734</v>
      </c>
      <c r="L95" s="85" t="str">
        <f t="shared" si="19"/>
        <v>Yes</v>
      </c>
    </row>
    <row r="96" spans="1:12" x14ac:dyDescent="0.25">
      <c r="A96" s="108" t="s">
        <v>1161</v>
      </c>
      <c r="B96" s="21" t="s">
        <v>213</v>
      </c>
      <c r="C96" s="26">
        <v>17965.602458000001</v>
      </c>
      <c r="D96" s="7" t="str">
        <f t="shared" si="20"/>
        <v>N/A</v>
      </c>
      <c r="E96" s="26">
        <v>17719.572410000001</v>
      </c>
      <c r="F96" s="7" t="str">
        <f t="shared" si="21"/>
        <v>N/A</v>
      </c>
      <c r="G96" s="26">
        <v>24283.782780000001</v>
      </c>
      <c r="H96" s="7" t="str">
        <f t="shared" si="22"/>
        <v>N/A</v>
      </c>
      <c r="I96" s="8">
        <v>-1.37</v>
      </c>
      <c r="J96" s="8">
        <v>37.04</v>
      </c>
      <c r="K96" s="25" t="s">
        <v>734</v>
      </c>
      <c r="L96" s="85" t="str">
        <f t="shared" si="19"/>
        <v>No</v>
      </c>
    </row>
    <row r="97" spans="1:12" x14ac:dyDescent="0.25">
      <c r="A97" s="108" t="s">
        <v>1162</v>
      </c>
      <c r="B97" s="21" t="s">
        <v>213</v>
      </c>
      <c r="C97" s="26">
        <v>97549</v>
      </c>
      <c r="D97" s="7" t="str">
        <f t="shared" si="20"/>
        <v>N/A</v>
      </c>
      <c r="E97" s="26">
        <v>92960</v>
      </c>
      <c r="F97" s="7" t="str">
        <f t="shared" si="21"/>
        <v>N/A</v>
      </c>
      <c r="G97" s="26">
        <v>78108</v>
      </c>
      <c r="H97" s="7" t="str">
        <f t="shared" si="22"/>
        <v>N/A</v>
      </c>
      <c r="I97" s="8">
        <v>-4.7</v>
      </c>
      <c r="J97" s="8">
        <v>-16</v>
      </c>
      <c r="K97" s="25" t="s">
        <v>734</v>
      </c>
      <c r="L97" s="85" t="str">
        <f t="shared" si="19"/>
        <v>Yes</v>
      </c>
    </row>
    <row r="98" spans="1:12" x14ac:dyDescent="0.25">
      <c r="A98" s="108" t="s">
        <v>517</v>
      </c>
      <c r="B98" s="21" t="s">
        <v>213</v>
      </c>
      <c r="C98" s="22">
        <v>936</v>
      </c>
      <c r="D98" s="7" t="str">
        <f t="shared" si="20"/>
        <v>N/A</v>
      </c>
      <c r="E98" s="22">
        <v>894</v>
      </c>
      <c r="F98" s="7" t="str">
        <f t="shared" si="21"/>
        <v>N/A</v>
      </c>
      <c r="G98" s="22">
        <v>770</v>
      </c>
      <c r="H98" s="7" t="str">
        <f t="shared" si="22"/>
        <v>N/A</v>
      </c>
      <c r="I98" s="8">
        <v>-4.49</v>
      </c>
      <c r="J98" s="8">
        <v>-13.9</v>
      </c>
      <c r="K98" s="25" t="s">
        <v>734</v>
      </c>
      <c r="L98" s="85" t="str">
        <f t="shared" si="19"/>
        <v>Yes</v>
      </c>
    </row>
    <row r="99" spans="1:12" x14ac:dyDescent="0.25">
      <c r="A99" s="108" t="s">
        <v>1163</v>
      </c>
      <c r="B99" s="21" t="s">
        <v>213</v>
      </c>
      <c r="C99" s="26">
        <v>104.21901708999999</v>
      </c>
      <c r="D99" s="7" t="str">
        <f t="shared" si="20"/>
        <v>N/A</v>
      </c>
      <c r="E99" s="26">
        <v>103.98210290999999</v>
      </c>
      <c r="F99" s="7" t="str">
        <f t="shared" si="21"/>
        <v>N/A</v>
      </c>
      <c r="G99" s="26">
        <v>101.43896104</v>
      </c>
      <c r="H99" s="7" t="str">
        <f t="shared" si="22"/>
        <v>N/A</v>
      </c>
      <c r="I99" s="8">
        <v>-0.22700000000000001</v>
      </c>
      <c r="J99" s="8">
        <v>-2.4500000000000002</v>
      </c>
      <c r="K99" s="25" t="s">
        <v>734</v>
      </c>
      <c r="L99" s="85" t="str">
        <f t="shared" si="19"/>
        <v>Yes</v>
      </c>
    </row>
    <row r="100" spans="1:12" ht="25" x14ac:dyDescent="0.25">
      <c r="A100" s="108" t="s">
        <v>1164</v>
      </c>
      <c r="B100" s="21" t="s">
        <v>213</v>
      </c>
      <c r="C100" s="26">
        <v>7967593</v>
      </c>
      <c r="D100" s="7" t="str">
        <f t="shared" si="20"/>
        <v>N/A</v>
      </c>
      <c r="E100" s="26">
        <v>7811435</v>
      </c>
      <c r="F100" s="7" t="str">
        <f t="shared" si="21"/>
        <v>N/A</v>
      </c>
      <c r="G100" s="26">
        <v>7893341</v>
      </c>
      <c r="H100" s="7" t="str">
        <f t="shared" si="22"/>
        <v>N/A</v>
      </c>
      <c r="I100" s="8">
        <v>-1.96</v>
      </c>
      <c r="J100" s="8">
        <v>1.0489999999999999</v>
      </c>
      <c r="K100" s="25" t="s">
        <v>734</v>
      </c>
      <c r="L100" s="85" t="str">
        <f t="shared" si="19"/>
        <v>Yes</v>
      </c>
    </row>
    <row r="101" spans="1:12" x14ac:dyDescent="0.25">
      <c r="A101" s="108" t="s">
        <v>518</v>
      </c>
      <c r="B101" s="21" t="s">
        <v>213</v>
      </c>
      <c r="C101" s="22">
        <v>4809</v>
      </c>
      <c r="D101" s="7" t="str">
        <f t="shared" si="20"/>
        <v>N/A</v>
      </c>
      <c r="E101" s="22">
        <v>4659</v>
      </c>
      <c r="F101" s="7" t="str">
        <f t="shared" si="21"/>
        <v>N/A</v>
      </c>
      <c r="G101" s="22">
        <v>4819</v>
      </c>
      <c r="H101" s="7" t="str">
        <f t="shared" si="22"/>
        <v>N/A</v>
      </c>
      <c r="I101" s="8">
        <v>-3.12</v>
      </c>
      <c r="J101" s="8">
        <v>3.4340000000000002</v>
      </c>
      <c r="K101" s="25" t="s">
        <v>734</v>
      </c>
      <c r="L101" s="85" t="str">
        <f t="shared" si="19"/>
        <v>Yes</v>
      </c>
    </row>
    <row r="102" spans="1:12" ht="25" x14ac:dyDescent="0.25">
      <c r="A102" s="108" t="s">
        <v>1165</v>
      </c>
      <c r="B102" s="21" t="s">
        <v>213</v>
      </c>
      <c r="C102" s="26">
        <v>1656.8086920000001</v>
      </c>
      <c r="D102" s="7" t="str">
        <f t="shared" si="20"/>
        <v>N/A</v>
      </c>
      <c r="E102" s="26">
        <v>1676.6333976999999</v>
      </c>
      <c r="F102" s="7" t="str">
        <f t="shared" si="21"/>
        <v>N/A</v>
      </c>
      <c r="G102" s="26">
        <v>1637.9624403</v>
      </c>
      <c r="H102" s="7" t="str">
        <f t="shared" si="22"/>
        <v>N/A</v>
      </c>
      <c r="I102" s="8">
        <v>1.1970000000000001</v>
      </c>
      <c r="J102" s="8">
        <v>-2.31</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173020320</v>
      </c>
      <c r="D106" s="7" t="str">
        <f t="shared" si="20"/>
        <v>N/A</v>
      </c>
      <c r="E106" s="26">
        <v>203484855</v>
      </c>
      <c r="F106" s="7" t="str">
        <f t="shared" si="21"/>
        <v>N/A</v>
      </c>
      <c r="G106" s="26">
        <v>261029209</v>
      </c>
      <c r="H106" s="7" t="str">
        <f t="shared" si="22"/>
        <v>N/A</v>
      </c>
      <c r="I106" s="8">
        <v>17.61</v>
      </c>
      <c r="J106" s="8">
        <v>28.28</v>
      </c>
      <c r="K106" s="25" t="s">
        <v>734</v>
      </c>
      <c r="L106" s="85" t="str">
        <f t="shared" si="19"/>
        <v>Yes</v>
      </c>
    </row>
    <row r="107" spans="1:12" x14ac:dyDescent="0.25">
      <c r="A107" s="108" t="s">
        <v>520</v>
      </c>
      <c r="B107" s="21" t="s">
        <v>213</v>
      </c>
      <c r="C107" s="22">
        <v>13479</v>
      </c>
      <c r="D107" s="7" t="str">
        <f t="shared" si="20"/>
        <v>N/A</v>
      </c>
      <c r="E107" s="22">
        <v>13772</v>
      </c>
      <c r="F107" s="7" t="str">
        <f t="shared" si="21"/>
        <v>N/A</v>
      </c>
      <c r="G107" s="22">
        <v>14626</v>
      </c>
      <c r="H107" s="7" t="str">
        <f t="shared" si="22"/>
        <v>N/A</v>
      </c>
      <c r="I107" s="8">
        <v>2.1739999999999999</v>
      </c>
      <c r="J107" s="8">
        <v>6.2009999999999996</v>
      </c>
      <c r="K107" s="25" t="s">
        <v>734</v>
      </c>
      <c r="L107" s="85" t="str">
        <f t="shared" si="19"/>
        <v>Yes</v>
      </c>
    </row>
    <row r="108" spans="1:12" ht="25" x14ac:dyDescent="0.25">
      <c r="A108" s="108" t="s">
        <v>1169</v>
      </c>
      <c r="B108" s="21" t="s">
        <v>213</v>
      </c>
      <c r="C108" s="26">
        <v>12836.287558</v>
      </c>
      <c r="D108" s="7" t="str">
        <f t="shared" si="20"/>
        <v>N/A</v>
      </c>
      <c r="E108" s="26">
        <v>14775.258132000001</v>
      </c>
      <c r="F108" s="7" t="str">
        <f t="shared" si="21"/>
        <v>N/A</v>
      </c>
      <c r="G108" s="26">
        <v>17846.93074</v>
      </c>
      <c r="H108" s="7" t="str">
        <f t="shared" si="22"/>
        <v>N/A</v>
      </c>
      <c r="I108" s="8">
        <v>15.11</v>
      </c>
      <c r="J108" s="8">
        <v>20.79</v>
      </c>
      <c r="K108" s="25" t="s">
        <v>734</v>
      </c>
      <c r="L108" s="85" t="str">
        <f t="shared" si="19"/>
        <v>Yes</v>
      </c>
    </row>
    <row r="109" spans="1:12" ht="25" x14ac:dyDescent="0.25">
      <c r="A109" s="108" t="s">
        <v>1170</v>
      </c>
      <c r="B109" s="21" t="s">
        <v>213</v>
      </c>
      <c r="C109" s="26">
        <v>8083319</v>
      </c>
      <c r="D109" s="7" t="str">
        <f t="shared" si="20"/>
        <v>N/A</v>
      </c>
      <c r="E109" s="26">
        <v>6532976</v>
      </c>
      <c r="F109" s="7" t="str">
        <f t="shared" si="21"/>
        <v>N/A</v>
      </c>
      <c r="G109" s="26">
        <v>10684037</v>
      </c>
      <c r="H109" s="7" t="str">
        <f t="shared" si="22"/>
        <v>N/A</v>
      </c>
      <c r="I109" s="8">
        <v>-19.2</v>
      </c>
      <c r="J109" s="8">
        <v>63.54</v>
      </c>
      <c r="K109" s="25" t="s">
        <v>734</v>
      </c>
      <c r="L109" s="85" t="str">
        <f t="shared" si="19"/>
        <v>No</v>
      </c>
    </row>
    <row r="110" spans="1:12" x14ac:dyDescent="0.25">
      <c r="A110" s="108" t="s">
        <v>521</v>
      </c>
      <c r="B110" s="21" t="s">
        <v>213</v>
      </c>
      <c r="C110" s="22">
        <v>973</v>
      </c>
      <c r="D110" s="7" t="str">
        <f t="shared" si="20"/>
        <v>N/A</v>
      </c>
      <c r="E110" s="22">
        <v>1013</v>
      </c>
      <c r="F110" s="7" t="str">
        <f t="shared" si="21"/>
        <v>N/A</v>
      </c>
      <c r="G110" s="22">
        <v>1027</v>
      </c>
      <c r="H110" s="7" t="str">
        <f t="shared" si="22"/>
        <v>N/A</v>
      </c>
      <c r="I110" s="8">
        <v>4.1109999999999998</v>
      </c>
      <c r="J110" s="8">
        <v>1.3819999999999999</v>
      </c>
      <c r="K110" s="25" t="s">
        <v>734</v>
      </c>
      <c r="L110" s="85" t="str">
        <f t="shared" si="19"/>
        <v>Yes</v>
      </c>
    </row>
    <row r="111" spans="1:12" ht="25" x14ac:dyDescent="0.25">
      <c r="A111" s="108" t="s">
        <v>1171</v>
      </c>
      <c r="B111" s="21" t="s">
        <v>213</v>
      </c>
      <c r="C111" s="26">
        <v>8307.6248715000002</v>
      </c>
      <c r="D111" s="7" t="str">
        <f t="shared" si="20"/>
        <v>N/A</v>
      </c>
      <c r="E111" s="26">
        <v>6449.1372161999998</v>
      </c>
      <c r="F111" s="7" t="str">
        <f t="shared" si="21"/>
        <v>N/A</v>
      </c>
      <c r="G111" s="26">
        <v>10403.151899</v>
      </c>
      <c r="H111" s="7" t="str">
        <f t="shared" si="22"/>
        <v>N/A</v>
      </c>
      <c r="I111" s="8">
        <v>-22.4</v>
      </c>
      <c r="J111" s="8">
        <v>61.31</v>
      </c>
      <c r="K111" s="25" t="s">
        <v>734</v>
      </c>
      <c r="L111" s="85" t="str">
        <f t="shared" si="19"/>
        <v>No</v>
      </c>
    </row>
    <row r="112" spans="1:12" ht="25" x14ac:dyDescent="0.25">
      <c r="A112" s="108" t="s">
        <v>1172</v>
      </c>
      <c r="B112" s="21" t="s">
        <v>213</v>
      </c>
      <c r="C112" s="26">
        <v>3295636</v>
      </c>
      <c r="D112" s="7" t="str">
        <f t="shared" si="20"/>
        <v>N/A</v>
      </c>
      <c r="E112" s="26">
        <v>3952243</v>
      </c>
      <c r="F112" s="7" t="str">
        <f t="shared" si="21"/>
        <v>N/A</v>
      </c>
      <c r="G112" s="26">
        <v>11904818</v>
      </c>
      <c r="H112" s="7" t="str">
        <f t="shared" si="22"/>
        <v>N/A</v>
      </c>
      <c r="I112" s="8">
        <v>19.920000000000002</v>
      </c>
      <c r="J112" s="8">
        <v>201.2</v>
      </c>
      <c r="K112" s="25" t="s">
        <v>734</v>
      </c>
      <c r="L112" s="85" t="str">
        <f t="shared" si="19"/>
        <v>No</v>
      </c>
    </row>
    <row r="113" spans="1:12" x14ac:dyDescent="0.25">
      <c r="A113" s="108" t="s">
        <v>522</v>
      </c>
      <c r="B113" s="21" t="s">
        <v>213</v>
      </c>
      <c r="C113" s="22">
        <v>1196</v>
      </c>
      <c r="D113" s="7" t="str">
        <f t="shared" si="20"/>
        <v>N/A</v>
      </c>
      <c r="E113" s="22">
        <v>1350</v>
      </c>
      <c r="F113" s="7" t="str">
        <f t="shared" si="21"/>
        <v>N/A</v>
      </c>
      <c r="G113" s="22">
        <v>1720</v>
      </c>
      <c r="H113" s="7" t="str">
        <f t="shared" si="22"/>
        <v>N/A</v>
      </c>
      <c r="I113" s="8">
        <v>12.88</v>
      </c>
      <c r="J113" s="8">
        <v>27.41</v>
      </c>
      <c r="K113" s="25" t="s">
        <v>734</v>
      </c>
      <c r="L113" s="85" t="str">
        <f t="shared" si="19"/>
        <v>Yes</v>
      </c>
    </row>
    <row r="114" spans="1:12" ht="25" x14ac:dyDescent="0.25">
      <c r="A114" s="108" t="s">
        <v>1173</v>
      </c>
      <c r="B114" s="21" t="s">
        <v>213</v>
      </c>
      <c r="C114" s="26">
        <v>2755.548495</v>
      </c>
      <c r="D114" s="7" t="str">
        <f t="shared" si="20"/>
        <v>N/A</v>
      </c>
      <c r="E114" s="26">
        <v>2927.5874073999998</v>
      </c>
      <c r="F114" s="7" t="str">
        <f t="shared" si="21"/>
        <v>N/A</v>
      </c>
      <c r="G114" s="26">
        <v>6921.4058139999997</v>
      </c>
      <c r="H114" s="7" t="str">
        <f t="shared" si="22"/>
        <v>N/A</v>
      </c>
      <c r="I114" s="8">
        <v>6.2430000000000003</v>
      </c>
      <c r="J114" s="8">
        <v>136.4</v>
      </c>
      <c r="K114" s="25" t="s">
        <v>734</v>
      </c>
      <c r="L114" s="85" t="str">
        <f t="shared" si="19"/>
        <v>No</v>
      </c>
    </row>
    <row r="115" spans="1:12" ht="25" x14ac:dyDescent="0.25">
      <c r="A115" s="108" t="s">
        <v>1174</v>
      </c>
      <c r="B115" s="21" t="s">
        <v>213</v>
      </c>
      <c r="C115" s="26">
        <v>1457272</v>
      </c>
      <c r="D115" s="7" t="str">
        <f t="shared" ref="D115:D146" si="23">IF($B115="N/A","N/A",IF(C115&gt;10,"No",IF(C115&lt;-10,"No","Yes")))</f>
        <v>N/A</v>
      </c>
      <c r="E115" s="26">
        <v>1462956</v>
      </c>
      <c r="F115" s="7" t="str">
        <f t="shared" ref="F115:F146" si="24">IF($B115="N/A","N/A",IF(E115&gt;10,"No",IF(E115&lt;-10,"No","Yes")))</f>
        <v>N/A</v>
      </c>
      <c r="G115" s="26">
        <v>1921793</v>
      </c>
      <c r="H115" s="7" t="str">
        <f t="shared" ref="H115:H146" si="25">IF($B115="N/A","N/A",IF(G115&gt;10,"No",IF(G115&lt;-10,"No","Yes")))</f>
        <v>N/A</v>
      </c>
      <c r="I115" s="8">
        <v>0.39</v>
      </c>
      <c r="J115" s="8">
        <v>31.36</v>
      </c>
      <c r="K115" s="25" t="s">
        <v>734</v>
      </c>
      <c r="L115" s="85" t="str">
        <f t="shared" si="19"/>
        <v>No</v>
      </c>
    </row>
    <row r="116" spans="1:12" ht="25" x14ac:dyDescent="0.25">
      <c r="A116" s="108" t="s">
        <v>523</v>
      </c>
      <c r="B116" s="21" t="s">
        <v>213</v>
      </c>
      <c r="C116" s="22">
        <v>3225</v>
      </c>
      <c r="D116" s="7" t="str">
        <f t="shared" si="23"/>
        <v>N/A</v>
      </c>
      <c r="E116" s="22">
        <v>3059</v>
      </c>
      <c r="F116" s="7" t="str">
        <f t="shared" si="24"/>
        <v>N/A</v>
      </c>
      <c r="G116" s="22">
        <v>3686</v>
      </c>
      <c r="H116" s="7" t="str">
        <f t="shared" si="25"/>
        <v>N/A</v>
      </c>
      <c r="I116" s="8">
        <v>-5.15</v>
      </c>
      <c r="J116" s="8">
        <v>20.5</v>
      </c>
      <c r="K116" s="25" t="s">
        <v>734</v>
      </c>
      <c r="L116" s="85" t="str">
        <f t="shared" si="19"/>
        <v>Yes</v>
      </c>
    </row>
    <row r="117" spans="1:12" ht="25" x14ac:dyDescent="0.25">
      <c r="A117" s="108" t="s">
        <v>1175</v>
      </c>
      <c r="B117" s="21" t="s">
        <v>213</v>
      </c>
      <c r="C117" s="26">
        <v>451.86728682</v>
      </c>
      <c r="D117" s="7" t="str">
        <f t="shared" si="23"/>
        <v>N/A</v>
      </c>
      <c r="E117" s="26">
        <v>478.24648578</v>
      </c>
      <c r="F117" s="7" t="str">
        <f t="shared" si="24"/>
        <v>N/A</v>
      </c>
      <c r="G117" s="26">
        <v>521.37628866</v>
      </c>
      <c r="H117" s="7" t="str">
        <f t="shared" si="25"/>
        <v>N/A</v>
      </c>
      <c r="I117" s="8">
        <v>5.8380000000000001</v>
      </c>
      <c r="J117" s="8">
        <v>9.0180000000000007</v>
      </c>
      <c r="K117" s="25" t="s">
        <v>734</v>
      </c>
      <c r="L117" s="85" t="str">
        <f t="shared" si="19"/>
        <v>Yes</v>
      </c>
    </row>
    <row r="118" spans="1:12" ht="25" x14ac:dyDescent="0.25">
      <c r="A118" s="108" t="s">
        <v>1176</v>
      </c>
      <c r="B118" s="21" t="s">
        <v>213</v>
      </c>
      <c r="C118" s="26">
        <v>36450</v>
      </c>
      <c r="D118" s="7" t="str">
        <f t="shared" si="23"/>
        <v>N/A</v>
      </c>
      <c r="E118" s="26">
        <v>18980</v>
      </c>
      <c r="F118" s="7" t="str">
        <f t="shared" si="24"/>
        <v>N/A</v>
      </c>
      <c r="G118" s="26">
        <v>10438</v>
      </c>
      <c r="H118" s="7" t="str">
        <f t="shared" si="25"/>
        <v>N/A</v>
      </c>
      <c r="I118" s="8">
        <v>-47.9</v>
      </c>
      <c r="J118" s="8">
        <v>-45</v>
      </c>
      <c r="K118" s="25" t="s">
        <v>734</v>
      </c>
      <c r="L118" s="85" t="str">
        <f t="shared" si="19"/>
        <v>No</v>
      </c>
    </row>
    <row r="119" spans="1:12" ht="25" x14ac:dyDescent="0.25">
      <c r="A119" s="108" t="s">
        <v>524</v>
      </c>
      <c r="B119" s="21" t="s">
        <v>213</v>
      </c>
      <c r="C119" s="22">
        <v>113</v>
      </c>
      <c r="D119" s="7" t="str">
        <f t="shared" si="23"/>
        <v>N/A</v>
      </c>
      <c r="E119" s="22">
        <v>108</v>
      </c>
      <c r="F119" s="7" t="str">
        <f t="shared" si="24"/>
        <v>N/A</v>
      </c>
      <c r="G119" s="22">
        <v>13</v>
      </c>
      <c r="H119" s="7" t="str">
        <f t="shared" si="25"/>
        <v>N/A</v>
      </c>
      <c r="I119" s="8">
        <v>-4.42</v>
      </c>
      <c r="J119" s="8">
        <v>-88</v>
      </c>
      <c r="K119" s="25" t="s">
        <v>734</v>
      </c>
      <c r="L119" s="85" t="str">
        <f t="shared" si="19"/>
        <v>No</v>
      </c>
    </row>
    <row r="120" spans="1:12" ht="25" x14ac:dyDescent="0.25">
      <c r="A120" s="108" t="s">
        <v>1177</v>
      </c>
      <c r="B120" s="21" t="s">
        <v>213</v>
      </c>
      <c r="C120" s="26">
        <v>322.56637167999997</v>
      </c>
      <c r="D120" s="7" t="str">
        <f t="shared" si="23"/>
        <v>N/A</v>
      </c>
      <c r="E120" s="26">
        <v>175.74074074000001</v>
      </c>
      <c r="F120" s="7" t="str">
        <f t="shared" si="24"/>
        <v>N/A</v>
      </c>
      <c r="G120" s="26">
        <v>802.92307691999997</v>
      </c>
      <c r="H120" s="7" t="str">
        <f t="shared" si="25"/>
        <v>N/A</v>
      </c>
      <c r="I120" s="8">
        <v>-45.5</v>
      </c>
      <c r="J120" s="8">
        <v>356.9</v>
      </c>
      <c r="K120" s="25" t="s">
        <v>734</v>
      </c>
      <c r="L120" s="85" t="str">
        <f t="shared" si="19"/>
        <v>No</v>
      </c>
    </row>
    <row r="121" spans="1:12" ht="25" x14ac:dyDescent="0.25">
      <c r="A121" s="108" t="s">
        <v>1178</v>
      </c>
      <c r="B121" s="21" t="s">
        <v>213</v>
      </c>
      <c r="C121" s="26">
        <v>97450561</v>
      </c>
      <c r="D121" s="7" t="str">
        <f t="shared" si="23"/>
        <v>N/A</v>
      </c>
      <c r="E121" s="26">
        <v>102292168</v>
      </c>
      <c r="F121" s="7" t="str">
        <f t="shared" si="24"/>
        <v>N/A</v>
      </c>
      <c r="G121" s="26">
        <v>146939994</v>
      </c>
      <c r="H121" s="7" t="str">
        <f t="shared" si="25"/>
        <v>N/A</v>
      </c>
      <c r="I121" s="8">
        <v>4.968</v>
      </c>
      <c r="J121" s="8">
        <v>43.65</v>
      </c>
      <c r="K121" s="25" t="s">
        <v>734</v>
      </c>
      <c r="L121" s="85" t="str">
        <f t="shared" si="19"/>
        <v>No</v>
      </c>
    </row>
    <row r="122" spans="1:12" x14ac:dyDescent="0.25">
      <c r="A122" s="108" t="s">
        <v>525</v>
      </c>
      <c r="B122" s="21" t="s">
        <v>213</v>
      </c>
      <c r="C122" s="22">
        <v>3136</v>
      </c>
      <c r="D122" s="7" t="str">
        <f t="shared" si="23"/>
        <v>N/A</v>
      </c>
      <c r="E122" s="22">
        <v>3319</v>
      </c>
      <c r="F122" s="7" t="str">
        <f t="shared" si="24"/>
        <v>N/A</v>
      </c>
      <c r="G122" s="22">
        <v>3476</v>
      </c>
      <c r="H122" s="7" t="str">
        <f t="shared" si="25"/>
        <v>N/A</v>
      </c>
      <c r="I122" s="8">
        <v>5.835</v>
      </c>
      <c r="J122" s="8">
        <v>4.7300000000000004</v>
      </c>
      <c r="K122" s="25" t="s">
        <v>734</v>
      </c>
      <c r="L122" s="85" t="str">
        <f t="shared" si="19"/>
        <v>Yes</v>
      </c>
    </row>
    <row r="123" spans="1:12" ht="25" x14ac:dyDescent="0.25">
      <c r="A123" s="108" t="s">
        <v>1179</v>
      </c>
      <c r="B123" s="21" t="s">
        <v>213</v>
      </c>
      <c r="C123" s="26">
        <v>31074.796236999999</v>
      </c>
      <c r="D123" s="7" t="str">
        <f t="shared" si="23"/>
        <v>N/A</v>
      </c>
      <c r="E123" s="26">
        <v>30820.177162</v>
      </c>
      <c r="F123" s="7" t="str">
        <f t="shared" si="24"/>
        <v>N/A</v>
      </c>
      <c r="G123" s="26">
        <v>42272.725547000002</v>
      </c>
      <c r="H123" s="7" t="str">
        <f t="shared" si="25"/>
        <v>N/A</v>
      </c>
      <c r="I123" s="8">
        <v>-0.81899999999999995</v>
      </c>
      <c r="J123" s="8">
        <v>37.159999999999997</v>
      </c>
      <c r="K123" s="25" t="s">
        <v>734</v>
      </c>
      <c r="L123" s="85" t="str">
        <f t="shared" si="19"/>
        <v>No</v>
      </c>
    </row>
    <row r="124" spans="1:12" ht="25" x14ac:dyDescent="0.25">
      <c r="A124" s="108" t="s">
        <v>1180</v>
      </c>
      <c r="B124" s="21" t="s">
        <v>213</v>
      </c>
      <c r="C124" s="26">
        <v>4239796</v>
      </c>
      <c r="D124" s="7" t="str">
        <f t="shared" si="23"/>
        <v>N/A</v>
      </c>
      <c r="E124" s="26">
        <v>4531109</v>
      </c>
      <c r="F124" s="7" t="str">
        <f t="shared" si="24"/>
        <v>N/A</v>
      </c>
      <c r="G124" s="26">
        <v>4418088</v>
      </c>
      <c r="H124" s="7" t="str">
        <f t="shared" si="25"/>
        <v>N/A</v>
      </c>
      <c r="I124" s="8">
        <v>6.8710000000000004</v>
      </c>
      <c r="J124" s="8">
        <v>-2.4900000000000002</v>
      </c>
      <c r="K124" s="25" t="s">
        <v>734</v>
      </c>
      <c r="L124" s="85" t="str">
        <f t="shared" si="19"/>
        <v>Yes</v>
      </c>
    </row>
    <row r="125" spans="1:12" ht="25" x14ac:dyDescent="0.25">
      <c r="A125" s="108" t="s">
        <v>526</v>
      </c>
      <c r="B125" s="21" t="s">
        <v>213</v>
      </c>
      <c r="C125" s="22">
        <v>9208</v>
      </c>
      <c r="D125" s="7" t="str">
        <f t="shared" si="23"/>
        <v>N/A</v>
      </c>
      <c r="E125" s="22">
        <v>9245</v>
      </c>
      <c r="F125" s="7" t="str">
        <f t="shared" si="24"/>
        <v>N/A</v>
      </c>
      <c r="G125" s="22">
        <v>9421</v>
      </c>
      <c r="H125" s="7" t="str">
        <f t="shared" si="25"/>
        <v>N/A</v>
      </c>
      <c r="I125" s="8">
        <v>0.40179999999999999</v>
      </c>
      <c r="J125" s="8">
        <v>1.9039999999999999</v>
      </c>
      <c r="K125" s="25" t="s">
        <v>734</v>
      </c>
      <c r="L125" s="85" t="str">
        <f t="shared" si="19"/>
        <v>Yes</v>
      </c>
    </row>
    <row r="126" spans="1:12" ht="25" x14ac:dyDescent="0.25">
      <c r="A126" s="108" t="s">
        <v>1181</v>
      </c>
      <c r="B126" s="21" t="s">
        <v>213</v>
      </c>
      <c r="C126" s="26">
        <v>460.44700261000003</v>
      </c>
      <c r="D126" s="7" t="str">
        <f t="shared" si="23"/>
        <v>N/A</v>
      </c>
      <c r="E126" s="26">
        <v>490.11454839999999</v>
      </c>
      <c r="F126" s="7" t="str">
        <f t="shared" si="24"/>
        <v>N/A</v>
      </c>
      <c r="G126" s="26">
        <v>468.96168134999999</v>
      </c>
      <c r="H126" s="7" t="str">
        <f t="shared" si="25"/>
        <v>N/A</v>
      </c>
      <c r="I126" s="8">
        <v>6.4429999999999996</v>
      </c>
      <c r="J126" s="8">
        <v>-4.32</v>
      </c>
      <c r="K126" s="25" t="s">
        <v>734</v>
      </c>
      <c r="L126" s="85" t="str">
        <f t="shared" si="19"/>
        <v>Yes</v>
      </c>
    </row>
    <row r="127" spans="1:12" ht="25" x14ac:dyDescent="0.25">
      <c r="A127" s="108" t="s">
        <v>1182</v>
      </c>
      <c r="B127" s="21" t="s">
        <v>213</v>
      </c>
      <c r="C127" s="26">
        <v>2865541</v>
      </c>
      <c r="D127" s="7" t="str">
        <f t="shared" si="23"/>
        <v>N/A</v>
      </c>
      <c r="E127" s="26">
        <v>2167334</v>
      </c>
      <c r="F127" s="7" t="str">
        <f t="shared" si="24"/>
        <v>N/A</v>
      </c>
      <c r="G127" s="26">
        <v>2548742</v>
      </c>
      <c r="H127" s="7" t="str">
        <f t="shared" si="25"/>
        <v>N/A</v>
      </c>
      <c r="I127" s="8">
        <v>-24.4</v>
      </c>
      <c r="J127" s="8">
        <v>17.600000000000001</v>
      </c>
      <c r="K127" s="25" t="s">
        <v>734</v>
      </c>
      <c r="L127" s="85" t="str">
        <f t="shared" si="19"/>
        <v>Yes</v>
      </c>
    </row>
    <row r="128" spans="1:12" x14ac:dyDescent="0.25">
      <c r="A128" s="108" t="s">
        <v>527</v>
      </c>
      <c r="B128" s="21" t="s">
        <v>213</v>
      </c>
      <c r="C128" s="22">
        <v>1660</v>
      </c>
      <c r="D128" s="7" t="str">
        <f t="shared" si="23"/>
        <v>N/A</v>
      </c>
      <c r="E128" s="22">
        <v>1499</v>
      </c>
      <c r="F128" s="7" t="str">
        <f t="shared" si="24"/>
        <v>N/A</v>
      </c>
      <c r="G128" s="22">
        <v>1107</v>
      </c>
      <c r="H128" s="7" t="str">
        <f t="shared" si="25"/>
        <v>N/A</v>
      </c>
      <c r="I128" s="8">
        <v>-9.6999999999999993</v>
      </c>
      <c r="J128" s="8">
        <v>-26.2</v>
      </c>
      <c r="K128" s="25" t="s">
        <v>734</v>
      </c>
      <c r="L128" s="85" t="str">
        <f t="shared" si="19"/>
        <v>Yes</v>
      </c>
    </row>
    <row r="129" spans="1:12" ht="25" x14ac:dyDescent="0.25">
      <c r="A129" s="108" t="s">
        <v>1183</v>
      </c>
      <c r="B129" s="21" t="s">
        <v>213</v>
      </c>
      <c r="C129" s="26">
        <v>1726.2295181</v>
      </c>
      <c r="D129" s="7" t="str">
        <f t="shared" si="23"/>
        <v>N/A</v>
      </c>
      <c r="E129" s="26">
        <v>1445.8532355</v>
      </c>
      <c r="F129" s="7" t="str">
        <f t="shared" si="24"/>
        <v>N/A</v>
      </c>
      <c r="G129" s="26">
        <v>2302.3866305000001</v>
      </c>
      <c r="H129" s="7" t="str">
        <f t="shared" si="25"/>
        <v>N/A</v>
      </c>
      <c r="I129" s="8">
        <v>-16.2</v>
      </c>
      <c r="J129" s="8">
        <v>59.24</v>
      </c>
      <c r="K129" s="25" t="s">
        <v>734</v>
      </c>
      <c r="L129" s="85" t="str">
        <f t="shared" si="19"/>
        <v>No</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23760</v>
      </c>
      <c r="D133" s="7" t="str">
        <f t="shared" si="23"/>
        <v>N/A</v>
      </c>
      <c r="E133" s="26">
        <v>26439</v>
      </c>
      <c r="F133" s="7" t="str">
        <f t="shared" si="24"/>
        <v>N/A</v>
      </c>
      <c r="G133" s="26">
        <v>437199</v>
      </c>
      <c r="H133" s="7" t="str">
        <f t="shared" si="25"/>
        <v>N/A</v>
      </c>
      <c r="I133" s="8">
        <v>11.28</v>
      </c>
      <c r="J133" s="8">
        <v>1554</v>
      </c>
      <c r="K133" s="25" t="s">
        <v>734</v>
      </c>
      <c r="L133" s="85" t="str">
        <f t="shared" si="19"/>
        <v>No</v>
      </c>
    </row>
    <row r="134" spans="1:12" x14ac:dyDescent="0.25">
      <c r="A134" s="108" t="s">
        <v>529</v>
      </c>
      <c r="B134" s="21" t="s">
        <v>213</v>
      </c>
      <c r="C134" s="22">
        <v>11</v>
      </c>
      <c r="D134" s="7" t="str">
        <f t="shared" si="23"/>
        <v>N/A</v>
      </c>
      <c r="E134" s="22">
        <v>11</v>
      </c>
      <c r="F134" s="7" t="str">
        <f t="shared" si="24"/>
        <v>N/A</v>
      </c>
      <c r="G134" s="22">
        <v>167</v>
      </c>
      <c r="H134" s="7" t="str">
        <f t="shared" si="25"/>
        <v>N/A</v>
      </c>
      <c r="I134" s="8">
        <v>400</v>
      </c>
      <c r="J134" s="8">
        <v>3240</v>
      </c>
      <c r="K134" s="25" t="s">
        <v>734</v>
      </c>
      <c r="L134" s="85" t="str">
        <f t="shared" si="19"/>
        <v>No</v>
      </c>
    </row>
    <row r="135" spans="1:12" x14ac:dyDescent="0.25">
      <c r="A135" s="108" t="s">
        <v>1187</v>
      </c>
      <c r="B135" s="21" t="s">
        <v>213</v>
      </c>
      <c r="C135" s="26">
        <v>23760</v>
      </c>
      <c r="D135" s="7" t="str">
        <f t="shared" si="23"/>
        <v>N/A</v>
      </c>
      <c r="E135" s="26">
        <v>5287.8</v>
      </c>
      <c r="F135" s="7" t="str">
        <f t="shared" si="24"/>
        <v>N/A</v>
      </c>
      <c r="G135" s="26">
        <v>2617.9580838000002</v>
      </c>
      <c r="H135" s="7" t="str">
        <f t="shared" si="25"/>
        <v>N/A</v>
      </c>
      <c r="I135" s="8">
        <v>-77.7</v>
      </c>
      <c r="J135" s="8">
        <v>-50.5</v>
      </c>
      <c r="K135" s="25" t="s">
        <v>734</v>
      </c>
      <c r="L135" s="85" t="str">
        <f t="shared" si="19"/>
        <v>No</v>
      </c>
    </row>
    <row r="136" spans="1:12" x14ac:dyDescent="0.25">
      <c r="A136" s="108" t="s">
        <v>1188</v>
      </c>
      <c r="B136" s="21" t="s">
        <v>213</v>
      </c>
      <c r="C136" s="26">
        <v>42187614</v>
      </c>
      <c r="D136" s="7" t="str">
        <f t="shared" si="23"/>
        <v>N/A</v>
      </c>
      <c r="E136" s="26">
        <v>64578145</v>
      </c>
      <c r="F136" s="7" t="str">
        <f t="shared" si="24"/>
        <v>N/A</v>
      </c>
      <c r="G136" s="26">
        <v>0</v>
      </c>
      <c r="H136" s="7" t="str">
        <f t="shared" si="25"/>
        <v>N/A</v>
      </c>
      <c r="I136" s="8">
        <v>53.07</v>
      </c>
      <c r="J136" s="8">
        <v>-100</v>
      </c>
      <c r="K136" s="25" t="s">
        <v>734</v>
      </c>
      <c r="L136" s="85" t="str">
        <f t="shared" si="19"/>
        <v>No</v>
      </c>
    </row>
    <row r="137" spans="1:12" x14ac:dyDescent="0.25">
      <c r="A137" s="108" t="s">
        <v>530</v>
      </c>
      <c r="B137" s="21" t="s">
        <v>213</v>
      </c>
      <c r="C137" s="22">
        <v>937</v>
      </c>
      <c r="D137" s="7" t="str">
        <f t="shared" si="23"/>
        <v>N/A</v>
      </c>
      <c r="E137" s="22">
        <v>1425</v>
      </c>
      <c r="F137" s="7" t="str">
        <f t="shared" si="24"/>
        <v>N/A</v>
      </c>
      <c r="G137" s="22">
        <v>0</v>
      </c>
      <c r="H137" s="7" t="str">
        <f t="shared" si="25"/>
        <v>N/A</v>
      </c>
      <c r="I137" s="8">
        <v>52.08</v>
      </c>
      <c r="J137" s="8">
        <v>-100</v>
      </c>
      <c r="K137" s="25" t="s">
        <v>734</v>
      </c>
      <c r="L137" s="85" t="str">
        <f t="shared" si="19"/>
        <v>No</v>
      </c>
    </row>
    <row r="138" spans="1:12" x14ac:dyDescent="0.25">
      <c r="A138" s="108" t="s">
        <v>1189</v>
      </c>
      <c r="B138" s="21" t="s">
        <v>213</v>
      </c>
      <c r="C138" s="26">
        <v>45024.134471999998</v>
      </c>
      <c r="D138" s="7" t="str">
        <f t="shared" si="23"/>
        <v>N/A</v>
      </c>
      <c r="E138" s="26">
        <v>45317.996490999998</v>
      </c>
      <c r="F138" s="7" t="str">
        <f t="shared" si="24"/>
        <v>N/A</v>
      </c>
      <c r="G138" s="26" t="s">
        <v>1747</v>
      </c>
      <c r="H138" s="7" t="str">
        <f t="shared" si="25"/>
        <v>N/A</v>
      </c>
      <c r="I138" s="8">
        <v>0.65269999999999995</v>
      </c>
      <c r="J138" s="8" t="s">
        <v>1747</v>
      </c>
      <c r="K138" s="25" t="s">
        <v>734</v>
      </c>
      <c r="L138" s="85" t="str">
        <f t="shared" si="19"/>
        <v>N/A</v>
      </c>
    </row>
    <row r="139" spans="1:12" x14ac:dyDescent="0.25">
      <c r="A139" s="134" t="s">
        <v>404</v>
      </c>
      <c r="B139" s="10" t="s">
        <v>213</v>
      </c>
      <c r="C139" s="10">
        <v>5897106255</v>
      </c>
      <c r="D139" s="7" t="str">
        <f t="shared" si="23"/>
        <v>N/A</v>
      </c>
      <c r="E139" s="10">
        <v>6243471443</v>
      </c>
      <c r="F139" s="7" t="str">
        <f t="shared" si="24"/>
        <v>N/A</v>
      </c>
      <c r="G139" s="10">
        <v>7489347026</v>
      </c>
      <c r="H139" s="7" t="str">
        <f t="shared" si="25"/>
        <v>N/A</v>
      </c>
      <c r="I139" s="8">
        <v>5.8730000000000002</v>
      </c>
      <c r="J139" s="8">
        <v>19.95</v>
      </c>
      <c r="K139" s="10" t="s">
        <v>213</v>
      </c>
      <c r="L139" s="85" t="str">
        <f t="shared" ref="L139:L158" si="26">IF(J139="Div by 0", "N/A", IF(K139="N/A","N/A", IF(J139&gt;VALUE(MID(K139,1,2)), "No", IF(J139&lt;-1*VALUE(MID(K139,1,2)), "No", "Yes"))))</f>
        <v>N/A</v>
      </c>
    </row>
    <row r="140" spans="1:12" x14ac:dyDescent="0.25">
      <c r="A140" s="134" t="s">
        <v>1190</v>
      </c>
      <c r="B140" s="10" t="s">
        <v>213</v>
      </c>
      <c r="C140" s="10">
        <v>7864.3182890999997</v>
      </c>
      <c r="D140" s="7" t="str">
        <f t="shared" si="23"/>
        <v>N/A</v>
      </c>
      <c r="E140" s="10">
        <v>8048.4072537000002</v>
      </c>
      <c r="F140" s="7" t="str">
        <f t="shared" si="24"/>
        <v>N/A</v>
      </c>
      <c r="G140" s="10">
        <v>9157.2818060000009</v>
      </c>
      <c r="H140" s="7" t="str">
        <f t="shared" si="25"/>
        <v>N/A</v>
      </c>
      <c r="I140" s="8">
        <v>2.3410000000000002</v>
      </c>
      <c r="J140" s="8">
        <v>13.78</v>
      </c>
      <c r="K140" s="10" t="s">
        <v>213</v>
      </c>
      <c r="L140" s="85" t="str">
        <f t="shared" si="26"/>
        <v>N/A</v>
      </c>
    </row>
    <row r="141" spans="1:12" x14ac:dyDescent="0.25">
      <c r="A141" s="134" t="s">
        <v>405</v>
      </c>
      <c r="B141" s="10" t="s">
        <v>213</v>
      </c>
      <c r="C141" s="10">
        <v>43852</v>
      </c>
      <c r="D141" s="7" t="str">
        <f t="shared" si="23"/>
        <v>N/A</v>
      </c>
      <c r="E141" s="10">
        <v>519426</v>
      </c>
      <c r="F141" s="7" t="str">
        <f t="shared" si="24"/>
        <v>N/A</v>
      </c>
      <c r="G141" s="10">
        <v>1264935</v>
      </c>
      <c r="H141" s="7" t="str">
        <f t="shared" si="25"/>
        <v>N/A</v>
      </c>
      <c r="I141" s="8">
        <v>1084</v>
      </c>
      <c r="J141" s="8">
        <v>143.5</v>
      </c>
      <c r="K141" s="10" t="s">
        <v>213</v>
      </c>
      <c r="L141" s="85" t="str">
        <f t="shared" si="26"/>
        <v>N/A</v>
      </c>
    </row>
    <row r="142" spans="1:12" x14ac:dyDescent="0.25">
      <c r="A142" s="134" t="s">
        <v>1191</v>
      </c>
      <c r="B142" s="10" t="s">
        <v>213</v>
      </c>
      <c r="C142" s="10">
        <v>3132.2857143000001</v>
      </c>
      <c r="D142" s="7" t="str">
        <f t="shared" si="23"/>
        <v>N/A</v>
      </c>
      <c r="E142" s="10">
        <v>30554.470588</v>
      </c>
      <c r="F142" s="7" t="str">
        <f t="shared" si="24"/>
        <v>N/A</v>
      </c>
      <c r="G142" s="10">
        <v>13315.105262999999</v>
      </c>
      <c r="H142" s="7" t="str">
        <f t="shared" si="25"/>
        <v>N/A</v>
      </c>
      <c r="I142" s="8">
        <v>875.5</v>
      </c>
      <c r="J142" s="8">
        <v>-56.4</v>
      </c>
      <c r="K142" s="10" t="s">
        <v>213</v>
      </c>
      <c r="L142" s="85" t="str">
        <f t="shared" si="26"/>
        <v>N/A</v>
      </c>
    </row>
    <row r="143" spans="1:12" x14ac:dyDescent="0.25">
      <c r="A143" s="134" t="s">
        <v>406</v>
      </c>
      <c r="B143" s="10" t="s">
        <v>213</v>
      </c>
      <c r="C143" s="10">
        <v>36106243</v>
      </c>
      <c r="D143" s="7" t="str">
        <f t="shared" si="23"/>
        <v>N/A</v>
      </c>
      <c r="E143" s="10">
        <v>49699123</v>
      </c>
      <c r="F143" s="7" t="str">
        <f t="shared" si="24"/>
        <v>N/A</v>
      </c>
      <c r="G143" s="10">
        <v>60383639</v>
      </c>
      <c r="H143" s="7" t="str">
        <f t="shared" si="25"/>
        <v>N/A</v>
      </c>
      <c r="I143" s="8">
        <v>37.65</v>
      </c>
      <c r="J143" s="8">
        <v>21.5</v>
      </c>
      <c r="K143" s="10" t="s">
        <v>213</v>
      </c>
      <c r="L143" s="85" t="str">
        <f t="shared" si="26"/>
        <v>N/A</v>
      </c>
    </row>
    <row r="144" spans="1:12" x14ac:dyDescent="0.25">
      <c r="A144" s="134" t="s">
        <v>1192</v>
      </c>
      <c r="B144" s="10" t="s">
        <v>213</v>
      </c>
      <c r="C144" s="10">
        <v>457.56232417000001</v>
      </c>
      <c r="D144" s="7" t="str">
        <f t="shared" si="23"/>
        <v>N/A</v>
      </c>
      <c r="E144" s="10">
        <v>574.61612190999995</v>
      </c>
      <c r="F144" s="7" t="str">
        <f t="shared" si="24"/>
        <v>N/A</v>
      </c>
      <c r="G144" s="10">
        <v>656.12281730999996</v>
      </c>
      <c r="H144" s="7" t="str">
        <f t="shared" si="25"/>
        <v>N/A</v>
      </c>
      <c r="I144" s="8">
        <v>25.58</v>
      </c>
      <c r="J144" s="8">
        <v>14.18</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85" t="str">
        <f t="shared" si="26"/>
        <v>N/A</v>
      </c>
    </row>
    <row r="148" spans="1:13" x14ac:dyDescent="0.25">
      <c r="A148" s="134" t="s">
        <v>1194</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9254</v>
      </c>
      <c r="D149" s="7" t="str">
        <f t="shared" si="27"/>
        <v>N/A</v>
      </c>
      <c r="E149" s="10">
        <v>692549</v>
      </c>
      <c r="F149" s="7" t="str">
        <f t="shared" si="28"/>
        <v>N/A</v>
      </c>
      <c r="G149" s="10">
        <v>446172</v>
      </c>
      <c r="H149" s="7" t="str">
        <f t="shared" si="29"/>
        <v>N/A</v>
      </c>
      <c r="I149" s="8">
        <v>7384</v>
      </c>
      <c r="J149" s="8">
        <v>-35.6</v>
      </c>
      <c r="K149" s="10" t="s">
        <v>213</v>
      </c>
      <c r="L149" s="85" t="str">
        <f t="shared" si="26"/>
        <v>N/A</v>
      </c>
    </row>
    <row r="150" spans="1:13" x14ac:dyDescent="0.25">
      <c r="A150" s="134" t="s">
        <v>1195</v>
      </c>
      <c r="B150" s="10" t="s">
        <v>213</v>
      </c>
      <c r="C150" s="10">
        <v>5.6289537713</v>
      </c>
      <c r="D150" s="7" t="str">
        <f t="shared" si="27"/>
        <v>N/A</v>
      </c>
      <c r="E150" s="10">
        <v>226.69361702</v>
      </c>
      <c r="F150" s="7" t="str">
        <f t="shared" si="28"/>
        <v>N/A</v>
      </c>
      <c r="G150" s="10">
        <v>207.42538354000001</v>
      </c>
      <c r="H150" s="7" t="str">
        <f t="shared" si="29"/>
        <v>N/A</v>
      </c>
      <c r="I150" s="8">
        <v>3927</v>
      </c>
      <c r="J150" s="8">
        <v>-8.5</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40202724</v>
      </c>
      <c r="D153" s="7" t="str">
        <f t="shared" si="27"/>
        <v>N/A</v>
      </c>
      <c r="E153" s="10">
        <v>45728249</v>
      </c>
      <c r="F153" s="7" t="str">
        <f t="shared" si="28"/>
        <v>N/A</v>
      </c>
      <c r="G153" s="10">
        <v>56804899</v>
      </c>
      <c r="H153" s="7" t="str">
        <f t="shared" si="29"/>
        <v>N/A</v>
      </c>
      <c r="I153" s="8">
        <v>13.74</v>
      </c>
      <c r="J153" s="8">
        <v>24.22</v>
      </c>
      <c r="K153" s="10" t="s">
        <v>213</v>
      </c>
      <c r="L153" s="85" t="str">
        <f t="shared" si="26"/>
        <v>N/A</v>
      </c>
      <c r="M153" s="31"/>
    </row>
    <row r="154" spans="1:13" x14ac:dyDescent="0.25">
      <c r="A154" s="134" t="s">
        <v>1197</v>
      </c>
      <c r="B154" s="10" t="s">
        <v>213</v>
      </c>
      <c r="C154" s="10">
        <v>50128.084788</v>
      </c>
      <c r="D154" s="7" t="str">
        <f t="shared" si="27"/>
        <v>N/A</v>
      </c>
      <c r="E154" s="10">
        <v>47435.942946000003</v>
      </c>
      <c r="F154" s="7" t="str">
        <f t="shared" si="28"/>
        <v>N/A</v>
      </c>
      <c r="G154" s="10">
        <v>54410.822797000001</v>
      </c>
      <c r="H154" s="7" t="str">
        <f t="shared" si="29"/>
        <v>N/A</v>
      </c>
      <c r="I154" s="8">
        <v>-5.37</v>
      </c>
      <c r="J154" s="8">
        <v>14.7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749940</v>
      </c>
      <c r="D6" s="7" t="str">
        <f t="shared" ref="D6:D11" si="0">IF($B6="N/A","N/A",IF(C6&gt;10,"No",IF(C6&lt;-10,"No","Yes")))</f>
        <v>N/A</v>
      </c>
      <c r="E6" s="1">
        <v>775845</v>
      </c>
      <c r="F6" s="7" t="str">
        <f t="shared" ref="F6:F11" si="1">IF($B6="N/A","N/A",IF(E6&gt;10,"No",IF(E6&lt;-10,"No","Yes")))</f>
        <v>N/A</v>
      </c>
      <c r="G6" s="1">
        <v>817994</v>
      </c>
      <c r="H6" s="7" t="str">
        <f t="shared" ref="H6:H11" si="2">IF($B6="N/A","N/A",IF(G6&gt;10,"No",IF(G6&lt;-10,"No","Yes")))</f>
        <v>N/A</v>
      </c>
      <c r="I6" s="8">
        <v>3.4540000000000002</v>
      </c>
      <c r="J6" s="8">
        <v>5.4329999999999998</v>
      </c>
      <c r="K6" s="1" t="s">
        <v>734</v>
      </c>
      <c r="L6" s="85" t="str">
        <f t="shared" ref="L6:L14" si="3">IF(J6="Div by 0", "N/A", IF(K6="N/A","N/A", IF(J6&gt;VALUE(MID(K6,1,2)), "No", IF(J6&lt;-1*VALUE(MID(K6,1,2)), "No", "Yes"))))</f>
        <v>Yes</v>
      </c>
    </row>
    <row r="7" spans="1:12" x14ac:dyDescent="0.25">
      <c r="A7" s="117" t="s">
        <v>100</v>
      </c>
      <c r="B7" s="25" t="s">
        <v>213</v>
      </c>
      <c r="C7" s="1">
        <v>52967</v>
      </c>
      <c r="D7" s="7" t="str">
        <f t="shared" si="0"/>
        <v>N/A</v>
      </c>
      <c r="E7" s="1">
        <v>53856</v>
      </c>
      <c r="F7" s="7" t="str">
        <f t="shared" si="1"/>
        <v>N/A</v>
      </c>
      <c r="G7" s="1">
        <v>54758</v>
      </c>
      <c r="H7" s="7" t="str">
        <f t="shared" si="2"/>
        <v>N/A</v>
      </c>
      <c r="I7" s="8">
        <v>1.6779999999999999</v>
      </c>
      <c r="J7" s="8">
        <v>1.675</v>
      </c>
      <c r="K7" s="25" t="s">
        <v>734</v>
      </c>
      <c r="L7" s="85" t="str">
        <f t="shared" si="3"/>
        <v>Yes</v>
      </c>
    </row>
    <row r="8" spans="1:12" x14ac:dyDescent="0.25">
      <c r="A8" s="117" t="s">
        <v>101</v>
      </c>
      <c r="B8" s="25" t="s">
        <v>213</v>
      </c>
      <c r="C8" s="1">
        <v>64407</v>
      </c>
      <c r="D8" s="7" t="str">
        <f t="shared" si="0"/>
        <v>N/A</v>
      </c>
      <c r="E8" s="1">
        <v>64583</v>
      </c>
      <c r="F8" s="7" t="str">
        <f t="shared" si="1"/>
        <v>N/A</v>
      </c>
      <c r="G8" s="1">
        <v>62766</v>
      </c>
      <c r="H8" s="7" t="str">
        <f t="shared" si="2"/>
        <v>N/A</v>
      </c>
      <c r="I8" s="8">
        <v>0.27329999999999999</v>
      </c>
      <c r="J8" s="8">
        <v>-2.81</v>
      </c>
      <c r="K8" s="25" t="s">
        <v>734</v>
      </c>
      <c r="L8" s="85" t="str">
        <f t="shared" si="3"/>
        <v>Yes</v>
      </c>
    </row>
    <row r="9" spans="1:12" x14ac:dyDescent="0.25">
      <c r="A9" s="117" t="s">
        <v>104</v>
      </c>
      <c r="B9" s="25" t="s">
        <v>213</v>
      </c>
      <c r="C9" s="1">
        <v>321855</v>
      </c>
      <c r="D9" s="7" t="str">
        <f t="shared" si="0"/>
        <v>N/A</v>
      </c>
      <c r="E9" s="1">
        <v>327823</v>
      </c>
      <c r="F9" s="7" t="str">
        <f t="shared" si="1"/>
        <v>N/A</v>
      </c>
      <c r="G9" s="1">
        <v>328517</v>
      </c>
      <c r="H9" s="7" t="str">
        <f t="shared" si="2"/>
        <v>N/A</v>
      </c>
      <c r="I9" s="8">
        <v>1.8540000000000001</v>
      </c>
      <c r="J9" s="8">
        <v>0.2117</v>
      </c>
      <c r="K9" s="25" t="s">
        <v>734</v>
      </c>
      <c r="L9" s="85" t="str">
        <f t="shared" si="3"/>
        <v>Yes</v>
      </c>
    </row>
    <row r="10" spans="1:12" x14ac:dyDescent="0.25">
      <c r="A10" s="117" t="s">
        <v>105</v>
      </c>
      <c r="B10" s="25" t="s">
        <v>213</v>
      </c>
      <c r="C10" s="1">
        <v>310711</v>
      </c>
      <c r="D10" s="7" t="str">
        <f t="shared" si="0"/>
        <v>N/A</v>
      </c>
      <c r="E10" s="1">
        <v>329583</v>
      </c>
      <c r="F10" s="7" t="str">
        <f t="shared" si="1"/>
        <v>N/A</v>
      </c>
      <c r="G10" s="1">
        <v>371953</v>
      </c>
      <c r="H10" s="7" t="str">
        <f t="shared" si="2"/>
        <v>N/A</v>
      </c>
      <c r="I10" s="8">
        <v>6.0739999999999998</v>
      </c>
      <c r="J10" s="8">
        <v>12.86</v>
      </c>
      <c r="K10" s="25" t="s">
        <v>734</v>
      </c>
      <c r="L10" s="85" t="str">
        <f t="shared" si="3"/>
        <v>Yes</v>
      </c>
    </row>
    <row r="11" spans="1:12" x14ac:dyDescent="0.25">
      <c r="A11" s="117" t="s">
        <v>77</v>
      </c>
      <c r="B11" s="1" t="s">
        <v>213</v>
      </c>
      <c r="C11" s="1">
        <v>634957.07999999996</v>
      </c>
      <c r="D11" s="7" t="str">
        <f t="shared" si="0"/>
        <v>N/A</v>
      </c>
      <c r="E11" s="1">
        <v>658930.9</v>
      </c>
      <c r="F11" s="7" t="str">
        <f t="shared" si="1"/>
        <v>N/A</v>
      </c>
      <c r="G11" s="1">
        <v>661659.18000000005</v>
      </c>
      <c r="H11" s="7" t="str">
        <f t="shared" si="2"/>
        <v>N/A</v>
      </c>
      <c r="I11" s="8">
        <v>3.7759999999999998</v>
      </c>
      <c r="J11" s="8">
        <v>0.41399999999999998</v>
      </c>
      <c r="K11" s="1" t="s">
        <v>735</v>
      </c>
      <c r="L11" s="85" t="str">
        <f t="shared" si="3"/>
        <v>Yes</v>
      </c>
    </row>
    <row r="12" spans="1:12" x14ac:dyDescent="0.25">
      <c r="A12" s="117" t="s">
        <v>115</v>
      </c>
      <c r="B12" s="1" t="s">
        <v>213</v>
      </c>
      <c r="C12" s="1">
        <v>87820</v>
      </c>
      <c r="D12" s="1" t="s">
        <v>213</v>
      </c>
      <c r="E12" s="1">
        <v>88385</v>
      </c>
      <c r="F12" s="1" t="s">
        <v>213</v>
      </c>
      <c r="G12" s="1">
        <v>90086</v>
      </c>
      <c r="H12" s="1" t="s">
        <v>213</v>
      </c>
      <c r="I12" s="8">
        <v>0.64339999999999997</v>
      </c>
      <c r="J12" s="8">
        <v>1.925</v>
      </c>
      <c r="K12" s="1" t="s">
        <v>735</v>
      </c>
      <c r="L12" s="85" t="str">
        <f t="shared" si="3"/>
        <v>Yes</v>
      </c>
    </row>
    <row r="13" spans="1:12" x14ac:dyDescent="0.25">
      <c r="A13" s="117" t="s">
        <v>446</v>
      </c>
      <c r="B13" s="1" t="s">
        <v>213</v>
      </c>
      <c r="C13" s="1">
        <v>47936</v>
      </c>
      <c r="D13" s="1" t="s">
        <v>213</v>
      </c>
      <c r="E13" s="1">
        <v>48352</v>
      </c>
      <c r="F13" s="1" t="s">
        <v>213</v>
      </c>
      <c r="G13" s="1">
        <v>48890</v>
      </c>
      <c r="H13" s="1" t="s">
        <v>213</v>
      </c>
      <c r="I13" s="8">
        <v>0.86780000000000002</v>
      </c>
      <c r="J13" s="8">
        <v>1.113</v>
      </c>
      <c r="K13" s="1" t="s">
        <v>735</v>
      </c>
      <c r="L13" s="85" t="str">
        <f t="shared" si="3"/>
        <v>Yes</v>
      </c>
    </row>
    <row r="14" spans="1:12" x14ac:dyDescent="0.25">
      <c r="A14" s="117" t="s">
        <v>447</v>
      </c>
      <c r="B14" s="1" t="s">
        <v>213</v>
      </c>
      <c r="C14" s="1">
        <v>33539</v>
      </c>
      <c r="D14" s="1" t="s">
        <v>213</v>
      </c>
      <c r="E14" s="1">
        <v>33483</v>
      </c>
      <c r="F14" s="1" t="s">
        <v>213</v>
      </c>
      <c r="G14" s="1">
        <v>33406</v>
      </c>
      <c r="H14" s="1" t="s">
        <v>213</v>
      </c>
      <c r="I14" s="8">
        <v>-0.16700000000000001</v>
      </c>
      <c r="J14" s="8">
        <v>-0.23</v>
      </c>
      <c r="K14" s="1" t="s">
        <v>735</v>
      </c>
      <c r="L14" s="85" t="str">
        <f t="shared" si="3"/>
        <v>Yes</v>
      </c>
    </row>
    <row r="15" spans="1:12" x14ac:dyDescent="0.25">
      <c r="A15" s="116" t="s">
        <v>58</v>
      </c>
      <c r="B15" s="25" t="s">
        <v>213</v>
      </c>
      <c r="C15" s="10">
        <v>5898278401</v>
      </c>
      <c r="D15" s="7" t="str">
        <f t="shared" ref="D15:D20" si="4">IF($B15="N/A","N/A",IF(C15&gt;10,"No",IF(C15&lt;-10,"No","Yes")))</f>
        <v>N/A</v>
      </c>
      <c r="E15" s="10">
        <v>6245669637</v>
      </c>
      <c r="F15" s="7" t="str">
        <f t="shared" ref="F15:F20" si="5">IF($B15="N/A","N/A",IF(E15&gt;10,"No",IF(E15&lt;-10,"No","Yes")))</f>
        <v>N/A</v>
      </c>
      <c r="G15" s="10">
        <v>7491083027</v>
      </c>
      <c r="H15" s="7" t="str">
        <f t="shared" ref="H15:H20" si="6">IF($B15="N/A","N/A",IF(G15&gt;10,"No",IF(G15&lt;-10,"No","Yes")))</f>
        <v>N/A</v>
      </c>
      <c r="I15" s="8">
        <v>5.89</v>
      </c>
      <c r="J15" s="8">
        <v>19.940000000000001</v>
      </c>
      <c r="K15" s="25" t="s">
        <v>734</v>
      </c>
      <c r="L15" s="85" t="str">
        <f t="shared" ref="L15:L20" si="7">IF(J15="Div by 0", "N/A", IF(K15="N/A","N/A", IF(J15&gt;VALUE(MID(K15,1,2)), "No", IF(J15&lt;-1*VALUE(MID(K15,1,2)), "No", "Yes"))))</f>
        <v>Yes</v>
      </c>
    </row>
    <row r="16" spans="1:12" x14ac:dyDescent="0.25">
      <c r="A16" s="116" t="s">
        <v>1106</v>
      </c>
      <c r="B16" s="25" t="s">
        <v>213</v>
      </c>
      <c r="C16" s="10">
        <v>7865.0004013999996</v>
      </c>
      <c r="D16" s="7" t="str">
        <f t="shared" si="4"/>
        <v>N/A</v>
      </c>
      <c r="E16" s="10">
        <v>8050.1513021000001</v>
      </c>
      <c r="F16" s="7" t="str">
        <f t="shared" si="5"/>
        <v>N/A</v>
      </c>
      <c r="G16" s="10">
        <v>9157.8703841000006</v>
      </c>
      <c r="H16" s="7" t="str">
        <f t="shared" si="6"/>
        <v>N/A</v>
      </c>
      <c r="I16" s="8">
        <v>2.3540000000000001</v>
      </c>
      <c r="J16" s="8">
        <v>13.76</v>
      </c>
      <c r="K16" s="25" t="s">
        <v>734</v>
      </c>
      <c r="L16" s="85" t="str">
        <f t="shared" si="7"/>
        <v>Yes</v>
      </c>
    </row>
    <row r="17" spans="1:12" x14ac:dyDescent="0.25">
      <c r="A17" s="116" t="s">
        <v>1206</v>
      </c>
      <c r="B17" s="25" t="s">
        <v>213</v>
      </c>
      <c r="C17" s="10">
        <v>30582.170181000001</v>
      </c>
      <c r="D17" s="7" t="str">
        <f t="shared" si="4"/>
        <v>N/A</v>
      </c>
      <c r="E17" s="10">
        <v>30463.352477</v>
      </c>
      <c r="F17" s="7" t="str">
        <f t="shared" si="5"/>
        <v>N/A</v>
      </c>
      <c r="G17" s="10">
        <v>34293.140527000003</v>
      </c>
      <c r="H17" s="7" t="str">
        <f t="shared" si="6"/>
        <v>N/A</v>
      </c>
      <c r="I17" s="8">
        <v>-0.38900000000000001</v>
      </c>
      <c r="J17" s="8">
        <v>12.57</v>
      </c>
      <c r="K17" s="25" t="s">
        <v>734</v>
      </c>
      <c r="L17" s="85" t="str">
        <f t="shared" si="7"/>
        <v>Yes</v>
      </c>
    </row>
    <row r="18" spans="1:12" x14ac:dyDescent="0.25">
      <c r="A18" s="116" t="s">
        <v>1207</v>
      </c>
      <c r="B18" s="25" t="s">
        <v>213</v>
      </c>
      <c r="C18" s="10">
        <v>29681.966463000001</v>
      </c>
      <c r="D18" s="7" t="str">
        <f t="shared" si="4"/>
        <v>N/A</v>
      </c>
      <c r="E18" s="10">
        <v>30413.075871000001</v>
      </c>
      <c r="F18" s="7" t="str">
        <f t="shared" si="5"/>
        <v>N/A</v>
      </c>
      <c r="G18" s="10">
        <v>39681.560479</v>
      </c>
      <c r="H18" s="7" t="str">
        <f t="shared" si="6"/>
        <v>N/A</v>
      </c>
      <c r="I18" s="8">
        <v>2.4630000000000001</v>
      </c>
      <c r="J18" s="8">
        <v>30.48</v>
      </c>
      <c r="K18" s="25" t="s">
        <v>734</v>
      </c>
      <c r="L18" s="85" t="str">
        <f t="shared" si="7"/>
        <v>No</v>
      </c>
    </row>
    <row r="19" spans="1:12" x14ac:dyDescent="0.25">
      <c r="A19" s="116" t="s">
        <v>1208</v>
      </c>
      <c r="B19" s="25" t="s">
        <v>213</v>
      </c>
      <c r="C19" s="10">
        <v>2852.1344890999999</v>
      </c>
      <c r="D19" s="7" t="str">
        <f t="shared" si="4"/>
        <v>N/A</v>
      </c>
      <c r="E19" s="10">
        <v>3060.8027044999999</v>
      </c>
      <c r="F19" s="7" t="str">
        <f t="shared" si="5"/>
        <v>N/A</v>
      </c>
      <c r="G19" s="10">
        <v>3514.6812524000002</v>
      </c>
      <c r="H19" s="7" t="str">
        <f t="shared" si="6"/>
        <v>N/A</v>
      </c>
      <c r="I19" s="8">
        <v>7.3159999999999998</v>
      </c>
      <c r="J19" s="8">
        <v>14.83</v>
      </c>
      <c r="K19" s="25" t="s">
        <v>734</v>
      </c>
      <c r="L19" s="85" t="str">
        <f t="shared" si="7"/>
        <v>Yes</v>
      </c>
    </row>
    <row r="20" spans="1:12" x14ac:dyDescent="0.25">
      <c r="A20" s="116" t="s">
        <v>1209</v>
      </c>
      <c r="B20" s="25" t="s">
        <v>213</v>
      </c>
      <c r="C20" s="10">
        <v>4662.6364467000003</v>
      </c>
      <c r="D20" s="7" t="str">
        <f t="shared" si="4"/>
        <v>N/A</v>
      </c>
      <c r="E20" s="10">
        <v>4968.2966718999996</v>
      </c>
      <c r="F20" s="7" t="str">
        <f t="shared" si="5"/>
        <v>N/A</v>
      </c>
      <c r="G20" s="10">
        <v>5290.9208206000003</v>
      </c>
      <c r="H20" s="7" t="str">
        <f t="shared" si="6"/>
        <v>N/A</v>
      </c>
      <c r="I20" s="8">
        <v>6.556</v>
      </c>
      <c r="J20" s="8">
        <v>6.4939999999999998</v>
      </c>
      <c r="K20" s="25" t="s">
        <v>734</v>
      </c>
      <c r="L20" s="85" t="str">
        <f t="shared" si="7"/>
        <v>Yes</v>
      </c>
    </row>
    <row r="21" spans="1:12" x14ac:dyDescent="0.25">
      <c r="A21" s="108" t="s">
        <v>1110</v>
      </c>
      <c r="B21" s="25" t="s">
        <v>213</v>
      </c>
      <c r="C21" s="10">
        <v>8067.7836414000003</v>
      </c>
      <c r="D21" s="7" t="str">
        <f t="shared" ref="D21:D22" si="8">IF($B21="N/A","N/A",IF(C21&gt;10,"No",IF(C21&lt;-10,"No","Yes")))</f>
        <v>N/A</v>
      </c>
      <c r="E21" s="10">
        <v>8255.8174904999996</v>
      </c>
      <c r="F21" s="7" t="str">
        <f t="shared" ref="F21:F22" si="9">IF($B21="N/A","N/A",IF(E21&gt;10,"No",IF(E21&lt;-10,"No","Yes")))</f>
        <v>N/A</v>
      </c>
      <c r="G21" s="10">
        <v>9231.0362344000005</v>
      </c>
      <c r="H21" s="7" t="str">
        <f t="shared" ref="H21:H22" si="10">IF($B21="N/A","N/A",IF(G21&gt;10,"No",IF(G21&lt;-10,"No","Yes")))</f>
        <v>N/A</v>
      </c>
      <c r="I21" s="8">
        <v>2.331</v>
      </c>
      <c r="J21" s="8">
        <v>11.81</v>
      </c>
      <c r="K21" s="25" t="s">
        <v>734</v>
      </c>
      <c r="L21" s="85" t="str">
        <f>IF(J21="Div by 0", "N/A", IF(OR(J21="N/A",K21="N/A"),"N/A", IF(J21&gt;VALUE(MID(K21,1,2)), "No", IF(J21&lt;-1*VALUE(MID(K21,1,2)), "No", "Yes"))))</f>
        <v>Yes</v>
      </c>
    </row>
    <row r="22" spans="1:12" x14ac:dyDescent="0.25">
      <c r="A22" s="108" t="s">
        <v>1111</v>
      </c>
      <c r="B22" s="25" t="s">
        <v>213</v>
      </c>
      <c r="C22" s="10">
        <v>7616.6957435000004</v>
      </c>
      <c r="D22" s="7" t="str">
        <f t="shared" si="8"/>
        <v>N/A</v>
      </c>
      <c r="E22" s="10">
        <v>7800.6637030000002</v>
      </c>
      <c r="F22" s="7" t="str">
        <f t="shared" si="9"/>
        <v>N/A</v>
      </c>
      <c r="G22" s="10">
        <v>9071.2810979000005</v>
      </c>
      <c r="H22" s="7" t="str">
        <f t="shared" si="10"/>
        <v>N/A</v>
      </c>
      <c r="I22" s="8">
        <v>2.415</v>
      </c>
      <c r="J22" s="8">
        <v>16.29</v>
      </c>
      <c r="K22" s="25" t="s">
        <v>734</v>
      </c>
      <c r="L22" s="85" t="str">
        <f>IF(J22="Div by 0", "N/A", IF(OR(J22="N/A",K22="N/A"),"N/A", IF(J22&gt;VALUE(MID(K22,1,2)), "No", IF(J22&lt;-1*VALUE(MID(K22,1,2)), "No", "Yes"))))</f>
        <v>Yes</v>
      </c>
    </row>
    <row r="23" spans="1:12" x14ac:dyDescent="0.25">
      <c r="A23" s="116" t="s">
        <v>1210</v>
      </c>
      <c r="B23" s="25" t="s">
        <v>213</v>
      </c>
      <c r="C23" s="10">
        <v>29418.06568</v>
      </c>
      <c r="D23" s="7" t="str">
        <f>IF($B23="N/A","N/A",IF(C23&gt;10,"No",IF(C23&lt;-10,"No","Yes")))</f>
        <v>N/A</v>
      </c>
      <c r="E23" s="10">
        <v>29606.055971000002</v>
      </c>
      <c r="F23" s="7" t="str">
        <f>IF($B23="N/A","N/A",IF(E23&gt;10,"No",IF(E23&lt;-10,"No","Yes")))</f>
        <v>N/A</v>
      </c>
      <c r="G23" s="10">
        <v>35764.438426000001</v>
      </c>
      <c r="H23" s="7" t="str">
        <f>IF($B23="N/A","N/A",IF(G23&gt;10,"No",IF(G23&lt;-10,"No","Yes")))</f>
        <v>N/A</v>
      </c>
      <c r="I23" s="8">
        <v>0.63900000000000001</v>
      </c>
      <c r="J23" s="8">
        <v>20.8</v>
      </c>
      <c r="K23" s="25" t="s">
        <v>734</v>
      </c>
      <c r="L23" s="85" t="str">
        <f>IF(J23="Div by 0", "N/A", IF(K23="N/A","N/A", IF(J23&gt;VALUE(MID(K23,1,2)), "No", IF(J23&lt;-1*VALUE(MID(K23,1,2)), "No", "Yes"))))</f>
        <v>Yes</v>
      </c>
    </row>
    <row r="24" spans="1:12" x14ac:dyDescent="0.25">
      <c r="A24" s="116" t="s">
        <v>1211</v>
      </c>
      <c r="B24" s="25" t="s">
        <v>213</v>
      </c>
      <c r="C24" s="10">
        <v>31577.476093000001</v>
      </c>
      <c r="D24" s="7" t="str">
        <f>IF($B24="N/A","N/A",IF(C24&gt;10,"No",IF(C24&lt;-10,"No","Yes")))</f>
        <v>N/A</v>
      </c>
      <c r="E24" s="10">
        <v>31551.112074000001</v>
      </c>
      <c r="F24" s="7" t="str">
        <f>IF($B24="N/A","N/A",IF(E24&gt;10,"No",IF(E24&lt;-10,"No","Yes")))</f>
        <v>N/A</v>
      </c>
      <c r="G24" s="10">
        <v>35609.376355</v>
      </c>
      <c r="H24" s="7" t="str">
        <f>IF($B24="N/A","N/A",IF(G24&gt;10,"No",IF(G24&lt;-10,"No","Yes")))</f>
        <v>N/A</v>
      </c>
      <c r="I24" s="8">
        <v>-8.3000000000000004E-2</v>
      </c>
      <c r="J24" s="8">
        <v>12.86</v>
      </c>
      <c r="K24" s="25" t="s">
        <v>734</v>
      </c>
      <c r="L24" s="85" t="str">
        <f>IF(J24="Div by 0", "N/A", IF(K24="N/A","N/A", IF(J24&gt;VALUE(MID(K24,1,2)), "No", IF(J24&lt;-1*VALUE(MID(K24,1,2)), "No", "Yes"))))</f>
        <v>Yes</v>
      </c>
    </row>
    <row r="25" spans="1:12" x14ac:dyDescent="0.25">
      <c r="A25" s="116" t="s">
        <v>1212</v>
      </c>
      <c r="B25" s="25" t="s">
        <v>213</v>
      </c>
      <c r="C25" s="10">
        <v>30911.393184</v>
      </c>
      <c r="D25" s="7" t="str">
        <f>IF($B25="N/A","N/A",IF(C25&gt;10,"No",IF(C25&lt;-10,"No","Yes")))</f>
        <v>N/A</v>
      </c>
      <c r="E25" s="10">
        <v>31393.632172000001</v>
      </c>
      <c r="F25" s="7" t="str">
        <f>IF($B25="N/A","N/A",IF(E25&gt;10,"No",IF(E25&lt;-10,"No","Yes")))</f>
        <v>N/A</v>
      </c>
      <c r="G25" s="10">
        <v>42705.277225999998</v>
      </c>
      <c r="H25" s="7" t="str">
        <f>IF($B25="N/A","N/A",IF(G25&gt;10,"No",IF(G25&lt;-10,"No","Yes")))</f>
        <v>N/A</v>
      </c>
      <c r="I25" s="8">
        <v>1.56</v>
      </c>
      <c r="J25" s="8">
        <v>36.03</v>
      </c>
      <c r="K25" s="25" t="s">
        <v>734</v>
      </c>
      <c r="L25" s="85" t="str">
        <f>IF(J25="Div by 0", "N/A", IF(K25="N/A","N/A", IF(J25&gt;VALUE(MID(K25,1,2)), "No", IF(J25&lt;-1*VALUE(MID(K25,1,2)), "No", "Yes"))))</f>
        <v>No</v>
      </c>
    </row>
    <row r="26" spans="1:12" x14ac:dyDescent="0.25">
      <c r="A26" s="116" t="s">
        <v>1213</v>
      </c>
      <c r="B26" s="25" t="s">
        <v>213</v>
      </c>
      <c r="C26" s="10">
        <v>27934.103998999999</v>
      </c>
      <c r="D26" s="7" t="str">
        <f t="shared" ref="D26:D27" si="11">IF($B26="N/A","N/A",IF(C26&gt;10,"No",IF(C26&lt;-10,"No","Yes")))</f>
        <v>N/A</v>
      </c>
      <c r="E26" s="10">
        <v>28212.920065999999</v>
      </c>
      <c r="F26" s="7" t="str">
        <f t="shared" ref="F26:F30" si="12">IF($B26="N/A","N/A",IF(E26&gt;10,"No",IF(E26&lt;-10,"No","Yes")))</f>
        <v>N/A</v>
      </c>
      <c r="G26" s="10">
        <v>32898.001474999997</v>
      </c>
      <c r="H26" s="7" t="str">
        <f t="shared" ref="H26:H27" si="13">IF($B26="N/A","N/A",IF(G26&gt;10,"No",IF(G26&lt;-10,"No","Yes")))</f>
        <v>N/A</v>
      </c>
      <c r="I26" s="8">
        <v>0.99809999999999999</v>
      </c>
      <c r="J26" s="8">
        <v>16.61</v>
      </c>
      <c r="K26" s="25" t="s">
        <v>734</v>
      </c>
      <c r="L26" s="85" t="str">
        <f>IF(J26="Div by 0", "N/A", IF(OR(J26="N/A",K26="N/A"),"N/A", IF(J26&gt;VALUE(MID(K26,1,2)), "No", IF(J26&lt;-1*VALUE(MID(K26,1,2)), "No", "Yes"))))</f>
        <v>Yes</v>
      </c>
    </row>
    <row r="27" spans="1:12" x14ac:dyDescent="0.25">
      <c r="A27" s="116" t="s">
        <v>1214</v>
      </c>
      <c r="B27" s="25" t="s">
        <v>213</v>
      </c>
      <c r="C27" s="10">
        <v>31891.034765</v>
      </c>
      <c r="D27" s="7" t="str">
        <f t="shared" si="11"/>
        <v>N/A</v>
      </c>
      <c r="E27" s="10">
        <v>31893.785693000002</v>
      </c>
      <c r="F27" s="7" t="str">
        <f t="shared" si="12"/>
        <v>N/A</v>
      </c>
      <c r="G27" s="10">
        <v>40388.018854000002</v>
      </c>
      <c r="H27" s="7" t="str">
        <f t="shared" si="13"/>
        <v>N/A</v>
      </c>
      <c r="I27" s="8">
        <v>8.6E-3</v>
      </c>
      <c r="J27" s="8">
        <v>26.63</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0</v>
      </c>
      <c r="D31" s="7" t="str">
        <f t="shared" ref="D31:D69" si="17">IF($B31="N/A","N/A",IF(C31&gt;10,"No",IF(C31&lt;-10,"No","Yes")))</f>
        <v>N/A</v>
      </c>
      <c r="E31" s="9">
        <v>0</v>
      </c>
      <c r="F31" s="7" t="str">
        <f t="shared" ref="F31:F69" si="18">IF($B31="N/A","N/A",IF(E31&gt;10,"No",IF(E31&lt;-10,"No","Yes")))</f>
        <v>N/A</v>
      </c>
      <c r="G31" s="9">
        <v>0</v>
      </c>
      <c r="H31" s="7" t="str">
        <f t="shared" ref="H31:H69" si="19">IF($B31="N/A","N/A",IF(G31&gt;10,"No",IF(G31&lt;-10,"No","Yes")))</f>
        <v>N/A</v>
      </c>
      <c r="I31" s="8" t="s">
        <v>1747</v>
      </c>
      <c r="J31" s="8" t="s">
        <v>1747</v>
      </c>
      <c r="K31" s="25" t="s">
        <v>734</v>
      </c>
      <c r="L31" s="85" t="str">
        <f t="shared" ref="L31:L99" si="20">IF(J31="Div by 0", "N/A", IF(K31="N/A","N/A", IF(J31&gt;VALUE(MID(K31,1,2)), "No", IF(J31&lt;-1*VALUE(MID(K31,1,2)), "No", "Yes"))))</f>
        <v>N/A</v>
      </c>
    </row>
    <row r="32" spans="1:12" x14ac:dyDescent="0.25">
      <c r="A32" s="142" t="s">
        <v>22</v>
      </c>
      <c r="B32" s="21" t="s">
        <v>213</v>
      </c>
      <c r="C32" s="1">
        <v>0</v>
      </c>
      <c r="D32" s="7" t="str">
        <f t="shared" si="17"/>
        <v>N/A</v>
      </c>
      <c r="E32" s="1">
        <v>0</v>
      </c>
      <c r="F32" s="7" t="str">
        <f t="shared" si="18"/>
        <v>N/A</v>
      </c>
      <c r="G32" s="1">
        <v>0</v>
      </c>
      <c r="H32" s="7" t="str">
        <f t="shared" si="19"/>
        <v>N/A</v>
      </c>
      <c r="I32" s="8" t="s">
        <v>1747</v>
      </c>
      <c r="J32" s="8" t="s">
        <v>1747</v>
      </c>
      <c r="K32" s="25" t="s">
        <v>734</v>
      </c>
      <c r="L32" s="85" t="str">
        <f t="shared" si="20"/>
        <v>N/A</v>
      </c>
    </row>
    <row r="33" spans="1:12" x14ac:dyDescent="0.25">
      <c r="A33" s="142" t="s">
        <v>448</v>
      </c>
      <c r="B33" s="25" t="s">
        <v>213</v>
      </c>
      <c r="C33" s="1">
        <v>0</v>
      </c>
      <c r="D33" s="1" t="str">
        <f t="shared" si="17"/>
        <v>N/A</v>
      </c>
      <c r="E33" s="1">
        <v>0</v>
      </c>
      <c r="F33" s="1" t="str">
        <f t="shared" si="18"/>
        <v>N/A</v>
      </c>
      <c r="G33" s="1">
        <v>0</v>
      </c>
      <c r="H33" s="7" t="str">
        <f t="shared" si="19"/>
        <v>N/A</v>
      </c>
      <c r="I33" s="8" t="s">
        <v>1747</v>
      </c>
      <c r="J33" s="8" t="s">
        <v>1747</v>
      </c>
      <c r="K33" s="25" t="s">
        <v>734</v>
      </c>
      <c r="L33" s="85" t="str">
        <f t="shared" si="20"/>
        <v>N/A</v>
      </c>
    </row>
    <row r="34" spans="1:12" x14ac:dyDescent="0.25">
      <c r="A34" s="142" t="s">
        <v>1218</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1747</v>
      </c>
      <c r="J34" s="8" t="s">
        <v>1747</v>
      </c>
      <c r="K34" s="1" t="s">
        <v>734</v>
      </c>
      <c r="L34" s="85" t="str">
        <f t="shared" si="20"/>
        <v>N/A</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0</v>
      </c>
      <c r="D36" s="5" t="str">
        <f t="shared" si="21"/>
        <v>N/A</v>
      </c>
      <c r="E36" s="1">
        <v>0</v>
      </c>
      <c r="F36" s="5" t="str">
        <f t="shared" si="22"/>
        <v>N/A</v>
      </c>
      <c r="G36" s="1">
        <v>0</v>
      </c>
      <c r="H36" s="5" t="str">
        <f t="shared" si="23"/>
        <v>N/A</v>
      </c>
      <c r="I36" s="8" t="s">
        <v>1747</v>
      </c>
      <c r="J36" s="8" t="s">
        <v>1747</v>
      </c>
      <c r="K36" s="1" t="s">
        <v>734</v>
      </c>
      <c r="L36" s="85" t="str">
        <f t="shared" si="20"/>
        <v>N/A</v>
      </c>
    </row>
    <row r="37" spans="1:12" x14ac:dyDescent="0.25">
      <c r="A37" s="142" t="s">
        <v>1221</v>
      </c>
      <c r="B37" s="3" t="s">
        <v>213</v>
      </c>
      <c r="C37" s="1">
        <v>0</v>
      </c>
      <c r="D37" s="5" t="str">
        <f t="shared" si="21"/>
        <v>N/A</v>
      </c>
      <c r="E37" s="1">
        <v>0</v>
      </c>
      <c r="F37" s="5" t="str">
        <f t="shared" si="22"/>
        <v>N/A</v>
      </c>
      <c r="G37" s="1">
        <v>0</v>
      </c>
      <c r="H37" s="5" t="str">
        <f t="shared" si="23"/>
        <v>N/A</v>
      </c>
      <c r="I37" s="8" t="s">
        <v>1747</v>
      </c>
      <c r="J37" s="8" t="s">
        <v>1747</v>
      </c>
      <c r="K37" s="1" t="s">
        <v>734</v>
      </c>
      <c r="L37" s="85" t="str">
        <f t="shared" si="20"/>
        <v>N/A</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0</v>
      </c>
      <c r="D39" s="1" t="str">
        <f t="shared" si="17"/>
        <v>N/A</v>
      </c>
      <c r="E39" s="1">
        <v>0</v>
      </c>
      <c r="F39" s="1" t="str">
        <f t="shared" si="18"/>
        <v>N/A</v>
      </c>
      <c r="G39" s="1">
        <v>0</v>
      </c>
      <c r="H39" s="7" t="str">
        <f t="shared" si="19"/>
        <v>N/A</v>
      </c>
      <c r="I39" s="8" t="s">
        <v>1747</v>
      </c>
      <c r="J39" s="8" t="s">
        <v>1747</v>
      </c>
      <c r="K39" s="25" t="s">
        <v>734</v>
      </c>
      <c r="L39" s="85" t="str">
        <f t="shared" si="20"/>
        <v>N/A</v>
      </c>
    </row>
    <row r="40" spans="1:12" x14ac:dyDescent="0.25">
      <c r="A40" s="142" t="s">
        <v>1223</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1747</v>
      </c>
      <c r="J40" s="8" t="s">
        <v>1747</v>
      </c>
      <c r="K40" s="1" t="s">
        <v>734</v>
      </c>
      <c r="L40" s="85" t="str">
        <f t="shared" si="20"/>
        <v>N/A</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0</v>
      </c>
      <c r="D42" s="5" t="str">
        <f t="shared" si="24"/>
        <v>N/A</v>
      </c>
      <c r="E42" s="1">
        <v>0</v>
      </c>
      <c r="F42" s="5" t="str">
        <f t="shared" si="25"/>
        <v>N/A</v>
      </c>
      <c r="G42" s="1">
        <v>0</v>
      </c>
      <c r="H42" s="5" t="str">
        <f t="shared" si="26"/>
        <v>N/A</v>
      </c>
      <c r="I42" s="8" t="s">
        <v>1747</v>
      </c>
      <c r="J42" s="8" t="s">
        <v>1747</v>
      </c>
      <c r="K42" s="1" t="s">
        <v>734</v>
      </c>
      <c r="L42" s="85" t="str">
        <f t="shared" si="20"/>
        <v>N/A</v>
      </c>
    </row>
    <row r="43" spans="1:12" x14ac:dyDescent="0.25">
      <c r="A43" s="142" t="s">
        <v>1226</v>
      </c>
      <c r="B43" s="3" t="s">
        <v>213</v>
      </c>
      <c r="C43" s="1">
        <v>0</v>
      </c>
      <c r="D43" s="5" t="str">
        <f t="shared" si="24"/>
        <v>N/A</v>
      </c>
      <c r="E43" s="1">
        <v>0</v>
      </c>
      <c r="F43" s="5" t="str">
        <f t="shared" si="25"/>
        <v>N/A</v>
      </c>
      <c r="G43" s="1">
        <v>0</v>
      </c>
      <c r="H43" s="5" t="str">
        <f t="shared" si="26"/>
        <v>N/A</v>
      </c>
      <c r="I43" s="8" t="s">
        <v>1747</v>
      </c>
      <c r="J43" s="8" t="s">
        <v>1747</v>
      </c>
      <c r="K43" s="1" t="s">
        <v>734</v>
      </c>
      <c r="L43" s="85" t="str">
        <f t="shared" si="20"/>
        <v>N/A</v>
      </c>
    </row>
    <row r="44" spans="1:12" x14ac:dyDescent="0.25">
      <c r="A44" s="142" t="s">
        <v>1227</v>
      </c>
      <c r="B44" s="3" t="s">
        <v>213</v>
      </c>
      <c r="C44" s="1">
        <v>0</v>
      </c>
      <c r="D44" s="5" t="str">
        <f t="shared" si="24"/>
        <v>N/A</v>
      </c>
      <c r="E44" s="1">
        <v>0</v>
      </c>
      <c r="F44" s="5" t="str">
        <f t="shared" si="25"/>
        <v>N/A</v>
      </c>
      <c r="G44" s="1">
        <v>0</v>
      </c>
      <c r="H44" s="5" t="str">
        <f t="shared" si="26"/>
        <v>N/A</v>
      </c>
      <c r="I44" s="8" t="s">
        <v>1747</v>
      </c>
      <c r="J44" s="8" t="s">
        <v>1747</v>
      </c>
      <c r="K44" s="1" t="s">
        <v>734</v>
      </c>
      <c r="L44" s="85" t="str">
        <f t="shared" si="20"/>
        <v>N/A</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0</v>
      </c>
      <c r="D46" s="1" t="str">
        <f t="shared" si="17"/>
        <v>N/A</v>
      </c>
      <c r="E46" s="1">
        <v>0</v>
      </c>
      <c r="F46" s="1" t="str">
        <f t="shared" si="18"/>
        <v>N/A</v>
      </c>
      <c r="G46" s="1">
        <v>0</v>
      </c>
      <c r="H46" s="7" t="str">
        <f t="shared" si="19"/>
        <v>N/A</v>
      </c>
      <c r="I46" s="8" t="s">
        <v>1747</v>
      </c>
      <c r="J46" s="8" t="s">
        <v>1747</v>
      </c>
      <c r="K46" s="25" t="s">
        <v>734</v>
      </c>
      <c r="L46" s="85" t="str">
        <f t="shared" si="20"/>
        <v>N/A</v>
      </c>
    </row>
    <row r="47" spans="1:12" x14ac:dyDescent="0.25">
      <c r="A47" s="142" t="s">
        <v>1229</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734</v>
      </c>
      <c r="L47" s="85" t="str">
        <f t="shared" si="20"/>
        <v>N/A</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0</v>
      </c>
      <c r="D49" s="5" t="str">
        <f t="shared" si="27"/>
        <v>N/A</v>
      </c>
      <c r="E49" s="1">
        <v>0</v>
      </c>
      <c r="F49" s="5" t="str">
        <f t="shared" si="28"/>
        <v>N/A</v>
      </c>
      <c r="G49" s="1">
        <v>0</v>
      </c>
      <c r="H49" s="5" t="str">
        <f t="shared" si="29"/>
        <v>N/A</v>
      </c>
      <c r="I49" s="8" t="s">
        <v>1747</v>
      </c>
      <c r="J49" s="8" t="s">
        <v>1747</v>
      </c>
      <c r="K49" s="1" t="s">
        <v>734</v>
      </c>
      <c r="L49" s="85" t="str">
        <f t="shared" si="20"/>
        <v>N/A</v>
      </c>
    </row>
    <row r="50" spans="1:12" x14ac:dyDescent="0.25">
      <c r="A50" s="142" t="s">
        <v>1232</v>
      </c>
      <c r="B50" s="3" t="s">
        <v>213</v>
      </c>
      <c r="C50" s="1">
        <v>0</v>
      </c>
      <c r="D50" s="5" t="str">
        <f t="shared" si="27"/>
        <v>N/A</v>
      </c>
      <c r="E50" s="1">
        <v>0</v>
      </c>
      <c r="F50" s="5" t="str">
        <f t="shared" si="28"/>
        <v>N/A</v>
      </c>
      <c r="G50" s="1">
        <v>0</v>
      </c>
      <c r="H50" s="5" t="str">
        <f t="shared" si="29"/>
        <v>N/A</v>
      </c>
      <c r="I50" s="8" t="s">
        <v>1747</v>
      </c>
      <c r="J50" s="8" t="s">
        <v>1747</v>
      </c>
      <c r="K50" s="1" t="s">
        <v>734</v>
      </c>
      <c r="L50" s="85" t="str">
        <f t="shared" si="20"/>
        <v>N/A</v>
      </c>
    </row>
    <row r="51" spans="1:12" x14ac:dyDescent="0.25">
      <c r="A51" s="142" t="s">
        <v>1233</v>
      </c>
      <c r="B51" s="3" t="s">
        <v>213</v>
      </c>
      <c r="C51" s="1">
        <v>0</v>
      </c>
      <c r="D51" s="5" t="str">
        <f t="shared" si="27"/>
        <v>N/A</v>
      </c>
      <c r="E51" s="1">
        <v>0</v>
      </c>
      <c r="F51" s="5" t="str">
        <f t="shared" si="28"/>
        <v>N/A</v>
      </c>
      <c r="G51" s="1">
        <v>0</v>
      </c>
      <c r="H51" s="5" t="str">
        <f t="shared" si="29"/>
        <v>N/A</v>
      </c>
      <c r="I51" s="8" t="s">
        <v>1747</v>
      </c>
      <c r="J51" s="8" t="s">
        <v>1747</v>
      </c>
      <c r="K51" s="1" t="s">
        <v>734</v>
      </c>
      <c r="L51" s="85" t="str">
        <f t="shared" si="20"/>
        <v>N/A</v>
      </c>
    </row>
    <row r="52" spans="1:12" x14ac:dyDescent="0.25">
      <c r="A52" s="142" t="s">
        <v>1234</v>
      </c>
      <c r="B52" s="3" t="s">
        <v>213</v>
      </c>
      <c r="C52" s="1">
        <v>0</v>
      </c>
      <c r="D52" s="5" t="str">
        <f t="shared" si="27"/>
        <v>N/A</v>
      </c>
      <c r="E52" s="1">
        <v>0</v>
      </c>
      <c r="F52" s="5" t="str">
        <f t="shared" si="28"/>
        <v>N/A</v>
      </c>
      <c r="G52" s="1">
        <v>0</v>
      </c>
      <c r="H52" s="5" t="str">
        <f t="shared" si="29"/>
        <v>N/A</v>
      </c>
      <c r="I52" s="8" t="s">
        <v>1747</v>
      </c>
      <c r="J52" s="8" t="s">
        <v>1747</v>
      </c>
      <c r="K52" s="1" t="s">
        <v>734</v>
      </c>
      <c r="L52" s="85" t="str">
        <f t="shared" si="20"/>
        <v>N/A</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0</v>
      </c>
      <c r="D54" s="1" t="str">
        <f t="shared" si="17"/>
        <v>N/A</v>
      </c>
      <c r="E54" s="1">
        <v>0</v>
      </c>
      <c r="F54" s="1" t="str">
        <f t="shared" si="18"/>
        <v>N/A</v>
      </c>
      <c r="G54" s="1">
        <v>0</v>
      </c>
      <c r="H54" s="7" t="str">
        <f t="shared" si="19"/>
        <v>N/A</v>
      </c>
      <c r="I54" s="8" t="s">
        <v>1747</v>
      </c>
      <c r="J54" s="8" t="s">
        <v>1747</v>
      </c>
      <c r="K54" s="25" t="s">
        <v>734</v>
      </c>
      <c r="L54" s="85" t="str">
        <f t="shared" si="20"/>
        <v>N/A</v>
      </c>
    </row>
    <row r="55" spans="1:12" x14ac:dyDescent="0.25">
      <c r="A55" s="142" t="s">
        <v>1236</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1747</v>
      </c>
      <c r="J55" s="8" t="s">
        <v>1747</v>
      </c>
      <c r="K55" s="1" t="s">
        <v>734</v>
      </c>
      <c r="L55" s="85" t="str">
        <f t="shared" si="20"/>
        <v>N/A</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0</v>
      </c>
      <c r="D58" s="5" t="str">
        <f t="shared" si="30"/>
        <v>N/A</v>
      </c>
      <c r="E58" s="1">
        <v>0</v>
      </c>
      <c r="F58" s="5" t="str">
        <f t="shared" si="31"/>
        <v>N/A</v>
      </c>
      <c r="G58" s="1">
        <v>0</v>
      </c>
      <c r="H58" s="5" t="str">
        <f t="shared" si="32"/>
        <v>N/A</v>
      </c>
      <c r="I58" s="8" t="s">
        <v>1747</v>
      </c>
      <c r="J58" s="8" t="s">
        <v>1747</v>
      </c>
      <c r="K58" s="1" t="s">
        <v>734</v>
      </c>
      <c r="L58" s="85" t="str">
        <f t="shared" si="20"/>
        <v>N/A</v>
      </c>
    </row>
    <row r="59" spans="1:12" x14ac:dyDescent="0.25">
      <c r="A59" s="142" t="s">
        <v>1240</v>
      </c>
      <c r="B59" s="3" t="s">
        <v>213</v>
      </c>
      <c r="C59" s="1">
        <v>0</v>
      </c>
      <c r="D59" s="5" t="str">
        <f t="shared" si="30"/>
        <v>N/A</v>
      </c>
      <c r="E59" s="1">
        <v>0</v>
      </c>
      <c r="F59" s="5" t="str">
        <f t="shared" si="31"/>
        <v>N/A</v>
      </c>
      <c r="G59" s="1">
        <v>0</v>
      </c>
      <c r="H59" s="5" t="str">
        <f t="shared" si="32"/>
        <v>N/A</v>
      </c>
      <c r="I59" s="8" t="s">
        <v>1747</v>
      </c>
      <c r="J59" s="8" t="s">
        <v>1747</v>
      </c>
      <c r="K59" s="1" t="s">
        <v>734</v>
      </c>
      <c r="L59" s="85" t="str">
        <f t="shared" si="20"/>
        <v>N/A</v>
      </c>
    </row>
    <row r="60" spans="1:12" x14ac:dyDescent="0.25">
      <c r="A60" s="142" t="s">
        <v>1241</v>
      </c>
      <c r="B60" s="3" t="s">
        <v>213</v>
      </c>
      <c r="C60" s="1">
        <v>0</v>
      </c>
      <c r="D60" s="5" t="str">
        <f t="shared" si="30"/>
        <v>N/A</v>
      </c>
      <c r="E60" s="1">
        <v>0</v>
      </c>
      <c r="F60" s="5" t="str">
        <f t="shared" si="31"/>
        <v>N/A</v>
      </c>
      <c r="G60" s="1">
        <v>0</v>
      </c>
      <c r="H60" s="5" t="str">
        <f t="shared" si="32"/>
        <v>N/A</v>
      </c>
      <c r="I60" s="8" t="s">
        <v>1747</v>
      </c>
      <c r="J60" s="8" t="s">
        <v>1747</v>
      </c>
      <c r="K60" s="1" t="s">
        <v>734</v>
      </c>
      <c r="L60" s="85" t="str">
        <f t="shared" si="20"/>
        <v>N/A</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1747</v>
      </c>
      <c r="J69" s="8" t="s">
        <v>1747</v>
      </c>
      <c r="K69" s="25" t="s">
        <v>734</v>
      </c>
      <c r="L69" s="85" t="str">
        <f t="shared" si="33"/>
        <v>N/A</v>
      </c>
    </row>
    <row r="70" spans="1:12" x14ac:dyDescent="0.25">
      <c r="A70" s="142" t="s">
        <v>78</v>
      </c>
      <c r="B70" s="25" t="s">
        <v>294</v>
      </c>
      <c r="C70" s="9">
        <v>0</v>
      </c>
      <c r="D70" s="7" t="str">
        <f>IF($B70="N/A","N/A",IF(C70&gt;=20,"No",IF(C70&lt;0,"No","Yes")))</f>
        <v>Yes</v>
      </c>
      <c r="E70" s="9">
        <v>0</v>
      </c>
      <c r="F70" s="7" t="str">
        <f>IF($B70="N/A","N/A",IF(E70&gt;=20,"No",IF(E70&lt;0,"No","Yes")))</f>
        <v>Yes</v>
      </c>
      <c r="G70" s="9">
        <v>0</v>
      </c>
      <c r="H70" s="7" t="str">
        <f>IF($B70="N/A","N/A",IF(G70&gt;=20,"No",IF(G70&lt;0,"No","Yes")))</f>
        <v>Yes</v>
      </c>
      <c r="I70" s="8" t="s">
        <v>1747</v>
      </c>
      <c r="J70" s="8" t="s">
        <v>1747</v>
      </c>
      <c r="K70" s="25" t="s">
        <v>734</v>
      </c>
      <c r="L70" s="85" t="str">
        <f t="shared" si="20"/>
        <v>N/A</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734</v>
      </c>
      <c r="L71" s="85" t="str">
        <f t="shared" si="20"/>
        <v>N/A</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0</v>
      </c>
      <c r="D73" s="7" t="str">
        <f>IF($B73="N/A","N/A",IF(C73&gt;10,"No",IF(C73&lt;-10,"No","Yes")))</f>
        <v>N/A</v>
      </c>
      <c r="E73" s="9">
        <v>0</v>
      </c>
      <c r="F73" s="7" t="str">
        <f>IF($B73="N/A","N/A",IF(E73&gt;10,"No",IF(E73&lt;-10,"No","Yes")))</f>
        <v>N/A</v>
      </c>
      <c r="G73" s="9">
        <v>0</v>
      </c>
      <c r="H73" s="7" t="str">
        <f>IF($B73="N/A","N/A",IF(G73&gt;10,"No",IF(G73&lt;-10,"No","Yes")))</f>
        <v>N/A</v>
      </c>
      <c r="I73" s="8" t="s">
        <v>1747</v>
      </c>
      <c r="J73" s="8" t="s">
        <v>1747</v>
      </c>
      <c r="K73" s="25" t="s">
        <v>734</v>
      </c>
      <c r="L73" s="85" t="str">
        <f t="shared" si="20"/>
        <v>N/A</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734</v>
      </c>
      <c r="L74" s="85" t="str">
        <f t="shared" si="20"/>
        <v>N/A</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632804</v>
      </c>
      <c r="D82" s="7" t="str">
        <f t="shared" si="34"/>
        <v>N/A</v>
      </c>
      <c r="E82" s="22">
        <v>658228</v>
      </c>
      <c r="F82" s="7" t="str">
        <f t="shared" si="35"/>
        <v>N/A</v>
      </c>
      <c r="G82" s="22">
        <v>675991</v>
      </c>
      <c r="H82" s="7" t="str">
        <f t="shared" si="36"/>
        <v>N/A</v>
      </c>
      <c r="I82" s="8">
        <v>4.0179999999999998</v>
      </c>
      <c r="J82" s="8">
        <v>2.6989999999999998</v>
      </c>
      <c r="K82" s="25" t="s">
        <v>734</v>
      </c>
      <c r="L82" s="85" t="str">
        <f t="shared" si="20"/>
        <v>Yes</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0</v>
      </c>
      <c r="D87" s="7" t="str">
        <f t="shared" si="34"/>
        <v>N/A</v>
      </c>
      <c r="E87" s="4">
        <v>0</v>
      </c>
      <c r="F87" s="7" t="str">
        <f t="shared" si="35"/>
        <v>N/A</v>
      </c>
      <c r="G87" s="4">
        <v>0</v>
      </c>
      <c r="H87" s="7" t="str">
        <f t="shared" si="36"/>
        <v>N/A</v>
      </c>
      <c r="I87" s="8" t="s">
        <v>1747</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100</v>
      </c>
      <c r="D98" s="7" t="str">
        <f t="shared" si="34"/>
        <v>N/A</v>
      </c>
      <c r="E98" s="4">
        <v>100</v>
      </c>
      <c r="F98" s="7" t="str">
        <f t="shared" si="35"/>
        <v>N/A</v>
      </c>
      <c r="G98" s="4">
        <v>100</v>
      </c>
      <c r="H98" s="7" t="str">
        <f t="shared" si="36"/>
        <v>N/A</v>
      </c>
      <c r="I98" s="8">
        <v>0</v>
      </c>
      <c r="J98" s="8">
        <v>0</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0</v>
      </c>
      <c r="D100" s="7" t="str">
        <f>IF($B100="N/A","N/A",IF(C100&gt;10,"No",IF(C100&lt;-10,"No","Yes")))</f>
        <v>N/A</v>
      </c>
      <c r="E100" s="26">
        <v>0</v>
      </c>
      <c r="F100" s="7" t="str">
        <f>IF($B100="N/A","N/A",IF(E100&gt;10,"No",IF(E100&lt;-10,"No","Yes")))</f>
        <v>N/A</v>
      </c>
      <c r="G100" s="26">
        <v>0</v>
      </c>
      <c r="H100" s="7" t="str">
        <f>IF($B100="N/A","N/A",IF(G100&gt;10,"No",IF(G100&lt;-10,"No","Yes")))</f>
        <v>N/A</v>
      </c>
      <c r="I100" s="8" t="s">
        <v>1747</v>
      </c>
      <c r="J100" s="8" t="s">
        <v>1747</v>
      </c>
      <c r="K100" s="25" t="s">
        <v>734</v>
      </c>
      <c r="L100" s="85" t="str">
        <f t="shared" ref="L100:L111" si="38">IF(J100="Div by 0", "N/A", IF(K100="N/A","N/A", IF(J100&gt;VALUE(MID(K100,1,2)), "No", IF(J100&lt;-1*VALUE(MID(K100,1,2)), "No", "Yes"))))</f>
        <v>N/A</v>
      </c>
    </row>
    <row r="101" spans="1:12" x14ac:dyDescent="0.25">
      <c r="A101" s="142" t="s">
        <v>452</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1747</v>
      </c>
      <c r="J101" s="8" t="s">
        <v>1747</v>
      </c>
      <c r="K101" s="25" t="s">
        <v>734</v>
      </c>
      <c r="L101" s="85" t="str">
        <f t="shared" si="38"/>
        <v>N/A</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t="s">
        <v>1747</v>
      </c>
      <c r="D104" s="7" t="str">
        <f>IF($B104="N/A","N/A",IF(C104&gt;2,"No",IF(C104&lt;0.9,"No","Yes")))</f>
        <v>No</v>
      </c>
      <c r="E104" s="4" t="s">
        <v>1747</v>
      </c>
      <c r="F104" s="7" t="str">
        <f>IF($B104="N/A","N/A",IF(E104&gt;2,"No",IF(E104&lt;0.9,"No","Yes")))</f>
        <v>No</v>
      </c>
      <c r="G104" s="4" t="s">
        <v>1747</v>
      </c>
      <c r="H104" s="7" t="str">
        <f>IF($B104="N/A","N/A",IF(G104&gt;2,"No",IF(G104&lt;0.9,"No","Yes")))</f>
        <v>No</v>
      </c>
      <c r="I104" s="8" t="s">
        <v>1747</v>
      </c>
      <c r="J104" s="8" t="s">
        <v>1747</v>
      </c>
      <c r="K104" s="25" t="s">
        <v>734</v>
      </c>
      <c r="L104" s="85" t="str">
        <f t="shared" si="38"/>
        <v>N/A</v>
      </c>
    </row>
    <row r="105" spans="1:12" x14ac:dyDescent="0.25">
      <c r="A105" s="142" t="s">
        <v>455</v>
      </c>
      <c r="B105" s="30" t="s">
        <v>295</v>
      </c>
      <c r="C105" s="4" t="s">
        <v>1747</v>
      </c>
      <c r="D105" s="7" t="str">
        <f>IF($B105="N/A","N/A",IF(C105&gt;2,"No",IF(C105&lt;0.9,"No","Yes")))</f>
        <v>No</v>
      </c>
      <c r="E105" s="4" t="s">
        <v>1747</v>
      </c>
      <c r="F105" s="7" t="str">
        <f>IF($B105="N/A","N/A",IF(E105&gt;2,"No",IF(E105&lt;0.9,"No","Yes")))</f>
        <v>No</v>
      </c>
      <c r="G105" s="4" t="s">
        <v>1747</v>
      </c>
      <c r="H105" s="7" t="str">
        <f>IF($B105="N/A","N/A",IF(G105&gt;2,"No",IF(G105&lt;0.9,"No","Yes")))</f>
        <v>No</v>
      </c>
      <c r="I105" s="8" t="s">
        <v>1747</v>
      </c>
      <c r="J105" s="8" t="s">
        <v>1747</v>
      </c>
      <c r="K105" s="25" t="s">
        <v>734</v>
      </c>
      <c r="L105" s="85" t="str">
        <f t="shared" si="38"/>
        <v>N/A</v>
      </c>
    </row>
    <row r="106" spans="1:12" x14ac:dyDescent="0.25">
      <c r="A106" s="142" t="s">
        <v>456</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734</v>
      </c>
      <c r="L106" s="85" t="str">
        <f t="shared" si="38"/>
        <v>N/A</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t="s">
        <v>1747</v>
      </c>
      <c r="D108" s="7" t="str">
        <f>IF($B108="N/A","N/A",IF(C108&gt;10,"No",IF(C108&lt;-10,"No","Yes")))</f>
        <v>N/A</v>
      </c>
      <c r="E108" s="26" t="s">
        <v>1747</v>
      </c>
      <c r="F108" s="7" t="str">
        <f>IF($B108="N/A","N/A",IF(E108&gt;10,"No",IF(E108&lt;-10,"No","Yes")))</f>
        <v>N/A</v>
      </c>
      <c r="G108" s="26" t="s">
        <v>1747</v>
      </c>
      <c r="H108" s="7" t="str">
        <f>IF($B108="N/A","N/A",IF(G108&gt;10,"No",IF(G108&lt;-10,"No","Yes")))</f>
        <v>N/A</v>
      </c>
      <c r="I108" s="8" t="s">
        <v>1747</v>
      </c>
      <c r="J108" s="8" t="s">
        <v>1747</v>
      </c>
      <c r="K108" s="25" t="s">
        <v>734</v>
      </c>
      <c r="L108" s="85" t="str">
        <f t="shared" si="38"/>
        <v>N/A</v>
      </c>
    </row>
    <row r="109" spans="1:12" x14ac:dyDescent="0.25">
      <c r="A109" s="142" t="s">
        <v>1260</v>
      </c>
      <c r="B109" s="21" t="s">
        <v>213</v>
      </c>
      <c r="C109" s="26" t="s">
        <v>1747</v>
      </c>
      <c r="D109" s="7" t="str">
        <f>IF($B109="N/A","N/A",IF(C109&gt;10,"No",IF(C109&lt;-10,"No","Yes")))</f>
        <v>N/A</v>
      </c>
      <c r="E109" s="26" t="s">
        <v>1747</v>
      </c>
      <c r="F109" s="7" t="str">
        <f>IF($B109="N/A","N/A",IF(E109&gt;10,"No",IF(E109&lt;-10,"No","Yes")))</f>
        <v>N/A</v>
      </c>
      <c r="G109" s="26" t="s">
        <v>1747</v>
      </c>
      <c r="H109" s="7" t="str">
        <f>IF($B109="N/A","N/A",IF(G109&gt;10,"No",IF(G109&lt;-10,"No","Yes")))</f>
        <v>N/A</v>
      </c>
      <c r="I109" s="8" t="s">
        <v>1747</v>
      </c>
      <c r="J109" s="8" t="s">
        <v>1747</v>
      </c>
      <c r="K109" s="25" t="s">
        <v>734</v>
      </c>
      <c r="L109" s="85" t="str">
        <f t="shared" si="38"/>
        <v>N/A</v>
      </c>
    </row>
    <row r="110" spans="1:12" x14ac:dyDescent="0.25">
      <c r="A110" s="142" t="s">
        <v>1261</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734</v>
      </c>
      <c r="L110" s="85" t="str">
        <f t="shared" si="38"/>
        <v>N/A</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t="s">
        <v>1747</v>
      </c>
      <c r="D112" s="7" t="str">
        <f>IF(OR($B112="N/A",$C112="N/A"),"N/A",IF(C112&gt;98,"Yes","No"))</f>
        <v>Yes</v>
      </c>
      <c r="E112" s="4" t="s">
        <v>1747</v>
      </c>
      <c r="F112" s="7" t="str">
        <f>IF(OR($B112="N/A",$E112="N/A"),"N/A",IF(E112&gt;98,"Yes","No"))</f>
        <v>Yes</v>
      </c>
      <c r="G112" s="4" t="s">
        <v>1747</v>
      </c>
      <c r="H112" s="7" t="str">
        <f t="shared" ref="H112:H115" si="39">IF($B112="N/A","N/A",IF(G112&gt;98,"Yes","No"))</f>
        <v>Yes</v>
      </c>
      <c r="I112" s="8" t="s">
        <v>1747</v>
      </c>
      <c r="J112" s="8" t="s">
        <v>1747</v>
      </c>
      <c r="K112" s="25" t="s">
        <v>734</v>
      </c>
      <c r="L112" s="85" t="str">
        <f>IF(J112="Div by 0", "N/A", IF(OR(J112="N/A",K112="N/A"),"N/A", IF(J112&gt;VALUE(MID(K112,1,2)), "No", IF(J112&lt;-1*VALUE(MID(K112,1,2)), "No", "Yes"))))</f>
        <v>N/A</v>
      </c>
    </row>
    <row r="113" spans="1:12" x14ac:dyDescent="0.25">
      <c r="A113" s="142" t="s">
        <v>458</v>
      </c>
      <c r="B113" s="25" t="s">
        <v>296</v>
      </c>
      <c r="C113" s="4" t="s">
        <v>1747</v>
      </c>
      <c r="D113" s="7" t="str">
        <f t="shared" ref="D113:D115" si="40">IF(OR($B113="N/A",$C113="N/A"),"N/A",IF(C113&gt;98,"Yes","No"))</f>
        <v>Yes</v>
      </c>
      <c r="E113" s="4" t="s">
        <v>1747</v>
      </c>
      <c r="F113" s="7" t="str">
        <f t="shared" ref="F113:F115" si="41">IF(OR($B113="N/A",$E113="N/A"),"N/A",IF(E113&gt;98,"Yes","No"))</f>
        <v>Yes</v>
      </c>
      <c r="G113" s="4" t="s">
        <v>1747</v>
      </c>
      <c r="H113" s="7" t="str">
        <f t="shared" si="39"/>
        <v>Yes</v>
      </c>
      <c r="I113" s="8" t="s">
        <v>1747</v>
      </c>
      <c r="J113" s="8" t="s">
        <v>1747</v>
      </c>
      <c r="K113" s="25" t="s">
        <v>734</v>
      </c>
      <c r="L113" s="85" t="str">
        <f t="shared" ref="L113:L115" si="42">IF(J113="Div by 0", "N/A", IF(OR(J113="N/A",K113="N/A"),"N/A", IF(J113&gt;VALUE(MID(K113,1,2)), "No", IF(J113&lt;-1*VALUE(MID(K113,1,2)), "No", "Yes"))))</f>
        <v>N/A</v>
      </c>
    </row>
    <row r="114" spans="1:12" x14ac:dyDescent="0.25">
      <c r="A114" s="142" t="s">
        <v>459</v>
      </c>
      <c r="B114" s="25" t="s">
        <v>296</v>
      </c>
      <c r="C114" s="4" t="s">
        <v>1747</v>
      </c>
      <c r="D114" s="7" t="str">
        <f t="shared" si="40"/>
        <v>Yes</v>
      </c>
      <c r="E114" s="4" t="s">
        <v>1747</v>
      </c>
      <c r="F114" s="7" t="str">
        <f t="shared" si="41"/>
        <v>Yes</v>
      </c>
      <c r="G114" s="4" t="s">
        <v>1747</v>
      </c>
      <c r="H114" s="7" t="str">
        <f t="shared" si="39"/>
        <v>Yes</v>
      </c>
      <c r="I114" s="8" t="s">
        <v>1747</v>
      </c>
      <c r="J114" s="8" t="s">
        <v>1747</v>
      </c>
      <c r="K114" s="25" t="s">
        <v>734</v>
      </c>
      <c r="L114" s="85" t="str">
        <f t="shared" si="42"/>
        <v>N/A</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0</v>
      </c>
      <c r="D116" s="7" t="str">
        <f>IF($B116="N/A","N/A",IF(C116&gt;10,"No",IF(C116&lt;-10,"No","Yes")))</f>
        <v>N/A</v>
      </c>
      <c r="E116" s="1">
        <v>0</v>
      </c>
      <c r="F116" s="7" t="str">
        <f>IF($B116="N/A","N/A",IF(E116&gt;10,"No",IF(E116&lt;-10,"No","Yes")))</f>
        <v>N/A</v>
      </c>
      <c r="G116" s="1">
        <v>0</v>
      </c>
      <c r="H116" s="7" t="str">
        <f>IF($B116="N/A","N/A",IF(G116&gt;10,"No",IF(G116&lt;-10,"No","Yes")))</f>
        <v>N/A</v>
      </c>
      <c r="I116" s="8" t="s">
        <v>1747</v>
      </c>
      <c r="J116" s="8" t="s">
        <v>1747</v>
      </c>
      <c r="K116" s="25" t="s">
        <v>734</v>
      </c>
      <c r="L116" s="85" t="str">
        <f>IF(J116="Div by 0", "N/A", IF(OR(J116="N/A",K116="N/A"),"N/A", IF(J116&gt;VALUE(MID(K116,1,2)), "No", IF(J116&lt;-1*VALUE(MID(K116,1,2)), "No", "Yes"))))</f>
        <v>N/A</v>
      </c>
    </row>
    <row r="117" spans="1:12" x14ac:dyDescent="0.25">
      <c r="A117" s="84" t="s">
        <v>211</v>
      </c>
      <c r="B117" s="25" t="s">
        <v>213</v>
      </c>
      <c r="C117" s="4" t="s">
        <v>1747</v>
      </c>
      <c r="D117" s="7" t="str">
        <f>IF($B117="N/A","N/A",IF(C117&gt;10,"No",IF(C117&lt;-10,"No","Yes")))</f>
        <v>N/A</v>
      </c>
      <c r="E117" s="4" t="s">
        <v>1747</v>
      </c>
      <c r="F117" s="7" t="str">
        <f>IF($B117="N/A","N/A",IF(E117&gt;10,"No",IF(E117&lt;-10,"No","Yes")))</f>
        <v>N/A</v>
      </c>
      <c r="G117" s="4" t="s">
        <v>1747</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0</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0</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0</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0</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0</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0</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t="s">
        <v>1747</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t="s">
        <v>1747</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t="s">
        <v>1747</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t="s">
        <v>1747</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t="s">
        <v>1747</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t="s">
        <v>1747</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t="s">
        <v>1747</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t="s">
        <v>1747</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t="s">
        <v>1747</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t="s">
        <v>1747</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1747</v>
      </c>
      <c r="J150" s="8" t="s">
        <v>1747</v>
      </c>
      <c r="K150" s="25" t="s">
        <v>734</v>
      </c>
      <c r="L150" s="85" t="str">
        <f t="shared" ref="L150:L172" si="59">IF(J150="Div by 0", "N/A", IF(K150="N/A","N/A", IF(J150&gt;VALUE(MID(K150,1,2)), "No", IF(J150&lt;-1*VALUE(MID(K150,1,2)), "No", "Yes"))))</f>
        <v>N/A</v>
      </c>
    </row>
    <row r="151" spans="1:12" x14ac:dyDescent="0.25">
      <c r="A151" s="116" t="s">
        <v>531</v>
      </c>
      <c r="B151" s="25" t="s">
        <v>213</v>
      </c>
      <c r="C151" s="1">
        <v>0</v>
      </c>
      <c r="D151" s="7" t="str">
        <f t="shared" si="56"/>
        <v>N/A</v>
      </c>
      <c r="E151" s="1">
        <v>0</v>
      </c>
      <c r="F151" s="7" t="str">
        <f t="shared" si="57"/>
        <v>N/A</v>
      </c>
      <c r="G151" s="1">
        <v>0</v>
      </c>
      <c r="H151" s="7" t="str">
        <f t="shared" si="58"/>
        <v>N/A</v>
      </c>
      <c r="I151" s="8" t="s">
        <v>1747</v>
      </c>
      <c r="J151" s="8" t="s">
        <v>1747</v>
      </c>
      <c r="K151" s="25" t="s">
        <v>734</v>
      </c>
      <c r="L151" s="85" t="str">
        <f t="shared" si="59"/>
        <v>N/A</v>
      </c>
    </row>
    <row r="152" spans="1:12" x14ac:dyDescent="0.25">
      <c r="A152" s="116" t="s">
        <v>532</v>
      </c>
      <c r="B152" s="25" t="s">
        <v>213</v>
      </c>
      <c r="C152" s="1">
        <v>0</v>
      </c>
      <c r="D152" s="7" t="str">
        <f t="shared" si="56"/>
        <v>N/A</v>
      </c>
      <c r="E152" s="1">
        <v>0</v>
      </c>
      <c r="F152" s="7" t="str">
        <f t="shared" si="57"/>
        <v>N/A</v>
      </c>
      <c r="G152" s="1">
        <v>0</v>
      </c>
      <c r="H152" s="7" t="str">
        <f t="shared" si="58"/>
        <v>N/A</v>
      </c>
      <c r="I152" s="8" t="s">
        <v>1747</v>
      </c>
      <c r="J152" s="8" t="s">
        <v>1747</v>
      </c>
      <c r="K152" s="25" t="s">
        <v>734</v>
      </c>
      <c r="L152" s="85" t="str">
        <f t="shared" si="59"/>
        <v>N/A</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1747</v>
      </c>
      <c r="J154" s="8" t="s">
        <v>1747</v>
      </c>
      <c r="K154" s="25" t="s">
        <v>734</v>
      </c>
      <c r="L154" s="85" t="str">
        <f t="shared" si="59"/>
        <v>N/A</v>
      </c>
    </row>
    <row r="155" spans="1:12" x14ac:dyDescent="0.25">
      <c r="A155" s="108" t="s">
        <v>535</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1747</v>
      </c>
      <c r="J155" s="8" t="s">
        <v>1747</v>
      </c>
      <c r="K155" s="25" t="s">
        <v>734</v>
      </c>
      <c r="L155" s="85" t="str">
        <f>IF(J155="Div by 0", "N/A", IF(OR(J155="N/A",K155="N/A"),"N/A", IF(J155&gt;VALUE(MID(K155,1,2)), "No", IF(J155&lt;-1*VALUE(MID(K155,1,2)), "No", "Yes"))))</f>
        <v>N/A</v>
      </c>
    </row>
    <row r="156" spans="1:12" x14ac:dyDescent="0.25">
      <c r="A156" s="108" t="s">
        <v>536</v>
      </c>
      <c r="B156" s="3" t="s">
        <v>213</v>
      </c>
      <c r="C156" s="9">
        <v>0</v>
      </c>
      <c r="D156" s="5" t="str">
        <f t="shared" si="60"/>
        <v>N/A</v>
      </c>
      <c r="E156" s="9">
        <v>0</v>
      </c>
      <c r="F156" s="5" t="str">
        <f t="shared" si="61"/>
        <v>N/A</v>
      </c>
      <c r="G156" s="9">
        <v>0</v>
      </c>
      <c r="H156" s="5" t="str">
        <f t="shared" si="62"/>
        <v>N/A</v>
      </c>
      <c r="I156" s="8" t="s">
        <v>1747</v>
      </c>
      <c r="J156" s="8" t="s">
        <v>1747</v>
      </c>
      <c r="K156" s="3" t="s">
        <v>734</v>
      </c>
      <c r="L156" s="85" t="str">
        <f t="shared" ref="L156:L159" si="63">IF(J156="Div by 0", "N/A", IF(OR(J156="N/A",K156="N/A"),"N/A", IF(J156&gt;VALUE(MID(K156,1,2)), "No", IF(J156&lt;-1*VALUE(MID(K156,1,2)), "No", "Yes"))))</f>
        <v>N/A</v>
      </c>
    </row>
    <row r="157" spans="1:12" ht="25" x14ac:dyDescent="0.25">
      <c r="A157" s="108" t="s">
        <v>537</v>
      </c>
      <c r="B157" s="3" t="s">
        <v>213</v>
      </c>
      <c r="C157" s="9">
        <v>0</v>
      </c>
      <c r="D157" s="5" t="str">
        <f t="shared" si="60"/>
        <v>N/A</v>
      </c>
      <c r="E157" s="9">
        <v>0</v>
      </c>
      <c r="F157" s="5" t="str">
        <f t="shared" si="61"/>
        <v>N/A</v>
      </c>
      <c r="G157" s="9">
        <v>0</v>
      </c>
      <c r="H157" s="5" t="str">
        <f t="shared" si="62"/>
        <v>N/A</v>
      </c>
      <c r="I157" s="8" t="s">
        <v>1747</v>
      </c>
      <c r="J157" s="8" t="s">
        <v>1747</v>
      </c>
      <c r="K157" s="3" t="s">
        <v>734</v>
      </c>
      <c r="L157" s="85" t="str">
        <f t="shared" si="63"/>
        <v>N/A</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1747</v>
      </c>
      <c r="J159" s="8" t="s">
        <v>1747</v>
      </c>
      <c r="K159" s="3" t="s">
        <v>734</v>
      </c>
      <c r="L159" s="85" t="str">
        <f t="shared" si="63"/>
        <v>N/A</v>
      </c>
    </row>
    <row r="160" spans="1:12" ht="25" x14ac:dyDescent="0.25">
      <c r="A160" s="116" t="s">
        <v>540</v>
      </c>
      <c r="B160" s="25" t="s">
        <v>213</v>
      </c>
      <c r="C160" s="1">
        <v>0</v>
      </c>
      <c r="D160" s="7" t="str">
        <f t="shared" si="56"/>
        <v>N/A</v>
      </c>
      <c r="E160" s="1">
        <v>0</v>
      </c>
      <c r="F160" s="7" t="str">
        <f t="shared" si="57"/>
        <v>N/A</v>
      </c>
      <c r="G160" s="1">
        <v>0</v>
      </c>
      <c r="H160" s="7" t="str">
        <f t="shared" si="58"/>
        <v>N/A</v>
      </c>
      <c r="I160" s="8" t="s">
        <v>1747</v>
      </c>
      <c r="J160" s="8" t="s">
        <v>1747</v>
      </c>
      <c r="K160" s="25" t="s">
        <v>734</v>
      </c>
      <c r="L160" s="85" t="str">
        <f t="shared" si="59"/>
        <v>N/A</v>
      </c>
    </row>
    <row r="161" spans="1:12" x14ac:dyDescent="0.25">
      <c r="A161" s="116" t="s">
        <v>541</v>
      </c>
      <c r="B161" s="25" t="s">
        <v>213</v>
      </c>
      <c r="C161" s="10">
        <v>0</v>
      </c>
      <c r="D161" s="7" t="str">
        <f t="shared" si="56"/>
        <v>N/A</v>
      </c>
      <c r="E161" s="10">
        <v>0</v>
      </c>
      <c r="F161" s="7" t="str">
        <f t="shared" si="57"/>
        <v>N/A</v>
      </c>
      <c r="G161" s="10">
        <v>0</v>
      </c>
      <c r="H161" s="7" t="str">
        <f t="shared" si="58"/>
        <v>N/A</v>
      </c>
      <c r="I161" s="8" t="s">
        <v>1747</v>
      </c>
      <c r="J161" s="8" t="s">
        <v>1747</v>
      </c>
      <c r="K161" s="25" t="s">
        <v>734</v>
      </c>
      <c r="L161" s="85" t="str">
        <f t="shared" si="59"/>
        <v>N/A</v>
      </c>
    </row>
    <row r="162" spans="1:12" x14ac:dyDescent="0.25">
      <c r="A162" s="116" t="s">
        <v>1263</v>
      </c>
      <c r="B162" s="25" t="s">
        <v>213</v>
      </c>
      <c r="C162" s="10" t="s">
        <v>1747</v>
      </c>
      <c r="D162" s="7" t="str">
        <f t="shared" si="56"/>
        <v>N/A</v>
      </c>
      <c r="E162" s="10" t="s">
        <v>1747</v>
      </c>
      <c r="F162" s="7" t="str">
        <f t="shared" si="57"/>
        <v>N/A</v>
      </c>
      <c r="G162" s="10" t="s">
        <v>1747</v>
      </c>
      <c r="H162" s="7" t="str">
        <f t="shared" si="58"/>
        <v>N/A</v>
      </c>
      <c r="I162" s="8" t="s">
        <v>1747</v>
      </c>
      <c r="J162" s="8" t="s">
        <v>1747</v>
      </c>
      <c r="K162" s="25" t="s">
        <v>734</v>
      </c>
      <c r="L162" s="85" t="str">
        <f t="shared" si="59"/>
        <v>N/A</v>
      </c>
    </row>
    <row r="163" spans="1:12" ht="25" x14ac:dyDescent="0.25">
      <c r="A163" s="116" t="s">
        <v>1264</v>
      </c>
      <c r="B163" s="25" t="s">
        <v>213</v>
      </c>
      <c r="C163" s="10" t="s">
        <v>1747</v>
      </c>
      <c r="D163" s="7" t="str">
        <f t="shared" si="56"/>
        <v>N/A</v>
      </c>
      <c r="E163" s="10" t="s">
        <v>1747</v>
      </c>
      <c r="F163" s="7" t="str">
        <f t="shared" si="57"/>
        <v>N/A</v>
      </c>
      <c r="G163" s="10" t="s">
        <v>1747</v>
      </c>
      <c r="H163" s="7" t="str">
        <f t="shared" si="58"/>
        <v>N/A</v>
      </c>
      <c r="I163" s="8" t="s">
        <v>1747</v>
      </c>
      <c r="J163" s="8" t="s">
        <v>1747</v>
      </c>
      <c r="K163" s="25" t="s">
        <v>734</v>
      </c>
      <c r="L163" s="85" t="str">
        <f t="shared" si="59"/>
        <v>N/A</v>
      </c>
    </row>
    <row r="164" spans="1:12" ht="25" x14ac:dyDescent="0.25">
      <c r="A164" s="116" t="s">
        <v>1265</v>
      </c>
      <c r="B164" s="25" t="s">
        <v>213</v>
      </c>
      <c r="C164" s="10" t="s">
        <v>1747</v>
      </c>
      <c r="D164" s="7" t="str">
        <f t="shared" si="56"/>
        <v>N/A</v>
      </c>
      <c r="E164" s="10" t="s">
        <v>1747</v>
      </c>
      <c r="F164" s="7" t="str">
        <f t="shared" si="57"/>
        <v>N/A</v>
      </c>
      <c r="G164" s="10" t="s">
        <v>1747</v>
      </c>
      <c r="H164" s="7" t="str">
        <f t="shared" si="58"/>
        <v>N/A</v>
      </c>
      <c r="I164" s="8" t="s">
        <v>1747</v>
      </c>
      <c r="J164" s="8" t="s">
        <v>1747</v>
      </c>
      <c r="K164" s="25" t="s">
        <v>734</v>
      </c>
      <c r="L164" s="85" t="str">
        <f t="shared" si="59"/>
        <v>N/A</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t="s">
        <v>1747</v>
      </c>
      <c r="D166" s="7" t="str">
        <f t="shared" si="56"/>
        <v>N/A</v>
      </c>
      <c r="E166" s="10" t="s">
        <v>1747</v>
      </c>
      <c r="F166" s="7" t="str">
        <f t="shared" si="57"/>
        <v>N/A</v>
      </c>
      <c r="G166" s="10" t="s">
        <v>1747</v>
      </c>
      <c r="H166" s="7" t="str">
        <f t="shared" si="58"/>
        <v>N/A</v>
      </c>
      <c r="I166" s="8" t="s">
        <v>1747</v>
      </c>
      <c r="J166" s="8" t="s">
        <v>1747</v>
      </c>
      <c r="K166" s="25" t="s">
        <v>734</v>
      </c>
      <c r="L166" s="85" t="str">
        <f t="shared" si="59"/>
        <v>N/A</v>
      </c>
    </row>
    <row r="167" spans="1:12" x14ac:dyDescent="0.25">
      <c r="A167" s="142" t="s">
        <v>542</v>
      </c>
      <c r="B167" s="21" t="s">
        <v>213</v>
      </c>
      <c r="C167" s="26">
        <v>0</v>
      </c>
      <c r="D167" s="7" t="str">
        <f t="shared" si="56"/>
        <v>N/A</v>
      </c>
      <c r="E167" s="26">
        <v>0</v>
      </c>
      <c r="F167" s="7" t="str">
        <f t="shared" si="57"/>
        <v>N/A</v>
      </c>
      <c r="G167" s="26">
        <v>0</v>
      </c>
      <c r="H167" s="7" t="str">
        <f t="shared" si="58"/>
        <v>N/A</v>
      </c>
      <c r="I167" s="8" t="s">
        <v>1747</v>
      </c>
      <c r="J167" s="8" t="s">
        <v>1747</v>
      </c>
      <c r="K167" s="25" t="s">
        <v>734</v>
      </c>
      <c r="L167" s="85" t="str">
        <f t="shared" si="59"/>
        <v>N/A</v>
      </c>
    </row>
    <row r="168" spans="1:12" x14ac:dyDescent="0.25">
      <c r="A168" s="142" t="s">
        <v>1268</v>
      </c>
      <c r="B168" s="21" t="s">
        <v>213</v>
      </c>
      <c r="C168" s="26" t="s">
        <v>1747</v>
      </c>
      <c r="D168" s="7" t="str">
        <f t="shared" si="56"/>
        <v>N/A</v>
      </c>
      <c r="E168" s="26" t="s">
        <v>1747</v>
      </c>
      <c r="F168" s="7" t="str">
        <f t="shared" si="57"/>
        <v>N/A</v>
      </c>
      <c r="G168" s="26" t="s">
        <v>1747</v>
      </c>
      <c r="H168" s="7" t="str">
        <f t="shared" si="58"/>
        <v>N/A</v>
      </c>
      <c r="I168" s="8" t="s">
        <v>1747</v>
      </c>
      <c r="J168" s="8" t="s">
        <v>1747</v>
      </c>
      <c r="K168" s="25" t="s">
        <v>734</v>
      </c>
      <c r="L168" s="85" t="str">
        <f t="shared" si="59"/>
        <v>N/A</v>
      </c>
    </row>
    <row r="169" spans="1:12" ht="25" x14ac:dyDescent="0.25">
      <c r="A169" s="142" t="s">
        <v>1269</v>
      </c>
      <c r="B169" s="25" t="s">
        <v>213</v>
      </c>
      <c r="C169" s="10" t="s">
        <v>1747</v>
      </c>
      <c r="D169" s="7" t="str">
        <f t="shared" si="56"/>
        <v>N/A</v>
      </c>
      <c r="E169" s="10" t="s">
        <v>1747</v>
      </c>
      <c r="F169" s="7" t="str">
        <f t="shared" si="57"/>
        <v>N/A</v>
      </c>
      <c r="G169" s="10" t="s">
        <v>1747</v>
      </c>
      <c r="H169" s="7" t="str">
        <f t="shared" si="58"/>
        <v>N/A</v>
      </c>
      <c r="I169" s="8" t="s">
        <v>1747</v>
      </c>
      <c r="J169" s="8" t="s">
        <v>1747</v>
      </c>
      <c r="K169" s="25" t="s">
        <v>734</v>
      </c>
      <c r="L169" s="85" t="str">
        <f t="shared" si="59"/>
        <v>N/A</v>
      </c>
    </row>
    <row r="170" spans="1:12" ht="25" x14ac:dyDescent="0.25">
      <c r="A170" s="142" t="s">
        <v>1270</v>
      </c>
      <c r="B170" s="25" t="s">
        <v>213</v>
      </c>
      <c r="C170" s="10" t="s">
        <v>1747</v>
      </c>
      <c r="D170" s="7" t="str">
        <f t="shared" si="56"/>
        <v>N/A</v>
      </c>
      <c r="E170" s="10" t="s">
        <v>1747</v>
      </c>
      <c r="F170" s="7" t="str">
        <f t="shared" si="57"/>
        <v>N/A</v>
      </c>
      <c r="G170" s="10" t="s">
        <v>1747</v>
      </c>
      <c r="H170" s="7" t="str">
        <f t="shared" si="58"/>
        <v>N/A</v>
      </c>
      <c r="I170" s="8" t="s">
        <v>1747</v>
      </c>
      <c r="J170" s="8" t="s">
        <v>1747</v>
      </c>
      <c r="K170" s="25" t="s">
        <v>734</v>
      </c>
      <c r="L170" s="85" t="str">
        <f t="shared" si="59"/>
        <v>N/A</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t="s">
        <v>1747</v>
      </c>
      <c r="D172" s="7" t="str">
        <f t="shared" si="56"/>
        <v>N/A</v>
      </c>
      <c r="E172" s="10" t="s">
        <v>1747</v>
      </c>
      <c r="F172" s="7" t="str">
        <f t="shared" si="57"/>
        <v>N/A</v>
      </c>
      <c r="G172" s="10" t="s">
        <v>1747</v>
      </c>
      <c r="H172" s="7" t="str">
        <f t="shared" si="58"/>
        <v>N/A</v>
      </c>
      <c r="I172" s="8" t="s">
        <v>1747</v>
      </c>
      <c r="J172" s="8" t="s">
        <v>1747</v>
      </c>
      <c r="K172" s="25" t="s">
        <v>734</v>
      </c>
      <c r="L172" s="85" t="str">
        <f t="shared" si="59"/>
        <v>N/A</v>
      </c>
    </row>
    <row r="173" spans="1:12" ht="25" x14ac:dyDescent="0.25">
      <c r="A173" s="108" t="s">
        <v>543</v>
      </c>
      <c r="B173" s="76" t="s">
        <v>213</v>
      </c>
      <c r="C173" s="77">
        <v>0</v>
      </c>
      <c r="D173" s="72" t="str">
        <f>IF($B173="N/A","N/A",IF(C173&gt;10,"No",IF(C173&lt;-10,"No","Yes")))</f>
        <v>N/A</v>
      </c>
      <c r="E173" s="77">
        <v>0</v>
      </c>
      <c r="F173" s="72" t="str">
        <f>IF($B173="N/A","N/A",IF(E173&gt;10,"No",IF(E173&lt;-10,"No","Yes")))</f>
        <v>N/A</v>
      </c>
      <c r="G173" s="77">
        <v>0</v>
      </c>
      <c r="H173" s="72" t="str">
        <f>IF($B173="N/A","N/A",IF(G173&gt;10,"No",IF(G173&lt;-10,"No","Yes")))</f>
        <v>N/A</v>
      </c>
      <c r="I173" s="73" t="s">
        <v>1747</v>
      </c>
      <c r="J173" s="73" t="s">
        <v>1747</v>
      </c>
      <c r="K173" s="74" t="s">
        <v>734</v>
      </c>
      <c r="L173" s="87" t="str">
        <f>IF(J173="Div by 0", "N/A", IF(K173="N/A","N/A", IF(J173&gt;VALUE(MID(K173,1,2)), "No", IF(J173&lt;-1*VALUE(MID(K173,1,2)), "No", "Yes"))))</f>
        <v>N/A</v>
      </c>
    </row>
    <row r="174" spans="1:12" ht="25" x14ac:dyDescent="0.25">
      <c r="A174" s="108" t="s">
        <v>1273</v>
      </c>
      <c r="B174" s="25"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1747</v>
      </c>
      <c r="J174" s="8" t="s">
        <v>1747</v>
      </c>
      <c r="K174" s="25" t="s">
        <v>734</v>
      </c>
      <c r="L174" s="85" t="str">
        <f t="shared" ref="L174:L181" si="67">IF(J174="Div by 0", "N/A", IF(K174="N/A","N/A", IF(J174&gt;VALUE(MID(K174,1,2)), "No", IF(J174&lt;-1*VALUE(MID(K174,1,2)), "No", "Yes"))))</f>
        <v>N/A</v>
      </c>
    </row>
    <row r="175" spans="1:12" ht="25" x14ac:dyDescent="0.25">
      <c r="A175" s="108" t="s">
        <v>544</v>
      </c>
      <c r="B175" s="25" t="s">
        <v>213</v>
      </c>
      <c r="C175" s="10">
        <v>0</v>
      </c>
      <c r="D175" s="7" t="str">
        <f t="shared" si="64"/>
        <v>N/A</v>
      </c>
      <c r="E175" s="10">
        <v>0</v>
      </c>
      <c r="F175" s="7" t="str">
        <f t="shared" si="65"/>
        <v>N/A</v>
      </c>
      <c r="G175" s="10">
        <v>0</v>
      </c>
      <c r="H175" s="7" t="str">
        <f t="shared" si="66"/>
        <v>N/A</v>
      </c>
      <c r="I175" s="8" t="s">
        <v>1747</v>
      </c>
      <c r="J175" s="8" t="s">
        <v>1747</v>
      </c>
      <c r="K175" s="25" t="s">
        <v>734</v>
      </c>
      <c r="L175" s="85" t="str">
        <f t="shared" si="67"/>
        <v>N/A</v>
      </c>
    </row>
    <row r="176" spans="1:12" ht="25" x14ac:dyDescent="0.25">
      <c r="A176" s="108" t="s">
        <v>509</v>
      </c>
      <c r="B176" s="25" t="s">
        <v>213</v>
      </c>
      <c r="C176" s="10">
        <v>0</v>
      </c>
      <c r="D176" s="7" t="str">
        <f t="shared" si="64"/>
        <v>N/A</v>
      </c>
      <c r="E176" s="10">
        <v>0</v>
      </c>
      <c r="F176" s="7" t="str">
        <f t="shared" si="65"/>
        <v>N/A</v>
      </c>
      <c r="G176" s="10">
        <v>0</v>
      </c>
      <c r="H176" s="7" t="str">
        <f t="shared" si="66"/>
        <v>N/A</v>
      </c>
      <c r="I176" s="8" t="s">
        <v>1747</v>
      </c>
      <c r="J176" s="8" t="s">
        <v>1747</v>
      </c>
      <c r="K176" s="25" t="s">
        <v>734</v>
      </c>
      <c r="L176" s="85" t="str">
        <f t="shared" si="67"/>
        <v>N/A</v>
      </c>
    </row>
    <row r="177" spans="1:12" ht="25" x14ac:dyDescent="0.25">
      <c r="A177" s="108" t="s">
        <v>510</v>
      </c>
      <c r="B177" s="25" t="s">
        <v>213</v>
      </c>
      <c r="C177" s="10" t="s">
        <v>1747</v>
      </c>
      <c r="D177" s="7" t="str">
        <f t="shared" si="64"/>
        <v>N/A</v>
      </c>
      <c r="E177" s="10" t="s">
        <v>1747</v>
      </c>
      <c r="F177" s="7" t="str">
        <f t="shared" si="65"/>
        <v>N/A</v>
      </c>
      <c r="G177" s="10" t="s">
        <v>1747</v>
      </c>
      <c r="H177" s="7" t="str">
        <f t="shared" si="66"/>
        <v>N/A</v>
      </c>
      <c r="I177" s="8" t="s">
        <v>1747</v>
      </c>
      <c r="J177" s="8" t="s">
        <v>1747</v>
      </c>
      <c r="K177" s="25" t="s">
        <v>734</v>
      </c>
      <c r="L177" s="85" t="str">
        <f t="shared" si="67"/>
        <v>N/A</v>
      </c>
    </row>
    <row r="178" spans="1:12" ht="25" x14ac:dyDescent="0.25">
      <c r="A178" s="108" t="s">
        <v>1274</v>
      </c>
      <c r="B178" s="21" t="s">
        <v>213</v>
      </c>
      <c r="C178" s="26" t="s">
        <v>1747</v>
      </c>
      <c r="D178" s="7" t="str">
        <f t="shared" si="64"/>
        <v>N/A</v>
      </c>
      <c r="E178" s="26" t="s">
        <v>1747</v>
      </c>
      <c r="F178" s="7" t="str">
        <f t="shared" si="65"/>
        <v>N/A</v>
      </c>
      <c r="G178" s="26" t="s">
        <v>1747</v>
      </c>
      <c r="H178" s="7" t="str">
        <f t="shared" si="66"/>
        <v>N/A</v>
      </c>
      <c r="I178" s="8" t="s">
        <v>1747</v>
      </c>
      <c r="J178" s="8" t="s">
        <v>1747</v>
      </c>
      <c r="K178" s="25" t="s">
        <v>734</v>
      </c>
      <c r="L178" s="85" t="str">
        <f t="shared" si="67"/>
        <v>N/A</v>
      </c>
    </row>
    <row r="179" spans="1:12" ht="25" x14ac:dyDescent="0.25">
      <c r="A179" s="108" t="s">
        <v>511</v>
      </c>
      <c r="B179" s="21" t="s">
        <v>213</v>
      </c>
      <c r="C179" s="26" t="s">
        <v>1747</v>
      </c>
      <c r="D179" s="7" t="str">
        <f t="shared" si="64"/>
        <v>N/A</v>
      </c>
      <c r="E179" s="26" t="s">
        <v>1747</v>
      </c>
      <c r="F179" s="7" t="str">
        <f t="shared" si="65"/>
        <v>N/A</v>
      </c>
      <c r="G179" s="26" t="s">
        <v>1747</v>
      </c>
      <c r="H179" s="7" t="str">
        <f t="shared" si="66"/>
        <v>N/A</v>
      </c>
      <c r="I179" s="8" t="s">
        <v>1747</v>
      </c>
      <c r="J179" s="8" t="s">
        <v>1747</v>
      </c>
      <c r="K179" s="25" t="s">
        <v>734</v>
      </c>
      <c r="L179" s="85" t="str">
        <f t="shared" si="67"/>
        <v>N/A</v>
      </c>
    </row>
    <row r="180" spans="1:12" ht="25" x14ac:dyDescent="0.25">
      <c r="A180" s="108" t="s">
        <v>512</v>
      </c>
      <c r="B180" s="21" t="s">
        <v>213</v>
      </c>
      <c r="C180" s="26" t="s">
        <v>1747</v>
      </c>
      <c r="D180" s="7" t="str">
        <f t="shared" si="64"/>
        <v>N/A</v>
      </c>
      <c r="E180" s="26" t="s">
        <v>1747</v>
      </c>
      <c r="F180" s="7" t="str">
        <f t="shared" si="65"/>
        <v>N/A</v>
      </c>
      <c r="G180" s="26" t="s">
        <v>1747</v>
      </c>
      <c r="H180" s="7" t="str">
        <f t="shared" si="66"/>
        <v>N/A</v>
      </c>
      <c r="I180" s="8" t="s">
        <v>1747</v>
      </c>
      <c r="J180" s="8" t="s">
        <v>1747</v>
      </c>
      <c r="K180" s="25" t="s">
        <v>734</v>
      </c>
      <c r="L180" s="85" t="str">
        <f t="shared" si="67"/>
        <v>N/A</v>
      </c>
    </row>
    <row r="181" spans="1:12" ht="25" x14ac:dyDescent="0.25">
      <c r="A181" s="108" t="s">
        <v>1624</v>
      </c>
      <c r="B181" s="25" t="s">
        <v>213</v>
      </c>
      <c r="C181" s="9" t="s">
        <v>1747</v>
      </c>
      <c r="D181" s="7" t="str">
        <f t="shared" si="64"/>
        <v>N/A</v>
      </c>
      <c r="E181" s="9" t="s">
        <v>1747</v>
      </c>
      <c r="F181" s="7" t="str">
        <f t="shared" si="65"/>
        <v>N/A</v>
      </c>
      <c r="G181" s="9" t="s">
        <v>1747</v>
      </c>
      <c r="H181" s="7" t="str">
        <f t="shared" si="66"/>
        <v>N/A</v>
      </c>
      <c r="I181" s="8" t="s">
        <v>1747</v>
      </c>
      <c r="J181" s="8" t="s">
        <v>1747</v>
      </c>
      <c r="K181" s="25" t="s">
        <v>734</v>
      </c>
      <c r="L181" s="85" t="str">
        <f t="shared" si="67"/>
        <v>N/A</v>
      </c>
    </row>
    <row r="182" spans="1:12" ht="25" x14ac:dyDescent="0.25">
      <c r="A182" s="108" t="s">
        <v>1625</v>
      </c>
      <c r="B182" s="78" t="s">
        <v>213</v>
      </c>
      <c r="C182" s="79" t="s">
        <v>1747</v>
      </c>
      <c r="D182" s="75" t="str">
        <f t="shared" ref="D182" si="68">IF($B182="N/A","N/A",IF(C182&lt;0,"No","Yes"))</f>
        <v>N/A</v>
      </c>
      <c r="E182" s="79" t="s">
        <v>1747</v>
      </c>
      <c r="F182" s="75" t="str">
        <f t="shared" ref="F182" si="69">IF($B182="N/A","N/A",IF(E182&lt;0,"No","Yes"))</f>
        <v>N/A</v>
      </c>
      <c r="G182" s="79" t="s">
        <v>1747</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t="s">
        <v>1747</v>
      </c>
      <c r="D183" s="5" t="str">
        <f t="shared" ref="D183:D185" si="72">IF($B183="N/A","N/A",IF(C183&lt;0,"No","Yes"))</f>
        <v>N/A</v>
      </c>
      <c r="E183" s="9" t="s">
        <v>1747</v>
      </c>
      <c r="F183" s="5" t="str">
        <f t="shared" ref="F183:F185" si="73">IF($B183="N/A","N/A",IF(E183&lt;0,"No","Yes"))</f>
        <v>N/A</v>
      </c>
      <c r="G183" s="9" t="s">
        <v>1747</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t="s">
        <v>1747</v>
      </c>
      <c r="D185" s="5" t="str">
        <f t="shared" si="72"/>
        <v>N/A</v>
      </c>
      <c r="E185" s="9" t="s">
        <v>1747</v>
      </c>
      <c r="F185" s="5" t="str">
        <f t="shared" si="73"/>
        <v>N/A</v>
      </c>
      <c r="G185" s="9" t="s">
        <v>1747</v>
      </c>
      <c r="H185" s="5" t="str">
        <f t="shared" si="74"/>
        <v>N/A</v>
      </c>
      <c r="I185" s="8" t="s">
        <v>1747</v>
      </c>
      <c r="J185" s="8" t="s">
        <v>1747</v>
      </c>
      <c r="K185" s="3" t="s">
        <v>734</v>
      </c>
      <c r="L185" s="85" t="str">
        <f t="shared" si="75"/>
        <v>N/A</v>
      </c>
    </row>
    <row r="186" spans="1:12" ht="25" x14ac:dyDescent="0.25">
      <c r="A186" s="108" t="s">
        <v>1630</v>
      </c>
      <c r="B186" s="74" t="s">
        <v>213</v>
      </c>
      <c r="C186" s="79" t="s">
        <v>1747</v>
      </c>
      <c r="D186" s="72" t="str">
        <f>IF($B186="N/A","N/A",IF(C186&gt;10,"No",IF(C186&lt;-10,"No","Yes")))</f>
        <v>N/A</v>
      </c>
      <c r="E186" s="79" t="s">
        <v>1747</v>
      </c>
      <c r="F186" s="72" t="str">
        <f>IF($B186="N/A","N/A",IF(E186&gt;10,"No",IF(E186&lt;-10,"No","Yes")))</f>
        <v>N/A</v>
      </c>
      <c r="G186" s="79" t="s">
        <v>1747</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t="s">
        <v>1747</v>
      </c>
      <c r="D187" s="7" t="str">
        <f t="shared" ref="D187:D213" si="76">IF($B187="N/A","N/A",IF(C187&gt;10,"No",IF(C187&lt;-10,"No","Yes")))</f>
        <v>N/A</v>
      </c>
      <c r="E187" s="9" t="s">
        <v>1747</v>
      </c>
      <c r="F187" s="7" t="str">
        <f t="shared" ref="F187:F213" si="77">IF($B187="N/A","N/A",IF(E187&gt;10,"No",IF(E187&lt;-10,"No","Yes")))</f>
        <v>N/A</v>
      </c>
      <c r="G187" s="9" t="s">
        <v>1747</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t="s">
        <v>1747</v>
      </c>
      <c r="D188" s="7" t="str">
        <f t="shared" si="76"/>
        <v>N/A</v>
      </c>
      <c r="E188" s="9" t="s">
        <v>1747</v>
      </c>
      <c r="F188" s="7" t="str">
        <f t="shared" si="77"/>
        <v>N/A</v>
      </c>
      <c r="G188" s="9" t="s">
        <v>1747</v>
      </c>
      <c r="H188" s="7" t="str">
        <f t="shared" si="78"/>
        <v>N/A</v>
      </c>
      <c r="I188" s="8" t="s">
        <v>1747</v>
      </c>
      <c r="J188" s="8" t="s">
        <v>1747</v>
      </c>
      <c r="K188" s="25" t="s">
        <v>734</v>
      </c>
      <c r="L188" s="85" t="str">
        <f t="shared" si="75"/>
        <v>N/A</v>
      </c>
    </row>
    <row r="189" spans="1:12" ht="25" x14ac:dyDescent="0.25">
      <c r="A189" s="108" t="s">
        <v>1633</v>
      </c>
      <c r="B189" s="21" t="s">
        <v>213</v>
      </c>
      <c r="C189" s="9" t="s">
        <v>1747</v>
      </c>
      <c r="D189" s="7" t="str">
        <f t="shared" si="76"/>
        <v>N/A</v>
      </c>
      <c r="E189" s="9" t="s">
        <v>1747</v>
      </c>
      <c r="F189" s="7" t="str">
        <f t="shared" si="77"/>
        <v>N/A</v>
      </c>
      <c r="G189" s="9" t="s">
        <v>1747</v>
      </c>
      <c r="H189" s="7" t="str">
        <f t="shared" si="78"/>
        <v>N/A</v>
      </c>
      <c r="I189" s="8" t="s">
        <v>1747</v>
      </c>
      <c r="J189" s="8" t="s">
        <v>1747</v>
      </c>
      <c r="K189" s="25" t="s">
        <v>734</v>
      </c>
      <c r="L189" s="85" t="str">
        <f t="shared" si="75"/>
        <v>N/A</v>
      </c>
    </row>
    <row r="190" spans="1:12" ht="25" x14ac:dyDescent="0.25">
      <c r="A190" s="108" t="s">
        <v>1634</v>
      </c>
      <c r="B190" s="21" t="s">
        <v>213</v>
      </c>
      <c r="C190" s="9" t="s">
        <v>1747</v>
      </c>
      <c r="D190" s="7" t="str">
        <f t="shared" si="76"/>
        <v>N/A</v>
      </c>
      <c r="E190" s="9" t="s">
        <v>1747</v>
      </c>
      <c r="F190" s="7" t="str">
        <f t="shared" si="77"/>
        <v>N/A</v>
      </c>
      <c r="G190" s="9" t="s">
        <v>1747</v>
      </c>
      <c r="H190" s="7" t="str">
        <f t="shared" si="78"/>
        <v>N/A</v>
      </c>
      <c r="I190" s="8" t="s">
        <v>1747</v>
      </c>
      <c r="J190" s="8" t="s">
        <v>1747</v>
      </c>
      <c r="K190" s="25" t="s">
        <v>734</v>
      </c>
      <c r="L190" s="85" t="str">
        <f t="shared" si="75"/>
        <v>N/A</v>
      </c>
    </row>
    <row r="191" spans="1:12" ht="25" x14ac:dyDescent="0.25">
      <c r="A191" s="108" t="s">
        <v>1635</v>
      </c>
      <c r="B191" s="21" t="s">
        <v>213</v>
      </c>
      <c r="C191" s="9" t="s">
        <v>1747</v>
      </c>
      <c r="D191" s="7" t="str">
        <f t="shared" si="76"/>
        <v>N/A</v>
      </c>
      <c r="E191" s="9" t="s">
        <v>1747</v>
      </c>
      <c r="F191" s="7" t="str">
        <f t="shared" si="77"/>
        <v>N/A</v>
      </c>
      <c r="G191" s="9" t="s">
        <v>1747</v>
      </c>
      <c r="H191" s="7" t="str">
        <f t="shared" si="78"/>
        <v>N/A</v>
      </c>
      <c r="I191" s="8" t="s">
        <v>1747</v>
      </c>
      <c r="J191" s="8" t="s">
        <v>1747</v>
      </c>
      <c r="K191" s="25" t="s">
        <v>734</v>
      </c>
      <c r="L191" s="85" t="str">
        <f t="shared" si="75"/>
        <v>N/A</v>
      </c>
    </row>
    <row r="192" spans="1:12" ht="25" x14ac:dyDescent="0.25">
      <c r="A192" s="108" t="s">
        <v>1636</v>
      </c>
      <c r="B192" s="21" t="s">
        <v>213</v>
      </c>
      <c r="C192" s="9" t="s">
        <v>1747</v>
      </c>
      <c r="D192" s="7" t="str">
        <f t="shared" si="76"/>
        <v>N/A</v>
      </c>
      <c r="E192" s="9" t="s">
        <v>1747</v>
      </c>
      <c r="F192" s="7" t="str">
        <f t="shared" si="77"/>
        <v>N/A</v>
      </c>
      <c r="G192" s="9" t="s">
        <v>1747</v>
      </c>
      <c r="H192" s="7" t="str">
        <f t="shared" si="78"/>
        <v>N/A</v>
      </c>
      <c r="I192" s="8" t="s">
        <v>1747</v>
      </c>
      <c r="J192" s="8" t="s">
        <v>1747</v>
      </c>
      <c r="K192" s="25" t="s">
        <v>734</v>
      </c>
      <c r="L192" s="85" t="str">
        <f t="shared" si="75"/>
        <v>N/A</v>
      </c>
    </row>
    <row r="193" spans="1:12" ht="25" x14ac:dyDescent="0.25">
      <c r="A193" s="108" t="s">
        <v>1637</v>
      </c>
      <c r="B193" s="21" t="s">
        <v>213</v>
      </c>
      <c r="C193" s="9" t="s">
        <v>1747</v>
      </c>
      <c r="D193" s="7" t="str">
        <f t="shared" si="76"/>
        <v>N/A</v>
      </c>
      <c r="E193" s="9" t="s">
        <v>1747</v>
      </c>
      <c r="F193" s="7" t="str">
        <f t="shared" si="77"/>
        <v>N/A</v>
      </c>
      <c r="G193" s="9" t="s">
        <v>1747</v>
      </c>
      <c r="H193" s="7" t="str">
        <f t="shared" si="78"/>
        <v>N/A</v>
      </c>
      <c r="I193" s="8" t="s">
        <v>1747</v>
      </c>
      <c r="J193" s="8" t="s">
        <v>1747</v>
      </c>
      <c r="K193" s="25" t="s">
        <v>734</v>
      </c>
      <c r="L193" s="85" t="str">
        <f t="shared" si="75"/>
        <v>N/A</v>
      </c>
    </row>
    <row r="194" spans="1:12" ht="25" x14ac:dyDescent="0.25">
      <c r="A194" s="108" t="s">
        <v>1638</v>
      </c>
      <c r="B194" s="21" t="s">
        <v>213</v>
      </c>
      <c r="C194" s="9" t="s">
        <v>1747</v>
      </c>
      <c r="D194" s="7" t="str">
        <f t="shared" si="76"/>
        <v>N/A</v>
      </c>
      <c r="E194" s="9" t="s">
        <v>1747</v>
      </c>
      <c r="F194" s="7" t="str">
        <f t="shared" si="77"/>
        <v>N/A</v>
      </c>
      <c r="G194" s="9" t="s">
        <v>1747</v>
      </c>
      <c r="H194" s="7" t="str">
        <f t="shared" si="78"/>
        <v>N/A</v>
      </c>
      <c r="I194" s="8" t="s">
        <v>1747</v>
      </c>
      <c r="J194" s="8" t="s">
        <v>1747</v>
      </c>
      <c r="K194" s="25" t="s">
        <v>734</v>
      </c>
      <c r="L194" s="85" t="str">
        <f t="shared" si="75"/>
        <v>N/A</v>
      </c>
    </row>
    <row r="195" spans="1:12" ht="25" x14ac:dyDescent="0.25">
      <c r="A195" s="108" t="s">
        <v>1639</v>
      </c>
      <c r="B195" s="21" t="s">
        <v>213</v>
      </c>
      <c r="C195" s="9" t="s">
        <v>1747</v>
      </c>
      <c r="D195" s="7" t="str">
        <f t="shared" si="76"/>
        <v>N/A</v>
      </c>
      <c r="E195" s="9" t="s">
        <v>1747</v>
      </c>
      <c r="F195" s="7" t="str">
        <f t="shared" si="77"/>
        <v>N/A</v>
      </c>
      <c r="G195" s="9" t="s">
        <v>1747</v>
      </c>
      <c r="H195" s="7" t="str">
        <f t="shared" si="78"/>
        <v>N/A</v>
      </c>
      <c r="I195" s="8" t="s">
        <v>1747</v>
      </c>
      <c r="J195" s="8" t="s">
        <v>1747</v>
      </c>
      <c r="K195" s="25" t="s">
        <v>734</v>
      </c>
      <c r="L195" s="85" t="str">
        <f t="shared" si="75"/>
        <v>N/A</v>
      </c>
    </row>
    <row r="196" spans="1:12" ht="25" x14ac:dyDescent="0.25">
      <c r="A196" s="108" t="s">
        <v>1640</v>
      </c>
      <c r="B196" s="21" t="s">
        <v>213</v>
      </c>
      <c r="C196" s="9" t="s">
        <v>1747</v>
      </c>
      <c r="D196" s="7" t="str">
        <f t="shared" si="76"/>
        <v>N/A</v>
      </c>
      <c r="E196" s="9" t="s">
        <v>1747</v>
      </c>
      <c r="F196" s="7" t="str">
        <f t="shared" si="77"/>
        <v>N/A</v>
      </c>
      <c r="G196" s="9" t="s">
        <v>1747</v>
      </c>
      <c r="H196" s="7" t="str">
        <f t="shared" si="78"/>
        <v>N/A</v>
      </c>
      <c r="I196" s="8" t="s">
        <v>1747</v>
      </c>
      <c r="J196" s="8" t="s">
        <v>1747</v>
      </c>
      <c r="K196" s="25" t="s">
        <v>734</v>
      </c>
      <c r="L196" s="85" t="str">
        <f t="shared" si="75"/>
        <v>N/A</v>
      </c>
    </row>
    <row r="197" spans="1:12" ht="25" x14ac:dyDescent="0.25">
      <c r="A197" s="108" t="s">
        <v>1641</v>
      </c>
      <c r="B197" s="21" t="s">
        <v>213</v>
      </c>
      <c r="C197" s="9" t="s">
        <v>1747</v>
      </c>
      <c r="D197" s="7" t="str">
        <f t="shared" si="76"/>
        <v>N/A</v>
      </c>
      <c r="E197" s="9" t="s">
        <v>1747</v>
      </c>
      <c r="F197" s="7" t="str">
        <f t="shared" si="77"/>
        <v>N/A</v>
      </c>
      <c r="G197" s="9" t="s">
        <v>1747</v>
      </c>
      <c r="H197" s="7" t="str">
        <f t="shared" si="78"/>
        <v>N/A</v>
      </c>
      <c r="I197" s="8" t="s">
        <v>1747</v>
      </c>
      <c r="J197" s="8" t="s">
        <v>1747</v>
      </c>
      <c r="K197" s="25" t="s">
        <v>734</v>
      </c>
      <c r="L197" s="85" t="str">
        <f t="shared" si="75"/>
        <v>N/A</v>
      </c>
    </row>
    <row r="198" spans="1:12" ht="25" x14ac:dyDescent="0.25">
      <c r="A198" s="108" t="s">
        <v>1642</v>
      </c>
      <c r="B198" s="21" t="s">
        <v>213</v>
      </c>
      <c r="C198" s="9" t="s">
        <v>1747</v>
      </c>
      <c r="D198" s="7" t="str">
        <f t="shared" si="76"/>
        <v>N/A</v>
      </c>
      <c r="E198" s="9" t="s">
        <v>1747</v>
      </c>
      <c r="F198" s="7" t="str">
        <f t="shared" si="77"/>
        <v>N/A</v>
      </c>
      <c r="G198" s="9" t="s">
        <v>1747</v>
      </c>
      <c r="H198" s="7" t="str">
        <f t="shared" si="78"/>
        <v>N/A</v>
      </c>
      <c r="I198" s="8" t="s">
        <v>1747</v>
      </c>
      <c r="J198" s="8" t="s">
        <v>1747</v>
      </c>
      <c r="K198" s="25" t="s">
        <v>734</v>
      </c>
      <c r="L198" s="85" t="str">
        <f t="shared" si="75"/>
        <v>N/A</v>
      </c>
    </row>
    <row r="199" spans="1:12" ht="25" x14ac:dyDescent="0.25">
      <c r="A199" s="108" t="s">
        <v>1643</v>
      </c>
      <c r="B199" s="21" t="s">
        <v>213</v>
      </c>
      <c r="C199" s="9" t="s">
        <v>1747</v>
      </c>
      <c r="D199" s="7" t="str">
        <f t="shared" si="76"/>
        <v>N/A</v>
      </c>
      <c r="E199" s="9" t="s">
        <v>1747</v>
      </c>
      <c r="F199" s="7" t="str">
        <f t="shared" si="77"/>
        <v>N/A</v>
      </c>
      <c r="G199" s="9" t="s">
        <v>1747</v>
      </c>
      <c r="H199" s="7" t="str">
        <f t="shared" si="78"/>
        <v>N/A</v>
      </c>
      <c r="I199" s="8" t="s">
        <v>1747</v>
      </c>
      <c r="J199" s="8" t="s">
        <v>1747</v>
      </c>
      <c r="K199" s="25" t="s">
        <v>734</v>
      </c>
      <c r="L199" s="85" t="str">
        <f t="shared" si="75"/>
        <v>N/A</v>
      </c>
    </row>
    <row r="200" spans="1:12" ht="25" x14ac:dyDescent="0.25">
      <c r="A200" s="108" t="s">
        <v>1644</v>
      </c>
      <c r="B200" s="21" t="s">
        <v>213</v>
      </c>
      <c r="C200" s="9" t="s">
        <v>1747</v>
      </c>
      <c r="D200" s="7" t="str">
        <f t="shared" si="76"/>
        <v>N/A</v>
      </c>
      <c r="E200" s="9" t="s">
        <v>1747</v>
      </c>
      <c r="F200" s="7" t="str">
        <f t="shared" si="77"/>
        <v>N/A</v>
      </c>
      <c r="G200" s="9" t="s">
        <v>1747</v>
      </c>
      <c r="H200" s="7" t="str">
        <f t="shared" si="78"/>
        <v>N/A</v>
      </c>
      <c r="I200" s="8" t="s">
        <v>1747</v>
      </c>
      <c r="J200" s="8" t="s">
        <v>1747</v>
      </c>
      <c r="K200" s="25" t="s">
        <v>734</v>
      </c>
      <c r="L200" s="85" t="str">
        <f t="shared" si="75"/>
        <v>N/A</v>
      </c>
    </row>
    <row r="201" spans="1:12" ht="25" x14ac:dyDescent="0.25">
      <c r="A201" s="108" t="s">
        <v>1645</v>
      </c>
      <c r="B201" s="21" t="s">
        <v>213</v>
      </c>
      <c r="C201" s="9" t="s">
        <v>1747</v>
      </c>
      <c r="D201" s="7" t="str">
        <f t="shared" si="76"/>
        <v>N/A</v>
      </c>
      <c r="E201" s="9" t="s">
        <v>1747</v>
      </c>
      <c r="F201" s="7" t="str">
        <f t="shared" si="77"/>
        <v>N/A</v>
      </c>
      <c r="G201" s="9" t="s">
        <v>1747</v>
      </c>
      <c r="H201" s="7" t="str">
        <f t="shared" si="78"/>
        <v>N/A</v>
      </c>
      <c r="I201" s="8" t="s">
        <v>1747</v>
      </c>
      <c r="J201" s="8" t="s">
        <v>1747</v>
      </c>
      <c r="K201" s="25" t="s">
        <v>734</v>
      </c>
      <c r="L201" s="85" t="str">
        <f t="shared" si="75"/>
        <v>N/A</v>
      </c>
    </row>
    <row r="202" spans="1:12" ht="25" x14ac:dyDescent="0.25">
      <c r="A202" s="108" t="s">
        <v>1646</v>
      </c>
      <c r="B202" s="21" t="s">
        <v>213</v>
      </c>
      <c r="C202" s="9" t="s">
        <v>1747</v>
      </c>
      <c r="D202" s="7" t="str">
        <f t="shared" si="76"/>
        <v>N/A</v>
      </c>
      <c r="E202" s="9" t="s">
        <v>1747</v>
      </c>
      <c r="F202" s="7" t="str">
        <f t="shared" si="77"/>
        <v>N/A</v>
      </c>
      <c r="G202" s="9" t="s">
        <v>1747</v>
      </c>
      <c r="H202" s="7" t="str">
        <f t="shared" si="78"/>
        <v>N/A</v>
      </c>
      <c r="I202" s="8" t="s">
        <v>1747</v>
      </c>
      <c r="J202" s="8" t="s">
        <v>1747</v>
      </c>
      <c r="K202" s="25" t="s">
        <v>734</v>
      </c>
      <c r="L202" s="85" t="str">
        <f t="shared" si="75"/>
        <v>N/A</v>
      </c>
    </row>
    <row r="203" spans="1:12" ht="25" x14ac:dyDescent="0.25">
      <c r="A203" s="108" t="s">
        <v>1647</v>
      </c>
      <c r="B203" s="21" t="s">
        <v>213</v>
      </c>
      <c r="C203" s="9" t="s">
        <v>1747</v>
      </c>
      <c r="D203" s="7" t="str">
        <f t="shared" si="76"/>
        <v>N/A</v>
      </c>
      <c r="E203" s="9" t="s">
        <v>1747</v>
      </c>
      <c r="F203" s="7" t="str">
        <f t="shared" si="77"/>
        <v>N/A</v>
      </c>
      <c r="G203" s="9" t="s">
        <v>1747</v>
      </c>
      <c r="H203" s="7" t="str">
        <f t="shared" si="78"/>
        <v>N/A</v>
      </c>
      <c r="I203" s="8" t="s">
        <v>1747</v>
      </c>
      <c r="J203" s="8" t="s">
        <v>1747</v>
      </c>
      <c r="K203" s="25" t="s">
        <v>734</v>
      </c>
      <c r="L203" s="85" t="str">
        <f t="shared" si="75"/>
        <v>N/A</v>
      </c>
    </row>
    <row r="204" spans="1:12" ht="25" x14ac:dyDescent="0.25">
      <c r="A204" s="108" t="s">
        <v>1648</v>
      </c>
      <c r="B204" s="21" t="s">
        <v>213</v>
      </c>
      <c r="C204" s="9" t="s">
        <v>1747</v>
      </c>
      <c r="D204" s="7" t="str">
        <f t="shared" si="76"/>
        <v>N/A</v>
      </c>
      <c r="E204" s="9" t="s">
        <v>1747</v>
      </c>
      <c r="F204" s="7" t="str">
        <f t="shared" si="77"/>
        <v>N/A</v>
      </c>
      <c r="G204" s="9" t="s">
        <v>1747</v>
      </c>
      <c r="H204" s="7" t="str">
        <f t="shared" si="78"/>
        <v>N/A</v>
      </c>
      <c r="I204" s="8" t="s">
        <v>1747</v>
      </c>
      <c r="J204" s="8" t="s">
        <v>1747</v>
      </c>
      <c r="K204" s="25" t="s">
        <v>734</v>
      </c>
      <c r="L204" s="85" t="str">
        <f t="shared" si="75"/>
        <v>N/A</v>
      </c>
    </row>
    <row r="205" spans="1:12" ht="25" x14ac:dyDescent="0.25">
      <c r="A205" s="108" t="s">
        <v>1649</v>
      </c>
      <c r="B205" s="21" t="s">
        <v>213</v>
      </c>
      <c r="C205" s="9" t="s">
        <v>1747</v>
      </c>
      <c r="D205" s="7" t="str">
        <f t="shared" si="76"/>
        <v>N/A</v>
      </c>
      <c r="E205" s="9" t="s">
        <v>1747</v>
      </c>
      <c r="F205" s="7" t="str">
        <f t="shared" si="77"/>
        <v>N/A</v>
      </c>
      <c r="G205" s="9" t="s">
        <v>1747</v>
      </c>
      <c r="H205" s="7" t="str">
        <f t="shared" si="78"/>
        <v>N/A</v>
      </c>
      <c r="I205" s="8" t="s">
        <v>1747</v>
      </c>
      <c r="J205" s="8" t="s">
        <v>1747</v>
      </c>
      <c r="K205" s="25" t="s">
        <v>734</v>
      </c>
      <c r="L205" s="85" t="str">
        <f t="shared" si="75"/>
        <v>N/A</v>
      </c>
    </row>
    <row r="206" spans="1:12" ht="25" x14ac:dyDescent="0.25">
      <c r="A206" s="108" t="s">
        <v>1650</v>
      </c>
      <c r="B206" s="21" t="s">
        <v>213</v>
      </c>
      <c r="C206" s="9" t="s">
        <v>1747</v>
      </c>
      <c r="D206" s="7" t="str">
        <f t="shared" si="76"/>
        <v>N/A</v>
      </c>
      <c r="E206" s="9" t="s">
        <v>1747</v>
      </c>
      <c r="F206" s="7" t="str">
        <f t="shared" si="77"/>
        <v>N/A</v>
      </c>
      <c r="G206" s="9" t="s">
        <v>1747</v>
      </c>
      <c r="H206" s="7" t="str">
        <f t="shared" si="78"/>
        <v>N/A</v>
      </c>
      <c r="I206" s="8" t="s">
        <v>1747</v>
      </c>
      <c r="J206" s="8" t="s">
        <v>1747</v>
      </c>
      <c r="K206" s="25" t="s">
        <v>734</v>
      </c>
      <c r="L206" s="85" t="str">
        <f t="shared" si="75"/>
        <v>N/A</v>
      </c>
    </row>
    <row r="207" spans="1:12" ht="25" x14ac:dyDescent="0.25">
      <c r="A207" s="108" t="s">
        <v>1651</v>
      </c>
      <c r="B207" s="21" t="s">
        <v>213</v>
      </c>
      <c r="C207" s="9" t="s">
        <v>1747</v>
      </c>
      <c r="D207" s="7" t="str">
        <f t="shared" si="76"/>
        <v>N/A</v>
      </c>
      <c r="E207" s="9" t="s">
        <v>1747</v>
      </c>
      <c r="F207" s="7" t="str">
        <f t="shared" si="77"/>
        <v>N/A</v>
      </c>
      <c r="G207" s="9" t="s">
        <v>1747</v>
      </c>
      <c r="H207" s="7" t="str">
        <f t="shared" si="78"/>
        <v>N/A</v>
      </c>
      <c r="I207" s="8" t="s">
        <v>1747</v>
      </c>
      <c r="J207" s="8" t="s">
        <v>1747</v>
      </c>
      <c r="K207" s="25" t="s">
        <v>734</v>
      </c>
      <c r="L207" s="85" t="str">
        <f t="shared" si="75"/>
        <v>N/A</v>
      </c>
    </row>
    <row r="208" spans="1:12" ht="25" x14ac:dyDescent="0.25">
      <c r="A208" s="108" t="s">
        <v>1652</v>
      </c>
      <c r="B208" s="21" t="s">
        <v>213</v>
      </c>
      <c r="C208" s="9" t="s">
        <v>1747</v>
      </c>
      <c r="D208" s="7" t="str">
        <f t="shared" si="76"/>
        <v>N/A</v>
      </c>
      <c r="E208" s="9" t="s">
        <v>1747</v>
      </c>
      <c r="F208" s="7" t="str">
        <f t="shared" si="77"/>
        <v>N/A</v>
      </c>
      <c r="G208" s="9" t="s">
        <v>1747</v>
      </c>
      <c r="H208" s="7" t="str">
        <f t="shared" si="78"/>
        <v>N/A</v>
      </c>
      <c r="I208" s="8" t="s">
        <v>1747</v>
      </c>
      <c r="J208" s="8" t="s">
        <v>1747</v>
      </c>
      <c r="K208" s="25" t="s">
        <v>734</v>
      </c>
      <c r="L208" s="85" t="str">
        <f t="shared" si="75"/>
        <v>N/A</v>
      </c>
    </row>
    <row r="209" spans="1:12" ht="25" x14ac:dyDescent="0.25">
      <c r="A209" s="108" t="s">
        <v>1653</v>
      </c>
      <c r="B209" s="21" t="s">
        <v>213</v>
      </c>
      <c r="C209" s="9" t="s">
        <v>1747</v>
      </c>
      <c r="D209" s="7" t="str">
        <f t="shared" si="76"/>
        <v>N/A</v>
      </c>
      <c r="E209" s="9" t="s">
        <v>1747</v>
      </c>
      <c r="F209" s="7" t="str">
        <f t="shared" si="77"/>
        <v>N/A</v>
      </c>
      <c r="G209" s="9" t="s">
        <v>1747</v>
      </c>
      <c r="H209" s="7" t="str">
        <f t="shared" si="78"/>
        <v>N/A</v>
      </c>
      <c r="I209" s="8" t="s">
        <v>1747</v>
      </c>
      <c r="J209" s="8" t="s">
        <v>1747</v>
      </c>
      <c r="K209" s="25" t="s">
        <v>734</v>
      </c>
      <c r="L209" s="85" t="str">
        <f t="shared" si="75"/>
        <v>N/A</v>
      </c>
    </row>
    <row r="210" spans="1:12" ht="25" x14ac:dyDescent="0.25">
      <c r="A210" s="108" t="s">
        <v>1654</v>
      </c>
      <c r="B210" s="21" t="s">
        <v>213</v>
      </c>
      <c r="C210" s="9" t="s">
        <v>1747</v>
      </c>
      <c r="D210" s="7" t="str">
        <f t="shared" si="76"/>
        <v>N/A</v>
      </c>
      <c r="E210" s="9" t="s">
        <v>1747</v>
      </c>
      <c r="F210" s="7" t="str">
        <f t="shared" si="77"/>
        <v>N/A</v>
      </c>
      <c r="G210" s="9" t="s">
        <v>1747</v>
      </c>
      <c r="H210" s="7" t="str">
        <f t="shared" si="78"/>
        <v>N/A</v>
      </c>
      <c r="I210" s="8" t="s">
        <v>1747</v>
      </c>
      <c r="J210" s="8" t="s">
        <v>1747</v>
      </c>
      <c r="K210" s="25" t="s">
        <v>734</v>
      </c>
      <c r="L210" s="85" t="str">
        <f t="shared" si="75"/>
        <v>N/A</v>
      </c>
    </row>
    <row r="211" spans="1:12" ht="25" x14ac:dyDescent="0.25">
      <c r="A211" s="108" t="s">
        <v>1655</v>
      </c>
      <c r="B211" s="21" t="s">
        <v>213</v>
      </c>
      <c r="C211" s="9" t="s">
        <v>1747</v>
      </c>
      <c r="D211" s="7" t="str">
        <f t="shared" si="76"/>
        <v>N/A</v>
      </c>
      <c r="E211" s="9" t="s">
        <v>1747</v>
      </c>
      <c r="F211" s="7" t="str">
        <f t="shared" si="77"/>
        <v>N/A</v>
      </c>
      <c r="G211" s="9" t="s">
        <v>1747</v>
      </c>
      <c r="H211" s="7" t="str">
        <f t="shared" si="78"/>
        <v>N/A</v>
      </c>
      <c r="I211" s="8" t="s">
        <v>1747</v>
      </c>
      <c r="J211" s="8" t="s">
        <v>1747</v>
      </c>
      <c r="K211" s="25" t="s">
        <v>734</v>
      </c>
      <c r="L211" s="85" t="str">
        <f t="shared" si="75"/>
        <v>N/A</v>
      </c>
    </row>
    <row r="212" spans="1:12" ht="25" x14ac:dyDescent="0.25">
      <c r="A212" s="108" t="s">
        <v>1656</v>
      </c>
      <c r="B212" s="21" t="s">
        <v>213</v>
      </c>
      <c r="C212" s="9" t="s">
        <v>1747</v>
      </c>
      <c r="D212" s="7" t="str">
        <f t="shared" si="76"/>
        <v>N/A</v>
      </c>
      <c r="E212" s="9" t="s">
        <v>1747</v>
      </c>
      <c r="F212" s="7" t="str">
        <f t="shared" si="77"/>
        <v>N/A</v>
      </c>
      <c r="G212" s="9" t="s">
        <v>1747</v>
      </c>
      <c r="H212" s="7" t="str">
        <f t="shared" si="78"/>
        <v>N/A</v>
      </c>
      <c r="I212" s="8" t="s">
        <v>1747</v>
      </c>
      <c r="J212" s="8" t="s">
        <v>1747</v>
      </c>
      <c r="K212" s="25" t="s">
        <v>734</v>
      </c>
      <c r="L212" s="85" t="str">
        <f t="shared" si="75"/>
        <v>N/A</v>
      </c>
    </row>
    <row r="213" spans="1:12" ht="25" x14ac:dyDescent="0.25">
      <c r="A213" s="109" t="s">
        <v>1629</v>
      </c>
      <c r="B213" s="93" t="s">
        <v>213</v>
      </c>
      <c r="C213" s="143" t="s">
        <v>1747</v>
      </c>
      <c r="D213" s="124" t="str">
        <f t="shared" si="76"/>
        <v>N/A</v>
      </c>
      <c r="E213" s="143" t="s">
        <v>1747</v>
      </c>
      <c r="F213" s="124" t="str">
        <f t="shared" si="77"/>
        <v>N/A</v>
      </c>
      <c r="G213" s="143" t="s">
        <v>1747</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662120</v>
      </c>
      <c r="D6" s="7" t="str">
        <f t="shared" ref="D6:D39" si="0">IF($B6="N/A","N/A",IF(C6&gt;10,"No",IF(C6&lt;-10,"No","Yes")))</f>
        <v>N/A</v>
      </c>
      <c r="E6" s="1">
        <v>687460</v>
      </c>
      <c r="F6" s="7" t="str">
        <f t="shared" ref="F6:F39" si="1">IF($B6="N/A","N/A",IF(E6&gt;10,"No",IF(E6&lt;-10,"No","Yes")))</f>
        <v>N/A</v>
      </c>
      <c r="G6" s="1">
        <v>727908</v>
      </c>
      <c r="H6" s="7" t="str">
        <f t="shared" ref="H6:H39" si="2">IF($B6="N/A","N/A",IF(G6&gt;10,"No",IF(G6&lt;-10,"No","Yes")))</f>
        <v>N/A</v>
      </c>
      <c r="I6" s="8">
        <v>3.827</v>
      </c>
      <c r="J6" s="8">
        <v>5.8840000000000003</v>
      </c>
      <c r="K6" s="25" t="s">
        <v>734</v>
      </c>
      <c r="L6" s="85" t="str">
        <f t="shared" ref="L6:L39" si="3">IF(J6="Div by 0", "N/A", IF(K6="N/A","N/A", IF(J6&gt;VALUE(MID(K6,1,2)), "No", IF(J6&lt;-1*VALUE(MID(K6,1,2)), "No", "Yes"))))</f>
        <v>Yes</v>
      </c>
    </row>
    <row r="7" spans="1:12" x14ac:dyDescent="0.25">
      <c r="A7" s="117" t="s">
        <v>4</v>
      </c>
      <c r="B7" s="21" t="s">
        <v>213</v>
      </c>
      <c r="C7" s="22">
        <v>595244</v>
      </c>
      <c r="D7" s="7" t="str">
        <f t="shared" si="0"/>
        <v>N/A</v>
      </c>
      <c r="E7" s="22">
        <v>617519</v>
      </c>
      <c r="F7" s="7" t="str">
        <f t="shared" si="1"/>
        <v>N/A</v>
      </c>
      <c r="G7" s="22">
        <v>648943</v>
      </c>
      <c r="H7" s="7" t="str">
        <f t="shared" si="2"/>
        <v>N/A</v>
      </c>
      <c r="I7" s="8">
        <v>3.742</v>
      </c>
      <c r="J7" s="8">
        <v>5.0890000000000004</v>
      </c>
      <c r="K7" s="25" t="s">
        <v>734</v>
      </c>
      <c r="L7" s="85" t="str">
        <f t="shared" si="3"/>
        <v>Yes</v>
      </c>
    </row>
    <row r="8" spans="1:12" x14ac:dyDescent="0.25">
      <c r="A8" s="117" t="s">
        <v>359</v>
      </c>
      <c r="B8" s="21" t="s">
        <v>213</v>
      </c>
      <c r="C8" s="4">
        <v>89.899716064000003</v>
      </c>
      <c r="D8" s="7" t="str">
        <f>IF($B8="N/A","N/A",IF(C8&gt;10,"No",IF(C8&lt;-10,"No","Yes")))</f>
        <v>N/A</v>
      </c>
      <c r="E8" s="4">
        <v>89.826171704999993</v>
      </c>
      <c r="F8" s="7" t="str">
        <f t="shared" si="1"/>
        <v>N/A</v>
      </c>
      <c r="G8" s="4">
        <v>89.151788413000006</v>
      </c>
      <c r="H8" s="7" t="str">
        <f t="shared" si="2"/>
        <v>N/A</v>
      </c>
      <c r="I8" s="8">
        <v>-8.2000000000000003E-2</v>
      </c>
      <c r="J8" s="8">
        <v>-0.751</v>
      </c>
      <c r="K8" s="25" t="s">
        <v>734</v>
      </c>
      <c r="L8" s="85" t="str">
        <f t="shared" si="3"/>
        <v>Yes</v>
      </c>
    </row>
    <row r="9" spans="1:12" x14ac:dyDescent="0.25">
      <c r="A9" s="117" t="s">
        <v>83</v>
      </c>
      <c r="B9" s="21" t="s">
        <v>213</v>
      </c>
      <c r="C9" s="22">
        <v>554954.6</v>
      </c>
      <c r="D9" s="7" t="str">
        <f t="shared" si="0"/>
        <v>N/A</v>
      </c>
      <c r="E9" s="22">
        <v>578320.09</v>
      </c>
      <c r="F9" s="7" t="str">
        <f t="shared" si="1"/>
        <v>N/A</v>
      </c>
      <c r="G9" s="22">
        <v>579314.63</v>
      </c>
      <c r="H9" s="7" t="str">
        <f t="shared" si="2"/>
        <v>N/A</v>
      </c>
      <c r="I9" s="8">
        <v>4.21</v>
      </c>
      <c r="J9" s="8">
        <v>0.17199999999999999</v>
      </c>
      <c r="K9" s="25" t="s">
        <v>734</v>
      </c>
      <c r="L9" s="85" t="str">
        <f t="shared" si="3"/>
        <v>Yes</v>
      </c>
    </row>
    <row r="10" spans="1:12" x14ac:dyDescent="0.25">
      <c r="A10" s="117" t="s">
        <v>100</v>
      </c>
      <c r="B10" s="21" t="s">
        <v>213</v>
      </c>
      <c r="C10" s="22">
        <v>5031</v>
      </c>
      <c r="D10" s="7" t="str">
        <f t="shared" si="0"/>
        <v>N/A</v>
      </c>
      <c r="E10" s="22">
        <v>5504</v>
      </c>
      <c r="F10" s="7" t="str">
        <f t="shared" si="1"/>
        <v>N/A</v>
      </c>
      <c r="G10" s="22">
        <v>5868</v>
      </c>
      <c r="H10" s="7" t="str">
        <f t="shared" si="2"/>
        <v>N/A</v>
      </c>
      <c r="I10" s="8">
        <v>9.4019999999999992</v>
      </c>
      <c r="J10" s="8">
        <v>6.6130000000000004</v>
      </c>
      <c r="K10" s="25" t="s">
        <v>734</v>
      </c>
      <c r="L10" s="85" t="str">
        <f t="shared" si="3"/>
        <v>Yes</v>
      </c>
    </row>
    <row r="11" spans="1:12" x14ac:dyDescent="0.25">
      <c r="A11" s="117" t="s">
        <v>974</v>
      </c>
      <c r="B11" s="21" t="s">
        <v>213</v>
      </c>
      <c r="C11" s="22">
        <v>537</v>
      </c>
      <c r="D11" s="7" t="str">
        <f t="shared" si="0"/>
        <v>N/A</v>
      </c>
      <c r="E11" s="22">
        <v>558</v>
      </c>
      <c r="F11" s="7" t="str">
        <f t="shared" si="1"/>
        <v>N/A</v>
      </c>
      <c r="G11" s="22">
        <v>606</v>
      </c>
      <c r="H11" s="7" t="str">
        <f t="shared" si="2"/>
        <v>N/A</v>
      </c>
      <c r="I11" s="8">
        <v>3.911</v>
      </c>
      <c r="J11" s="8">
        <v>8.6020000000000003</v>
      </c>
      <c r="K11" s="25" t="s">
        <v>734</v>
      </c>
      <c r="L11" s="85" t="str">
        <f t="shared" si="3"/>
        <v>Yes</v>
      </c>
    </row>
    <row r="12" spans="1:12" x14ac:dyDescent="0.25">
      <c r="A12" s="117" t="s">
        <v>975</v>
      </c>
      <c r="B12" s="21" t="s">
        <v>213</v>
      </c>
      <c r="C12" s="22">
        <v>408</v>
      </c>
      <c r="D12" s="7" t="str">
        <f t="shared" si="0"/>
        <v>N/A</v>
      </c>
      <c r="E12" s="22">
        <v>435</v>
      </c>
      <c r="F12" s="7" t="str">
        <f t="shared" si="1"/>
        <v>N/A</v>
      </c>
      <c r="G12" s="22">
        <v>403</v>
      </c>
      <c r="H12" s="7" t="str">
        <f t="shared" si="2"/>
        <v>N/A</v>
      </c>
      <c r="I12" s="8">
        <v>6.6180000000000003</v>
      </c>
      <c r="J12" s="8">
        <v>-7.36</v>
      </c>
      <c r="K12" s="25" t="s">
        <v>734</v>
      </c>
      <c r="L12" s="85" t="str">
        <f t="shared" si="3"/>
        <v>Yes</v>
      </c>
    </row>
    <row r="13" spans="1:12" x14ac:dyDescent="0.25">
      <c r="A13" s="117" t="s">
        <v>976</v>
      </c>
      <c r="B13" s="21" t="s">
        <v>213</v>
      </c>
      <c r="C13" s="22">
        <v>15</v>
      </c>
      <c r="D13" s="7" t="str">
        <f t="shared" si="0"/>
        <v>N/A</v>
      </c>
      <c r="E13" s="22">
        <v>14</v>
      </c>
      <c r="F13" s="7" t="str">
        <f t="shared" si="1"/>
        <v>N/A</v>
      </c>
      <c r="G13" s="22">
        <v>17</v>
      </c>
      <c r="H13" s="7" t="str">
        <f t="shared" si="2"/>
        <v>N/A</v>
      </c>
      <c r="I13" s="8">
        <v>-6.67</v>
      </c>
      <c r="J13" s="8">
        <v>21.43</v>
      </c>
      <c r="K13" s="25" t="s">
        <v>734</v>
      </c>
      <c r="L13" s="85" t="str">
        <f t="shared" si="3"/>
        <v>Yes</v>
      </c>
    </row>
    <row r="14" spans="1:12" x14ac:dyDescent="0.25">
      <c r="A14" s="117" t="s">
        <v>977</v>
      </c>
      <c r="B14" s="21" t="s">
        <v>213</v>
      </c>
      <c r="C14" s="22">
        <v>4071</v>
      </c>
      <c r="D14" s="7" t="str">
        <f t="shared" si="0"/>
        <v>N/A</v>
      </c>
      <c r="E14" s="22">
        <v>4497</v>
      </c>
      <c r="F14" s="7" t="str">
        <f t="shared" si="1"/>
        <v>N/A</v>
      </c>
      <c r="G14" s="22">
        <v>4842</v>
      </c>
      <c r="H14" s="7" t="str">
        <f t="shared" si="2"/>
        <v>N/A</v>
      </c>
      <c r="I14" s="8">
        <v>10.46</v>
      </c>
      <c r="J14" s="8">
        <v>7.6719999999999997</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30868</v>
      </c>
      <c r="D16" s="7" t="str">
        <f t="shared" si="0"/>
        <v>N/A</v>
      </c>
      <c r="E16" s="22">
        <v>31100</v>
      </c>
      <c r="F16" s="7" t="str">
        <f t="shared" si="1"/>
        <v>N/A</v>
      </c>
      <c r="G16" s="22">
        <v>29360</v>
      </c>
      <c r="H16" s="7" t="str">
        <f t="shared" si="2"/>
        <v>N/A</v>
      </c>
      <c r="I16" s="8">
        <v>0.75160000000000005</v>
      </c>
      <c r="J16" s="8">
        <v>-5.59</v>
      </c>
      <c r="K16" s="25" t="s">
        <v>734</v>
      </c>
      <c r="L16" s="85" t="str">
        <f t="shared" si="3"/>
        <v>Yes</v>
      </c>
    </row>
    <row r="17" spans="1:12" x14ac:dyDescent="0.25">
      <c r="A17" s="116" t="s">
        <v>979</v>
      </c>
      <c r="B17" s="21" t="s">
        <v>213</v>
      </c>
      <c r="C17" s="22">
        <v>5862</v>
      </c>
      <c r="D17" s="7" t="str">
        <f t="shared" si="0"/>
        <v>N/A</v>
      </c>
      <c r="E17" s="22">
        <v>6119</v>
      </c>
      <c r="F17" s="7" t="str">
        <f t="shared" si="1"/>
        <v>N/A</v>
      </c>
      <c r="G17" s="22">
        <v>6184</v>
      </c>
      <c r="H17" s="7" t="str">
        <f t="shared" si="2"/>
        <v>N/A</v>
      </c>
      <c r="I17" s="8">
        <v>4.3840000000000003</v>
      </c>
      <c r="J17" s="8">
        <v>1.0620000000000001</v>
      </c>
      <c r="K17" s="25" t="s">
        <v>734</v>
      </c>
      <c r="L17" s="85" t="str">
        <f t="shared" si="3"/>
        <v>Yes</v>
      </c>
    </row>
    <row r="18" spans="1:12" x14ac:dyDescent="0.25">
      <c r="A18" s="116" t="s">
        <v>980</v>
      </c>
      <c r="B18" s="21" t="s">
        <v>213</v>
      </c>
      <c r="C18" s="22">
        <v>2525</v>
      </c>
      <c r="D18" s="7" t="str">
        <f t="shared" si="0"/>
        <v>N/A</v>
      </c>
      <c r="E18" s="22">
        <v>2423</v>
      </c>
      <c r="F18" s="7" t="str">
        <f t="shared" si="1"/>
        <v>N/A</v>
      </c>
      <c r="G18" s="22">
        <v>1613</v>
      </c>
      <c r="H18" s="7" t="str">
        <f t="shared" si="2"/>
        <v>N/A</v>
      </c>
      <c r="I18" s="8">
        <v>-4.04</v>
      </c>
      <c r="J18" s="8">
        <v>-33.4</v>
      </c>
      <c r="K18" s="25" t="s">
        <v>734</v>
      </c>
      <c r="L18" s="85" t="str">
        <f t="shared" si="3"/>
        <v>No</v>
      </c>
    </row>
    <row r="19" spans="1:12" x14ac:dyDescent="0.25">
      <c r="A19" s="116" t="s">
        <v>981</v>
      </c>
      <c r="B19" s="21" t="s">
        <v>213</v>
      </c>
      <c r="C19" s="22">
        <v>440</v>
      </c>
      <c r="D19" s="7" t="str">
        <f t="shared" si="0"/>
        <v>N/A</v>
      </c>
      <c r="E19" s="22">
        <v>460</v>
      </c>
      <c r="F19" s="7" t="str">
        <f t="shared" si="1"/>
        <v>N/A</v>
      </c>
      <c r="G19" s="22">
        <v>396</v>
      </c>
      <c r="H19" s="7" t="str">
        <f t="shared" si="2"/>
        <v>N/A</v>
      </c>
      <c r="I19" s="8">
        <v>4.5449999999999999</v>
      </c>
      <c r="J19" s="8">
        <v>-13.9</v>
      </c>
      <c r="K19" s="25" t="s">
        <v>734</v>
      </c>
      <c r="L19" s="85" t="str">
        <f t="shared" si="3"/>
        <v>Yes</v>
      </c>
    </row>
    <row r="20" spans="1:12" x14ac:dyDescent="0.25">
      <c r="A20" s="116" t="s">
        <v>982</v>
      </c>
      <c r="B20" s="21" t="s">
        <v>213</v>
      </c>
      <c r="C20" s="22">
        <v>22041</v>
      </c>
      <c r="D20" s="7" t="str">
        <f t="shared" si="0"/>
        <v>N/A</v>
      </c>
      <c r="E20" s="22">
        <v>22098</v>
      </c>
      <c r="F20" s="7" t="str">
        <f t="shared" si="1"/>
        <v>N/A</v>
      </c>
      <c r="G20" s="22">
        <v>21167</v>
      </c>
      <c r="H20" s="7" t="str">
        <f t="shared" si="2"/>
        <v>N/A</v>
      </c>
      <c r="I20" s="8">
        <v>0.2586</v>
      </c>
      <c r="J20" s="8">
        <v>-4.21</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321817</v>
      </c>
      <c r="D22" s="7" t="str">
        <f t="shared" si="0"/>
        <v>N/A</v>
      </c>
      <c r="E22" s="22">
        <v>327804</v>
      </c>
      <c r="F22" s="7" t="str">
        <f t="shared" si="1"/>
        <v>N/A</v>
      </c>
      <c r="G22" s="22">
        <v>328483</v>
      </c>
      <c r="H22" s="7" t="str">
        <f t="shared" si="2"/>
        <v>N/A</v>
      </c>
      <c r="I22" s="8">
        <v>1.86</v>
      </c>
      <c r="J22" s="8">
        <v>0.20710000000000001</v>
      </c>
      <c r="K22" s="25" t="s">
        <v>734</v>
      </c>
      <c r="L22" s="85" t="str">
        <f t="shared" si="3"/>
        <v>Yes</v>
      </c>
    </row>
    <row r="23" spans="1:12" x14ac:dyDescent="0.25">
      <c r="A23" s="116" t="s">
        <v>984</v>
      </c>
      <c r="B23" s="21" t="s">
        <v>213</v>
      </c>
      <c r="C23" s="22">
        <v>212312</v>
      </c>
      <c r="D23" s="7" t="str">
        <f t="shared" si="0"/>
        <v>N/A</v>
      </c>
      <c r="E23" s="22">
        <v>218592</v>
      </c>
      <c r="F23" s="7" t="str">
        <f t="shared" si="1"/>
        <v>N/A</v>
      </c>
      <c r="G23" s="22">
        <v>178695</v>
      </c>
      <c r="H23" s="7" t="str">
        <f t="shared" si="2"/>
        <v>N/A</v>
      </c>
      <c r="I23" s="8">
        <v>2.9580000000000002</v>
      </c>
      <c r="J23" s="8">
        <v>-18.3</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1437</v>
      </c>
      <c r="D25" s="7" t="str">
        <f t="shared" si="0"/>
        <v>N/A</v>
      </c>
      <c r="E25" s="22">
        <v>1457</v>
      </c>
      <c r="F25" s="7" t="str">
        <f t="shared" si="1"/>
        <v>N/A</v>
      </c>
      <c r="G25" s="22">
        <v>1257</v>
      </c>
      <c r="H25" s="7" t="str">
        <f t="shared" si="2"/>
        <v>N/A</v>
      </c>
      <c r="I25" s="8">
        <v>1.3919999999999999</v>
      </c>
      <c r="J25" s="8">
        <v>-13.7</v>
      </c>
      <c r="K25" s="25" t="s">
        <v>734</v>
      </c>
      <c r="L25" s="85" t="str">
        <f t="shared" si="3"/>
        <v>Yes</v>
      </c>
    </row>
    <row r="26" spans="1:12" x14ac:dyDescent="0.25">
      <c r="A26" s="116" t="s">
        <v>987</v>
      </c>
      <c r="B26" s="21" t="s">
        <v>213</v>
      </c>
      <c r="C26" s="22">
        <v>63928</v>
      </c>
      <c r="D26" s="7" t="str">
        <f t="shared" si="0"/>
        <v>N/A</v>
      </c>
      <c r="E26" s="22">
        <v>63187</v>
      </c>
      <c r="F26" s="7" t="str">
        <f t="shared" si="1"/>
        <v>N/A</v>
      </c>
      <c r="G26" s="22">
        <v>102035</v>
      </c>
      <c r="H26" s="7" t="str">
        <f t="shared" si="2"/>
        <v>N/A</v>
      </c>
      <c r="I26" s="8">
        <v>-1.1599999999999999</v>
      </c>
      <c r="J26" s="8">
        <v>61.48</v>
      </c>
      <c r="K26" s="25" t="s">
        <v>734</v>
      </c>
      <c r="L26" s="85" t="str">
        <f t="shared" si="3"/>
        <v>No</v>
      </c>
    </row>
    <row r="27" spans="1:12" x14ac:dyDescent="0.25">
      <c r="A27" s="116" t="s">
        <v>988</v>
      </c>
      <c r="B27" s="21" t="s">
        <v>213</v>
      </c>
      <c r="C27" s="22">
        <v>38344</v>
      </c>
      <c r="D27" s="7" t="str">
        <f t="shared" si="0"/>
        <v>N/A</v>
      </c>
      <c r="E27" s="22">
        <v>38548</v>
      </c>
      <c r="F27" s="7" t="str">
        <f t="shared" si="1"/>
        <v>N/A</v>
      </c>
      <c r="G27" s="22">
        <v>40302</v>
      </c>
      <c r="H27" s="7" t="str">
        <f t="shared" si="2"/>
        <v>N/A</v>
      </c>
      <c r="I27" s="8">
        <v>0.53200000000000003</v>
      </c>
      <c r="J27" s="8">
        <v>4.55</v>
      </c>
      <c r="K27" s="25" t="s">
        <v>734</v>
      </c>
      <c r="L27" s="85" t="str">
        <f t="shared" si="3"/>
        <v>Yes</v>
      </c>
    </row>
    <row r="28" spans="1:12" x14ac:dyDescent="0.25">
      <c r="A28" s="134" t="s">
        <v>989</v>
      </c>
      <c r="B28" s="21" t="s">
        <v>213</v>
      </c>
      <c r="C28" s="22">
        <v>5796</v>
      </c>
      <c r="D28" s="7" t="str">
        <f t="shared" si="0"/>
        <v>N/A</v>
      </c>
      <c r="E28" s="22">
        <v>6020</v>
      </c>
      <c r="F28" s="7" t="str">
        <f t="shared" si="1"/>
        <v>N/A</v>
      </c>
      <c r="G28" s="22">
        <v>6194</v>
      </c>
      <c r="H28" s="7" t="str">
        <f t="shared" si="2"/>
        <v>N/A</v>
      </c>
      <c r="I28" s="8">
        <v>3.8650000000000002</v>
      </c>
      <c r="J28" s="8">
        <v>2.89</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304404</v>
      </c>
      <c r="D30" s="7" t="str">
        <f t="shared" si="0"/>
        <v>N/A</v>
      </c>
      <c r="E30" s="22">
        <v>323052</v>
      </c>
      <c r="F30" s="7" t="str">
        <f t="shared" si="1"/>
        <v>N/A</v>
      </c>
      <c r="G30" s="22">
        <v>364197</v>
      </c>
      <c r="H30" s="7" t="str">
        <f t="shared" si="2"/>
        <v>N/A</v>
      </c>
      <c r="I30" s="8">
        <v>6.1260000000000003</v>
      </c>
      <c r="J30" s="8">
        <v>12.74</v>
      </c>
      <c r="K30" s="25" t="s">
        <v>734</v>
      </c>
      <c r="L30" s="85" t="str">
        <f t="shared" si="3"/>
        <v>Yes</v>
      </c>
    </row>
    <row r="31" spans="1:12" x14ac:dyDescent="0.25">
      <c r="A31" s="142" t="s">
        <v>991</v>
      </c>
      <c r="B31" s="21" t="s">
        <v>213</v>
      </c>
      <c r="C31" s="22">
        <v>143737</v>
      </c>
      <c r="D31" s="7" t="str">
        <f t="shared" si="0"/>
        <v>N/A</v>
      </c>
      <c r="E31" s="22">
        <v>149294</v>
      </c>
      <c r="F31" s="7" t="str">
        <f t="shared" si="1"/>
        <v>N/A</v>
      </c>
      <c r="G31" s="22">
        <v>152463</v>
      </c>
      <c r="H31" s="7" t="str">
        <f t="shared" si="2"/>
        <v>N/A</v>
      </c>
      <c r="I31" s="8">
        <v>3.8660000000000001</v>
      </c>
      <c r="J31" s="8">
        <v>2.1230000000000002</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816</v>
      </c>
      <c r="D33" s="7" t="str">
        <f t="shared" si="0"/>
        <v>N/A</v>
      </c>
      <c r="E33" s="22">
        <v>641</v>
      </c>
      <c r="F33" s="7" t="str">
        <f t="shared" si="1"/>
        <v>N/A</v>
      </c>
      <c r="G33" s="22">
        <v>437</v>
      </c>
      <c r="H33" s="7" t="str">
        <f t="shared" si="2"/>
        <v>N/A</v>
      </c>
      <c r="I33" s="8">
        <v>-21.4</v>
      </c>
      <c r="J33" s="8">
        <v>-31.8</v>
      </c>
      <c r="K33" s="25" t="s">
        <v>734</v>
      </c>
      <c r="L33" s="85" t="str">
        <f t="shared" si="3"/>
        <v>No</v>
      </c>
    </row>
    <row r="34" spans="1:12" x14ac:dyDescent="0.25">
      <c r="A34" s="142" t="s">
        <v>994</v>
      </c>
      <c r="B34" s="21" t="s">
        <v>213</v>
      </c>
      <c r="C34" s="22">
        <v>12186</v>
      </c>
      <c r="D34" s="7" t="str">
        <f t="shared" si="0"/>
        <v>N/A</v>
      </c>
      <c r="E34" s="22">
        <v>12076</v>
      </c>
      <c r="F34" s="7" t="str">
        <f t="shared" si="1"/>
        <v>N/A</v>
      </c>
      <c r="G34" s="22">
        <v>4754</v>
      </c>
      <c r="H34" s="7" t="str">
        <f t="shared" si="2"/>
        <v>N/A</v>
      </c>
      <c r="I34" s="8">
        <v>-0.90300000000000002</v>
      </c>
      <c r="J34" s="8">
        <v>-60.6</v>
      </c>
      <c r="K34" s="25" t="s">
        <v>734</v>
      </c>
      <c r="L34" s="85" t="str">
        <f t="shared" si="3"/>
        <v>No</v>
      </c>
    </row>
    <row r="35" spans="1:12" x14ac:dyDescent="0.25">
      <c r="A35" s="142" t="s">
        <v>995</v>
      </c>
      <c r="B35" s="21" t="s">
        <v>213</v>
      </c>
      <c r="C35" s="22">
        <v>147665</v>
      </c>
      <c r="D35" s="7" t="str">
        <f t="shared" si="0"/>
        <v>N/A</v>
      </c>
      <c r="E35" s="22">
        <v>161041</v>
      </c>
      <c r="F35" s="7" t="str">
        <f t="shared" si="1"/>
        <v>N/A</v>
      </c>
      <c r="G35" s="22">
        <v>206543</v>
      </c>
      <c r="H35" s="7" t="str">
        <f t="shared" si="2"/>
        <v>N/A</v>
      </c>
      <c r="I35" s="8">
        <v>9.0579999999999998</v>
      </c>
      <c r="J35" s="8">
        <v>28.25</v>
      </c>
      <c r="K35" s="25" t="s">
        <v>734</v>
      </c>
      <c r="L35" s="85" t="str">
        <f t="shared" si="3"/>
        <v>Yes</v>
      </c>
    </row>
    <row r="36" spans="1:12" x14ac:dyDescent="0.25">
      <c r="A36" s="142" t="s">
        <v>996</v>
      </c>
      <c r="B36" s="21" t="s">
        <v>213</v>
      </c>
      <c r="C36" s="22">
        <v>0</v>
      </c>
      <c r="D36" s="7" t="str">
        <f t="shared" si="0"/>
        <v>N/A</v>
      </c>
      <c r="E36" s="22">
        <v>0</v>
      </c>
      <c r="F36" s="7" t="str">
        <f t="shared" si="1"/>
        <v>N/A</v>
      </c>
      <c r="G36" s="22">
        <v>0</v>
      </c>
      <c r="H36" s="7" t="str">
        <f t="shared" si="2"/>
        <v>N/A</v>
      </c>
      <c r="I36" s="8" t="s">
        <v>1747</v>
      </c>
      <c r="J36" s="8" t="s">
        <v>1747</v>
      </c>
      <c r="K36" s="25" t="s">
        <v>734</v>
      </c>
      <c r="L36" s="85" t="str">
        <f t="shared" si="3"/>
        <v>N/A</v>
      </c>
    </row>
    <row r="37" spans="1:12" x14ac:dyDescent="0.25">
      <c r="A37" s="142" t="s">
        <v>122</v>
      </c>
      <c r="B37" s="21" t="s">
        <v>213</v>
      </c>
      <c r="C37" s="22">
        <v>1150</v>
      </c>
      <c r="D37" s="7" t="str">
        <f t="shared" si="0"/>
        <v>N/A</v>
      </c>
      <c r="E37" s="22">
        <v>1273</v>
      </c>
      <c r="F37" s="7" t="str">
        <f t="shared" si="1"/>
        <v>N/A</v>
      </c>
      <c r="G37" s="22">
        <v>1314</v>
      </c>
      <c r="H37" s="7" t="str">
        <f t="shared" si="2"/>
        <v>N/A</v>
      </c>
      <c r="I37" s="8">
        <v>10.7</v>
      </c>
      <c r="J37" s="8">
        <v>3.2210000000000001</v>
      </c>
      <c r="K37" s="25" t="s">
        <v>734</v>
      </c>
      <c r="L37" s="85" t="str">
        <f t="shared" si="3"/>
        <v>Yes</v>
      </c>
    </row>
    <row r="38" spans="1:12" x14ac:dyDescent="0.25">
      <c r="A38" s="142" t="s">
        <v>84</v>
      </c>
      <c r="B38" s="21" t="s">
        <v>213</v>
      </c>
      <c r="C38" s="26">
        <v>3314783873</v>
      </c>
      <c r="D38" s="7" t="str">
        <f t="shared" si="0"/>
        <v>N/A</v>
      </c>
      <c r="E38" s="26">
        <v>3628938380</v>
      </c>
      <c r="F38" s="7" t="str">
        <f t="shared" si="1"/>
        <v>N/A</v>
      </c>
      <c r="G38" s="26">
        <v>4269207827</v>
      </c>
      <c r="H38" s="7" t="str">
        <f t="shared" si="2"/>
        <v>N/A</v>
      </c>
      <c r="I38" s="8">
        <v>9.4770000000000003</v>
      </c>
      <c r="J38" s="8">
        <v>17.64</v>
      </c>
      <c r="K38" s="25" t="s">
        <v>734</v>
      </c>
      <c r="L38" s="85" t="str">
        <f t="shared" si="3"/>
        <v>Yes</v>
      </c>
    </row>
    <row r="39" spans="1:12" x14ac:dyDescent="0.25">
      <c r="A39" s="142" t="s">
        <v>1275</v>
      </c>
      <c r="B39" s="21" t="s">
        <v>213</v>
      </c>
      <c r="C39" s="26">
        <v>5006.3189044000001</v>
      </c>
      <c r="D39" s="7" t="str">
        <f t="shared" si="0"/>
        <v>N/A</v>
      </c>
      <c r="E39" s="26">
        <v>5278.7629534999996</v>
      </c>
      <c r="F39" s="7" t="str">
        <f t="shared" si="1"/>
        <v>N/A</v>
      </c>
      <c r="G39" s="26">
        <v>5865.0376517000004</v>
      </c>
      <c r="H39" s="7" t="str">
        <f t="shared" si="2"/>
        <v>N/A</v>
      </c>
      <c r="I39" s="8">
        <v>5.4420000000000002</v>
      </c>
      <c r="J39" s="8">
        <v>11.11</v>
      </c>
      <c r="K39" s="25" t="s">
        <v>734</v>
      </c>
      <c r="L39" s="85" t="str">
        <f t="shared" si="3"/>
        <v>Yes</v>
      </c>
    </row>
    <row r="40" spans="1:12" x14ac:dyDescent="0.25">
      <c r="A40" s="142" t="s">
        <v>1276</v>
      </c>
      <c r="B40" s="21" t="s">
        <v>213</v>
      </c>
      <c r="C40" s="26">
        <v>5568.7816642999996</v>
      </c>
      <c r="D40" s="7" t="str">
        <f>IF($B40="N/A","N/A",IF(C40&gt;10,"No",IF(C40&lt;-10,"No","Yes")))</f>
        <v>N/A</v>
      </c>
      <c r="E40" s="26">
        <v>5876.6424677000005</v>
      </c>
      <c r="F40" s="7" t="str">
        <f>IF($B40="N/A","N/A",IF(E40&gt;10,"No",IF(E40&lt;-10,"No","Yes")))</f>
        <v>N/A</v>
      </c>
      <c r="G40" s="26">
        <v>6578.7100362000001</v>
      </c>
      <c r="H40" s="7" t="str">
        <f>IF($B40="N/A","N/A",IF(G40&gt;10,"No",IF(G40&lt;-10,"No","Yes")))</f>
        <v>N/A</v>
      </c>
      <c r="I40" s="8">
        <v>5.5279999999999996</v>
      </c>
      <c r="J40" s="8">
        <v>11.95</v>
      </c>
      <c r="K40" s="25" t="s">
        <v>734</v>
      </c>
      <c r="L40" s="85" t="str">
        <f>IF(J40="Div by 0", "N/A", IF(K40="N/A","N/A", IF(J40&gt;VALUE(MID(K40,1,2)), "No", IF(J40&lt;-1*VALUE(MID(K40,1,2)), "No", "Yes"))))</f>
        <v>Yes</v>
      </c>
    </row>
    <row r="41" spans="1:12" x14ac:dyDescent="0.25">
      <c r="A41" s="142" t="s">
        <v>107</v>
      </c>
      <c r="B41" s="21" t="s">
        <v>213</v>
      </c>
      <c r="C41" s="26">
        <v>0</v>
      </c>
      <c r="D41" s="7" t="str">
        <f t="shared" ref="D41:D44" si="4">IF($B41="N/A","N/A",IF(C41&gt;10,"No",IF(C41&lt;-10,"No","Yes")))</f>
        <v>N/A</v>
      </c>
      <c r="E41" s="26">
        <v>0</v>
      </c>
      <c r="F41" s="7" t="str">
        <f t="shared" ref="F41:F44" si="5">IF($B41="N/A","N/A",IF(E41&gt;10,"No",IF(E41&lt;-10,"No","Yes")))</f>
        <v>N/A</v>
      </c>
      <c r="G41" s="26">
        <v>0</v>
      </c>
      <c r="H41" s="7" t="str">
        <f t="shared" ref="H41:H44" si="6">IF($B41="N/A","N/A",IF(G41&gt;10,"No",IF(G41&lt;-10,"No","Yes")))</f>
        <v>N/A</v>
      </c>
      <c r="I41" s="8" t="s">
        <v>1747</v>
      </c>
      <c r="J41" s="8" t="s">
        <v>1747</v>
      </c>
      <c r="K41" s="25" t="s">
        <v>734</v>
      </c>
      <c r="L41" s="85" t="str">
        <f t="shared" ref="L41:L43" si="7">IF(J41="Div by 0", "N/A", IF(K41="N/A","N/A", IF(J41&gt;VALUE(MID(K41,1,2)), "No", IF(J41&lt;-1*VALUE(MID(K41,1,2)), "No", "Yes"))))</f>
        <v>N/A</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1747</v>
      </c>
      <c r="J43" s="8" t="s">
        <v>1747</v>
      </c>
      <c r="K43" s="25" t="s">
        <v>734</v>
      </c>
      <c r="L43" s="85" t="str">
        <f t="shared" si="7"/>
        <v>N/A</v>
      </c>
    </row>
    <row r="44" spans="1:12" x14ac:dyDescent="0.25">
      <c r="A44" s="142" t="s">
        <v>1277</v>
      </c>
      <c r="B44" s="21" t="s">
        <v>213</v>
      </c>
      <c r="C44" s="26" t="s">
        <v>1747</v>
      </c>
      <c r="D44" s="7" t="str">
        <f t="shared" si="4"/>
        <v>N/A</v>
      </c>
      <c r="E44" s="26" t="s">
        <v>1747</v>
      </c>
      <c r="F44" s="7" t="str">
        <f t="shared" si="5"/>
        <v>N/A</v>
      </c>
      <c r="G44" s="26" t="s">
        <v>1747</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21098.770423000002</v>
      </c>
      <c r="D45" s="7" t="str">
        <f t="shared" ref="D45:D71" si="8">IF($B45="N/A","N/A",IF(C45&gt;10,"No",IF(C45&lt;-10,"No","Yes")))</f>
        <v>N/A</v>
      </c>
      <c r="E45" s="26">
        <v>20907.510901000001</v>
      </c>
      <c r="F45" s="7" t="str">
        <f t="shared" ref="F45:F71" si="9">IF($B45="N/A","N/A",IF(E45&gt;10,"No",IF(E45&lt;-10,"No","Yes")))</f>
        <v>N/A</v>
      </c>
      <c r="G45" s="26">
        <v>23326.751703999998</v>
      </c>
      <c r="H45" s="7" t="str">
        <f t="shared" ref="H45:H71" si="10">IF($B45="N/A","N/A",IF(G45&gt;10,"No",IF(G45&lt;-10,"No","Yes")))</f>
        <v>N/A</v>
      </c>
      <c r="I45" s="8">
        <v>-0.90600000000000003</v>
      </c>
      <c r="J45" s="8">
        <v>11.57</v>
      </c>
      <c r="K45" s="25" t="s">
        <v>734</v>
      </c>
      <c r="L45" s="85" t="str">
        <f t="shared" ref="L45:L71" si="11">IF(J45="Div by 0", "N/A", IF(K45="N/A","N/A", IF(J45&gt;VALUE(MID(K45,1,2)), "No", IF(J45&lt;-1*VALUE(MID(K45,1,2)), "No", "Yes"))))</f>
        <v>Yes</v>
      </c>
    </row>
    <row r="46" spans="1:12" x14ac:dyDescent="0.25">
      <c r="A46" s="142" t="s">
        <v>1279</v>
      </c>
      <c r="B46" s="21" t="s">
        <v>213</v>
      </c>
      <c r="C46" s="26">
        <v>20506.210427999999</v>
      </c>
      <c r="D46" s="7" t="str">
        <f t="shared" si="8"/>
        <v>N/A</v>
      </c>
      <c r="E46" s="26">
        <v>22126.673835000001</v>
      </c>
      <c r="F46" s="7" t="str">
        <f t="shared" si="9"/>
        <v>N/A</v>
      </c>
      <c r="G46" s="26">
        <v>23554.400989999998</v>
      </c>
      <c r="H46" s="7" t="str">
        <f t="shared" si="10"/>
        <v>N/A</v>
      </c>
      <c r="I46" s="8">
        <v>7.9020000000000001</v>
      </c>
      <c r="J46" s="8">
        <v>6.4530000000000003</v>
      </c>
      <c r="K46" s="25" t="s">
        <v>734</v>
      </c>
      <c r="L46" s="85" t="str">
        <f t="shared" si="11"/>
        <v>Yes</v>
      </c>
    </row>
    <row r="47" spans="1:12" x14ac:dyDescent="0.25">
      <c r="A47" s="142" t="s">
        <v>1280</v>
      </c>
      <c r="B47" s="21" t="s">
        <v>213</v>
      </c>
      <c r="C47" s="26">
        <v>12077.061275</v>
      </c>
      <c r="D47" s="7" t="str">
        <f t="shared" si="8"/>
        <v>N/A</v>
      </c>
      <c r="E47" s="26">
        <v>11075.16092</v>
      </c>
      <c r="F47" s="7" t="str">
        <f t="shared" si="9"/>
        <v>N/A</v>
      </c>
      <c r="G47" s="26">
        <v>10632.82134</v>
      </c>
      <c r="H47" s="7" t="str">
        <f t="shared" si="10"/>
        <v>N/A</v>
      </c>
      <c r="I47" s="8">
        <v>-8.3000000000000007</v>
      </c>
      <c r="J47" s="8">
        <v>-3.99</v>
      </c>
      <c r="K47" s="25" t="s">
        <v>734</v>
      </c>
      <c r="L47" s="85" t="str">
        <f t="shared" si="11"/>
        <v>Yes</v>
      </c>
    </row>
    <row r="48" spans="1:12" x14ac:dyDescent="0.25">
      <c r="A48" s="142" t="s">
        <v>1281</v>
      </c>
      <c r="B48" s="21" t="s">
        <v>213</v>
      </c>
      <c r="C48" s="26">
        <v>755.86666666999997</v>
      </c>
      <c r="D48" s="7" t="str">
        <f t="shared" si="8"/>
        <v>N/A</v>
      </c>
      <c r="E48" s="26">
        <v>312</v>
      </c>
      <c r="F48" s="7" t="str">
        <f t="shared" si="9"/>
        <v>N/A</v>
      </c>
      <c r="G48" s="26">
        <v>1530.6470588</v>
      </c>
      <c r="H48" s="7" t="str">
        <f t="shared" si="10"/>
        <v>N/A</v>
      </c>
      <c r="I48" s="8">
        <v>-58.7</v>
      </c>
      <c r="J48" s="8">
        <v>390.6</v>
      </c>
      <c r="K48" s="25" t="s">
        <v>734</v>
      </c>
      <c r="L48" s="85" t="str">
        <f t="shared" si="11"/>
        <v>No</v>
      </c>
    </row>
    <row r="49" spans="1:12" x14ac:dyDescent="0.25">
      <c r="A49" s="142" t="s">
        <v>1282</v>
      </c>
      <c r="B49" s="21" t="s">
        <v>213</v>
      </c>
      <c r="C49" s="26">
        <v>22156.055023000001</v>
      </c>
      <c r="D49" s="7" t="str">
        <f t="shared" si="8"/>
        <v>N/A</v>
      </c>
      <c r="E49" s="26">
        <v>21771.446075</v>
      </c>
      <c r="F49" s="7" t="str">
        <f t="shared" si="9"/>
        <v>N/A</v>
      </c>
      <c r="G49" s="26">
        <v>24431.301941000002</v>
      </c>
      <c r="H49" s="7" t="str">
        <f t="shared" si="10"/>
        <v>N/A</v>
      </c>
      <c r="I49" s="8">
        <v>-1.74</v>
      </c>
      <c r="J49" s="8">
        <v>12.22</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28346.157769000001</v>
      </c>
      <c r="D51" s="7" t="str">
        <f t="shared" si="8"/>
        <v>N/A</v>
      </c>
      <c r="E51" s="26">
        <v>29357.385627</v>
      </c>
      <c r="F51" s="7" t="str">
        <f t="shared" si="9"/>
        <v>N/A</v>
      </c>
      <c r="G51" s="26">
        <v>36241.155789999997</v>
      </c>
      <c r="H51" s="7" t="str">
        <f t="shared" si="10"/>
        <v>N/A</v>
      </c>
      <c r="I51" s="8">
        <v>3.5670000000000002</v>
      </c>
      <c r="J51" s="8">
        <v>23.45</v>
      </c>
      <c r="K51" s="25" t="s">
        <v>734</v>
      </c>
      <c r="L51" s="85" t="str">
        <f t="shared" si="11"/>
        <v>Yes</v>
      </c>
    </row>
    <row r="52" spans="1:12" x14ac:dyDescent="0.25">
      <c r="A52" s="142" t="s">
        <v>1285</v>
      </c>
      <c r="B52" s="21" t="s">
        <v>213</v>
      </c>
      <c r="C52" s="26">
        <v>36800.230809000001</v>
      </c>
      <c r="D52" s="7" t="str">
        <f t="shared" si="8"/>
        <v>N/A</v>
      </c>
      <c r="E52" s="26">
        <v>37923.132210999996</v>
      </c>
      <c r="F52" s="7" t="str">
        <f t="shared" si="9"/>
        <v>N/A</v>
      </c>
      <c r="G52" s="26">
        <v>49409.986417</v>
      </c>
      <c r="H52" s="7" t="str">
        <f t="shared" si="10"/>
        <v>N/A</v>
      </c>
      <c r="I52" s="8">
        <v>3.0510000000000002</v>
      </c>
      <c r="J52" s="8">
        <v>30.29</v>
      </c>
      <c r="K52" s="25" t="s">
        <v>734</v>
      </c>
      <c r="L52" s="85" t="str">
        <f t="shared" si="11"/>
        <v>No</v>
      </c>
    </row>
    <row r="53" spans="1:12" x14ac:dyDescent="0.25">
      <c r="A53" s="142" t="s">
        <v>1286</v>
      </c>
      <c r="B53" s="21" t="s">
        <v>213</v>
      </c>
      <c r="C53" s="26">
        <v>22119.423365999999</v>
      </c>
      <c r="D53" s="7" t="str">
        <f t="shared" si="8"/>
        <v>N/A</v>
      </c>
      <c r="E53" s="26">
        <v>22840.525794000001</v>
      </c>
      <c r="F53" s="7" t="str">
        <f t="shared" si="9"/>
        <v>N/A</v>
      </c>
      <c r="G53" s="26">
        <v>25351.543707000001</v>
      </c>
      <c r="H53" s="7" t="str">
        <f t="shared" si="10"/>
        <v>N/A</v>
      </c>
      <c r="I53" s="8">
        <v>3.26</v>
      </c>
      <c r="J53" s="8">
        <v>10.99</v>
      </c>
      <c r="K53" s="25" t="s">
        <v>734</v>
      </c>
      <c r="L53" s="85" t="str">
        <f t="shared" si="11"/>
        <v>Yes</v>
      </c>
    </row>
    <row r="54" spans="1:12" x14ac:dyDescent="0.25">
      <c r="A54" s="142" t="s">
        <v>1287</v>
      </c>
      <c r="B54" s="21" t="s">
        <v>213</v>
      </c>
      <c r="C54" s="26">
        <v>11631.088636</v>
      </c>
      <c r="D54" s="7" t="str">
        <f t="shared" si="8"/>
        <v>N/A</v>
      </c>
      <c r="E54" s="26">
        <v>14919.630434999999</v>
      </c>
      <c r="F54" s="7" t="str">
        <f t="shared" si="9"/>
        <v>N/A</v>
      </c>
      <c r="G54" s="26">
        <v>14681.75</v>
      </c>
      <c r="H54" s="7" t="str">
        <f t="shared" si="10"/>
        <v>N/A</v>
      </c>
      <c r="I54" s="8">
        <v>28.27</v>
      </c>
      <c r="J54" s="8">
        <v>-1.59</v>
      </c>
      <c r="K54" s="25" t="s">
        <v>734</v>
      </c>
      <c r="L54" s="85" t="str">
        <f t="shared" si="11"/>
        <v>Yes</v>
      </c>
    </row>
    <row r="55" spans="1:12" x14ac:dyDescent="0.25">
      <c r="A55" s="142" t="s">
        <v>1662</v>
      </c>
      <c r="B55" s="21" t="s">
        <v>213</v>
      </c>
      <c r="C55" s="26">
        <v>27144.731274000002</v>
      </c>
      <c r="D55" s="7" t="str">
        <f t="shared" si="8"/>
        <v>N/A</v>
      </c>
      <c r="E55" s="26">
        <v>28000.607431</v>
      </c>
      <c r="F55" s="7" t="str">
        <f t="shared" si="9"/>
        <v>N/A</v>
      </c>
      <c r="G55" s="26">
        <v>33627.012093999998</v>
      </c>
      <c r="H55" s="7" t="str">
        <f t="shared" si="10"/>
        <v>N/A</v>
      </c>
      <c r="I55" s="8">
        <v>3.153</v>
      </c>
      <c r="J55" s="8">
        <v>20.09</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2850.5130337999999</v>
      </c>
      <c r="D57" s="7" t="str">
        <f t="shared" si="8"/>
        <v>N/A</v>
      </c>
      <c r="E57" s="26">
        <v>3060.1522860999999</v>
      </c>
      <c r="F57" s="7" t="str">
        <f t="shared" si="9"/>
        <v>N/A</v>
      </c>
      <c r="G57" s="26">
        <v>3511.7803692000002</v>
      </c>
      <c r="H57" s="7" t="str">
        <f t="shared" si="10"/>
        <v>N/A</v>
      </c>
      <c r="I57" s="8">
        <v>7.3540000000000001</v>
      </c>
      <c r="J57" s="8">
        <v>14.76</v>
      </c>
      <c r="K57" s="25" t="s">
        <v>734</v>
      </c>
      <c r="L57" s="85" t="str">
        <f t="shared" si="11"/>
        <v>Yes</v>
      </c>
    </row>
    <row r="58" spans="1:12" x14ac:dyDescent="0.25">
      <c r="A58" s="142" t="s">
        <v>1289</v>
      </c>
      <c r="B58" s="21" t="s">
        <v>213</v>
      </c>
      <c r="C58" s="26">
        <v>2218.4940935999998</v>
      </c>
      <c r="D58" s="7" t="str">
        <f t="shared" si="8"/>
        <v>N/A</v>
      </c>
      <c r="E58" s="26">
        <v>2407.5581037000002</v>
      </c>
      <c r="F58" s="7" t="str">
        <f t="shared" si="9"/>
        <v>N/A</v>
      </c>
      <c r="G58" s="26">
        <v>2814.0919947000002</v>
      </c>
      <c r="H58" s="7" t="str">
        <f t="shared" si="10"/>
        <v>N/A</v>
      </c>
      <c r="I58" s="8">
        <v>8.5220000000000002</v>
      </c>
      <c r="J58" s="8">
        <v>16.89</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1980.2755741000001</v>
      </c>
      <c r="D60" s="7" t="str">
        <f t="shared" si="8"/>
        <v>N/A</v>
      </c>
      <c r="E60" s="26">
        <v>2398.026081</v>
      </c>
      <c r="F60" s="7" t="str">
        <f t="shared" si="9"/>
        <v>N/A</v>
      </c>
      <c r="G60" s="26">
        <v>3136.9276054000002</v>
      </c>
      <c r="H60" s="7" t="str">
        <f t="shared" si="10"/>
        <v>N/A</v>
      </c>
      <c r="I60" s="8">
        <v>21.1</v>
      </c>
      <c r="J60" s="8">
        <v>30.81</v>
      </c>
      <c r="K60" s="25" t="s">
        <v>734</v>
      </c>
      <c r="L60" s="85" t="str">
        <f t="shared" si="11"/>
        <v>No</v>
      </c>
    </row>
    <row r="61" spans="1:12" x14ac:dyDescent="0.25">
      <c r="A61" s="84" t="s">
        <v>1666</v>
      </c>
      <c r="B61" s="21" t="s">
        <v>213</v>
      </c>
      <c r="C61" s="26">
        <v>3374.7893254999999</v>
      </c>
      <c r="D61" s="7" t="str">
        <f t="shared" si="8"/>
        <v>N/A</v>
      </c>
      <c r="E61" s="26">
        <v>3565.9335305999998</v>
      </c>
      <c r="F61" s="7" t="str">
        <f t="shared" si="9"/>
        <v>N/A</v>
      </c>
      <c r="G61" s="26">
        <v>3441.7140883000002</v>
      </c>
      <c r="H61" s="7" t="str">
        <f t="shared" si="10"/>
        <v>N/A</v>
      </c>
      <c r="I61" s="8">
        <v>5.6639999999999997</v>
      </c>
      <c r="J61" s="8">
        <v>-3.48</v>
      </c>
      <c r="K61" s="25" t="s">
        <v>734</v>
      </c>
      <c r="L61" s="85" t="str">
        <f t="shared" si="11"/>
        <v>Yes</v>
      </c>
    </row>
    <row r="62" spans="1:12" x14ac:dyDescent="0.25">
      <c r="A62" s="84" t="s">
        <v>1667</v>
      </c>
      <c r="B62" s="21" t="s">
        <v>213</v>
      </c>
      <c r="C62" s="26">
        <v>5229.8374713000003</v>
      </c>
      <c r="D62" s="7" t="str">
        <f t="shared" si="8"/>
        <v>N/A</v>
      </c>
      <c r="E62" s="26">
        <v>5661.9646934000002</v>
      </c>
      <c r="F62" s="7" t="str">
        <f t="shared" si="9"/>
        <v>N/A</v>
      </c>
      <c r="G62" s="26">
        <v>6156.9245198999997</v>
      </c>
      <c r="H62" s="7" t="str">
        <f t="shared" si="10"/>
        <v>N/A</v>
      </c>
      <c r="I62" s="8">
        <v>8.2629999999999999</v>
      </c>
      <c r="J62" s="8">
        <v>8.7420000000000009</v>
      </c>
      <c r="K62" s="25" t="s">
        <v>734</v>
      </c>
      <c r="L62" s="85" t="str">
        <f t="shared" si="11"/>
        <v>Yes</v>
      </c>
    </row>
    <row r="63" spans="1:12" x14ac:dyDescent="0.25">
      <c r="A63" s="84" t="s">
        <v>1668</v>
      </c>
      <c r="B63" s="21" t="s">
        <v>213</v>
      </c>
      <c r="C63" s="26">
        <v>4694.3683574999995</v>
      </c>
      <c r="D63" s="7" t="str">
        <f t="shared" si="8"/>
        <v>N/A</v>
      </c>
      <c r="E63" s="26">
        <v>4947.7139534999997</v>
      </c>
      <c r="F63" s="7" t="str">
        <f t="shared" si="9"/>
        <v>N/A</v>
      </c>
      <c r="G63" s="26">
        <v>7659.2177914000004</v>
      </c>
      <c r="H63" s="7" t="str">
        <f t="shared" si="10"/>
        <v>N/A</v>
      </c>
      <c r="I63" s="8">
        <v>5.3970000000000002</v>
      </c>
      <c r="J63" s="8">
        <v>54.8</v>
      </c>
      <c r="K63" s="25" t="s">
        <v>734</v>
      </c>
      <c r="L63" s="85" t="str">
        <f t="shared" si="11"/>
        <v>No</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4652.7089262999998</v>
      </c>
      <c r="D65" s="7" t="str">
        <f t="shared" si="8"/>
        <v>N/A</v>
      </c>
      <c r="E65" s="26">
        <v>4945.7009614999997</v>
      </c>
      <c r="F65" s="7" t="str">
        <f t="shared" si="9"/>
        <v>N/A</v>
      </c>
      <c r="G65" s="26">
        <v>5257.3908160000001</v>
      </c>
      <c r="H65" s="7" t="str">
        <f t="shared" si="10"/>
        <v>N/A</v>
      </c>
      <c r="I65" s="8">
        <v>6.2969999999999997</v>
      </c>
      <c r="J65" s="8">
        <v>6.3019999999999996</v>
      </c>
      <c r="K65" s="25" t="s">
        <v>734</v>
      </c>
      <c r="L65" s="85" t="str">
        <f t="shared" si="11"/>
        <v>Yes</v>
      </c>
    </row>
    <row r="66" spans="1:12" x14ac:dyDescent="0.25">
      <c r="A66" s="84" t="s">
        <v>1671</v>
      </c>
      <c r="B66" s="21" t="s">
        <v>213</v>
      </c>
      <c r="C66" s="26">
        <v>3887.4633392999999</v>
      </c>
      <c r="D66" s="7" t="str">
        <f t="shared" si="8"/>
        <v>N/A</v>
      </c>
      <c r="E66" s="26">
        <v>4129.4616527999997</v>
      </c>
      <c r="F66" s="7" t="str">
        <f t="shared" si="9"/>
        <v>N/A</v>
      </c>
      <c r="G66" s="26">
        <v>4403.0133869000001</v>
      </c>
      <c r="H66" s="7" t="str">
        <f t="shared" si="10"/>
        <v>N/A</v>
      </c>
      <c r="I66" s="8">
        <v>6.2249999999999996</v>
      </c>
      <c r="J66" s="8">
        <v>6.6239999999999997</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5262.7144607999999</v>
      </c>
      <c r="D68" s="7" t="str">
        <f t="shared" si="8"/>
        <v>N/A</v>
      </c>
      <c r="E68" s="26">
        <v>3283.6396255999998</v>
      </c>
      <c r="F68" s="7" t="str">
        <f t="shared" si="9"/>
        <v>N/A</v>
      </c>
      <c r="G68" s="26">
        <v>5539.0389015999999</v>
      </c>
      <c r="H68" s="7" t="str">
        <f t="shared" si="10"/>
        <v>N/A</v>
      </c>
      <c r="I68" s="8">
        <v>-37.6</v>
      </c>
      <c r="J68" s="8">
        <v>68.69</v>
      </c>
      <c r="K68" s="25" t="s">
        <v>734</v>
      </c>
      <c r="L68" s="85" t="str">
        <f t="shared" si="11"/>
        <v>No</v>
      </c>
    </row>
    <row r="69" spans="1:12" x14ac:dyDescent="0.25">
      <c r="A69" s="108" t="s">
        <v>1674</v>
      </c>
      <c r="B69" s="21" t="s">
        <v>213</v>
      </c>
      <c r="C69" s="26">
        <v>5005.5729525999996</v>
      </c>
      <c r="D69" s="7" t="str">
        <f t="shared" si="8"/>
        <v>N/A</v>
      </c>
      <c r="E69" s="26">
        <v>5230.1417688000001</v>
      </c>
      <c r="F69" s="7" t="str">
        <f t="shared" si="9"/>
        <v>N/A</v>
      </c>
      <c r="G69" s="26">
        <v>7367.2610433</v>
      </c>
      <c r="H69" s="7" t="str">
        <f t="shared" si="10"/>
        <v>N/A</v>
      </c>
      <c r="I69" s="8">
        <v>4.4859999999999998</v>
      </c>
      <c r="J69" s="8">
        <v>40.86</v>
      </c>
      <c r="K69" s="25" t="s">
        <v>734</v>
      </c>
      <c r="L69" s="85" t="str">
        <f t="shared" si="11"/>
        <v>No</v>
      </c>
    </row>
    <row r="70" spans="1:12" x14ac:dyDescent="0.25">
      <c r="A70" s="142" t="s">
        <v>1675</v>
      </c>
      <c r="B70" s="21" t="s">
        <v>213</v>
      </c>
      <c r="C70" s="26">
        <v>5365.1075271999998</v>
      </c>
      <c r="D70" s="7" t="str">
        <f t="shared" si="8"/>
        <v>N/A</v>
      </c>
      <c r="E70" s="26">
        <v>5687.6865766999999</v>
      </c>
      <c r="F70" s="7" t="str">
        <f t="shared" si="9"/>
        <v>N/A</v>
      </c>
      <c r="G70" s="26">
        <v>5838.9043153000002</v>
      </c>
      <c r="H70" s="7" t="str">
        <f t="shared" si="10"/>
        <v>N/A</v>
      </c>
      <c r="I70" s="8">
        <v>6.0129999999999999</v>
      </c>
      <c r="J70" s="8">
        <v>2.6589999999999998</v>
      </c>
      <c r="K70" s="25" t="s">
        <v>734</v>
      </c>
      <c r="L70" s="85" t="str">
        <f t="shared" si="11"/>
        <v>Yes</v>
      </c>
    </row>
    <row r="71" spans="1:12" x14ac:dyDescent="0.25">
      <c r="A71" s="142" t="s">
        <v>1676</v>
      </c>
      <c r="B71" s="21" t="s">
        <v>213</v>
      </c>
      <c r="C71" s="26" t="s">
        <v>1747</v>
      </c>
      <c r="D71" s="7" t="str">
        <f t="shared" si="8"/>
        <v>N/A</v>
      </c>
      <c r="E71" s="26" t="s">
        <v>1747</v>
      </c>
      <c r="F71" s="7" t="str">
        <f t="shared" si="9"/>
        <v>N/A</v>
      </c>
      <c r="G71" s="26" t="s">
        <v>1747</v>
      </c>
      <c r="H71" s="7" t="str">
        <f t="shared" si="10"/>
        <v>N/A</v>
      </c>
      <c r="I71" s="8" t="s">
        <v>1747</v>
      </c>
      <c r="J71" s="8" t="s">
        <v>1747</v>
      </c>
      <c r="K71" s="25" t="s">
        <v>734</v>
      </c>
      <c r="L71" s="85" t="str">
        <f t="shared" si="11"/>
        <v>N/A</v>
      </c>
    </row>
    <row r="72" spans="1:12" x14ac:dyDescent="0.25">
      <c r="A72" s="142" t="s">
        <v>1596</v>
      </c>
      <c r="B72" s="21" t="s">
        <v>213</v>
      </c>
      <c r="C72" s="26">
        <v>652631983</v>
      </c>
      <c r="D72" s="7" t="str">
        <f t="shared" ref="D72:D135" si="12">IF($B72="N/A","N/A",IF(C72&gt;10,"No",IF(C72&lt;-10,"No","Yes")))</f>
        <v>N/A</v>
      </c>
      <c r="E72" s="26">
        <v>678936625</v>
      </c>
      <c r="F72" s="7" t="str">
        <f t="shared" ref="F72:F135" si="13">IF($B72="N/A","N/A",IF(E72&gt;10,"No",IF(E72&lt;-10,"No","Yes")))</f>
        <v>N/A</v>
      </c>
      <c r="G72" s="26">
        <v>706299088</v>
      </c>
      <c r="H72" s="7" t="str">
        <f t="shared" ref="H72:H135" si="14">IF($B72="N/A","N/A",IF(G72&gt;10,"No",IF(G72&lt;-10,"No","Yes")))</f>
        <v>N/A</v>
      </c>
      <c r="I72" s="8">
        <v>4.0309999999999997</v>
      </c>
      <c r="J72" s="8">
        <v>4.03</v>
      </c>
      <c r="K72" s="25" t="s">
        <v>734</v>
      </c>
      <c r="L72" s="85" t="str">
        <f t="shared" ref="L72:L132" si="15">IF(J72="Div by 0", "N/A", IF(K72="N/A","N/A", IF(J72&gt;VALUE(MID(K72,1,2)), "No", IF(J72&lt;-1*VALUE(MID(K72,1,2)), "No", "Yes"))))</f>
        <v>Yes</v>
      </c>
    </row>
    <row r="73" spans="1:12" x14ac:dyDescent="0.25">
      <c r="A73" s="142" t="s">
        <v>1597</v>
      </c>
      <c r="B73" s="21" t="s">
        <v>213</v>
      </c>
      <c r="C73" s="22">
        <v>65926</v>
      </c>
      <c r="D73" s="7" t="str">
        <f t="shared" si="12"/>
        <v>N/A</v>
      </c>
      <c r="E73" s="22">
        <v>67106</v>
      </c>
      <c r="F73" s="7" t="str">
        <f t="shared" si="13"/>
        <v>N/A</v>
      </c>
      <c r="G73" s="22">
        <v>64173</v>
      </c>
      <c r="H73" s="7" t="str">
        <f t="shared" si="14"/>
        <v>N/A</v>
      </c>
      <c r="I73" s="8">
        <v>1.79</v>
      </c>
      <c r="J73" s="8">
        <v>-4.37</v>
      </c>
      <c r="K73" s="25" t="s">
        <v>734</v>
      </c>
      <c r="L73" s="85" t="str">
        <f t="shared" si="15"/>
        <v>Yes</v>
      </c>
    </row>
    <row r="74" spans="1:12" x14ac:dyDescent="0.25">
      <c r="A74" s="142" t="s">
        <v>1290</v>
      </c>
      <c r="B74" s="21" t="s">
        <v>213</v>
      </c>
      <c r="C74" s="26">
        <v>9899.4627763999997</v>
      </c>
      <c r="D74" s="7" t="str">
        <f t="shared" si="12"/>
        <v>N/A</v>
      </c>
      <c r="E74" s="26">
        <v>10117.375867999999</v>
      </c>
      <c r="F74" s="7" t="str">
        <f t="shared" si="13"/>
        <v>N/A</v>
      </c>
      <c r="G74" s="26">
        <v>11006.172191</v>
      </c>
      <c r="H74" s="7" t="str">
        <f t="shared" si="14"/>
        <v>N/A</v>
      </c>
      <c r="I74" s="8">
        <v>2.2010000000000001</v>
      </c>
      <c r="J74" s="8">
        <v>8.7850000000000001</v>
      </c>
      <c r="K74" s="25" t="s">
        <v>734</v>
      </c>
      <c r="L74" s="85" t="str">
        <f t="shared" si="15"/>
        <v>Yes</v>
      </c>
    </row>
    <row r="75" spans="1:12" x14ac:dyDescent="0.25">
      <c r="A75" s="142" t="s">
        <v>1291</v>
      </c>
      <c r="B75" s="21" t="s">
        <v>213</v>
      </c>
      <c r="C75" s="22">
        <v>6.6358189484999999</v>
      </c>
      <c r="D75" s="7" t="str">
        <f t="shared" si="12"/>
        <v>N/A</v>
      </c>
      <c r="E75" s="22">
        <v>6.7736118976000004</v>
      </c>
      <c r="F75" s="7" t="str">
        <f t="shared" si="13"/>
        <v>N/A</v>
      </c>
      <c r="G75" s="22">
        <v>6.8068346500999999</v>
      </c>
      <c r="H75" s="7" t="str">
        <f t="shared" si="14"/>
        <v>N/A</v>
      </c>
      <c r="I75" s="8">
        <v>2.077</v>
      </c>
      <c r="J75" s="8">
        <v>0.49049999999999999</v>
      </c>
      <c r="K75" s="25" t="s">
        <v>734</v>
      </c>
      <c r="L75" s="85" t="str">
        <f t="shared" si="15"/>
        <v>Yes</v>
      </c>
    </row>
    <row r="76" spans="1:12" ht="25" x14ac:dyDescent="0.25">
      <c r="A76" s="142" t="s">
        <v>545</v>
      </c>
      <c r="B76" s="21" t="s">
        <v>213</v>
      </c>
      <c r="C76" s="26">
        <v>1809399</v>
      </c>
      <c r="D76" s="7" t="str">
        <f t="shared" si="12"/>
        <v>N/A</v>
      </c>
      <c r="E76" s="26">
        <v>1874531</v>
      </c>
      <c r="F76" s="7" t="str">
        <f t="shared" si="13"/>
        <v>N/A</v>
      </c>
      <c r="G76" s="26">
        <v>1815457</v>
      </c>
      <c r="H76" s="7" t="str">
        <f t="shared" si="14"/>
        <v>N/A</v>
      </c>
      <c r="I76" s="8">
        <v>3.6</v>
      </c>
      <c r="J76" s="8">
        <v>-3.15</v>
      </c>
      <c r="K76" s="25" t="s">
        <v>734</v>
      </c>
      <c r="L76" s="85" t="str">
        <f t="shared" si="15"/>
        <v>Yes</v>
      </c>
    </row>
    <row r="77" spans="1:12" x14ac:dyDescent="0.25">
      <c r="A77" s="142" t="s">
        <v>546</v>
      </c>
      <c r="B77" s="21" t="s">
        <v>213</v>
      </c>
      <c r="C77" s="22">
        <v>11</v>
      </c>
      <c r="D77" s="7" t="str">
        <f t="shared" si="12"/>
        <v>N/A</v>
      </c>
      <c r="E77" s="22">
        <v>11</v>
      </c>
      <c r="F77" s="7" t="str">
        <f t="shared" si="13"/>
        <v>N/A</v>
      </c>
      <c r="G77" s="22">
        <v>11</v>
      </c>
      <c r="H77" s="7" t="str">
        <f t="shared" si="14"/>
        <v>N/A</v>
      </c>
      <c r="I77" s="8">
        <v>75</v>
      </c>
      <c r="J77" s="8">
        <v>-14.3</v>
      </c>
      <c r="K77" s="25" t="s">
        <v>734</v>
      </c>
      <c r="L77" s="85" t="str">
        <f t="shared" si="15"/>
        <v>Yes</v>
      </c>
    </row>
    <row r="78" spans="1:12" x14ac:dyDescent="0.25">
      <c r="A78" s="142" t="s">
        <v>1292</v>
      </c>
      <c r="B78" s="21" t="s">
        <v>213</v>
      </c>
      <c r="C78" s="26">
        <v>452349.75</v>
      </c>
      <c r="D78" s="7" t="str">
        <f t="shared" si="12"/>
        <v>N/A</v>
      </c>
      <c r="E78" s="26">
        <v>267790.14286000002</v>
      </c>
      <c r="F78" s="7" t="str">
        <f t="shared" si="13"/>
        <v>N/A</v>
      </c>
      <c r="G78" s="26">
        <v>302576.16667000001</v>
      </c>
      <c r="H78" s="7" t="str">
        <f t="shared" si="14"/>
        <v>N/A</v>
      </c>
      <c r="I78" s="8">
        <v>-40.799999999999997</v>
      </c>
      <c r="J78" s="8">
        <v>12.99</v>
      </c>
      <c r="K78" s="25" t="s">
        <v>734</v>
      </c>
      <c r="L78" s="85" t="str">
        <f t="shared" si="15"/>
        <v>Yes</v>
      </c>
    </row>
    <row r="79" spans="1:12" ht="25" x14ac:dyDescent="0.25">
      <c r="A79" s="142" t="s">
        <v>547</v>
      </c>
      <c r="B79" s="21" t="s">
        <v>213</v>
      </c>
      <c r="C79" s="26">
        <v>43897670</v>
      </c>
      <c r="D79" s="7" t="str">
        <f t="shared" si="12"/>
        <v>N/A</v>
      </c>
      <c r="E79" s="26">
        <v>52019479</v>
      </c>
      <c r="F79" s="7" t="str">
        <f t="shared" si="13"/>
        <v>N/A</v>
      </c>
      <c r="G79" s="26">
        <v>129119853</v>
      </c>
      <c r="H79" s="7" t="str">
        <f t="shared" si="14"/>
        <v>N/A</v>
      </c>
      <c r="I79" s="8">
        <v>18.5</v>
      </c>
      <c r="J79" s="8">
        <v>148.19999999999999</v>
      </c>
      <c r="K79" s="25" t="s">
        <v>734</v>
      </c>
      <c r="L79" s="85" t="str">
        <f t="shared" si="15"/>
        <v>No</v>
      </c>
    </row>
    <row r="80" spans="1:12" x14ac:dyDescent="0.25">
      <c r="A80" s="142" t="s">
        <v>548</v>
      </c>
      <c r="B80" s="21" t="s">
        <v>213</v>
      </c>
      <c r="C80" s="22">
        <v>646</v>
      </c>
      <c r="D80" s="7" t="str">
        <f t="shared" si="12"/>
        <v>N/A</v>
      </c>
      <c r="E80" s="22">
        <v>683</v>
      </c>
      <c r="F80" s="7" t="str">
        <f t="shared" si="13"/>
        <v>N/A</v>
      </c>
      <c r="G80" s="22">
        <v>694</v>
      </c>
      <c r="H80" s="7" t="str">
        <f t="shared" si="14"/>
        <v>N/A</v>
      </c>
      <c r="I80" s="8">
        <v>5.7279999999999998</v>
      </c>
      <c r="J80" s="8">
        <v>1.611</v>
      </c>
      <c r="K80" s="25" t="s">
        <v>734</v>
      </c>
      <c r="L80" s="85" t="str">
        <f t="shared" si="15"/>
        <v>Yes</v>
      </c>
    </row>
    <row r="81" spans="1:12" ht="25" x14ac:dyDescent="0.25">
      <c r="A81" s="142" t="s">
        <v>1293</v>
      </c>
      <c r="B81" s="21" t="s">
        <v>213</v>
      </c>
      <c r="C81" s="26">
        <v>67953.049536000006</v>
      </c>
      <c r="D81" s="7" t="str">
        <f t="shared" si="12"/>
        <v>N/A</v>
      </c>
      <c r="E81" s="26">
        <v>76163.219618999996</v>
      </c>
      <c r="F81" s="7" t="str">
        <f t="shared" si="13"/>
        <v>N/A</v>
      </c>
      <c r="G81" s="26">
        <v>186051.66138000001</v>
      </c>
      <c r="H81" s="7" t="str">
        <f t="shared" si="14"/>
        <v>N/A</v>
      </c>
      <c r="I81" s="8">
        <v>12.08</v>
      </c>
      <c r="J81" s="8">
        <v>144.30000000000001</v>
      </c>
      <c r="K81" s="25" t="s">
        <v>734</v>
      </c>
      <c r="L81" s="85" t="str">
        <f t="shared" si="15"/>
        <v>No</v>
      </c>
    </row>
    <row r="82" spans="1:12" x14ac:dyDescent="0.25">
      <c r="A82" s="142" t="s">
        <v>549</v>
      </c>
      <c r="B82" s="21" t="s">
        <v>213</v>
      </c>
      <c r="C82" s="26">
        <v>33608712</v>
      </c>
      <c r="D82" s="7" t="str">
        <f t="shared" si="12"/>
        <v>N/A</v>
      </c>
      <c r="E82" s="26">
        <v>33900351</v>
      </c>
      <c r="F82" s="7" t="str">
        <f t="shared" si="13"/>
        <v>N/A</v>
      </c>
      <c r="G82" s="26">
        <v>50695987</v>
      </c>
      <c r="H82" s="7" t="str">
        <f t="shared" si="14"/>
        <v>N/A</v>
      </c>
      <c r="I82" s="8">
        <v>0.86770000000000003</v>
      </c>
      <c r="J82" s="8">
        <v>49.54</v>
      </c>
      <c r="K82" s="25" t="s">
        <v>734</v>
      </c>
      <c r="L82" s="85" t="str">
        <f t="shared" si="15"/>
        <v>No</v>
      </c>
    </row>
    <row r="83" spans="1:12" x14ac:dyDescent="0.25">
      <c r="A83" s="142" t="s">
        <v>550</v>
      </c>
      <c r="B83" s="21" t="s">
        <v>213</v>
      </c>
      <c r="C83" s="22">
        <v>143</v>
      </c>
      <c r="D83" s="7" t="str">
        <f t="shared" si="12"/>
        <v>N/A</v>
      </c>
      <c r="E83" s="22">
        <v>133</v>
      </c>
      <c r="F83" s="7" t="str">
        <f t="shared" si="13"/>
        <v>N/A</v>
      </c>
      <c r="G83" s="22">
        <v>126</v>
      </c>
      <c r="H83" s="7" t="str">
        <f t="shared" si="14"/>
        <v>N/A</v>
      </c>
      <c r="I83" s="8">
        <v>-6.99</v>
      </c>
      <c r="J83" s="8">
        <v>-5.26</v>
      </c>
      <c r="K83" s="25" t="s">
        <v>734</v>
      </c>
      <c r="L83" s="85" t="str">
        <f t="shared" si="15"/>
        <v>Yes</v>
      </c>
    </row>
    <row r="84" spans="1:12" x14ac:dyDescent="0.25">
      <c r="A84" s="142" t="s">
        <v>1294</v>
      </c>
      <c r="B84" s="21" t="s">
        <v>213</v>
      </c>
      <c r="C84" s="26">
        <v>235025.95804</v>
      </c>
      <c r="D84" s="7" t="str">
        <f t="shared" si="12"/>
        <v>N/A</v>
      </c>
      <c r="E84" s="26">
        <v>254889.85714000001</v>
      </c>
      <c r="F84" s="7" t="str">
        <f t="shared" si="13"/>
        <v>N/A</v>
      </c>
      <c r="G84" s="26">
        <v>402349.10317000002</v>
      </c>
      <c r="H84" s="7" t="str">
        <f t="shared" si="14"/>
        <v>N/A</v>
      </c>
      <c r="I84" s="8">
        <v>8.452</v>
      </c>
      <c r="J84" s="8">
        <v>57.85</v>
      </c>
      <c r="K84" s="25" t="s">
        <v>734</v>
      </c>
      <c r="L84" s="85" t="str">
        <f t="shared" si="15"/>
        <v>No</v>
      </c>
    </row>
    <row r="85" spans="1:12" x14ac:dyDescent="0.25">
      <c r="A85" s="142" t="s">
        <v>551</v>
      </c>
      <c r="B85" s="21" t="s">
        <v>213</v>
      </c>
      <c r="C85" s="26">
        <v>162040637</v>
      </c>
      <c r="D85" s="7" t="str">
        <f t="shared" si="12"/>
        <v>N/A</v>
      </c>
      <c r="E85" s="26">
        <v>163537379</v>
      </c>
      <c r="F85" s="7" t="str">
        <f t="shared" si="13"/>
        <v>N/A</v>
      </c>
      <c r="G85" s="26">
        <v>184816513</v>
      </c>
      <c r="H85" s="7" t="str">
        <f t="shared" si="14"/>
        <v>N/A</v>
      </c>
      <c r="I85" s="8">
        <v>0.92369999999999997</v>
      </c>
      <c r="J85" s="8">
        <v>13.01</v>
      </c>
      <c r="K85" s="25" t="s">
        <v>734</v>
      </c>
      <c r="L85" s="85" t="str">
        <f t="shared" si="15"/>
        <v>Yes</v>
      </c>
    </row>
    <row r="86" spans="1:12" x14ac:dyDescent="0.25">
      <c r="A86" s="142" t="s">
        <v>552</v>
      </c>
      <c r="B86" s="21" t="s">
        <v>213</v>
      </c>
      <c r="C86" s="22">
        <v>3782</v>
      </c>
      <c r="D86" s="7" t="str">
        <f t="shared" si="12"/>
        <v>N/A</v>
      </c>
      <c r="E86" s="22">
        <v>4051</v>
      </c>
      <c r="F86" s="7" t="str">
        <f t="shared" si="13"/>
        <v>N/A</v>
      </c>
      <c r="G86" s="22">
        <v>4403</v>
      </c>
      <c r="H86" s="7" t="str">
        <f t="shared" si="14"/>
        <v>N/A</v>
      </c>
      <c r="I86" s="8">
        <v>7.1130000000000004</v>
      </c>
      <c r="J86" s="8">
        <v>8.6890000000000001</v>
      </c>
      <c r="K86" s="25" t="s">
        <v>734</v>
      </c>
      <c r="L86" s="85" t="str">
        <f t="shared" si="15"/>
        <v>Yes</v>
      </c>
    </row>
    <row r="87" spans="1:12" x14ac:dyDescent="0.25">
      <c r="A87" s="142" t="s">
        <v>1295</v>
      </c>
      <c r="B87" s="21" t="s">
        <v>213</v>
      </c>
      <c r="C87" s="26">
        <v>42845.223956000002</v>
      </c>
      <c r="D87" s="7" t="str">
        <f t="shared" si="12"/>
        <v>N/A</v>
      </c>
      <c r="E87" s="26">
        <v>40369.631943</v>
      </c>
      <c r="F87" s="7" t="str">
        <f t="shared" si="13"/>
        <v>N/A</v>
      </c>
      <c r="G87" s="26">
        <v>41975.133544999997</v>
      </c>
      <c r="H87" s="7" t="str">
        <f t="shared" si="14"/>
        <v>N/A</v>
      </c>
      <c r="I87" s="8">
        <v>-5.78</v>
      </c>
      <c r="J87" s="8">
        <v>3.9769999999999999</v>
      </c>
      <c r="K87" s="25" t="s">
        <v>734</v>
      </c>
      <c r="L87" s="85" t="str">
        <f t="shared" si="15"/>
        <v>Yes</v>
      </c>
    </row>
    <row r="88" spans="1:12" ht="25" x14ac:dyDescent="0.25">
      <c r="A88" s="142" t="s">
        <v>553</v>
      </c>
      <c r="B88" s="21" t="s">
        <v>213</v>
      </c>
      <c r="C88" s="26">
        <v>219541152</v>
      </c>
      <c r="D88" s="7" t="str">
        <f t="shared" si="12"/>
        <v>N/A</v>
      </c>
      <c r="E88" s="26">
        <v>286432346</v>
      </c>
      <c r="F88" s="7" t="str">
        <f t="shared" si="13"/>
        <v>N/A</v>
      </c>
      <c r="G88" s="26">
        <v>322957598</v>
      </c>
      <c r="H88" s="7" t="str">
        <f t="shared" si="14"/>
        <v>N/A</v>
      </c>
      <c r="I88" s="8">
        <v>30.47</v>
      </c>
      <c r="J88" s="8">
        <v>12.75</v>
      </c>
      <c r="K88" s="25" t="s">
        <v>734</v>
      </c>
      <c r="L88" s="85" t="str">
        <f t="shared" si="15"/>
        <v>Yes</v>
      </c>
    </row>
    <row r="89" spans="1:12" x14ac:dyDescent="0.25">
      <c r="A89" s="142" t="s">
        <v>554</v>
      </c>
      <c r="B89" s="21" t="s">
        <v>213</v>
      </c>
      <c r="C89" s="22">
        <v>390487</v>
      </c>
      <c r="D89" s="7" t="str">
        <f t="shared" si="12"/>
        <v>N/A</v>
      </c>
      <c r="E89" s="22">
        <v>416252</v>
      </c>
      <c r="F89" s="7" t="str">
        <f t="shared" si="13"/>
        <v>N/A</v>
      </c>
      <c r="G89" s="22">
        <v>455718</v>
      </c>
      <c r="H89" s="7" t="str">
        <f t="shared" si="14"/>
        <v>N/A</v>
      </c>
      <c r="I89" s="8">
        <v>6.5979999999999999</v>
      </c>
      <c r="J89" s="8">
        <v>9.4809999999999999</v>
      </c>
      <c r="K89" s="25" t="s">
        <v>734</v>
      </c>
      <c r="L89" s="85" t="str">
        <f t="shared" si="15"/>
        <v>Yes</v>
      </c>
    </row>
    <row r="90" spans="1:12" x14ac:dyDescent="0.25">
      <c r="A90" s="142" t="s">
        <v>1296</v>
      </c>
      <c r="B90" s="21" t="s">
        <v>213</v>
      </c>
      <c r="C90" s="26">
        <v>562.22397160000003</v>
      </c>
      <c r="D90" s="7" t="str">
        <f t="shared" si="12"/>
        <v>N/A</v>
      </c>
      <c r="E90" s="26">
        <v>688.12244985999996</v>
      </c>
      <c r="F90" s="7" t="str">
        <f t="shared" si="13"/>
        <v>N/A</v>
      </c>
      <c r="G90" s="26">
        <v>708.67860826000003</v>
      </c>
      <c r="H90" s="7" t="str">
        <f t="shared" si="14"/>
        <v>N/A</v>
      </c>
      <c r="I90" s="8">
        <v>22.39</v>
      </c>
      <c r="J90" s="8">
        <v>2.9870000000000001</v>
      </c>
      <c r="K90" s="25" t="s">
        <v>734</v>
      </c>
      <c r="L90" s="85" t="str">
        <f t="shared" si="15"/>
        <v>Yes</v>
      </c>
    </row>
    <row r="91" spans="1:12" x14ac:dyDescent="0.25">
      <c r="A91" s="142" t="s">
        <v>555</v>
      </c>
      <c r="B91" s="21" t="s">
        <v>213</v>
      </c>
      <c r="C91" s="26">
        <v>167931918</v>
      </c>
      <c r="D91" s="7" t="str">
        <f t="shared" si="12"/>
        <v>N/A</v>
      </c>
      <c r="E91" s="26">
        <v>174395857</v>
      </c>
      <c r="F91" s="7" t="str">
        <f t="shared" si="13"/>
        <v>N/A</v>
      </c>
      <c r="G91" s="26">
        <v>182241990</v>
      </c>
      <c r="H91" s="7" t="str">
        <f t="shared" si="14"/>
        <v>N/A</v>
      </c>
      <c r="I91" s="8">
        <v>3.8490000000000002</v>
      </c>
      <c r="J91" s="8">
        <v>4.4989999999999997</v>
      </c>
      <c r="K91" s="25" t="s">
        <v>734</v>
      </c>
      <c r="L91" s="85" t="str">
        <f t="shared" si="15"/>
        <v>Yes</v>
      </c>
    </row>
    <row r="92" spans="1:12" x14ac:dyDescent="0.25">
      <c r="A92" s="142" t="s">
        <v>556</v>
      </c>
      <c r="B92" s="21" t="s">
        <v>213</v>
      </c>
      <c r="C92" s="22">
        <v>322248</v>
      </c>
      <c r="D92" s="7" t="str">
        <f t="shared" si="12"/>
        <v>N/A</v>
      </c>
      <c r="E92" s="22">
        <v>339466</v>
      </c>
      <c r="F92" s="7" t="str">
        <f t="shared" si="13"/>
        <v>N/A</v>
      </c>
      <c r="G92" s="22">
        <v>357022</v>
      </c>
      <c r="H92" s="7" t="str">
        <f t="shared" si="14"/>
        <v>N/A</v>
      </c>
      <c r="I92" s="8">
        <v>5.343</v>
      </c>
      <c r="J92" s="8">
        <v>5.1719999999999997</v>
      </c>
      <c r="K92" s="25" t="s">
        <v>734</v>
      </c>
      <c r="L92" s="85" t="str">
        <f t="shared" si="15"/>
        <v>Yes</v>
      </c>
    </row>
    <row r="93" spans="1:12" x14ac:dyDescent="0.25">
      <c r="A93" s="142" t="s">
        <v>1297</v>
      </c>
      <c r="B93" s="21" t="s">
        <v>213</v>
      </c>
      <c r="C93" s="26">
        <v>521.12633127000004</v>
      </c>
      <c r="D93" s="7" t="str">
        <f t="shared" si="12"/>
        <v>N/A</v>
      </c>
      <c r="E93" s="26">
        <v>513.73585866999997</v>
      </c>
      <c r="F93" s="7" t="str">
        <f t="shared" si="13"/>
        <v>N/A</v>
      </c>
      <c r="G93" s="26">
        <v>510.45030838000002</v>
      </c>
      <c r="H93" s="7" t="str">
        <f t="shared" si="14"/>
        <v>N/A</v>
      </c>
      <c r="I93" s="8">
        <v>-1.42</v>
      </c>
      <c r="J93" s="8">
        <v>-0.64</v>
      </c>
      <c r="K93" s="25" t="s">
        <v>734</v>
      </c>
      <c r="L93" s="85" t="str">
        <f t="shared" si="15"/>
        <v>Yes</v>
      </c>
    </row>
    <row r="94" spans="1:12" ht="25" x14ac:dyDescent="0.25">
      <c r="A94" s="142" t="s">
        <v>557</v>
      </c>
      <c r="B94" s="21" t="s">
        <v>213</v>
      </c>
      <c r="C94" s="26">
        <v>27461671</v>
      </c>
      <c r="D94" s="7" t="str">
        <f t="shared" si="12"/>
        <v>N/A</v>
      </c>
      <c r="E94" s="26">
        <v>31063934</v>
      </c>
      <c r="F94" s="7" t="str">
        <f t="shared" si="13"/>
        <v>N/A</v>
      </c>
      <c r="G94" s="26">
        <v>37679281</v>
      </c>
      <c r="H94" s="7" t="str">
        <f t="shared" si="14"/>
        <v>N/A</v>
      </c>
      <c r="I94" s="8">
        <v>13.12</v>
      </c>
      <c r="J94" s="8">
        <v>21.3</v>
      </c>
      <c r="K94" s="25" t="s">
        <v>734</v>
      </c>
      <c r="L94" s="85" t="str">
        <f t="shared" si="15"/>
        <v>Yes</v>
      </c>
    </row>
    <row r="95" spans="1:12" x14ac:dyDescent="0.25">
      <c r="A95" s="142" t="s">
        <v>558</v>
      </c>
      <c r="B95" s="21" t="s">
        <v>213</v>
      </c>
      <c r="C95" s="22">
        <v>128399</v>
      </c>
      <c r="D95" s="7" t="str">
        <f t="shared" si="12"/>
        <v>N/A</v>
      </c>
      <c r="E95" s="22">
        <v>141214</v>
      </c>
      <c r="F95" s="7" t="str">
        <f t="shared" si="13"/>
        <v>N/A</v>
      </c>
      <c r="G95" s="22">
        <v>160708</v>
      </c>
      <c r="H95" s="7" t="str">
        <f t="shared" si="14"/>
        <v>N/A</v>
      </c>
      <c r="I95" s="8">
        <v>9.9809999999999999</v>
      </c>
      <c r="J95" s="8">
        <v>13.8</v>
      </c>
      <c r="K95" s="25" t="s">
        <v>734</v>
      </c>
      <c r="L95" s="85" t="str">
        <f t="shared" si="15"/>
        <v>Yes</v>
      </c>
    </row>
    <row r="96" spans="1:12" ht="25" x14ac:dyDescent="0.25">
      <c r="A96" s="142" t="s">
        <v>1298</v>
      </c>
      <c r="B96" s="21" t="s">
        <v>213</v>
      </c>
      <c r="C96" s="26">
        <v>213.87760807999999</v>
      </c>
      <c r="D96" s="7" t="str">
        <f t="shared" si="12"/>
        <v>N/A</v>
      </c>
      <c r="E96" s="26">
        <v>219.97772176000001</v>
      </c>
      <c r="F96" s="7" t="str">
        <f t="shared" si="13"/>
        <v>N/A</v>
      </c>
      <c r="G96" s="26">
        <v>234.45802947000001</v>
      </c>
      <c r="H96" s="7" t="str">
        <f t="shared" si="14"/>
        <v>N/A</v>
      </c>
      <c r="I96" s="8">
        <v>2.8519999999999999</v>
      </c>
      <c r="J96" s="8">
        <v>6.5830000000000002</v>
      </c>
      <c r="K96" s="25" t="s">
        <v>734</v>
      </c>
      <c r="L96" s="85" t="str">
        <f t="shared" si="15"/>
        <v>Yes</v>
      </c>
    </row>
    <row r="97" spans="1:12" ht="25" x14ac:dyDescent="0.25">
      <c r="A97" s="142" t="s">
        <v>559</v>
      </c>
      <c r="B97" s="21" t="s">
        <v>213</v>
      </c>
      <c r="C97" s="26">
        <v>365880511</v>
      </c>
      <c r="D97" s="7" t="str">
        <f t="shared" si="12"/>
        <v>N/A</v>
      </c>
      <c r="E97" s="26">
        <v>418995785</v>
      </c>
      <c r="F97" s="7" t="str">
        <f t="shared" si="13"/>
        <v>N/A</v>
      </c>
      <c r="G97" s="26">
        <v>453344522</v>
      </c>
      <c r="H97" s="7" t="str">
        <f t="shared" si="14"/>
        <v>N/A</v>
      </c>
      <c r="I97" s="8">
        <v>14.52</v>
      </c>
      <c r="J97" s="8">
        <v>8.1980000000000004</v>
      </c>
      <c r="K97" s="25" t="s">
        <v>734</v>
      </c>
      <c r="L97" s="85" t="str">
        <f t="shared" si="15"/>
        <v>Yes</v>
      </c>
    </row>
    <row r="98" spans="1:12" x14ac:dyDescent="0.25">
      <c r="A98" s="142" t="s">
        <v>560</v>
      </c>
      <c r="B98" s="21" t="s">
        <v>213</v>
      </c>
      <c r="C98" s="22">
        <v>341812</v>
      </c>
      <c r="D98" s="7" t="str">
        <f t="shared" si="12"/>
        <v>N/A</v>
      </c>
      <c r="E98" s="22">
        <v>353631</v>
      </c>
      <c r="F98" s="7" t="str">
        <f t="shared" si="13"/>
        <v>N/A</v>
      </c>
      <c r="G98" s="22">
        <v>369125</v>
      </c>
      <c r="H98" s="7" t="str">
        <f t="shared" si="14"/>
        <v>N/A</v>
      </c>
      <c r="I98" s="8">
        <v>3.4580000000000002</v>
      </c>
      <c r="J98" s="8">
        <v>4.3810000000000002</v>
      </c>
      <c r="K98" s="25" t="s">
        <v>734</v>
      </c>
      <c r="L98" s="85" t="str">
        <f t="shared" si="15"/>
        <v>Yes</v>
      </c>
    </row>
    <row r="99" spans="1:12" x14ac:dyDescent="0.25">
      <c r="A99" s="142" t="s">
        <v>1299</v>
      </c>
      <c r="B99" s="21" t="s">
        <v>213</v>
      </c>
      <c r="C99" s="26">
        <v>1070.4144705000001</v>
      </c>
      <c r="D99" s="7" t="str">
        <f t="shared" si="12"/>
        <v>N/A</v>
      </c>
      <c r="E99" s="26">
        <v>1184.8389563999999</v>
      </c>
      <c r="F99" s="7" t="str">
        <f t="shared" si="13"/>
        <v>N/A</v>
      </c>
      <c r="G99" s="26">
        <v>1228.1598971000001</v>
      </c>
      <c r="H99" s="7" t="str">
        <f t="shared" si="14"/>
        <v>N/A</v>
      </c>
      <c r="I99" s="8">
        <v>10.69</v>
      </c>
      <c r="J99" s="8">
        <v>3.6560000000000001</v>
      </c>
      <c r="K99" s="25" t="s">
        <v>734</v>
      </c>
      <c r="L99" s="85" t="str">
        <f t="shared" si="15"/>
        <v>Yes</v>
      </c>
    </row>
    <row r="100" spans="1:12" x14ac:dyDescent="0.25">
      <c r="A100" s="142" t="s">
        <v>561</v>
      </c>
      <c r="B100" s="21" t="s">
        <v>213</v>
      </c>
      <c r="C100" s="26">
        <v>143521573</v>
      </c>
      <c r="D100" s="7" t="str">
        <f t="shared" si="12"/>
        <v>N/A</v>
      </c>
      <c r="E100" s="26">
        <v>156742704</v>
      </c>
      <c r="F100" s="7" t="str">
        <f t="shared" si="13"/>
        <v>N/A</v>
      </c>
      <c r="G100" s="26">
        <v>169476249</v>
      </c>
      <c r="H100" s="7" t="str">
        <f t="shared" si="14"/>
        <v>N/A</v>
      </c>
      <c r="I100" s="8">
        <v>9.2119999999999997</v>
      </c>
      <c r="J100" s="8">
        <v>8.1240000000000006</v>
      </c>
      <c r="K100" s="25" t="s">
        <v>734</v>
      </c>
      <c r="L100" s="85" t="str">
        <f t="shared" si="15"/>
        <v>Yes</v>
      </c>
    </row>
    <row r="101" spans="1:12" x14ac:dyDescent="0.25">
      <c r="A101" s="142" t="s">
        <v>562</v>
      </c>
      <c r="B101" s="21" t="s">
        <v>213</v>
      </c>
      <c r="C101" s="22">
        <v>194271</v>
      </c>
      <c r="D101" s="7" t="str">
        <f t="shared" si="12"/>
        <v>N/A</v>
      </c>
      <c r="E101" s="22">
        <v>214539</v>
      </c>
      <c r="F101" s="7" t="str">
        <f t="shared" si="13"/>
        <v>N/A</v>
      </c>
      <c r="G101" s="22">
        <v>232565</v>
      </c>
      <c r="H101" s="7" t="str">
        <f t="shared" si="14"/>
        <v>N/A</v>
      </c>
      <c r="I101" s="8">
        <v>10.43</v>
      </c>
      <c r="J101" s="8">
        <v>8.4019999999999992</v>
      </c>
      <c r="K101" s="25" t="s">
        <v>734</v>
      </c>
      <c r="L101" s="85" t="str">
        <f t="shared" si="15"/>
        <v>Yes</v>
      </c>
    </row>
    <row r="102" spans="1:12" x14ac:dyDescent="0.25">
      <c r="A102" s="142" t="s">
        <v>1300</v>
      </c>
      <c r="B102" s="21" t="s">
        <v>213</v>
      </c>
      <c r="C102" s="26">
        <v>738.76992962999998</v>
      </c>
      <c r="D102" s="7" t="str">
        <f t="shared" si="12"/>
        <v>N/A</v>
      </c>
      <c r="E102" s="26">
        <v>730.60237999000003</v>
      </c>
      <c r="F102" s="7" t="str">
        <f t="shared" si="13"/>
        <v>N/A</v>
      </c>
      <c r="G102" s="26">
        <v>728.72637326999995</v>
      </c>
      <c r="H102" s="7" t="str">
        <f t="shared" si="14"/>
        <v>N/A</v>
      </c>
      <c r="I102" s="8">
        <v>-1.1100000000000001</v>
      </c>
      <c r="J102" s="8">
        <v>-0.25700000000000001</v>
      </c>
      <c r="K102" s="25" t="s">
        <v>734</v>
      </c>
      <c r="L102" s="85" t="str">
        <f t="shared" si="15"/>
        <v>Yes</v>
      </c>
    </row>
    <row r="103" spans="1:12" ht="25" x14ac:dyDescent="0.25">
      <c r="A103" s="142" t="s">
        <v>563</v>
      </c>
      <c r="B103" s="21" t="s">
        <v>213</v>
      </c>
      <c r="C103" s="26">
        <v>64873196</v>
      </c>
      <c r="D103" s="7" t="str">
        <f t="shared" si="12"/>
        <v>N/A</v>
      </c>
      <c r="E103" s="26">
        <v>118664751</v>
      </c>
      <c r="F103" s="7" t="str">
        <f t="shared" si="13"/>
        <v>N/A</v>
      </c>
      <c r="G103" s="26">
        <v>126779847</v>
      </c>
      <c r="H103" s="7" t="str">
        <f t="shared" si="14"/>
        <v>N/A</v>
      </c>
      <c r="I103" s="8">
        <v>82.92</v>
      </c>
      <c r="J103" s="8">
        <v>6.8390000000000004</v>
      </c>
      <c r="K103" s="25" t="s">
        <v>734</v>
      </c>
      <c r="L103" s="85" t="str">
        <f t="shared" si="15"/>
        <v>Yes</v>
      </c>
    </row>
    <row r="104" spans="1:12" x14ac:dyDescent="0.25">
      <c r="A104" s="142" t="s">
        <v>564</v>
      </c>
      <c r="B104" s="21" t="s">
        <v>213</v>
      </c>
      <c r="C104" s="22">
        <v>14067</v>
      </c>
      <c r="D104" s="7" t="str">
        <f t="shared" si="12"/>
        <v>N/A</v>
      </c>
      <c r="E104" s="22">
        <v>15088</v>
      </c>
      <c r="F104" s="7" t="str">
        <f t="shared" si="13"/>
        <v>N/A</v>
      </c>
      <c r="G104" s="22">
        <v>16268</v>
      </c>
      <c r="H104" s="7" t="str">
        <f t="shared" si="14"/>
        <v>N/A</v>
      </c>
      <c r="I104" s="8">
        <v>7.258</v>
      </c>
      <c r="J104" s="8">
        <v>7.8209999999999997</v>
      </c>
      <c r="K104" s="25" t="s">
        <v>734</v>
      </c>
      <c r="L104" s="85" t="str">
        <f t="shared" si="15"/>
        <v>Yes</v>
      </c>
    </row>
    <row r="105" spans="1:12" x14ac:dyDescent="0.25">
      <c r="A105" s="142" t="s">
        <v>1301</v>
      </c>
      <c r="B105" s="21" t="s">
        <v>213</v>
      </c>
      <c r="C105" s="26">
        <v>4611.7292955000003</v>
      </c>
      <c r="D105" s="7" t="str">
        <f t="shared" si="12"/>
        <v>N/A</v>
      </c>
      <c r="E105" s="26">
        <v>7864.8429877999997</v>
      </c>
      <c r="F105" s="7" t="str">
        <f t="shared" si="13"/>
        <v>N/A</v>
      </c>
      <c r="G105" s="26">
        <v>7793.2042659999997</v>
      </c>
      <c r="H105" s="7" t="str">
        <f t="shared" si="14"/>
        <v>N/A</v>
      </c>
      <c r="I105" s="8">
        <v>70.540000000000006</v>
      </c>
      <c r="J105" s="8">
        <v>-0.91100000000000003</v>
      </c>
      <c r="K105" s="25" t="s">
        <v>734</v>
      </c>
      <c r="L105" s="85" t="str">
        <f t="shared" si="15"/>
        <v>Yes</v>
      </c>
    </row>
    <row r="106" spans="1:12" x14ac:dyDescent="0.25">
      <c r="A106" s="142" t="s">
        <v>565</v>
      </c>
      <c r="B106" s="21" t="s">
        <v>213</v>
      </c>
      <c r="C106" s="26">
        <v>206178041</v>
      </c>
      <c r="D106" s="7" t="str">
        <f t="shared" si="12"/>
        <v>N/A</v>
      </c>
      <c r="E106" s="26">
        <v>233911363</v>
      </c>
      <c r="F106" s="7" t="str">
        <f t="shared" si="13"/>
        <v>N/A</v>
      </c>
      <c r="G106" s="26">
        <v>241509023</v>
      </c>
      <c r="H106" s="7" t="str">
        <f t="shared" si="14"/>
        <v>N/A</v>
      </c>
      <c r="I106" s="8">
        <v>13.45</v>
      </c>
      <c r="J106" s="8">
        <v>3.2480000000000002</v>
      </c>
      <c r="K106" s="25" t="s">
        <v>734</v>
      </c>
      <c r="L106" s="85" t="str">
        <f t="shared" si="15"/>
        <v>Yes</v>
      </c>
    </row>
    <row r="107" spans="1:12" x14ac:dyDescent="0.25">
      <c r="A107" s="142" t="s">
        <v>566</v>
      </c>
      <c r="B107" s="21" t="s">
        <v>213</v>
      </c>
      <c r="C107" s="22">
        <v>408339</v>
      </c>
      <c r="D107" s="7" t="str">
        <f t="shared" si="12"/>
        <v>N/A</v>
      </c>
      <c r="E107" s="22">
        <v>426930</v>
      </c>
      <c r="F107" s="7" t="str">
        <f t="shared" si="13"/>
        <v>N/A</v>
      </c>
      <c r="G107" s="22">
        <v>455742</v>
      </c>
      <c r="H107" s="7" t="str">
        <f t="shared" si="14"/>
        <v>N/A</v>
      </c>
      <c r="I107" s="8">
        <v>4.5529999999999999</v>
      </c>
      <c r="J107" s="8">
        <v>6.7489999999999997</v>
      </c>
      <c r="K107" s="25" t="s">
        <v>734</v>
      </c>
      <c r="L107" s="85" t="str">
        <f t="shared" si="15"/>
        <v>Yes</v>
      </c>
    </row>
    <row r="108" spans="1:12" x14ac:dyDescent="0.25">
      <c r="A108" s="142" t="s">
        <v>1302</v>
      </c>
      <c r="B108" s="21" t="s">
        <v>213</v>
      </c>
      <c r="C108" s="26">
        <v>504.91880766000003</v>
      </c>
      <c r="D108" s="7" t="str">
        <f t="shared" si="12"/>
        <v>N/A</v>
      </c>
      <c r="E108" s="26">
        <v>547.89160518000006</v>
      </c>
      <c r="F108" s="7" t="str">
        <f t="shared" si="13"/>
        <v>N/A</v>
      </c>
      <c r="G108" s="26">
        <v>529.92487635999998</v>
      </c>
      <c r="H108" s="7" t="str">
        <f t="shared" si="14"/>
        <v>N/A</v>
      </c>
      <c r="I108" s="8">
        <v>8.5109999999999992</v>
      </c>
      <c r="J108" s="8">
        <v>-3.28</v>
      </c>
      <c r="K108" s="25" t="s">
        <v>734</v>
      </c>
      <c r="L108" s="85" t="str">
        <f t="shared" si="15"/>
        <v>Yes</v>
      </c>
    </row>
    <row r="109" spans="1:12" x14ac:dyDescent="0.25">
      <c r="A109" s="142" t="s">
        <v>567</v>
      </c>
      <c r="B109" s="21" t="s">
        <v>213</v>
      </c>
      <c r="C109" s="26">
        <v>643434522</v>
      </c>
      <c r="D109" s="7" t="str">
        <f t="shared" si="12"/>
        <v>N/A</v>
      </c>
      <c r="E109" s="26">
        <v>672565536</v>
      </c>
      <c r="F109" s="7" t="str">
        <f t="shared" si="13"/>
        <v>N/A</v>
      </c>
      <c r="G109" s="26">
        <v>880885858</v>
      </c>
      <c r="H109" s="7" t="str">
        <f t="shared" si="14"/>
        <v>N/A</v>
      </c>
      <c r="I109" s="8">
        <v>4.5270000000000001</v>
      </c>
      <c r="J109" s="8">
        <v>30.97</v>
      </c>
      <c r="K109" s="25" t="s">
        <v>734</v>
      </c>
      <c r="L109" s="85" t="str">
        <f t="shared" si="15"/>
        <v>No</v>
      </c>
    </row>
    <row r="110" spans="1:12" x14ac:dyDescent="0.25">
      <c r="A110" s="142" t="s">
        <v>568</v>
      </c>
      <c r="B110" s="21" t="s">
        <v>213</v>
      </c>
      <c r="C110" s="22">
        <v>453945</v>
      </c>
      <c r="D110" s="7" t="str">
        <f t="shared" si="12"/>
        <v>N/A</v>
      </c>
      <c r="E110" s="22">
        <v>468494</v>
      </c>
      <c r="F110" s="7" t="str">
        <f t="shared" si="13"/>
        <v>N/A</v>
      </c>
      <c r="G110" s="22">
        <v>492949</v>
      </c>
      <c r="H110" s="7" t="str">
        <f t="shared" si="14"/>
        <v>N/A</v>
      </c>
      <c r="I110" s="8">
        <v>3.2050000000000001</v>
      </c>
      <c r="J110" s="8">
        <v>5.22</v>
      </c>
      <c r="K110" s="25" t="s">
        <v>734</v>
      </c>
      <c r="L110" s="85" t="str">
        <f t="shared" si="15"/>
        <v>Yes</v>
      </c>
    </row>
    <row r="111" spans="1:12" x14ac:dyDescent="0.25">
      <c r="A111" s="142" t="s">
        <v>1303</v>
      </c>
      <c r="B111" s="21" t="s">
        <v>213</v>
      </c>
      <c r="C111" s="26">
        <v>1417.4283713</v>
      </c>
      <c r="D111" s="7" t="str">
        <f t="shared" si="12"/>
        <v>N/A</v>
      </c>
      <c r="E111" s="26">
        <v>1435.5905006</v>
      </c>
      <c r="F111" s="7" t="str">
        <f t="shared" si="13"/>
        <v>N/A</v>
      </c>
      <c r="G111" s="26">
        <v>1786.9715894000001</v>
      </c>
      <c r="H111" s="7" t="str">
        <f t="shared" si="14"/>
        <v>N/A</v>
      </c>
      <c r="I111" s="8">
        <v>1.2809999999999999</v>
      </c>
      <c r="J111" s="8">
        <v>24.48</v>
      </c>
      <c r="K111" s="25" t="s">
        <v>734</v>
      </c>
      <c r="L111" s="85" t="str">
        <f t="shared" si="15"/>
        <v>Yes</v>
      </c>
    </row>
    <row r="112" spans="1:12" ht="25" x14ac:dyDescent="0.25">
      <c r="A112" s="142" t="s">
        <v>569</v>
      </c>
      <c r="B112" s="21" t="s">
        <v>213</v>
      </c>
      <c r="C112" s="26">
        <v>26391564</v>
      </c>
      <c r="D112" s="7" t="str">
        <f t="shared" si="12"/>
        <v>N/A</v>
      </c>
      <c r="E112" s="26">
        <v>17107806</v>
      </c>
      <c r="F112" s="7" t="str">
        <f t="shared" si="13"/>
        <v>N/A</v>
      </c>
      <c r="G112" s="26">
        <v>51556669</v>
      </c>
      <c r="H112" s="7" t="str">
        <f t="shared" si="14"/>
        <v>N/A</v>
      </c>
      <c r="I112" s="8">
        <v>-35.200000000000003</v>
      </c>
      <c r="J112" s="8">
        <v>201.4</v>
      </c>
      <c r="K112" s="25" t="s">
        <v>734</v>
      </c>
      <c r="L112" s="85" t="str">
        <f t="shared" si="15"/>
        <v>No</v>
      </c>
    </row>
    <row r="113" spans="1:12" x14ac:dyDescent="0.25">
      <c r="A113" s="142" t="s">
        <v>570</v>
      </c>
      <c r="B113" s="21" t="s">
        <v>213</v>
      </c>
      <c r="C113" s="22">
        <v>40026</v>
      </c>
      <c r="D113" s="7" t="str">
        <f t="shared" si="12"/>
        <v>N/A</v>
      </c>
      <c r="E113" s="22">
        <v>40954</v>
      </c>
      <c r="F113" s="7" t="str">
        <f t="shared" si="13"/>
        <v>N/A</v>
      </c>
      <c r="G113" s="22">
        <v>43421</v>
      </c>
      <c r="H113" s="7" t="str">
        <f t="shared" si="14"/>
        <v>N/A</v>
      </c>
      <c r="I113" s="8">
        <v>2.3180000000000001</v>
      </c>
      <c r="J113" s="8">
        <v>6.024</v>
      </c>
      <c r="K113" s="25" t="s">
        <v>734</v>
      </c>
      <c r="L113" s="85" t="str">
        <f t="shared" si="15"/>
        <v>Yes</v>
      </c>
    </row>
    <row r="114" spans="1:12" ht="25" x14ac:dyDescent="0.25">
      <c r="A114" s="142" t="s">
        <v>1304</v>
      </c>
      <c r="B114" s="21" t="s">
        <v>213</v>
      </c>
      <c r="C114" s="26">
        <v>659.36051566000003</v>
      </c>
      <c r="D114" s="7" t="str">
        <f t="shared" si="12"/>
        <v>N/A</v>
      </c>
      <c r="E114" s="26">
        <v>417.73223617000002</v>
      </c>
      <c r="F114" s="7" t="str">
        <f t="shared" si="13"/>
        <v>N/A</v>
      </c>
      <c r="G114" s="26">
        <v>1187.3671495000001</v>
      </c>
      <c r="H114" s="7" t="str">
        <f t="shared" si="14"/>
        <v>N/A</v>
      </c>
      <c r="I114" s="8">
        <v>-36.6</v>
      </c>
      <c r="J114" s="8">
        <v>184.2</v>
      </c>
      <c r="K114" s="25" t="s">
        <v>734</v>
      </c>
      <c r="L114" s="85" t="str">
        <f t="shared" si="15"/>
        <v>No</v>
      </c>
    </row>
    <row r="115" spans="1:12" ht="25" x14ac:dyDescent="0.25">
      <c r="A115" s="142" t="s">
        <v>571</v>
      </c>
      <c r="B115" s="21" t="s">
        <v>213</v>
      </c>
      <c r="C115" s="26">
        <v>22750079</v>
      </c>
      <c r="D115" s="7" t="str">
        <f t="shared" si="12"/>
        <v>N/A</v>
      </c>
      <c r="E115" s="26">
        <v>47373103</v>
      </c>
      <c r="F115" s="7" t="str">
        <f t="shared" si="13"/>
        <v>N/A</v>
      </c>
      <c r="G115" s="26">
        <v>55280836</v>
      </c>
      <c r="H115" s="7" t="str">
        <f t="shared" si="14"/>
        <v>N/A</v>
      </c>
      <c r="I115" s="8">
        <v>108.2</v>
      </c>
      <c r="J115" s="8">
        <v>16.690000000000001</v>
      </c>
      <c r="K115" s="25" t="s">
        <v>734</v>
      </c>
      <c r="L115" s="85" t="str">
        <f t="shared" si="15"/>
        <v>Yes</v>
      </c>
    </row>
    <row r="116" spans="1:12" x14ac:dyDescent="0.25">
      <c r="A116" s="84" t="s">
        <v>572</v>
      </c>
      <c r="B116" s="21" t="s">
        <v>213</v>
      </c>
      <c r="C116" s="22">
        <v>50385</v>
      </c>
      <c r="D116" s="7" t="str">
        <f t="shared" si="12"/>
        <v>N/A</v>
      </c>
      <c r="E116" s="22">
        <v>73628</v>
      </c>
      <c r="F116" s="7" t="str">
        <f t="shared" si="13"/>
        <v>N/A</v>
      </c>
      <c r="G116" s="22">
        <v>76592</v>
      </c>
      <c r="H116" s="7" t="str">
        <f t="shared" si="14"/>
        <v>N/A</v>
      </c>
      <c r="I116" s="8">
        <v>46.13</v>
      </c>
      <c r="J116" s="8">
        <v>4.0259999999999998</v>
      </c>
      <c r="K116" s="25" t="s">
        <v>734</v>
      </c>
      <c r="L116" s="85" t="str">
        <f t="shared" si="15"/>
        <v>Yes</v>
      </c>
    </row>
    <row r="117" spans="1:12" ht="25" x14ac:dyDescent="0.25">
      <c r="A117" s="84" t="s">
        <v>1305</v>
      </c>
      <c r="B117" s="21" t="s">
        <v>213</v>
      </c>
      <c r="C117" s="26">
        <v>451.52483874000001</v>
      </c>
      <c r="D117" s="7" t="str">
        <f t="shared" si="12"/>
        <v>N/A</v>
      </c>
      <c r="E117" s="26">
        <v>643.41151463999995</v>
      </c>
      <c r="F117" s="7" t="str">
        <f t="shared" si="13"/>
        <v>N/A</v>
      </c>
      <c r="G117" s="26">
        <v>721.75731146999999</v>
      </c>
      <c r="H117" s="7" t="str">
        <f t="shared" si="14"/>
        <v>N/A</v>
      </c>
      <c r="I117" s="8">
        <v>42.5</v>
      </c>
      <c r="J117" s="8">
        <v>12.18</v>
      </c>
      <c r="K117" s="25" t="s">
        <v>734</v>
      </c>
      <c r="L117" s="85" t="str">
        <f t="shared" si="15"/>
        <v>Yes</v>
      </c>
    </row>
    <row r="118" spans="1:12" ht="25" x14ac:dyDescent="0.25">
      <c r="A118" s="116" t="s">
        <v>573</v>
      </c>
      <c r="B118" s="21" t="s">
        <v>213</v>
      </c>
      <c r="C118" s="26">
        <v>20580763</v>
      </c>
      <c r="D118" s="7" t="str">
        <f t="shared" si="12"/>
        <v>N/A</v>
      </c>
      <c r="E118" s="26">
        <v>24598236</v>
      </c>
      <c r="F118" s="7" t="str">
        <f t="shared" si="13"/>
        <v>N/A</v>
      </c>
      <c r="G118" s="26">
        <v>31744115</v>
      </c>
      <c r="H118" s="7" t="str">
        <f t="shared" si="14"/>
        <v>N/A</v>
      </c>
      <c r="I118" s="8">
        <v>19.52</v>
      </c>
      <c r="J118" s="8">
        <v>29.05</v>
      </c>
      <c r="K118" s="25" t="s">
        <v>734</v>
      </c>
      <c r="L118" s="85" t="str">
        <f t="shared" si="15"/>
        <v>Yes</v>
      </c>
    </row>
    <row r="119" spans="1:12" x14ac:dyDescent="0.25">
      <c r="A119" s="116" t="s">
        <v>574</v>
      </c>
      <c r="B119" s="21" t="s">
        <v>213</v>
      </c>
      <c r="C119" s="22">
        <v>1032</v>
      </c>
      <c r="D119" s="7" t="str">
        <f t="shared" si="12"/>
        <v>N/A</v>
      </c>
      <c r="E119" s="22">
        <v>1164</v>
      </c>
      <c r="F119" s="7" t="str">
        <f t="shared" si="13"/>
        <v>N/A</v>
      </c>
      <c r="G119" s="22">
        <v>1423</v>
      </c>
      <c r="H119" s="7" t="str">
        <f t="shared" si="14"/>
        <v>N/A</v>
      </c>
      <c r="I119" s="8">
        <v>12.79</v>
      </c>
      <c r="J119" s="8">
        <v>22.25</v>
      </c>
      <c r="K119" s="25" t="s">
        <v>734</v>
      </c>
      <c r="L119" s="85" t="str">
        <f t="shared" si="15"/>
        <v>Yes</v>
      </c>
    </row>
    <row r="120" spans="1:12" ht="25" x14ac:dyDescent="0.25">
      <c r="A120" s="116" t="s">
        <v>1306</v>
      </c>
      <c r="B120" s="21" t="s">
        <v>213</v>
      </c>
      <c r="C120" s="26">
        <v>19942.599805999998</v>
      </c>
      <c r="D120" s="7" t="str">
        <f t="shared" si="12"/>
        <v>N/A</v>
      </c>
      <c r="E120" s="26">
        <v>21132.505154999999</v>
      </c>
      <c r="F120" s="7" t="str">
        <f t="shared" si="13"/>
        <v>N/A</v>
      </c>
      <c r="G120" s="26">
        <v>22307.881237000001</v>
      </c>
      <c r="H120" s="7" t="str">
        <f t="shared" si="14"/>
        <v>N/A</v>
      </c>
      <c r="I120" s="8">
        <v>5.9669999999999996</v>
      </c>
      <c r="J120" s="8">
        <v>5.5620000000000003</v>
      </c>
      <c r="K120" s="25" t="s">
        <v>734</v>
      </c>
      <c r="L120" s="85" t="str">
        <f t="shared" si="15"/>
        <v>Yes</v>
      </c>
    </row>
    <row r="121" spans="1:12" ht="25" x14ac:dyDescent="0.25">
      <c r="A121" s="116" t="s">
        <v>575</v>
      </c>
      <c r="B121" s="21" t="s">
        <v>213</v>
      </c>
      <c r="C121" s="26">
        <v>13183486</v>
      </c>
      <c r="D121" s="7" t="str">
        <f t="shared" si="12"/>
        <v>N/A</v>
      </c>
      <c r="E121" s="26">
        <v>26472520</v>
      </c>
      <c r="F121" s="7" t="str">
        <f t="shared" si="13"/>
        <v>N/A</v>
      </c>
      <c r="G121" s="26">
        <v>35364398</v>
      </c>
      <c r="H121" s="7" t="str">
        <f t="shared" si="14"/>
        <v>N/A</v>
      </c>
      <c r="I121" s="8">
        <v>100.8</v>
      </c>
      <c r="J121" s="8">
        <v>33.590000000000003</v>
      </c>
      <c r="K121" s="25" t="s">
        <v>734</v>
      </c>
      <c r="L121" s="85" t="str">
        <f t="shared" si="15"/>
        <v>No</v>
      </c>
    </row>
    <row r="122" spans="1:12" x14ac:dyDescent="0.25">
      <c r="A122" s="116" t="s">
        <v>576</v>
      </c>
      <c r="B122" s="21" t="s">
        <v>213</v>
      </c>
      <c r="C122" s="22">
        <v>10704</v>
      </c>
      <c r="D122" s="7" t="str">
        <f t="shared" si="12"/>
        <v>N/A</v>
      </c>
      <c r="E122" s="22">
        <v>15578</v>
      </c>
      <c r="F122" s="7" t="str">
        <f t="shared" si="13"/>
        <v>N/A</v>
      </c>
      <c r="G122" s="22">
        <v>16061</v>
      </c>
      <c r="H122" s="7" t="str">
        <f t="shared" si="14"/>
        <v>N/A</v>
      </c>
      <c r="I122" s="8">
        <v>45.53</v>
      </c>
      <c r="J122" s="8">
        <v>3.101</v>
      </c>
      <c r="K122" s="25" t="s">
        <v>734</v>
      </c>
      <c r="L122" s="85" t="str">
        <f t="shared" si="15"/>
        <v>Yes</v>
      </c>
    </row>
    <row r="123" spans="1:12" ht="25" x14ac:dyDescent="0.25">
      <c r="A123" s="116" t="s">
        <v>1307</v>
      </c>
      <c r="B123" s="21" t="s">
        <v>213</v>
      </c>
      <c r="C123" s="26">
        <v>1231.6410688000001</v>
      </c>
      <c r="D123" s="7" t="str">
        <f t="shared" si="12"/>
        <v>N/A</v>
      </c>
      <c r="E123" s="26">
        <v>1699.3529335999999</v>
      </c>
      <c r="F123" s="7" t="str">
        <f t="shared" si="13"/>
        <v>N/A</v>
      </c>
      <c r="G123" s="26">
        <v>2201.8802067000001</v>
      </c>
      <c r="H123" s="7" t="str">
        <f t="shared" si="14"/>
        <v>N/A</v>
      </c>
      <c r="I123" s="8">
        <v>37.97</v>
      </c>
      <c r="J123" s="8">
        <v>29.57</v>
      </c>
      <c r="K123" s="25" t="s">
        <v>734</v>
      </c>
      <c r="L123" s="85" t="str">
        <f t="shared" si="15"/>
        <v>Yes</v>
      </c>
    </row>
    <row r="124" spans="1:12" ht="25" x14ac:dyDescent="0.25">
      <c r="A124" s="116" t="s">
        <v>577</v>
      </c>
      <c r="B124" s="21" t="s">
        <v>213</v>
      </c>
      <c r="C124" s="26">
        <v>48675318</v>
      </c>
      <c r="D124" s="7" t="str">
        <f t="shared" si="12"/>
        <v>N/A</v>
      </c>
      <c r="E124" s="26">
        <v>53442995</v>
      </c>
      <c r="F124" s="7" t="str">
        <f t="shared" si="13"/>
        <v>N/A</v>
      </c>
      <c r="G124" s="26">
        <v>50965949</v>
      </c>
      <c r="H124" s="7" t="str">
        <f t="shared" si="14"/>
        <v>N/A</v>
      </c>
      <c r="I124" s="8">
        <v>9.7949999999999999</v>
      </c>
      <c r="J124" s="8">
        <v>-4.63</v>
      </c>
      <c r="K124" s="25" t="s">
        <v>734</v>
      </c>
      <c r="L124" s="85" t="str">
        <f t="shared" si="15"/>
        <v>Yes</v>
      </c>
    </row>
    <row r="125" spans="1:12" x14ac:dyDescent="0.25">
      <c r="A125" s="108" t="s">
        <v>578</v>
      </c>
      <c r="B125" s="21" t="s">
        <v>213</v>
      </c>
      <c r="C125" s="22">
        <v>1813</v>
      </c>
      <c r="D125" s="7" t="str">
        <f t="shared" si="12"/>
        <v>N/A</v>
      </c>
      <c r="E125" s="22">
        <v>1909</v>
      </c>
      <c r="F125" s="7" t="str">
        <f t="shared" si="13"/>
        <v>N/A</v>
      </c>
      <c r="G125" s="22">
        <v>1872</v>
      </c>
      <c r="H125" s="7" t="str">
        <f t="shared" si="14"/>
        <v>N/A</v>
      </c>
      <c r="I125" s="8">
        <v>5.2949999999999999</v>
      </c>
      <c r="J125" s="8">
        <v>-1.94</v>
      </c>
      <c r="K125" s="25" t="s">
        <v>734</v>
      </c>
      <c r="L125" s="85" t="str">
        <f t="shared" si="15"/>
        <v>Yes</v>
      </c>
    </row>
    <row r="126" spans="1:12" ht="25" x14ac:dyDescent="0.25">
      <c r="A126" s="108" t="s">
        <v>1308</v>
      </c>
      <c r="B126" s="21" t="s">
        <v>213</v>
      </c>
      <c r="C126" s="26">
        <v>26847.941533000001</v>
      </c>
      <c r="D126" s="7" t="str">
        <f t="shared" si="12"/>
        <v>N/A</v>
      </c>
      <c r="E126" s="26">
        <v>27995.282870999999</v>
      </c>
      <c r="F126" s="7" t="str">
        <f t="shared" si="13"/>
        <v>N/A</v>
      </c>
      <c r="G126" s="26">
        <v>27225.400107000001</v>
      </c>
      <c r="H126" s="7" t="str">
        <f t="shared" si="14"/>
        <v>N/A</v>
      </c>
      <c r="I126" s="8">
        <v>4.2729999999999997</v>
      </c>
      <c r="J126" s="8">
        <v>-2.75</v>
      </c>
      <c r="K126" s="25" t="s">
        <v>734</v>
      </c>
      <c r="L126" s="85" t="str">
        <f t="shared" si="15"/>
        <v>Yes</v>
      </c>
    </row>
    <row r="127" spans="1:12" ht="25" x14ac:dyDescent="0.25">
      <c r="A127" s="108" t="s">
        <v>579</v>
      </c>
      <c r="B127" s="21" t="s">
        <v>213</v>
      </c>
      <c r="C127" s="26">
        <v>808949</v>
      </c>
      <c r="D127" s="7" t="str">
        <f t="shared" si="12"/>
        <v>N/A</v>
      </c>
      <c r="E127" s="26">
        <v>1156850</v>
      </c>
      <c r="F127" s="7" t="str">
        <f t="shared" si="13"/>
        <v>N/A</v>
      </c>
      <c r="G127" s="26">
        <v>1628952</v>
      </c>
      <c r="H127" s="7" t="str">
        <f t="shared" si="14"/>
        <v>N/A</v>
      </c>
      <c r="I127" s="8">
        <v>43.01</v>
      </c>
      <c r="J127" s="8">
        <v>40.81</v>
      </c>
      <c r="K127" s="25" t="s">
        <v>734</v>
      </c>
      <c r="L127" s="85" t="str">
        <f t="shared" si="15"/>
        <v>No</v>
      </c>
    </row>
    <row r="128" spans="1:12" x14ac:dyDescent="0.25">
      <c r="A128" s="108" t="s">
        <v>580</v>
      </c>
      <c r="B128" s="21" t="s">
        <v>213</v>
      </c>
      <c r="C128" s="22">
        <v>1702</v>
      </c>
      <c r="D128" s="7" t="str">
        <f t="shared" si="12"/>
        <v>N/A</v>
      </c>
      <c r="E128" s="22">
        <v>2184</v>
      </c>
      <c r="F128" s="7" t="str">
        <f t="shared" si="13"/>
        <v>N/A</v>
      </c>
      <c r="G128" s="22">
        <v>2188</v>
      </c>
      <c r="H128" s="7" t="str">
        <f t="shared" si="14"/>
        <v>N/A</v>
      </c>
      <c r="I128" s="8">
        <v>28.32</v>
      </c>
      <c r="J128" s="8">
        <v>0.1832</v>
      </c>
      <c r="K128" s="25" t="s">
        <v>734</v>
      </c>
      <c r="L128" s="85" t="str">
        <f t="shared" si="15"/>
        <v>Yes</v>
      </c>
    </row>
    <row r="129" spans="1:12" ht="25" x14ac:dyDescent="0.25">
      <c r="A129" s="108" t="s">
        <v>1309</v>
      </c>
      <c r="B129" s="21" t="s">
        <v>213</v>
      </c>
      <c r="C129" s="26">
        <v>475.29318448999999</v>
      </c>
      <c r="D129" s="7" t="str">
        <f t="shared" si="12"/>
        <v>N/A</v>
      </c>
      <c r="E129" s="26">
        <v>529.69322344</v>
      </c>
      <c r="F129" s="7" t="str">
        <f t="shared" si="13"/>
        <v>N/A</v>
      </c>
      <c r="G129" s="26">
        <v>744.49360146000004</v>
      </c>
      <c r="H129" s="7" t="str">
        <f t="shared" si="14"/>
        <v>N/A</v>
      </c>
      <c r="I129" s="8">
        <v>11.45</v>
      </c>
      <c r="J129" s="8">
        <v>40.549999999999997</v>
      </c>
      <c r="K129" s="25" t="s">
        <v>734</v>
      </c>
      <c r="L129" s="85" t="str">
        <f t="shared" si="15"/>
        <v>No</v>
      </c>
    </row>
    <row r="130" spans="1:12" x14ac:dyDescent="0.25">
      <c r="A130" s="108" t="s">
        <v>581</v>
      </c>
      <c r="B130" s="21" t="s">
        <v>213</v>
      </c>
      <c r="C130" s="26">
        <v>4628373</v>
      </c>
      <c r="D130" s="7" t="str">
        <f t="shared" si="12"/>
        <v>N/A</v>
      </c>
      <c r="E130" s="26">
        <v>4745210</v>
      </c>
      <c r="F130" s="7" t="str">
        <f t="shared" si="13"/>
        <v>N/A</v>
      </c>
      <c r="G130" s="26">
        <v>4783745</v>
      </c>
      <c r="H130" s="7" t="str">
        <f t="shared" si="14"/>
        <v>N/A</v>
      </c>
      <c r="I130" s="8">
        <v>2.524</v>
      </c>
      <c r="J130" s="8">
        <v>0.81210000000000004</v>
      </c>
      <c r="K130" s="25" t="s">
        <v>734</v>
      </c>
      <c r="L130" s="85" t="str">
        <f t="shared" si="15"/>
        <v>Yes</v>
      </c>
    </row>
    <row r="131" spans="1:12" x14ac:dyDescent="0.25">
      <c r="A131" s="108" t="s">
        <v>582</v>
      </c>
      <c r="B131" s="21" t="s">
        <v>213</v>
      </c>
      <c r="C131" s="22">
        <v>441</v>
      </c>
      <c r="D131" s="7" t="str">
        <f t="shared" si="12"/>
        <v>N/A</v>
      </c>
      <c r="E131" s="22">
        <v>496</v>
      </c>
      <c r="F131" s="7" t="str">
        <f t="shared" si="13"/>
        <v>N/A</v>
      </c>
      <c r="G131" s="22">
        <v>492</v>
      </c>
      <c r="H131" s="7" t="str">
        <f t="shared" si="14"/>
        <v>N/A</v>
      </c>
      <c r="I131" s="8">
        <v>12.47</v>
      </c>
      <c r="J131" s="8">
        <v>-0.80600000000000005</v>
      </c>
      <c r="K131" s="25" t="s">
        <v>734</v>
      </c>
      <c r="L131" s="85" t="str">
        <f t="shared" si="15"/>
        <v>Yes</v>
      </c>
    </row>
    <row r="132" spans="1:12" x14ac:dyDescent="0.25">
      <c r="A132" s="108" t="s">
        <v>1310</v>
      </c>
      <c r="B132" s="21" t="s">
        <v>213</v>
      </c>
      <c r="C132" s="26">
        <v>10495.176871</v>
      </c>
      <c r="D132" s="7" t="str">
        <f t="shared" si="12"/>
        <v>N/A</v>
      </c>
      <c r="E132" s="26">
        <v>9566.9556451999997</v>
      </c>
      <c r="F132" s="7" t="str">
        <f t="shared" si="13"/>
        <v>N/A</v>
      </c>
      <c r="G132" s="26">
        <v>9723.0589431000008</v>
      </c>
      <c r="H132" s="7" t="str">
        <f t="shared" si="14"/>
        <v>N/A</v>
      </c>
      <c r="I132" s="8">
        <v>-8.84</v>
      </c>
      <c r="J132" s="8">
        <v>1.6319999999999999</v>
      </c>
      <c r="K132" s="25" t="s">
        <v>734</v>
      </c>
      <c r="L132" s="85" t="str">
        <f t="shared" si="15"/>
        <v>Yes</v>
      </c>
    </row>
    <row r="133" spans="1:12" ht="25" x14ac:dyDescent="0.25">
      <c r="A133" s="108" t="s">
        <v>583</v>
      </c>
      <c r="B133" s="21" t="s">
        <v>213</v>
      </c>
      <c r="C133" s="26">
        <v>8539765</v>
      </c>
      <c r="D133" s="7" t="str">
        <f t="shared" si="12"/>
        <v>N/A</v>
      </c>
      <c r="E133" s="26">
        <v>14844396</v>
      </c>
      <c r="F133" s="7" t="str">
        <f t="shared" si="13"/>
        <v>N/A</v>
      </c>
      <c r="G133" s="26">
        <v>21411175</v>
      </c>
      <c r="H133" s="7" t="str">
        <f t="shared" si="14"/>
        <v>N/A</v>
      </c>
      <c r="I133" s="8">
        <v>73.83</v>
      </c>
      <c r="J133" s="8">
        <v>44.24</v>
      </c>
      <c r="K133" s="25" t="s">
        <v>734</v>
      </c>
      <c r="L133" s="85" t="str">
        <f>IF(J133="Div by 0", "N/A", IF(OR(J133="N/A",K133="N/A"),"N/A", IF(J133&gt;VALUE(MID(K133,1,2)), "No", IF(J133&lt;-1*VALUE(MID(K133,1,2)), "No", "Yes"))))</f>
        <v>No</v>
      </c>
    </row>
    <row r="134" spans="1:12" x14ac:dyDescent="0.25">
      <c r="A134" s="108" t="s">
        <v>584</v>
      </c>
      <c r="B134" s="21" t="s">
        <v>213</v>
      </c>
      <c r="C134" s="22">
        <v>58970</v>
      </c>
      <c r="D134" s="7" t="str">
        <f t="shared" si="12"/>
        <v>N/A</v>
      </c>
      <c r="E134" s="22">
        <v>80029</v>
      </c>
      <c r="F134" s="7" t="str">
        <f t="shared" si="13"/>
        <v>N/A</v>
      </c>
      <c r="G134" s="22">
        <v>105024</v>
      </c>
      <c r="H134" s="7" t="str">
        <f t="shared" si="14"/>
        <v>N/A</v>
      </c>
      <c r="I134" s="8">
        <v>35.71</v>
      </c>
      <c r="J134" s="8">
        <v>31.23</v>
      </c>
      <c r="K134" s="25" t="s">
        <v>734</v>
      </c>
      <c r="L134" s="85" t="str">
        <f t="shared" ref="L134:L138" si="16">IF(J134="Div by 0", "N/A", IF(OR(J134="N/A",K134="N/A"),"N/A", IF(J134&gt;VALUE(MID(K134,1,2)), "No", IF(J134&lt;-1*VALUE(MID(K134,1,2)), "No", "Yes"))))</f>
        <v>No</v>
      </c>
    </row>
    <row r="135" spans="1:12" ht="25" x14ac:dyDescent="0.25">
      <c r="A135" s="108" t="s">
        <v>1311</v>
      </c>
      <c r="B135" s="21" t="s">
        <v>213</v>
      </c>
      <c r="C135" s="26">
        <v>144.81541462000001</v>
      </c>
      <c r="D135" s="7" t="str">
        <f t="shared" si="12"/>
        <v>N/A</v>
      </c>
      <c r="E135" s="26">
        <v>185.48771070000001</v>
      </c>
      <c r="F135" s="7" t="str">
        <f t="shared" si="13"/>
        <v>N/A</v>
      </c>
      <c r="G135" s="26">
        <v>203.86935367000001</v>
      </c>
      <c r="H135" s="7" t="str">
        <f t="shared" si="14"/>
        <v>N/A</v>
      </c>
      <c r="I135" s="8">
        <v>28.09</v>
      </c>
      <c r="J135" s="8">
        <v>9.91</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t="s">
        <v>1747</v>
      </c>
      <c r="H138" s="7" t="str">
        <f t="shared" si="19"/>
        <v>N/A</v>
      </c>
      <c r="I138" s="8" t="s">
        <v>1747</v>
      </c>
      <c r="J138" s="8" t="s">
        <v>1747</v>
      </c>
      <c r="K138" s="25" t="s">
        <v>734</v>
      </c>
      <c r="L138" s="85" t="str">
        <f t="shared" si="16"/>
        <v>N/A</v>
      </c>
    </row>
    <row r="139" spans="1:12" ht="25" x14ac:dyDescent="0.25">
      <c r="A139" s="108" t="s">
        <v>587</v>
      </c>
      <c r="B139" s="21" t="s">
        <v>213</v>
      </c>
      <c r="C139" s="26">
        <v>135925891</v>
      </c>
      <c r="D139" s="7" t="str">
        <f t="shared" si="17"/>
        <v>N/A</v>
      </c>
      <c r="E139" s="26">
        <v>101163465</v>
      </c>
      <c r="F139" s="7" t="str">
        <f t="shared" si="18"/>
        <v>N/A</v>
      </c>
      <c r="G139" s="26">
        <v>117489858</v>
      </c>
      <c r="H139" s="7" t="str">
        <f t="shared" si="19"/>
        <v>N/A</v>
      </c>
      <c r="I139" s="8">
        <v>-25.6</v>
      </c>
      <c r="J139" s="8">
        <v>16.14</v>
      </c>
      <c r="K139" s="25" t="s">
        <v>734</v>
      </c>
      <c r="L139" s="85" t="str">
        <f t="shared" ref="L139:L150" si="20">IF(J139="Div by 0", "N/A", IF(K139="N/A","N/A", IF(J139&gt;VALUE(MID(K139,1,2)), "No", IF(J139&lt;-1*VALUE(MID(K139,1,2)), "No", "Yes"))))</f>
        <v>Yes</v>
      </c>
    </row>
    <row r="140" spans="1:12" x14ac:dyDescent="0.25">
      <c r="A140" s="108" t="s">
        <v>588</v>
      </c>
      <c r="B140" s="21" t="s">
        <v>213</v>
      </c>
      <c r="C140" s="22">
        <v>229489</v>
      </c>
      <c r="D140" s="7" t="str">
        <f t="shared" si="17"/>
        <v>N/A</v>
      </c>
      <c r="E140" s="22">
        <v>242580</v>
      </c>
      <c r="F140" s="7" t="str">
        <f t="shared" si="18"/>
        <v>N/A</v>
      </c>
      <c r="G140" s="22">
        <v>261833</v>
      </c>
      <c r="H140" s="7" t="str">
        <f t="shared" si="19"/>
        <v>N/A</v>
      </c>
      <c r="I140" s="8">
        <v>5.7039999999999997</v>
      </c>
      <c r="J140" s="8">
        <v>7.9370000000000003</v>
      </c>
      <c r="K140" s="25" t="s">
        <v>734</v>
      </c>
      <c r="L140" s="85" t="str">
        <f t="shared" si="20"/>
        <v>Yes</v>
      </c>
    </row>
    <row r="141" spans="1:12" ht="25" x14ac:dyDescent="0.25">
      <c r="A141" s="108" t="s">
        <v>1313</v>
      </c>
      <c r="B141" s="21" t="s">
        <v>213</v>
      </c>
      <c r="C141" s="26">
        <v>592.29806656999995</v>
      </c>
      <c r="D141" s="7" t="str">
        <f t="shared" si="17"/>
        <v>N/A</v>
      </c>
      <c r="E141" s="26">
        <v>417.03135048000001</v>
      </c>
      <c r="F141" s="7" t="str">
        <f t="shared" si="18"/>
        <v>N/A</v>
      </c>
      <c r="G141" s="26">
        <v>448.72058908000002</v>
      </c>
      <c r="H141" s="7" t="str">
        <f t="shared" si="19"/>
        <v>N/A</v>
      </c>
      <c r="I141" s="8">
        <v>-29.6</v>
      </c>
      <c r="J141" s="8">
        <v>7.5990000000000002</v>
      </c>
      <c r="K141" s="25" t="s">
        <v>734</v>
      </c>
      <c r="L141" s="85" t="str">
        <f t="shared" si="20"/>
        <v>Yes</v>
      </c>
    </row>
    <row r="142" spans="1:12" ht="25" x14ac:dyDescent="0.25">
      <c r="A142" s="108" t="s">
        <v>589</v>
      </c>
      <c r="B142" s="21" t="s">
        <v>213</v>
      </c>
      <c r="C142" s="26">
        <v>93744198</v>
      </c>
      <c r="D142" s="7" t="str">
        <f t="shared" si="17"/>
        <v>N/A</v>
      </c>
      <c r="E142" s="26">
        <v>103547753</v>
      </c>
      <c r="F142" s="7" t="str">
        <f t="shared" si="18"/>
        <v>N/A</v>
      </c>
      <c r="G142" s="26">
        <v>167296173</v>
      </c>
      <c r="H142" s="7" t="str">
        <f t="shared" si="19"/>
        <v>N/A</v>
      </c>
      <c r="I142" s="8">
        <v>10.46</v>
      </c>
      <c r="J142" s="8">
        <v>61.56</v>
      </c>
      <c r="K142" s="25" t="s">
        <v>734</v>
      </c>
      <c r="L142" s="85" t="str">
        <f t="shared" si="20"/>
        <v>No</v>
      </c>
    </row>
    <row r="143" spans="1:12" x14ac:dyDescent="0.25">
      <c r="A143" s="84" t="s">
        <v>590</v>
      </c>
      <c r="B143" s="21" t="s">
        <v>213</v>
      </c>
      <c r="C143" s="22">
        <v>1334</v>
      </c>
      <c r="D143" s="7" t="str">
        <f t="shared" si="17"/>
        <v>N/A</v>
      </c>
      <c r="E143" s="22">
        <v>1264</v>
      </c>
      <c r="F143" s="7" t="str">
        <f t="shared" si="18"/>
        <v>N/A</v>
      </c>
      <c r="G143" s="22">
        <v>1142</v>
      </c>
      <c r="H143" s="7" t="str">
        <f t="shared" si="19"/>
        <v>N/A</v>
      </c>
      <c r="I143" s="8">
        <v>-5.25</v>
      </c>
      <c r="J143" s="8">
        <v>-9.65</v>
      </c>
      <c r="K143" s="25" t="s">
        <v>734</v>
      </c>
      <c r="L143" s="85" t="str">
        <f t="shared" si="20"/>
        <v>Yes</v>
      </c>
    </row>
    <row r="144" spans="1:12" ht="25" x14ac:dyDescent="0.25">
      <c r="A144" s="84" t="s">
        <v>1314</v>
      </c>
      <c r="B144" s="21" t="s">
        <v>213</v>
      </c>
      <c r="C144" s="26">
        <v>70273.011994</v>
      </c>
      <c r="D144" s="7" t="str">
        <f t="shared" si="17"/>
        <v>N/A</v>
      </c>
      <c r="E144" s="26">
        <v>81920.690665000002</v>
      </c>
      <c r="F144" s="7" t="str">
        <f t="shared" si="18"/>
        <v>N/A</v>
      </c>
      <c r="G144" s="26">
        <v>146494.02189</v>
      </c>
      <c r="H144" s="7" t="str">
        <f t="shared" si="19"/>
        <v>N/A</v>
      </c>
      <c r="I144" s="8">
        <v>16.57</v>
      </c>
      <c r="J144" s="8">
        <v>78.819999999999993</v>
      </c>
      <c r="K144" s="25" t="s">
        <v>734</v>
      </c>
      <c r="L144" s="85" t="str">
        <f t="shared" si="20"/>
        <v>No</v>
      </c>
    </row>
    <row r="145" spans="1:12" ht="25" x14ac:dyDescent="0.25">
      <c r="A145" s="108" t="s">
        <v>591</v>
      </c>
      <c r="B145" s="21" t="s">
        <v>213</v>
      </c>
      <c r="C145" s="26">
        <v>171211427</v>
      </c>
      <c r="D145" s="7" t="str">
        <f t="shared" si="17"/>
        <v>N/A</v>
      </c>
      <c r="E145" s="26">
        <v>174065567</v>
      </c>
      <c r="F145" s="7" t="str">
        <f t="shared" si="18"/>
        <v>N/A</v>
      </c>
      <c r="G145" s="26">
        <v>191393366</v>
      </c>
      <c r="H145" s="7" t="str">
        <f t="shared" si="19"/>
        <v>N/A</v>
      </c>
      <c r="I145" s="8">
        <v>1.667</v>
      </c>
      <c r="J145" s="8">
        <v>9.9550000000000001</v>
      </c>
      <c r="K145" s="25" t="s">
        <v>734</v>
      </c>
      <c r="L145" s="85" t="str">
        <f t="shared" si="20"/>
        <v>Yes</v>
      </c>
    </row>
    <row r="146" spans="1:12" x14ac:dyDescent="0.25">
      <c r="A146" s="108" t="s">
        <v>592</v>
      </c>
      <c r="B146" s="21" t="s">
        <v>213</v>
      </c>
      <c r="C146" s="22">
        <v>112090</v>
      </c>
      <c r="D146" s="7" t="str">
        <f t="shared" si="17"/>
        <v>N/A</v>
      </c>
      <c r="E146" s="22">
        <v>119726</v>
      </c>
      <c r="F146" s="7" t="str">
        <f t="shared" si="18"/>
        <v>N/A</v>
      </c>
      <c r="G146" s="22">
        <v>127810</v>
      </c>
      <c r="H146" s="7" t="str">
        <f t="shared" si="19"/>
        <v>N/A</v>
      </c>
      <c r="I146" s="8">
        <v>6.8120000000000003</v>
      </c>
      <c r="J146" s="8">
        <v>6.7519999999999998</v>
      </c>
      <c r="K146" s="25" t="s">
        <v>734</v>
      </c>
      <c r="L146" s="85" t="str">
        <f t="shared" si="20"/>
        <v>Yes</v>
      </c>
    </row>
    <row r="147" spans="1:12" ht="25" x14ac:dyDescent="0.25">
      <c r="A147" s="108" t="s">
        <v>1315</v>
      </c>
      <c r="B147" s="21" t="s">
        <v>213</v>
      </c>
      <c r="C147" s="26">
        <v>1527.4460434</v>
      </c>
      <c r="D147" s="7" t="str">
        <f t="shared" si="17"/>
        <v>N/A</v>
      </c>
      <c r="E147" s="26">
        <v>1453.8660525</v>
      </c>
      <c r="F147" s="7" t="str">
        <f t="shared" si="18"/>
        <v>N/A</v>
      </c>
      <c r="G147" s="26">
        <v>1497.4834989000001</v>
      </c>
      <c r="H147" s="7" t="str">
        <f t="shared" si="19"/>
        <v>N/A</v>
      </c>
      <c r="I147" s="8">
        <v>-4.82</v>
      </c>
      <c r="J147" s="8">
        <v>3</v>
      </c>
      <c r="K147" s="25" t="s">
        <v>734</v>
      </c>
      <c r="L147" s="85" t="str">
        <f t="shared" si="20"/>
        <v>Yes</v>
      </c>
    </row>
    <row r="148" spans="1:12" ht="25" x14ac:dyDescent="0.25">
      <c r="A148" s="108" t="s">
        <v>593</v>
      </c>
      <c r="B148" s="21" t="s">
        <v>213</v>
      </c>
      <c r="C148" s="26">
        <v>26289134</v>
      </c>
      <c r="D148" s="7" t="str">
        <f t="shared" si="17"/>
        <v>N/A</v>
      </c>
      <c r="E148" s="26">
        <v>26918230</v>
      </c>
      <c r="F148" s="7" t="str">
        <f t="shared" si="18"/>
        <v>N/A</v>
      </c>
      <c r="G148" s="26">
        <v>43200821</v>
      </c>
      <c r="H148" s="7" t="str">
        <f t="shared" si="19"/>
        <v>N/A</v>
      </c>
      <c r="I148" s="8">
        <v>2.3929999999999998</v>
      </c>
      <c r="J148" s="8">
        <v>60.49</v>
      </c>
      <c r="K148" s="25" t="s">
        <v>734</v>
      </c>
      <c r="L148" s="85" t="str">
        <f t="shared" si="20"/>
        <v>No</v>
      </c>
    </row>
    <row r="149" spans="1:12" x14ac:dyDescent="0.25">
      <c r="A149" s="108" t="s">
        <v>594</v>
      </c>
      <c r="B149" s="21" t="s">
        <v>213</v>
      </c>
      <c r="C149" s="22">
        <v>1319</v>
      </c>
      <c r="D149" s="7" t="str">
        <f t="shared" si="17"/>
        <v>N/A</v>
      </c>
      <c r="E149" s="22">
        <v>1361</v>
      </c>
      <c r="F149" s="7" t="str">
        <f t="shared" si="18"/>
        <v>N/A</v>
      </c>
      <c r="G149" s="22">
        <v>1435</v>
      </c>
      <c r="H149" s="7" t="str">
        <f t="shared" si="19"/>
        <v>N/A</v>
      </c>
      <c r="I149" s="8">
        <v>3.1840000000000002</v>
      </c>
      <c r="J149" s="8">
        <v>5.4370000000000003</v>
      </c>
      <c r="K149" s="25" t="s">
        <v>734</v>
      </c>
      <c r="L149" s="85" t="str">
        <f t="shared" si="20"/>
        <v>Yes</v>
      </c>
    </row>
    <row r="150" spans="1:12" ht="25" x14ac:dyDescent="0.25">
      <c r="A150" s="116" t="s">
        <v>1316</v>
      </c>
      <c r="B150" s="21" t="s">
        <v>213</v>
      </c>
      <c r="C150" s="26">
        <v>19931.109931999999</v>
      </c>
      <c r="D150" s="7" t="str">
        <f t="shared" si="17"/>
        <v>N/A</v>
      </c>
      <c r="E150" s="26">
        <v>19778.273327999999</v>
      </c>
      <c r="F150" s="7" t="str">
        <f t="shared" si="18"/>
        <v>N/A</v>
      </c>
      <c r="G150" s="26">
        <v>30105.101741999999</v>
      </c>
      <c r="H150" s="7" t="str">
        <f t="shared" si="19"/>
        <v>N/A</v>
      </c>
      <c r="I150" s="8">
        <v>-0.76700000000000002</v>
      </c>
      <c r="J150" s="8">
        <v>52.21</v>
      </c>
      <c r="K150" s="25" t="s">
        <v>734</v>
      </c>
      <c r="L150" s="85" t="str">
        <f t="shared" si="20"/>
        <v>No</v>
      </c>
    </row>
    <row r="151" spans="1:12" x14ac:dyDescent="0.25">
      <c r="A151" s="116" t="s">
        <v>1317</v>
      </c>
      <c r="B151" s="21" t="s">
        <v>213</v>
      </c>
      <c r="C151" s="26">
        <v>985.67024557000002</v>
      </c>
      <c r="D151" s="7" t="str">
        <f t="shared" ref="D151:D170" si="21">IF($B151="N/A","N/A",IF(C151&gt;10,"No",IF(C151&lt;-10,"No","Yes")))</f>
        <v>N/A</v>
      </c>
      <c r="E151" s="26">
        <v>987.60164227999996</v>
      </c>
      <c r="F151" s="7" t="str">
        <f t="shared" ref="F151:F170" si="22">IF($B151="N/A","N/A",IF(E151&gt;10,"No",IF(E151&lt;-10,"No","Yes")))</f>
        <v>N/A</v>
      </c>
      <c r="G151" s="26">
        <v>970.31367699999998</v>
      </c>
      <c r="H151" s="7" t="str">
        <f t="shared" ref="H151:H170" si="23">IF($B151="N/A","N/A",IF(G151&gt;10,"No",IF(G151&lt;-10,"No","Yes")))</f>
        <v>N/A</v>
      </c>
      <c r="I151" s="8">
        <v>0.19589999999999999</v>
      </c>
      <c r="J151" s="8">
        <v>-1.75</v>
      </c>
      <c r="K151" s="25" t="s">
        <v>734</v>
      </c>
      <c r="L151" s="85" t="str">
        <f t="shared" ref="L151:L170" si="24">IF(J151="Div by 0", "N/A", IF(K151="N/A","N/A", IF(J151&gt;VALUE(MID(K151,1,2)), "No", IF(J151&lt;-1*VALUE(MID(K151,1,2)), "No", "Yes"))))</f>
        <v>Yes</v>
      </c>
    </row>
    <row r="152" spans="1:12" ht="25" x14ac:dyDescent="0.25">
      <c r="A152" s="116" t="s">
        <v>1318</v>
      </c>
      <c r="B152" s="21" t="s">
        <v>213</v>
      </c>
      <c r="C152" s="26">
        <v>3450.4404691</v>
      </c>
      <c r="D152" s="7" t="str">
        <f t="shared" si="21"/>
        <v>N/A</v>
      </c>
      <c r="E152" s="26">
        <v>3237.3444767000001</v>
      </c>
      <c r="F152" s="7" t="str">
        <f t="shared" si="22"/>
        <v>N/A</v>
      </c>
      <c r="G152" s="26">
        <v>3678.4045670999999</v>
      </c>
      <c r="H152" s="7" t="str">
        <f t="shared" si="23"/>
        <v>N/A</v>
      </c>
      <c r="I152" s="8">
        <v>-6.18</v>
      </c>
      <c r="J152" s="8">
        <v>13.62</v>
      </c>
      <c r="K152" s="25" t="s">
        <v>734</v>
      </c>
      <c r="L152" s="85" t="str">
        <f t="shared" si="24"/>
        <v>Yes</v>
      </c>
    </row>
    <row r="153" spans="1:12" ht="25" x14ac:dyDescent="0.25">
      <c r="A153" s="116" t="s">
        <v>1319</v>
      </c>
      <c r="B153" s="21" t="s">
        <v>213</v>
      </c>
      <c r="C153" s="26">
        <v>4372.7255409999998</v>
      </c>
      <c r="D153" s="7" t="str">
        <f t="shared" si="21"/>
        <v>N/A</v>
      </c>
      <c r="E153" s="26">
        <v>4273.7272026000001</v>
      </c>
      <c r="F153" s="7" t="str">
        <f t="shared" si="22"/>
        <v>N/A</v>
      </c>
      <c r="G153" s="26">
        <v>4507.6251362000003</v>
      </c>
      <c r="H153" s="7" t="str">
        <f t="shared" si="23"/>
        <v>N/A</v>
      </c>
      <c r="I153" s="8">
        <v>-2.2599999999999998</v>
      </c>
      <c r="J153" s="8">
        <v>5.4729999999999999</v>
      </c>
      <c r="K153" s="25" t="s">
        <v>734</v>
      </c>
      <c r="L153" s="85" t="str">
        <f t="shared" si="24"/>
        <v>Yes</v>
      </c>
    </row>
    <row r="154" spans="1:12" ht="25" x14ac:dyDescent="0.25">
      <c r="A154" s="116" t="s">
        <v>1320</v>
      </c>
      <c r="B154" s="21" t="s">
        <v>213</v>
      </c>
      <c r="C154" s="26">
        <v>580.61281722000001</v>
      </c>
      <c r="D154" s="7" t="str">
        <f t="shared" si="21"/>
        <v>N/A</v>
      </c>
      <c r="E154" s="26">
        <v>596.20062293000001</v>
      </c>
      <c r="F154" s="7" t="str">
        <f t="shared" si="22"/>
        <v>N/A</v>
      </c>
      <c r="G154" s="26">
        <v>583.33392290999996</v>
      </c>
      <c r="H154" s="7" t="str">
        <f t="shared" si="23"/>
        <v>N/A</v>
      </c>
      <c r="I154" s="8">
        <v>2.6850000000000001</v>
      </c>
      <c r="J154" s="8">
        <v>-2.16</v>
      </c>
      <c r="K154" s="25" t="s">
        <v>734</v>
      </c>
      <c r="L154" s="85" t="str">
        <f t="shared" si="24"/>
        <v>Yes</v>
      </c>
    </row>
    <row r="155" spans="1:12" ht="25" x14ac:dyDescent="0.25">
      <c r="A155" s="108" t="s">
        <v>1321</v>
      </c>
      <c r="B155" s="21" t="s">
        <v>213</v>
      </c>
      <c r="C155" s="26">
        <v>1029.6988541999999</v>
      </c>
      <c r="D155" s="7" t="str">
        <f t="shared" si="21"/>
        <v>N/A</v>
      </c>
      <c r="E155" s="26">
        <v>1030.0769412</v>
      </c>
      <c r="F155" s="7" t="str">
        <f t="shared" si="22"/>
        <v>N/A</v>
      </c>
      <c r="G155" s="26">
        <v>990.54923297000005</v>
      </c>
      <c r="H155" s="7" t="str">
        <f t="shared" si="23"/>
        <v>N/A</v>
      </c>
      <c r="I155" s="8">
        <v>3.6700000000000003E-2</v>
      </c>
      <c r="J155" s="8">
        <v>-3.84</v>
      </c>
      <c r="K155" s="25" t="s">
        <v>734</v>
      </c>
      <c r="L155" s="85" t="str">
        <f t="shared" si="24"/>
        <v>Yes</v>
      </c>
    </row>
    <row r="156" spans="1:12" x14ac:dyDescent="0.25">
      <c r="A156" s="108" t="s">
        <v>1322</v>
      </c>
      <c r="B156" s="21" t="s">
        <v>213</v>
      </c>
      <c r="C156" s="26">
        <v>364.52065789</v>
      </c>
      <c r="D156" s="7" t="str">
        <f t="shared" si="21"/>
        <v>N/A</v>
      </c>
      <c r="E156" s="26">
        <v>365.59471096999999</v>
      </c>
      <c r="F156" s="7" t="str">
        <f t="shared" si="22"/>
        <v>N/A</v>
      </c>
      <c r="G156" s="26">
        <v>503.42599614</v>
      </c>
      <c r="H156" s="7" t="str">
        <f t="shared" si="23"/>
        <v>N/A</v>
      </c>
      <c r="I156" s="8">
        <v>0.29459999999999997</v>
      </c>
      <c r="J156" s="8">
        <v>37.700000000000003</v>
      </c>
      <c r="K156" s="25" t="s">
        <v>734</v>
      </c>
      <c r="L156" s="85" t="str">
        <f t="shared" si="24"/>
        <v>No</v>
      </c>
    </row>
    <row r="157" spans="1:12" ht="25" x14ac:dyDescent="0.25">
      <c r="A157" s="108" t="s">
        <v>1323</v>
      </c>
      <c r="B157" s="21" t="s">
        <v>213</v>
      </c>
      <c r="C157" s="26">
        <v>7259.9767442000002</v>
      </c>
      <c r="D157" s="7" t="str">
        <f t="shared" si="21"/>
        <v>N/A</v>
      </c>
      <c r="E157" s="26">
        <v>6594.4091570000001</v>
      </c>
      <c r="F157" s="7" t="str">
        <f t="shared" si="22"/>
        <v>N/A</v>
      </c>
      <c r="G157" s="26">
        <v>7385.7707907000004</v>
      </c>
      <c r="H157" s="7" t="str">
        <f t="shared" si="23"/>
        <v>N/A</v>
      </c>
      <c r="I157" s="8">
        <v>-9.17</v>
      </c>
      <c r="J157" s="8">
        <v>12</v>
      </c>
      <c r="K157" s="25" t="s">
        <v>734</v>
      </c>
      <c r="L157" s="85" t="str">
        <f t="shared" si="24"/>
        <v>Yes</v>
      </c>
    </row>
    <row r="158" spans="1:12" ht="25" x14ac:dyDescent="0.25">
      <c r="A158" s="108" t="s">
        <v>1324</v>
      </c>
      <c r="B158" s="21" t="s">
        <v>213</v>
      </c>
      <c r="C158" s="26">
        <v>4104.8335816999997</v>
      </c>
      <c r="D158" s="7" t="str">
        <f t="shared" si="21"/>
        <v>N/A</v>
      </c>
      <c r="E158" s="26">
        <v>3943.4444051</v>
      </c>
      <c r="F158" s="7" t="str">
        <f t="shared" si="22"/>
        <v>N/A</v>
      </c>
      <c r="G158" s="26">
        <v>4799.1288827999997</v>
      </c>
      <c r="H158" s="7" t="str">
        <f t="shared" si="23"/>
        <v>N/A</v>
      </c>
      <c r="I158" s="8">
        <v>-3.93</v>
      </c>
      <c r="J158" s="8">
        <v>21.7</v>
      </c>
      <c r="K158" s="25" t="s">
        <v>734</v>
      </c>
      <c r="L158" s="85" t="str">
        <f t="shared" si="24"/>
        <v>Yes</v>
      </c>
    </row>
    <row r="159" spans="1:12" ht="25" x14ac:dyDescent="0.25">
      <c r="A159" s="108" t="s">
        <v>1325</v>
      </c>
      <c r="B159" s="21" t="s">
        <v>213</v>
      </c>
      <c r="C159" s="26">
        <v>153.98162310000001</v>
      </c>
      <c r="D159" s="7" t="str">
        <f t="shared" si="21"/>
        <v>N/A</v>
      </c>
      <c r="E159" s="26">
        <v>176.39077313999999</v>
      </c>
      <c r="F159" s="7" t="str">
        <f t="shared" si="22"/>
        <v>N/A</v>
      </c>
      <c r="G159" s="26">
        <v>417.07606482</v>
      </c>
      <c r="H159" s="7" t="str">
        <f t="shared" si="23"/>
        <v>N/A</v>
      </c>
      <c r="I159" s="8">
        <v>14.55</v>
      </c>
      <c r="J159" s="8">
        <v>136.5</v>
      </c>
      <c r="K159" s="25" t="s">
        <v>734</v>
      </c>
      <c r="L159" s="85" t="str">
        <f t="shared" si="24"/>
        <v>No</v>
      </c>
    </row>
    <row r="160" spans="1:12" ht="25" x14ac:dyDescent="0.25">
      <c r="A160" s="116" t="s">
        <v>1326</v>
      </c>
      <c r="B160" s="21" t="s">
        <v>213</v>
      </c>
      <c r="C160" s="26">
        <v>93.854114925999994</v>
      </c>
      <c r="D160" s="7" t="str">
        <f t="shared" si="21"/>
        <v>N/A</v>
      </c>
      <c r="E160" s="26">
        <v>107.02112973</v>
      </c>
      <c r="F160" s="7" t="str">
        <f t="shared" si="22"/>
        <v>N/A</v>
      </c>
      <c r="G160" s="26">
        <v>124.11767807</v>
      </c>
      <c r="H160" s="7" t="str">
        <f t="shared" si="23"/>
        <v>N/A</v>
      </c>
      <c r="I160" s="8">
        <v>14.03</v>
      </c>
      <c r="J160" s="8">
        <v>15.97</v>
      </c>
      <c r="K160" s="25" t="s">
        <v>734</v>
      </c>
      <c r="L160" s="85" t="str">
        <f t="shared" si="24"/>
        <v>Yes</v>
      </c>
    </row>
    <row r="161" spans="1:12" x14ac:dyDescent="0.25">
      <c r="A161" s="116" t="s">
        <v>1327</v>
      </c>
      <c r="B161" s="21" t="s">
        <v>213</v>
      </c>
      <c r="C161" s="26">
        <v>971.77931794999995</v>
      </c>
      <c r="D161" s="7" t="str">
        <f t="shared" si="21"/>
        <v>N/A</v>
      </c>
      <c r="E161" s="26">
        <v>978.33406452999998</v>
      </c>
      <c r="F161" s="7" t="str">
        <f t="shared" si="22"/>
        <v>N/A</v>
      </c>
      <c r="G161" s="26">
        <v>1210.1609791000001</v>
      </c>
      <c r="H161" s="7" t="str">
        <f t="shared" si="23"/>
        <v>N/A</v>
      </c>
      <c r="I161" s="8">
        <v>0.67449999999999999</v>
      </c>
      <c r="J161" s="8">
        <v>23.7</v>
      </c>
      <c r="K161" s="25" t="s">
        <v>734</v>
      </c>
      <c r="L161" s="85" t="str">
        <f t="shared" si="24"/>
        <v>Yes</v>
      </c>
    </row>
    <row r="162" spans="1:12" x14ac:dyDescent="0.25">
      <c r="A162" s="116" t="s">
        <v>1328</v>
      </c>
      <c r="B162" s="21" t="s">
        <v>213</v>
      </c>
      <c r="C162" s="26">
        <v>3198.9103558000002</v>
      </c>
      <c r="D162" s="7" t="str">
        <f t="shared" si="21"/>
        <v>N/A</v>
      </c>
      <c r="E162" s="26">
        <v>3071.8059592999998</v>
      </c>
      <c r="F162" s="7" t="str">
        <f t="shared" si="22"/>
        <v>N/A</v>
      </c>
      <c r="G162" s="26">
        <v>3616.8350375</v>
      </c>
      <c r="H162" s="7" t="str">
        <f t="shared" si="23"/>
        <v>N/A</v>
      </c>
      <c r="I162" s="8">
        <v>-3.97</v>
      </c>
      <c r="J162" s="8">
        <v>17.739999999999998</v>
      </c>
      <c r="K162" s="25" t="s">
        <v>734</v>
      </c>
      <c r="L162" s="85" t="str">
        <f t="shared" si="24"/>
        <v>Yes</v>
      </c>
    </row>
    <row r="163" spans="1:12" x14ac:dyDescent="0.25">
      <c r="A163" s="116" t="s">
        <v>1677</v>
      </c>
      <c r="B163" s="21" t="s">
        <v>213</v>
      </c>
      <c r="C163" s="26">
        <v>6152.952961</v>
      </c>
      <c r="D163" s="7" t="str">
        <f t="shared" si="21"/>
        <v>N/A</v>
      </c>
      <c r="E163" s="26">
        <v>6030.8483600999998</v>
      </c>
      <c r="F163" s="7" t="str">
        <f t="shared" si="22"/>
        <v>N/A</v>
      </c>
      <c r="G163" s="26">
        <v>7367.9495571999996</v>
      </c>
      <c r="H163" s="7" t="str">
        <f t="shared" si="23"/>
        <v>N/A</v>
      </c>
      <c r="I163" s="8">
        <v>-1.98</v>
      </c>
      <c r="J163" s="8">
        <v>22.17</v>
      </c>
      <c r="K163" s="25" t="s">
        <v>734</v>
      </c>
      <c r="L163" s="85" t="str">
        <f t="shared" si="24"/>
        <v>Yes</v>
      </c>
    </row>
    <row r="164" spans="1:12" x14ac:dyDescent="0.25">
      <c r="A164" s="116" t="s">
        <v>1329</v>
      </c>
      <c r="B164" s="21" t="s">
        <v>213</v>
      </c>
      <c r="C164" s="26">
        <v>389.14208386000001</v>
      </c>
      <c r="D164" s="7" t="str">
        <f t="shared" si="21"/>
        <v>N/A</v>
      </c>
      <c r="E164" s="26">
        <v>408.45851178999999</v>
      </c>
      <c r="F164" s="7" t="str">
        <f t="shared" si="22"/>
        <v>N/A</v>
      </c>
      <c r="G164" s="26">
        <v>468.27920775000001</v>
      </c>
      <c r="H164" s="7" t="str">
        <f t="shared" si="23"/>
        <v>N/A</v>
      </c>
      <c r="I164" s="8">
        <v>4.9640000000000004</v>
      </c>
      <c r="J164" s="8">
        <v>14.65</v>
      </c>
      <c r="K164" s="25" t="s">
        <v>734</v>
      </c>
      <c r="L164" s="85" t="str">
        <f t="shared" si="24"/>
        <v>Yes</v>
      </c>
    </row>
    <row r="165" spans="1:12" x14ac:dyDescent="0.25">
      <c r="A165" s="116" t="s">
        <v>1330</v>
      </c>
      <c r="B165" s="21" t="s">
        <v>213</v>
      </c>
      <c r="C165" s="26">
        <v>1025.5414318000001</v>
      </c>
      <c r="D165" s="7" t="str">
        <f t="shared" si="21"/>
        <v>N/A</v>
      </c>
      <c r="E165" s="26">
        <v>1034.5226094</v>
      </c>
      <c r="F165" s="7" t="str">
        <f t="shared" si="22"/>
        <v>N/A</v>
      </c>
      <c r="G165" s="26">
        <v>1344.1008905000001</v>
      </c>
      <c r="H165" s="7" t="str">
        <f t="shared" si="23"/>
        <v>N/A</v>
      </c>
      <c r="I165" s="8">
        <v>0.87570000000000003</v>
      </c>
      <c r="J165" s="8">
        <v>29.92</v>
      </c>
      <c r="K165" s="25" t="s">
        <v>734</v>
      </c>
      <c r="L165" s="85" t="str">
        <f t="shared" si="24"/>
        <v>Yes</v>
      </c>
    </row>
    <row r="166" spans="1:12" x14ac:dyDescent="0.25">
      <c r="A166" s="116" t="s">
        <v>1331</v>
      </c>
      <c r="B166" s="21" t="s">
        <v>213</v>
      </c>
      <c r="C166" s="26">
        <v>2684.3486830000002</v>
      </c>
      <c r="D166" s="7" t="str">
        <f t="shared" si="21"/>
        <v>N/A</v>
      </c>
      <c r="E166" s="26">
        <v>2947.2325357</v>
      </c>
      <c r="F166" s="7" t="str">
        <f t="shared" si="22"/>
        <v>N/A</v>
      </c>
      <c r="G166" s="26">
        <v>3181.1369995</v>
      </c>
      <c r="H166" s="7" t="str">
        <f t="shared" si="23"/>
        <v>N/A</v>
      </c>
      <c r="I166" s="8">
        <v>9.7929999999999993</v>
      </c>
      <c r="J166" s="8">
        <v>7.9359999999999999</v>
      </c>
      <c r="K166" s="25" t="s">
        <v>734</v>
      </c>
      <c r="L166" s="85" t="str">
        <f t="shared" si="24"/>
        <v>Yes</v>
      </c>
    </row>
    <row r="167" spans="1:12" x14ac:dyDescent="0.25">
      <c r="A167" s="142" t="s">
        <v>1332</v>
      </c>
      <c r="B167" s="21" t="s">
        <v>213</v>
      </c>
      <c r="C167" s="26">
        <v>7189.4428543000004</v>
      </c>
      <c r="D167" s="7" t="str">
        <f t="shared" si="21"/>
        <v>N/A</v>
      </c>
      <c r="E167" s="26">
        <v>8003.9513080999996</v>
      </c>
      <c r="F167" s="7" t="str">
        <f t="shared" si="22"/>
        <v>N/A</v>
      </c>
      <c r="G167" s="26">
        <v>8645.7413087999994</v>
      </c>
      <c r="H167" s="7" t="str">
        <f t="shared" si="23"/>
        <v>N/A</v>
      </c>
      <c r="I167" s="8">
        <v>11.33</v>
      </c>
      <c r="J167" s="8">
        <v>8.0180000000000007</v>
      </c>
      <c r="K167" s="25" t="s">
        <v>734</v>
      </c>
      <c r="L167" s="85" t="str">
        <f t="shared" si="24"/>
        <v>Yes</v>
      </c>
    </row>
    <row r="168" spans="1:12" x14ac:dyDescent="0.25">
      <c r="A168" s="142" t="s">
        <v>1333</v>
      </c>
      <c r="B168" s="21" t="s">
        <v>213</v>
      </c>
      <c r="C168" s="26">
        <v>13715.645685</v>
      </c>
      <c r="D168" s="7" t="str">
        <f t="shared" si="21"/>
        <v>N/A</v>
      </c>
      <c r="E168" s="26">
        <v>15109.365658999999</v>
      </c>
      <c r="F168" s="7" t="str">
        <f t="shared" si="22"/>
        <v>N/A</v>
      </c>
      <c r="G168" s="26">
        <v>19566.452214000001</v>
      </c>
      <c r="H168" s="7" t="str">
        <f t="shared" si="23"/>
        <v>N/A</v>
      </c>
      <c r="I168" s="8">
        <v>10.16</v>
      </c>
      <c r="J168" s="8">
        <v>29.5</v>
      </c>
      <c r="K168" s="25" t="s">
        <v>734</v>
      </c>
      <c r="L168" s="85" t="str">
        <f t="shared" si="24"/>
        <v>Yes</v>
      </c>
    </row>
    <row r="169" spans="1:12" x14ac:dyDescent="0.25">
      <c r="A169" s="142" t="s">
        <v>1334</v>
      </c>
      <c r="B169" s="21" t="s">
        <v>213</v>
      </c>
      <c r="C169" s="26">
        <v>1726.7765096000001</v>
      </c>
      <c r="D169" s="7" t="str">
        <f t="shared" si="21"/>
        <v>N/A</v>
      </c>
      <c r="E169" s="26">
        <v>1879.1023783000001</v>
      </c>
      <c r="F169" s="7" t="str">
        <f t="shared" si="22"/>
        <v>N/A</v>
      </c>
      <c r="G169" s="26">
        <v>2043.0911736999999</v>
      </c>
      <c r="H169" s="7" t="str">
        <f t="shared" si="23"/>
        <v>N/A</v>
      </c>
      <c r="I169" s="8">
        <v>8.8209999999999997</v>
      </c>
      <c r="J169" s="8">
        <v>8.7270000000000003</v>
      </c>
      <c r="K169" s="25" t="s">
        <v>734</v>
      </c>
      <c r="L169" s="85" t="str">
        <f t="shared" si="24"/>
        <v>Yes</v>
      </c>
    </row>
    <row r="170" spans="1:12" x14ac:dyDescent="0.25">
      <c r="A170" s="142" t="s">
        <v>1335</v>
      </c>
      <c r="B170" s="21" t="s">
        <v>213</v>
      </c>
      <c r="C170" s="26">
        <v>2503.6145253999998</v>
      </c>
      <c r="D170" s="7" t="str">
        <f t="shared" si="21"/>
        <v>N/A</v>
      </c>
      <c r="E170" s="26">
        <v>2774.0802812000002</v>
      </c>
      <c r="F170" s="7" t="str">
        <f t="shared" si="22"/>
        <v>N/A</v>
      </c>
      <c r="G170" s="26">
        <v>2798.6230145</v>
      </c>
      <c r="H170" s="7" t="str">
        <f t="shared" si="23"/>
        <v>N/A</v>
      </c>
      <c r="I170" s="8">
        <v>10.8</v>
      </c>
      <c r="J170" s="8">
        <v>0.88470000000000004</v>
      </c>
      <c r="K170" s="25" t="s">
        <v>734</v>
      </c>
      <c r="L170" s="85" t="str">
        <f t="shared" si="24"/>
        <v>Yes</v>
      </c>
    </row>
    <row r="171" spans="1:12" x14ac:dyDescent="0.25">
      <c r="A171" s="142" t="s">
        <v>85</v>
      </c>
      <c r="B171" s="21" t="s">
        <v>213</v>
      </c>
      <c r="C171" s="4">
        <v>9.9568054128999997</v>
      </c>
      <c r="D171" s="7" t="str">
        <f t="shared" ref="D171:D202" si="25">IF($B171="N/A","N/A",IF(C171&gt;10,"No",IF(C171&lt;-10,"No","Yes")))</f>
        <v>N/A</v>
      </c>
      <c r="E171" s="4">
        <v>9.7614406656000003</v>
      </c>
      <c r="F171" s="7" t="str">
        <f t="shared" ref="F171:F202" si="26">IF($B171="N/A","N/A",IF(E171&gt;10,"No",IF(E171&lt;-10,"No","Yes")))</f>
        <v>N/A</v>
      </c>
      <c r="G171" s="4">
        <v>8.8160866483000007</v>
      </c>
      <c r="H171" s="7" t="str">
        <f t="shared" ref="H171:H202" si="27">IF($B171="N/A","N/A",IF(G171&gt;10,"No",IF(G171&lt;-10,"No","Yes")))</f>
        <v>N/A</v>
      </c>
      <c r="I171" s="8">
        <v>-1.96</v>
      </c>
      <c r="J171" s="8">
        <v>-9.68</v>
      </c>
      <c r="K171" s="25" t="s">
        <v>734</v>
      </c>
      <c r="L171" s="85" t="str">
        <f t="shared" ref="L171:L202" si="28">IF(J171="Div by 0", "N/A", IF(K171="N/A","N/A", IF(J171&gt;VALUE(MID(K171,1,2)), "No", IF(J171&lt;-1*VALUE(MID(K171,1,2)), "No", "Yes"))))</f>
        <v>Yes</v>
      </c>
    </row>
    <row r="172" spans="1:12" x14ac:dyDescent="0.25">
      <c r="A172" s="142" t="s">
        <v>462</v>
      </c>
      <c r="B172" s="21" t="s">
        <v>213</v>
      </c>
      <c r="C172" s="4">
        <v>21.765056649000002</v>
      </c>
      <c r="D172" s="7" t="str">
        <f t="shared" si="25"/>
        <v>N/A</v>
      </c>
      <c r="E172" s="4">
        <v>20.803052326</v>
      </c>
      <c r="F172" s="7" t="str">
        <f t="shared" si="26"/>
        <v>N/A</v>
      </c>
      <c r="G172" s="4">
        <v>20.074982958</v>
      </c>
      <c r="H172" s="7" t="str">
        <f t="shared" si="27"/>
        <v>N/A</v>
      </c>
      <c r="I172" s="8">
        <v>-4.42</v>
      </c>
      <c r="J172" s="8">
        <v>-3.5</v>
      </c>
      <c r="K172" s="25" t="s">
        <v>734</v>
      </c>
      <c r="L172" s="85" t="str">
        <f t="shared" si="28"/>
        <v>Yes</v>
      </c>
    </row>
    <row r="173" spans="1:12" x14ac:dyDescent="0.25">
      <c r="A173" s="142" t="s">
        <v>463</v>
      </c>
      <c r="B173" s="21" t="s">
        <v>213</v>
      </c>
      <c r="C173" s="4">
        <v>21.766878321</v>
      </c>
      <c r="D173" s="7" t="str">
        <f t="shared" si="25"/>
        <v>N/A</v>
      </c>
      <c r="E173" s="4">
        <v>21.897106108999999</v>
      </c>
      <c r="F173" s="7" t="str">
        <f t="shared" si="26"/>
        <v>N/A</v>
      </c>
      <c r="G173" s="4">
        <v>21.168256131</v>
      </c>
      <c r="H173" s="7" t="str">
        <f t="shared" si="27"/>
        <v>N/A</v>
      </c>
      <c r="I173" s="8">
        <v>0.59830000000000005</v>
      </c>
      <c r="J173" s="8">
        <v>-3.33</v>
      </c>
      <c r="K173" s="25" t="s">
        <v>734</v>
      </c>
      <c r="L173" s="85" t="str">
        <f t="shared" si="28"/>
        <v>Yes</v>
      </c>
    </row>
    <row r="174" spans="1:12" x14ac:dyDescent="0.25">
      <c r="A174" s="108" t="s">
        <v>464</v>
      </c>
      <c r="B174" s="21" t="s">
        <v>213</v>
      </c>
      <c r="C174" s="4">
        <v>7.1264103511999997</v>
      </c>
      <c r="D174" s="7" t="str">
        <f t="shared" si="25"/>
        <v>N/A</v>
      </c>
      <c r="E174" s="4">
        <v>6.9834413247000002</v>
      </c>
      <c r="F174" s="7" t="str">
        <f t="shared" si="26"/>
        <v>N/A</v>
      </c>
      <c r="G174" s="4">
        <v>6.7062831257999997</v>
      </c>
      <c r="H174" s="7" t="str">
        <f t="shared" si="27"/>
        <v>N/A</v>
      </c>
      <c r="I174" s="8">
        <v>-2.0099999999999998</v>
      </c>
      <c r="J174" s="8">
        <v>-3.97</v>
      </c>
      <c r="K174" s="25" t="s">
        <v>734</v>
      </c>
      <c r="L174" s="85" t="str">
        <f t="shared" si="28"/>
        <v>Yes</v>
      </c>
    </row>
    <row r="175" spans="1:12" x14ac:dyDescent="0.25">
      <c r="A175" s="108" t="s">
        <v>465</v>
      </c>
      <c r="B175" s="21" t="s">
        <v>213</v>
      </c>
      <c r="C175" s="4">
        <v>11.556352742</v>
      </c>
      <c r="D175" s="7" t="str">
        <f t="shared" si="25"/>
        <v>N/A</v>
      </c>
      <c r="E175" s="4">
        <v>11.223889652</v>
      </c>
      <c r="F175" s="7" t="str">
        <f t="shared" si="26"/>
        <v>N/A</v>
      </c>
      <c r="G175" s="4">
        <v>9.5418139084</v>
      </c>
      <c r="H175" s="7" t="str">
        <f t="shared" si="27"/>
        <v>N/A</v>
      </c>
      <c r="I175" s="8">
        <v>-2.88</v>
      </c>
      <c r="J175" s="8">
        <v>-15</v>
      </c>
      <c r="K175" s="25" t="s">
        <v>734</v>
      </c>
      <c r="L175" s="85" t="str">
        <f t="shared" si="28"/>
        <v>Yes</v>
      </c>
    </row>
    <row r="176" spans="1:12" x14ac:dyDescent="0.25">
      <c r="A176" s="108" t="s">
        <v>1336</v>
      </c>
      <c r="B176" s="21" t="s">
        <v>213</v>
      </c>
      <c r="C176" s="4">
        <v>0.6905092732</v>
      </c>
      <c r="D176" s="7" t="str">
        <f t="shared" si="25"/>
        <v>N/A</v>
      </c>
      <c r="E176" s="4">
        <v>0.70855031570000004</v>
      </c>
      <c r="F176" s="7" t="str">
        <f t="shared" si="26"/>
        <v>N/A</v>
      </c>
      <c r="G176" s="4">
        <v>0.71794787250000003</v>
      </c>
      <c r="H176" s="7" t="str">
        <f t="shared" si="27"/>
        <v>N/A</v>
      </c>
      <c r="I176" s="8">
        <v>2.613</v>
      </c>
      <c r="J176" s="8">
        <v>1.3260000000000001</v>
      </c>
      <c r="K176" s="25" t="s">
        <v>734</v>
      </c>
      <c r="L176" s="85" t="str">
        <f t="shared" si="28"/>
        <v>Yes</v>
      </c>
    </row>
    <row r="177" spans="1:12" x14ac:dyDescent="0.25">
      <c r="A177" s="108" t="s">
        <v>1337</v>
      </c>
      <c r="B177" s="21" t="s">
        <v>213</v>
      </c>
      <c r="C177" s="4">
        <v>13.555953090999999</v>
      </c>
      <c r="D177" s="7" t="str">
        <f t="shared" si="25"/>
        <v>N/A</v>
      </c>
      <c r="E177" s="4">
        <v>12.645348837</v>
      </c>
      <c r="F177" s="7" t="str">
        <f t="shared" si="26"/>
        <v>N/A</v>
      </c>
      <c r="G177" s="4">
        <v>12.695978187</v>
      </c>
      <c r="H177" s="7" t="str">
        <f t="shared" si="27"/>
        <v>N/A</v>
      </c>
      <c r="I177" s="8">
        <v>-6.72</v>
      </c>
      <c r="J177" s="8">
        <v>0.40039999999999998</v>
      </c>
      <c r="K177" s="25" t="s">
        <v>734</v>
      </c>
      <c r="L177" s="85" t="str">
        <f t="shared" si="28"/>
        <v>Yes</v>
      </c>
    </row>
    <row r="178" spans="1:12" x14ac:dyDescent="0.25">
      <c r="A178" s="108" t="s">
        <v>1338</v>
      </c>
      <c r="B178" s="21" t="s">
        <v>213</v>
      </c>
      <c r="C178" s="4">
        <v>6.2621485032999997</v>
      </c>
      <c r="D178" s="7" t="str">
        <f t="shared" si="25"/>
        <v>N/A</v>
      </c>
      <c r="E178" s="4">
        <v>6.2540192925999998</v>
      </c>
      <c r="F178" s="7" t="str">
        <f t="shared" si="26"/>
        <v>N/A</v>
      </c>
      <c r="G178" s="4">
        <v>6.3249318801000003</v>
      </c>
      <c r="H178" s="7" t="str">
        <f t="shared" si="27"/>
        <v>N/A</v>
      </c>
      <c r="I178" s="8">
        <v>-0.13</v>
      </c>
      <c r="J178" s="8">
        <v>1.1339999999999999</v>
      </c>
      <c r="K178" s="25" t="s">
        <v>734</v>
      </c>
      <c r="L178" s="85" t="str">
        <f t="shared" si="28"/>
        <v>Yes</v>
      </c>
    </row>
    <row r="179" spans="1:12" x14ac:dyDescent="0.25">
      <c r="A179" s="108" t="s">
        <v>1339</v>
      </c>
      <c r="B179" s="21" t="s">
        <v>213</v>
      </c>
      <c r="C179" s="4">
        <v>0.2050854989</v>
      </c>
      <c r="D179" s="7" t="str">
        <f t="shared" si="25"/>
        <v>N/A</v>
      </c>
      <c r="E179" s="4">
        <v>0.21506754040000001</v>
      </c>
      <c r="F179" s="7" t="str">
        <f t="shared" si="26"/>
        <v>N/A</v>
      </c>
      <c r="G179" s="4">
        <v>0.2213204336</v>
      </c>
      <c r="H179" s="7" t="str">
        <f t="shared" si="27"/>
        <v>N/A</v>
      </c>
      <c r="I179" s="8">
        <v>4.867</v>
      </c>
      <c r="J179" s="8">
        <v>2.907</v>
      </c>
      <c r="K179" s="25" t="s">
        <v>734</v>
      </c>
      <c r="L179" s="85" t="str">
        <f t="shared" si="28"/>
        <v>Yes</v>
      </c>
    </row>
    <row r="180" spans="1:12" x14ac:dyDescent="0.25">
      <c r="A180" s="108" t="s">
        <v>1340</v>
      </c>
      <c r="B180" s="21" t="s">
        <v>213</v>
      </c>
      <c r="C180" s="4">
        <v>0.42607850089999999</v>
      </c>
      <c r="D180" s="7" t="str">
        <f t="shared" si="25"/>
        <v>N/A</v>
      </c>
      <c r="E180" s="4">
        <v>0.47206022559999999</v>
      </c>
      <c r="F180" s="7" t="str">
        <f t="shared" si="26"/>
        <v>N/A</v>
      </c>
      <c r="G180" s="4">
        <v>0.52087194569999995</v>
      </c>
      <c r="H180" s="7" t="str">
        <f t="shared" si="27"/>
        <v>N/A</v>
      </c>
      <c r="I180" s="8">
        <v>10.79</v>
      </c>
      <c r="J180" s="8">
        <v>10.34</v>
      </c>
      <c r="K180" s="25" t="s">
        <v>734</v>
      </c>
      <c r="L180" s="85" t="str">
        <f t="shared" si="28"/>
        <v>Yes</v>
      </c>
    </row>
    <row r="181" spans="1:12" x14ac:dyDescent="0.25">
      <c r="A181" s="108" t="s">
        <v>86</v>
      </c>
      <c r="B181" s="21" t="s">
        <v>213</v>
      </c>
      <c r="C181" s="4">
        <v>0.50306211720000005</v>
      </c>
      <c r="D181" s="7" t="str">
        <f t="shared" si="25"/>
        <v>N/A</v>
      </c>
      <c r="E181" s="4">
        <v>0.59536029560000003</v>
      </c>
      <c r="F181" s="7" t="str">
        <f t="shared" si="26"/>
        <v>N/A</v>
      </c>
      <c r="G181" s="4">
        <v>5.8553386912000001</v>
      </c>
      <c r="H181" s="7" t="str">
        <f t="shared" si="27"/>
        <v>N/A</v>
      </c>
      <c r="I181" s="8">
        <v>18.350000000000001</v>
      </c>
      <c r="J181" s="8">
        <v>883.5</v>
      </c>
      <c r="K181" s="25" t="s">
        <v>734</v>
      </c>
      <c r="L181" s="85" t="str">
        <f t="shared" si="28"/>
        <v>No</v>
      </c>
    </row>
    <row r="182" spans="1:12" x14ac:dyDescent="0.25">
      <c r="A182" s="108" t="s">
        <v>87</v>
      </c>
      <c r="B182" s="21" t="s">
        <v>213</v>
      </c>
      <c r="C182" s="4">
        <v>68.559324594000003</v>
      </c>
      <c r="D182" s="7" t="str">
        <f t="shared" si="25"/>
        <v>N/A</v>
      </c>
      <c r="E182" s="4">
        <v>68.148546824999997</v>
      </c>
      <c r="F182" s="7" t="str">
        <f t="shared" si="26"/>
        <v>N/A</v>
      </c>
      <c r="G182" s="4">
        <v>67.721332915999994</v>
      </c>
      <c r="H182" s="7" t="str">
        <f t="shared" si="27"/>
        <v>N/A</v>
      </c>
      <c r="I182" s="8">
        <v>-0.59899999999999998</v>
      </c>
      <c r="J182" s="8">
        <v>-0.627</v>
      </c>
      <c r="K182" s="25" t="s">
        <v>734</v>
      </c>
      <c r="L182" s="85" t="str">
        <f t="shared" si="28"/>
        <v>Yes</v>
      </c>
    </row>
    <row r="183" spans="1:12" x14ac:dyDescent="0.25">
      <c r="A183" s="108" t="s">
        <v>466</v>
      </c>
      <c r="B183" s="21" t="s">
        <v>213</v>
      </c>
      <c r="C183" s="4">
        <v>78.692108924999999</v>
      </c>
      <c r="D183" s="7" t="str">
        <f t="shared" si="25"/>
        <v>N/A</v>
      </c>
      <c r="E183" s="4">
        <v>76.689680233000004</v>
      </c>
      <c r="F183" s="7" t="str">
        <f t="shared" si="26"/>
        <v>N/A</v>
      </c>
      <c r="G183" s="4">
        <v>78.698023176999996</v>
      </c>
      <c r="H183" s="7" t="str">
        <f t="shared" si="27"/>
        <v>N/A</v>
      </c>
      <c r="I183" s="8">
        <v>-2.54</v>
      </c>
      <c r="J183" s="8">
        <v>2.6190000000000002</v>
      </c>
      <c r="K183" s="25" t="s">
        <v>734</v>
      </c>
      <c r="L183" s="85" t="str">
        <f t="shared" si="28"/>
        <v>Yes</v>
      </c>
    </row>
    <row r="184" spans="1:12" x14ac:dyDescent="0.25">
      <c r="A184" s="108" t="s">
        <v>467</v>
      </c>
      <c r="B184" s="21" t="s">
        <v>213</v>
      </c>
      <c r="C184" s="4">
        <v>89.536089153999995</v>
      </c>
      <c r="D184" s="7" t="str">
        <f t="shared" si="25"/>
        <v>N/A</v>
      </c>
      <c r="E184" s="4">
        <v>89.440514468999993</v>
      </c>
      <c r="F184" s="7" t="str">
        <f t="shared" si="26"/>
        <v>N/A</v>
      </c>
      <c r="G184" s="4">
        <v>89.121253405999994</v>
      </c>
      <c r="H184" s="7" t="str">
        <f t="shared" si="27"/>
        <v>N/A</v>
      </c>
      <c r="I184" s="8">
        <v>-0.107</v>
      </c>
      <c r="J184" s="8">
        <v>-0.35699999999999998</v>
      </c>
      <c r="K184" s="25" t="s">
        <v>734</v>
      </c>
      <c r="L184" s="85" t="str">
        <f t="shared" si="28"/>
        <v>Yes</v>
      </c>
    </row>
    <row r="185" spans="1:12" x14ac:dyDescent="0.25">
      <c r="A185" s="108" t="s">
        <v>468</v>
      </c>
      <c r="B185" s="21" t="s">
        <v>213</v>
      </c>
      <c r="C185" s="4">
        <v>63.433877017</v>
      </c>
      <c r="D185" s="7" t="str">
        <f t="shared" si="25"/>
        <v>N/A</v>
      </c>
      <c r="E185" s="4">
        <v>62.695696208999998</v>
      </c>
      <c r="F185" s="7" t="str">
        <f t="shared" si="26"/>
        <v>N/A</v>
      </c>
      <c r="G185" s="4">
        <v>62.023605482999997</v>
      </c>
      <c r="H185" s="7" t="str">
        <f t="shared" si="27"/>
        <v>N/A</v>
      </c>
      <c r="I185" s="8">
        <v>-1.1599999999999999</v>
      </c>
      <c r="J185" s="8">
        <v>-1.07</v>
      </c>
      <c r="K185" s="25" t="s">
        <v>734</v>
      </c>
      <c r="L185" s="85" t="str">
        <f t="shared" si="28"/>
        <v>Yes</v>
      </c>
    </row>
    <row r="186" spans="1:12" x14ac:dyDescent="0.25">
      <c r="A186" s="108" t="s">
        <v>469</v>
      </c>
      <c r="B186" s="21" t="s">
        <v>213</v>
      </c>
      <c r="C186" s="4">
        <v>71.683355015000004</v>
      </c>
      <c r="D186" s="7" t="str">
        <f t="shared" si="25"/>
        <v>N/A</v>
      </c>
      <c r="E186" s="4">
        <v>71.486324182999994</v>
      </c>
      <c r="F186" s="7" t="str">
        <f t="shared" si="26"/>
        <v>N/A</v>
      </c>
      <c r="G186" s="4">
        <v>70.958300041000001</v>
      </c>
      <c r="H186" s="7" t="str">
        <f t="shared" si="27"/>
        <v>N/A</v>
      </c>
      <c r="I186" s="8">
        <v>-0.27500000000000002</v>
      </c>
      <c r="J186" s="8">
        <v>-0.73899999999999999</v>
      </c>
      <c r="K186" s="25" t="s">
        <v>734</v>
      </c>
      <c r="L186" s="85" t="str">
        <f t="shared" si="28"/>
        <v>Yes</v>
      </c>
    </row>
    <row r="187" spans="1:12" x14ac:dyDescent="0.25">
      <c r="A187" s="108" t="s">
        <v>116</v>
      </c>
      <c r="B187" s="21" t="s">
        <v>213</v>
      </c>
      <c r="C187" s="4">
        <v>88.210898326999995</v>
      </c>
      <c r="D187" s="7" t="str">
        <f t="shared" si="25"/>
        <v>N/A</v>
      </c>
      <c r="E187" s="4">
        <v>88.387397085000003</v>
      </c>
      <c r="F187" s="7" t="str">
        <f t="shared" si="26"/>
        <v>N/A</v>
      </c>
      <c r="G187" s="4">
        <v>87.934464245000001</v>
      </c>
      <c r="H187" s="7" t="str">
        <f t="shared" si="27"/>
        <v>N/A</v>
      </c>
      <c r="I187" s="8">
        <v>0.2001</v>
      </c>
      <c r="J187" s="8">
        <v>-0.51200000000000001</v>
      </c>
      <c r="K187" s="25" t="s">
        <v>734</v>
      </c>
      <c r="L187" s="85" t="str">
        <f t="shared" si="28"/>
        <v>Yes</v>
      </c>
    </row>
    <row r="188" spans="1:12" x14ac:dyDescent="0.25">
      <c r="A188" s="108" t="s">
        <v>470</v>
      </c>
      <c r="B188" s="21" t="s">
        <v>213</v>
      </c>
      <c r="C188" s="4">
        <v>86.165772211999993</v>
      </c>
      <c r="D188" s="7" t="str">
        <f t="shared" si="25"/>
        <v>N/A</v>
      </c>
      <c r="E188" s="4">
        <v>85.192587208999996</v>
      </c>
      <c r="F188" s="7" t="str">
        <f t="shared" si="26"/>
        <v>N/A</v>
      </c>
      <c r="G188" s="4">
        <v>86.281526925999998</v>
      </c>
      <c r="H188" s="7" t="str">
        <f t="shared" si="27"/>
        <v>N/A</v>
      </c>
      <c r="I188" s="8">
        <v>-1.1299999999999999</v>
      </c>
      <c r="J188" s="8">
        <v>1.278</v>
      </c>
      <c r="K188" s="25" t="s">
        <v>734</v>
      </c>
      <c r="L188" s="85" t="str">
        <f t="shared" si="28"/>
        <v>Yes</v>
      </c>
    </row>
    <row r="189" spans="1:12" x14ac:dyDescent="0.25">
      <c r="A189" s="108" t="s">
        <v>471</v>
      </c>
      <c r="B189" s="21" t="s">
        <v>213</v>
      </c>
      <c r="C189" s="4">
        <v>94.544512116000007</v>
      </c>
      <c r="D189" s="7" t="str">
        <f t="shared" si="25"/>
        <v>N/A</v>
      </c>
      <c r="E189" s="4">
        <v>94.758842443999995</v>
      </c>
      <c r="F189" s="7" t="str">
        <f t="shared" si="26"/>
        <v>N/A</v>
      </c>
      <c r="G189" s="4">
        <v>94.931880109000005</v>
      </c>
      <c r="H189" s="7" t="str">
        <f t="shared" si="27"/>
        <v>N/A</v>
      </c>
      <c r="I189" s="8">
        <v>0.22670000000000001</v>
      </c>
      <c r="J189" s="8">
        <v>0.18260000000000001</v>
      </c>
      <c r="K189" s="25" t="s">
        <v>734</v>
      </c>
      <c r="L189" s="85" t="str">
        <f t="shared" si="28"/>
        <v>Yes</v>
      </c>
    </row>
    <row r="190" spans="1:12" x14ac:dyDescent="0.25">
      <c r="A190" s="108" t="s">
        <v>472</v>
      </c>
      <c r="B190" s="21" t="s">
        <v>213</v>
      </c>
      <c r="C190" s="4">
        <v>91.189402673000004</v>
      </c>
      <c r="D190" s="7" t="str">
        <f t="shared" si="25"/>
        <v>N/A</v>
      </c>
      <c r="E190" s="4">
        <v>91.763065733999994</v>
      </c>
      <c r="F190" s="7" t="str">
        <f t="shared" si="26"/>
        <v>N/A</v>
      </c>
      <c r="G190" s="4">
        <v>92.457752760000005</v>
      </c>
      <c r="H190" s="7" t="str">
        <f t="shared" si="27"/>
        <v>N/A</v>
      </c>
      <c r="I190" s="8">
        <v>0.62909999999999999</v>
      </c>
      <c r="J190" s="8">
        <v>0.75700000000000001</v>
      </c>
      <c r="K190" s="25" t="s">
        <v>734</v>
      </c>
      <c r="L190" s="85" t="str">
        <f t="shared" si="28"/>
        <v>Yes</v>
      </c>
    </row>
    <row r="191" spans="1:12" x14ac:dyDescent="0.25">
      <c r="A191" s="108" t="s">
        <v>473</v>
      </c>
      <c r="B191" s="21" t="s">
        <v>213</v>
      </c>
      <c r="C191" s="4">
        <v>84.453555144000006</v>
      </c>
      <c r="D191" s="7" t="str">
        <f t="shared" si="25"/>
        <v>N/A</v>
      </c>
      <c r="E191" s="4">
        <v>84.403130145999995</v>
      </c>
      <c r="F191" s="7" t="str">
        <f t="shared" si="26"/>
        <v>N/A</v>
      </c>
      <c r="G191" s="4">
        <v>83.317270597999993</v>
      </c>
      <c r="H191" s="7" t="str">
        <f t="shared" si="27"/>
        <v>N/A</v>
      </c>
      <c r="I191" s="8">
        <v>-0.06</v>
      </c>
      <c r="J191" s="8">
        <v>-1.29</v>
      </c>
      <c r="K191" s="25" t="s">
        <v>734</v>
      </c>
      <c r="L191" s="85" t="str">
        <f t="shared" si="28"/>
        <v>Yes</v>
      </c>
    </row>
    <row r="192" spans="1:12" x14ac:dyDescent="0.25">
      <c r="A192" s="108" t="s">
        <v>1341</v>
      </c>
      <c r="B192" s="21" t="s">
        <v>213</v>
      </c>
      <c r="C192" s="22">
        <v>6.6358189484999999</v>
      </c>
      <c r="D192" s="7" t="str">
        <f t="shared" si="25"/>
        <v>N/A</v>
      </c>
      <c r="E192" s="22">
        <v>6.7736118976000004</v>
      </c>
      <c r="F192" s="7" t="str">
        <f t="shared" si="26"/>
        <v>N/A</v>
      </c>
      <c r="G192" s="22">
        <v>6.8068346500999999</v>
      </c>
      <c r="H192" s="7" t="str">
        <f t="shared" si="27"/>
        <v>N/A</v>
      </c>
      <c r="I192" s="8">
        <v>2.077</v>
      </c>
      <c r="J192" s="8">
        <v>0.49049999999999999</v>
      </c>
      <c r="K192" s="25" t="s">
        <v>734</v>
      </c>
      <c r="L192" s="85" t="str">
        <f t="shared" si="28"/>
        <v>Yes</v>
      </c>
    </row>
    <row r="193" spans="1:12" x14ac:dyDescent="0.25">
      <c r="A193" s="108" t="s">
        <v>1342</v>
      </c>
      <c r="B193" s="21" t="s">
        <v>213</v>
      </c>
      <c r="C193" s="22">
        <v>11.37716895</v>
      </c>
      <c r="D193" s="7" t="str">
        <f t="shared" si="25"/>
        <v>N/A</v>
      </c>
      <c r="E193" s="22">
        <v>10.986026201</v>
      </c>
      <c r="F193" s="7" t="str">
        <f t="shared" si="26"/>
        <v>N/A</v>
      </c>
      <c r="G193" s="22">
        <v>11.592529710999999</v>
      </c>
      <c r="H193" s="7" t="str">
        <f t="shared" si="27"/>
        <v>N/A</v>
      </c>
      <c r="I193" s="8">
        <v>-3.44</v>
      </c>
      <c r="J193" s="8">
        <v>5.5209999999999999</v>
      </c>
      <c r="K193" s="25" t="s">
        <v>734</v>
      </c>
      <c r="L193" s="85" t="str">
        <f t="shared" si="28"/>
        <v>Yes</v>
      </c>
    </row>
    <row r="194" spans="1:12" x14ac:dyDescent="0.25">
      <c r="A194" s="108" t="s">
        <v>1343</v>
      </c>
      <c r="B194" s="21" t="s">
        <v>213</v>
      </c>
      <c r="C194" s="22">
        <v>13.407649948</v>
      </c>
      <c r="D194" s="7" t="str">
        <f t="shared" si="25"/>
        <v>N/A</v>
      </c>
      <c r="E194" s="22">
        <v>13.238179148</v>
      </c>
      <c r="F194" s="7" t="str">
        <f t="shared" si="26"/>
        <v>N/A</v>
      </c>
      <c r="G194" s="22">
        <v>13.259372486</v>
      </c>
      <c r="H194" s="7" t="str">
        <f t="shared" si="27"/>
        <v>N/A</v>
      </c>
      <c r="I194" s="8">
        <v>-1.26</v>
      </c>
      <c r="J194" s="8">
        <v>0.16009999999999999</v>
      </c>
      <c r="K194" s="25" t="s">
        <v>734</v>
      </c>
      <c r="L194" s="85" t="str">
        <f t="shared" si="28"/>
        <v>Yes</v>
      </c>
    </row>
    <row r="195" spans="1:12" x14ac:dyDescent="0.25">
      <c r="A195" s="108" t="s">
        <v>1344</v>
      </c>
      <c r="B195" s="21" t="s">
        <v>213</v>
      </c>
      <c r="C195" s="22">
        <v>5.1201709253000001</v>
      </c>
      <c r="D195" s="7" t="str">
        <f t="shared" si="25"/>
        <v>N/A</v>
      </c>
      <c r="E195" s="22">
        <v>5.3983050846999996</v>
      </c>
      <c r="F195" s="7" t="str">
        <f t="shared" si="26"/>
        <v>N/A</v>
      </c>
      <c r="G195" s="22">
        <v>5.2345090562000003</v>
      </c>
      <c r="H195" s="7" t="str">
        <f t="shared" si="27"/>
        <v>N/A</v>
      </c>
      <c r="I195" s="8">
        <v>5.4320000000000004</v>
      </c>
      <c r="J195" s="8">
        <v>-3.03</v>
      </c>
      <c r="K195" s="25" t="s">
        <v>734</v>
      </c>
      <c r="L195" s="85" t="str">
        <f t="shared" si="28"/>
        <v>Yes</v>
      </c>
    </row>
    <row r="196" spans="1:12" x14ac:dyDescent="0.25">
      <c r="A196" s="108" t="s">
        <v>1345</v>
      </c>
      <c r="B196" s="21" t="s">
        <v>213</v>
      </c>
      <c r="C196" s="22">
        <v>6.1829268293000004</v>
      </c>
      <c r="D196" s="7" t="str">
        <f t="shared" si="25"/>
        <v>N/A</v>
      </c>
      <c r="E196" s="22">
        <v>6.2947406161000004</v>
      </c>
      <c r="F196" s="7" t="str">
        <f t="shared" si="26"/>
        <v>N/A</v>
      </c>
      <c r="G196" s="22">
        <v>6.4873241058</v>
      </c>
      <c r="H196" s="7" t="str">
        <f t="shared" si="27"/>
        <v>N/A</v>
      </c>
      <c r="I196" s="8">
        <v>1.8080000000000001</v>
      </c>
      <c r="J196" s="8">
        <v>3.0590000000000002</v>
      </c>
      <c r="K196" s="25" t="s">
        <v>734</v>
      </c>
      <c r="L196" s="85" t="str">
        <f t="shared" si="28"/>
        <v>Yes</v>
      </c>
    </row>
    <row r="197" spans="1:12" x14ac:dyDescent="0.25">
      <c r="A197" s="108" t="s">
        <v>1346</v>
      </c>
      <c r="B197" s="21" t="s">
        <v>213</v>
      </c>
      <c r="C197" s="22">
        <v>140.15879265000001</v>
      </c>
      <c r="D197" s="7" t="str">
        <f t="shared" si="25"/>
        <v>N/A</v>
      </c>
      <c r="E197" s="22">
        <v>132.72716075</v>
      </c>
      <c r="F197" s="7" t="str">
        <f t="shared" si="26"/>
        <v>N/A</v>
      </c>
      <c r="G197" s="22">
        <v>148.62820513</v>
      </c>
      <c r="H197" s="7" t="str">
        <f t="shared" si="27"/>
        <v>N/A</v>
      </c>
      <c r="I197" s="8">
        <v>-5.3</v>
      </c>
      <c r="J197" s="8">
        <v>11.98</v>
      </c>
      <c r="K197" s="25" t="s">
        <v>734</v>
      </c>
      <c r="L197" s="85" t="str">
        <f t="shared" si="28"/>
        <v>Yes</v>
      </c>
    </row>
    <row r="198" spans="1:12" x14ac:dyDescent="0.25">
      <c r="A198" s="108" t="s">
        <v>1347</v>
      </c>
      <c r="B198" s="21" t="s">
        <v>213</v>
      </c>
      <c r="C198" s="22">
        <v>218.70087977</v>
      </c>
      <c r="D198" s="7" t="str">
        <f t="shared" si="25"/>
        <v>N/A</v>
      </c>
      <c r="E198" s="22">
        <v>211.49712643999999</v>
      </c>
      <c r="F198" s="7" t="str">
        <f t="shared" si="26"/>
        <v>N/A</v>
      </c>
      <c r="G198" s="22">
        <v>234.57449664000001</v>
      </c>
      <c r="H198" s="7" t="str">
        <f t="shared" si="27"/>
        <v>N/A</v>
      </c>
      <c r="I198" s="8">
        <v>-3.29</v>
      </c>
      <c r="J198" s="8">
        <v>10.91</v>
      </c>
      <c r="K198" s="25" t="s">
        <v>734</v>
      </c>
      <c r="L198" s="85" t="str">
        <f t="shared" si="28"/>
        <v>Yes</v>
      </c>
    </row>
    <row r="199" spans="1:12" x14ac:dyDescent="0.25">
      <c r="A199" s="108" t="s">
        <v>1348</v>
      </c>
      <c r="B199" s="21" t="s">
        <v>213</v>
      </c>
      <c r="C199" s="22">
        <v>188.34661148000001</v>
      </c>
      <c r="D199" s="7" t="str">
        <f t="shared" si="25"/>
        <v>N/A</v>
      </c>
      <c r="E199" s="22">
        <v>178.39125963999999</v>
      </c>
      <c r="F199" s="7" t="str">
        <f t="shared" si="26"/>
        <v>N/A</v>
      </c>
      <c r="G199" s="22">
        <v>204.97845988</v>
      </c>
      <c r="H199" s="7" t="str">
        <f t="shared" si="27"/>
        <v>N/A</v>
      </c>
      <c r="I199" s="8">
        <v>-5.29</v>
      </c>
      <c r="J199" s="8">
        <v>14.9</v>
      </c>
      <c r="K199" s="25" t="s">
        <v>734</v>
      </c>
      <c r="L199" s="85" t="str">
        <f t="shared" si="28"/>
        <v>Yes</v>
      </c>
    </row>
    <row r="200" spans="1:12" x14ac:dyDescent="0.25">
      <c r="A200" s="108" t="s">
        <v>1349</v>
      </c>
      <c r="B200" s="21" t="s">
        <v>213</v>
      </c>
      <c r="C200" s="22">
        <v>51.760606060999997</v>
      </c>
      <c r="D200" s="7" t="str">
        <f t="shared" si="25"/>
        <v>N/A</v>
      </c>
      <c r="E200" s="22">
        <v>49.173049644999999</v>
      </c>
      <c r="F200" s="7" t="str">
        <f t="shared" si="26"/>
        <v>N/A</v>
      </c>
      <c r="G200" s="22">
        <v>86.419532325000006</v>
      </c>
      <c r="H200" s="7" t="str">
        <f t="shared" si="27"/>
        <v>N/A</v>
      </c>
      <c r="I200" s="8">
        <v>-5</v>
      </c>
      <c r="J200" s="8">
        <v>75.75</v>
      </c>
      <c r="K200" s="25" t="s">
        <v>734</v>
      </c>
      <c r="L200" s="85" t="str">
        <f t="shared" si="28"/>
        <v>No</v>
      </c>
    </row>
    <row r="201" spans="1:12" x14ac:dyDescent="0.25">
      <c r="A201" s="108" t="s">
        <v>1350</v>
      </c>
      <c r="B201" s="21" t="s">
        <v>213</v>
      </c>
      <c r="C201" s="22">
        <v>72.024672320999997</v>
      </c>
      <c r="D201" s="7" t="str">
        <f t="shared" si="25"/>
        <v>N/A</v>
      </c>
      <c r="E201" s="22">
        <v>77.163278688999995</v>
      </c>
      <c r="F201" s="7" t="str">
        <f t="shared" si="26"/>
        <v>N/A</v>
      </c>
      <c r="G201" s="22">
        <v>83.553505534999999</v>
      </c>
      <c r="H201" s="7" t="str">
        <f t="shared" si="27"/>
        <v>N/A</v>
      </c>
      <c r="I201" s="8">
        <v>7.1349999999999998</v>
      </c>
      <c r="J201" s="8">
        <v>8.2810000000000006</v>
      </c>
      <c r="K201" s="25" t="s">
        <v>734</v>
      </c>
      <c r="L201" s="85" t="str">
        <f t="shared" si="28"/>
        <v>Yes</v>
      </c>
    </row>
    <row r="202" spans="1:12" x14ac:dyDescent="0.25">
      <c r="A202" s="108" t="s">
        <v>28</v>
      </c>
      <c r="B202" s="21" t="s">
        <v>213</v>
      </c>
      <c r="C202" s="4">
        <v>2.1175919773</v>
      </c>
      <c r="D202" s="7" t="str">
        <f t="shared" si="25"/>
        <v>N/A</v>
      </c>
      <c r="E202" s="4">
        <v>2.0575742588999999</v>
      </c>
      <c r="F202" s="7" t="str">
        <f t="shared" si="26"/>
        <v>N/A</v>
      </c>
      <c r="G202" s="4">
        <v>1.7123043022</v>
      </c>
      <c r="H202" s="7" t="str">
        <f t="shared" si="27"/>
        <v>N/A</v>
      </c>
      <c r="I202" s="8">
        <v>-2.83</v>
      </c>
      <c r="J202" s="8">
        <v>-16.8</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35</v>
      </c>
      <c r="H203" s="7" t="str">
        <f t="shared" ref="H203:H213" si="31">IF($B203="N/A","N/A",IF(G203&gt;10,"No",IF(G203&lt;-10,"No","Yes")))</f>
        <v>N/A</v>
      </c>
      <c r="I203" s="8">
        <v>100</v>
      </c>
      <c r="J203" s="8">
        <v>775</v>
      </c>
      <c r="K203" s="10" t="s">
        <v>213</v>
      </c>
      <c r="L203" s="85" t="str">
        <f t="shared" ref="L203:L213" si="32">IF(J203="Div by 0", "N/A", IF(K203="N/A","N/A", IF(J203&gt;VALUE(MID(K203,1,2)), "No", IF(J203&lt;-1*VALUE(MID(K203,1,2)), "No", "Yes"))))</f>
        <v>N/A</v>
      </c>
    </row>
    <row r="204" spans="1:12" x14ac:dyDescent="0.25">
      <c r="A204" s="108" t="s">
        <v>124</v>
      </c>
      <c r="B204" s="21" t="s">
        <v>213</v>
      </c>
      <c r="C204" s="22">
        <v>48</v>
      </c>
      <c r="D204" s="7" t="str">
        <f t="shared" si="29"/>
        <v>N/A</v>
      </c>
      <c r="E204" s="22">
        <v>63</v>
      </c>
      <c r="F204" s="7" t="str">
        <f t="shared" si="30"/>
        <v>N/A</v>
      </c>
      <c r="G204" s="22">
        <v>202</v>
      </c>
      <c r="H204" s="7" t="str">
        <f t="shared" si="31"/>
        <v>N/A</v>
      </c>
      <c r="I204" s="8">
        <v>31.25</v>
      </c>
      <c r="J204" s="8">
        <v>220.6</v>
      </c>
      <c r="K204" s="10" t="s">
        <v>213</v>
      </c>
      <c r="L204" s="85" t="str">
        <f t="shared" si="32"/>
        <v>N/A</v>
      </c>
    </row>
    <row r="205" spans="1:12" ht="25" x14ac:dyDescent="0.25">
      <c r="A205" s="108" t="s">
        <v>1598</v>
      </c>
      <c r="B205" s="21" t="s">
        <v>213</v>
      </c>
      <c r="C205" s="22">
        <v>11</v>
      </c>
      <c r="D205" s="7" t="str">
        <f t="shared" si="29"/>
        <v>N/A</v>
      </c>
      <c r="E205" s="22">
        <v>14</v>
      </c>
      <c r="F205" s="7" t="str">
        <f t="shared" si="30"/>
        <v>N/A</v>
      </c>
      <c r="G205" s="22">
        <v>11</v>
      </c>
      <c r="H205" s="7" t="str">
        <f t="shared" si="31"/>
        <v>N/A</v>
      </c>
      <c r="I205" s="8">
        <v>40</v>
      </c>
      <c r="J205" s="8">
        <v>-21.4</v>
      </c>
      <c r="K205" s="10" t="s">
        <v>213</v>
      </c>
      <c r="L205" s="85" t="str">
        <f t="shared" si="32"/>
        <v>N/A</v>
      </c>
    </row>
    <row r="206" spans="1:12" ht="25" x14ac:dyDescent="0.25">
      <c r="A206" s="108" t="s">
        <v>1351</v>
      </c>
      <c r="B206" s="21" t="s">
        <v>213</v>
      </c>
      <c r="C206" s="22">
        <v>225</v>
      </c>
      <c r="D206" s="7" t="str">
        <f t="shared" si="29"/>
        <v>N/A</v>
      </c>
      <c r="E206" s="22">
        <v>233</v>
      </c>
      <c r="F206" s="7" t="str">
        <f t="shared" si="30"/>
        <v>N/A</v>
      </c>
      <c r="G206" s="22">
        <v>338</v>
      </c>
      <c r="H206" s="7" t="str">
        <f t="shared" si="31"/>
        <v>N/A</v>
      </c>
      <c r="I206" s="8">
        <v>3.556</v>
      </c>
      <c r="J206" s="8">
        <v>45.06</v>
      </c>
      <c r="K206" s="10" t="s">
        <v>213</v>
      </c>
      <c r="L206" s="85" t="str">
        <f t="shared" si="32"/>
        <v>N/A</v>
      </c>
    </row>
    <row r="207" spans="1:12" x14ac:dyDescent="0.25">
      <c r="A207" s="108" t="s">
        <v>1599</v>
      </c>
      <c r="B207" s="21" t="s">
        <v>213</v>
      </c>
      <c r="C207" s="22">
        <v>28</v>
      </c>
      <c r="D207" s="7" t="str">
        <f t="shared" si="29"/>
        <v>N/A</v>
      </c>
      <c r="E207" s="22">
        <v>30</v>
      </c>
      <c r="F207" s="7" t="str">
        <f t="shared" si="30"/>
        <v>N/A</v>
      </c>
      <c r="G207" s="22">
        <v>79</v>
      </c>
      <c r="H207" s="7" t="str">
        <f t="shared" si="31"/>
        <v>N/A</v>
      </c>
      <c r="I207" s="8">
        <v>7.1429999999999998</v>
      </c>
      <c r="J207" s="8">
        <v>163.30000000000001</v>
      </c>
      <c r="K207" s="10" t="s">
        <v>213</v>
      </c>
      <c r="L207" s="85" t="str">
        <f t="shared" si="32"/>
        <v>N/A</v>
      </c>
    </row>
    <row r="208" spans="1:12" x14ac:dyDescent="0.25">
      <c r="A208" s="108" t="s">
        <v>1600</v>
      </c>
      <c r="B208" s="21" t="s">
        <v>213</v>
      </c>
      <c r="C208" s="22">
        <v>197</v>
      </c>
      <c r="D208" s="7" t="str">
        <f t="shared" si="29"/>
        <v>N/A</v>
      </c>
      <c r="E208" s="22">
        <v>231</v>
      </c>
      <c r="F208" s="7" t="str">
        <f t="shared" si="30"/>
        <v>N/A</v>
      </c>
      <c r="G208" s="22">
        <v>715</v>
      </c>
      <c r="H208" s="7" t="str">
        <f t="shared" si="31"/>
        <v>N/A</v>
      </c>
      <c r="I208" s="8">
        <v>17.260000000000002</v>
      </c>
      <c r="J208" s="8">
        <v>209.5</v>
      </c>
      <c r="K208" s="10" t="s">
        <v>213</v>
      </c>
      <c r="L208" s="85" t="str">
        <f t="shared" si="32"/>
        <v>N/A</v>
      </c>
    </row>
    <row r="209" spans="1:12" x14ac:dyDescent="0.25">
      <c r="A209" s="108" t="s">
        <v>125</v>
      </c>
      <c r="B209" s="21" t="s">
        <v>213</v>
      </c>
      <c r="C209" s="26">
        <v>1038150</v>
      </c>
      <c r="D209" s="7" t="str">
        <f t="shared" si="29"/>
        <v>N/A</v>
      </c>
      <c r="E209" s="26">
        <v>1536562</v>
      </c>
      <c r="F209" s="7" t="str">
        <f t="shared" si="30"/>
        <v>N/A</v>
      </c>
      <c r="G209" s="26">
        <v>1708395</v>
      </c>
      <c r="H209" s="7" t="str">
        <f t="shared" si="31"/>
        <v>N/A</v>
      </c>
      <c r="I209" s="8">
        <v>48.01</v>
      </c>
      <c r="J209" s="8">
        <v>11.18</v>
      </c>
      <c r="K209" s="10" t="s">
        <v>213</v>
      </c>
      <c r="L209" s="85" t="str">
        <f t="shared" si="32"/>
        <v>N/A</v>
      </c>
    </row>
    <row r="210" spans="1:12" x14ac:dyDescent="0.25">
      <c r="A210" s="142" t="s">
        <v>1595</v>
      </c>
      <c r="B210" s="21" t="s">
        <v>213</v>
      </c>
      <c r="C210" s="26">
        <v>937830</v>
      </c>
      <c r="D210" s="7" t="str">
        <f t="shared" si="29"/>
        <v>N/A</v>
      </c>
      <c r="E210" s="26">
        <v>1263056</v>
      </c>
      <c r="F210" s="7" t="str">
        <f t="shared" si="30"/>
        <v>N/A</v>
      </c>
      <c r="G210" s="26">
        <v>1292813</v>
      </c>
      <c r="H210" s="7" t="str">
        <f t="shared" si="31"/>
        <v>N/A</v>
      </c>
      <c r="I210" s="8">
        <v>34.68</v>
      </c>
      <c r="J210" s="8">
        <v>2.3559999999999999</v>
      </c>
      <c r="K210" s="10" t="s">
        <v>213</v>
      </c>
      <c r="L210" s="85" t="str">
        <f t="shared" si="32"/>
        <v>N/A</v>
      </c>
    </row>
    <row r="211" spans="1:12" x14ac:dyDescent="0.25">
      <c r="A211" s="142" t="s">
        <v>1352</v>
      </c>
      <c r="B211" s="21" t="s">
        <v>213</v>
      </c>
      <c r="C211" s="26">
        <v>700800</v>
      </c>
      <c r="D211" s="7" t="str">
        <f t="shared" si="29"/>
        <v>N/A</v>
      </c>
      <c r="E211" s="26">
        <v>884395</v>
      </c>
      <c r="F211" s="7" t="str">
        <f t="shared" si="30"/>
        <v>N/A</v>
      </c>
      <c r="G211" s="26">
        <v>1708316</v>
      </c>
      <c r="H211" s="7" t="str">
        <f t="shared" si="31"/>
        <v>N/A</v>
      </c>
      <c r="I211" s="8">
        <v>26.2</v>
      </c>
      <c r="J211" s="8">
        <v>93.16</v>
      </c>
      <c r="K211" s="10" t="s">
        <v>213</v>
      </c>
      <c r="L211" s="85" t="str">
        <f t="shared" si="32"/>
        <v>N/A</v>
      </c>
    </row>
    <row r="212" spans="1:12" x14ac:dyDescent="0.25">
      <c r="A212" s="142" t="s">
        <v>1589</v>
      </c>
      <c r="B212" s="21" t="s">
        <v>213</v>
      </c>
      <c r="C212" s="26">
        <v>1010859</v>
      </c>
      <c r="D212" s="7" t="str">
        <f t="shared" si="29"/>
        <v>N/A</v>
      </c>
      <c r="E212" s="26">
        <v>1508997</v>
      </c>
      <c r="F212" s="7" t="str">
        <f t="shared" si="30"/>
        <v>N/A</v>
      </c>
      <c r="G212" s="26">
        <v>1522840</v>
      </c>
      <c r="H212" s="7" t="str">
        <f t="shared" si="31"/>
        <v>N/A</v>
      </c>
      <c r="I212" s="8">
        <v>49.28</v>
      </c>
      <c r="J212" s="8">
        <v>0.91739999999999999</v>
      </c>
      <c r="K212" s="10" t="s">
        <v>213</v>
      </c>
      <c r="L212" s="85" t="str">
        <f t="shared" si="32"/>
        <v>N/A</v>
      </c>
    </row>
    <row r="213" spans="1:12" x14ac:dyDescent="0.25">
      <c r="A213" s="142" t="s">
        <v>1590</v>
      </c>
      <c r="B213" s="21" t="s">
        <v>213</v>
      </c>
      <c r="C213" s="26">
        <v>550545</v>
      </c>
      <c r="D213" s="7" t="str">
        <f t="shared" si="29"/>
        <v>N/A</v>
      </c>
      <c r="E213" s="26">
        <v>617846</v>
      </c>
      <c r="F213" s="7" t="str">
        <f t="shared" si="30"/>
        <v>N/A</v>
      </c>
      <c r="G213" s="26">
        <v>836451</v>
      </c>
      <c r="H213" s="7" t="str">
        <f t="shared" si="31"/>
        <v>N/A</v>
      </c>
      <c r="I213" s="8">
        <v>12.22</v>
      </c>
      <c r="J213" s="8">
        <v>35.380000000000003</v>
      </c>
      <c r="K213" s="10" t="s">
        <v>213</v>
      </c>
      <c r="L213" s="85" t="str">
        <f t="shared" si="32"/>
        <v>N/A</v>
      </c>
    </row>
    <row r="214" spans="1:12" ht="25" x14ac:dyDescent="0.25">
      <c r="A214" s="108" t="s">
        <v>1353</v>
      </c>
      <c r="B214" s="21" t="s">
        <v>213</v>
      </c>
      <c r="C214" s="26">
        <v>9191962</v>
      </c>
      <c r="D214" s="7" t="str">
        <f t="shared" ref="D214:D228" si="33">IF($B214="N/A","N/A",IF(C214&gt;10,"No",IF(C214&lt;-10,"No","Yes")))</f>
        <v>N/A</v>
      </c>
      <c r="E214" s="26">
        <v>9200041</v>
      </c>
      <c r="F214" s="7" t="str">
        <f t="shared" ref="F214:F228" si="34">IF($B214="N/A","N/A",IF(E214&gt;10,"No",IF(E214&lt;-10,"No","Yes")))</f>
        <v>N/A</v>
      </c>
      <c r="G214" s="26">
        <v>10185092</v>
      </c>
      <c r="H214" s="7" t="str">
        <f t="shared" ref="H214:H228" si="35">IF($B214="N/A","N/A",IF(G214&gt;10,"No",IF(G214&lt;-10,"No","Yes")))</f>
        <v>N/A</v>
      </c>
      <c r="I214" s="8">
        <v>8.7900000000000006E-2</v>
      </c>
      <c r="J214" s="8">
        <v>10.71</v>
      </c>
      <c r="K214" s="25" t="s">
        <v>734</v>
      </c>
      <c r="L214" s="85" t="str">
        <f t="shared" ref="L214:L228" si="36">IF(J214="Div by 0", "N/A", IF(K214="N/A","N/A", IF(J214&gt;VALUE(MID(K214,1,2)), "No", IF(J214&lt;-1*VALUE(MID(K214,1,2)), "No", "Yes"))))</f>
        <v>Yes</v>
      </c>
    </row>
    <row r="215" spans="1:12" x14ac:dyDescent="0.25">
      <c r="A215" s="116" t="s">
        <v>646</v>
      </c>
      <c r="B215" s="21" t="s">
        <v>213</v>
      </c>
      <c r="C215" s="22">
        <v>34024</v>
      </c>
      <c r="D215" s="7" t="str">
        <f t="shared" si="33"/>
        <v>N/A</v>
      </c>
      <c r="E215" s="22">
        <v>34448</v>
      </c>
      <c r="F215" s="7" t="str">
        <f t="shared" si="34"/>
        <v>N/A</v>
      </c>
      <c r="G215" s="22">
        <v>35514</v>
      </c>
      <c r="H215" s="7" t="str">
        <f t="shared" si="35"/>
        <v>N/A</v>
      </c>
      <c r="I215" s="8">
        <v>1.246</v>
      </c>
      <c r="J215" s="8">
        <v>3.0950000000000002</v>
      </c>
      <c r="K215" s="25" t="s">
        <v>734</v>
      </c>
      <c r="L215" s="85" t="str">
        <f t="shared" si="36"/>
        <v>Yes</v>
      </c>
    </row>
    <row r="216" spans="1:12" x14ac:dyDescent="0.25">
      <c r="A216" s="116" t="s">
        <v>1354</v>
      </c>
      <c r="B216" s="21" t="s">
        <v>213</v>
      </c>
      <c r="C216" s="26">
        <v>270.16112156000003</v>
      </c>
      <c r="D216" s="7" t="str">
        <f t="shared" si="33"/>
        <v>N/A</v>
      </c>
      <c r="E216" s="26">
        <v>267.07039595999998</v>
      </c>
      <c r="F216" s="7" t="str">
        <f t="shared" si="34"/>
        <v>N/A</v>
      </c>
      <c r="G216" s="26">
        <v>286.79089936000003</v>
      </c>
      <c r="H216" s="7" t="str">
        <f t="shared" si="35"/>
        <v>N/A</v>
      </c>
      <c r="I216" s="8">
        <v>-1.1399999999999999</v>
      </c>
      <c r="J216" s="8">
        <v>7.3840000000000003</v>
      </c>
      <c r="K216" s="25" t="s">
        <v>734</v>
      </c>
      <c r="L216" s="85" t="str">
        <f t="shared" si="36"/>
        <v>Yes</v>
      </c>
    </row>
    <row r="217" spans="1:12" ht="25" x14ac:dyDescent="0.25">
      <c r="A217" s="108" t="s">
        <v>1355</v>
      </c>
      <c r="B217" s="21" t="s">
        <v>213</v>
      </c>
      <c r="C217" s="26">
        <v>0</v>
      </c>
      <c r="D217" s="7" t="str">
        <f t="shared" si="33"/>
        <v>N/A</v>
      </c>
      <c r="E217" s="26">
        <v>0</v>
      </c>
      <c r="F217" s="7" t="str">
        <f t="shared" si="34"/>
        <v>N/A</v>
      </c>
      <c r="G217" s="26">
        <v>0</v>
      </c>
      <c r="H217" s="7" t="str">
        <f t="shared" si="35"/>
        <v>N/A</v>
      </c>
      <c r="I217" s="8" t="s">
        <v>1747</v>
      </c>
      <c r="J217" s="8" t="s">
        <v>1747</v>
      </c>
      <c r="K217" s="25" t="s">
        <v>734</v>
      </c>
      <c r="L217" s="85" t="str">
        <f t="shared" si="36"/>
        <v>N/A</v>
      </c>
    </row>
    <row r="218" spans="1:12" x14ac:dyDescent="0.25">
      <c r="A218" s="116" t="s">
        <v>513</v>
      </c>
      <c r="B218" s="21" t="s">
        <v>213</v>
      </c>
      <c r="C218" s="22">
        <v>0</v>
      </c>
      <c r="D218" s="7" t="str">
        <f t="shared" si="33"/>
        <v>N/A</v>
      </c>
      <c r="E218" s="22">
        <v>0</v>
      </c>
      <c r="F218" s="7" t="str">
        <f t="shared" si="34"/>
        <v>N/A</v>
      </c>
      <c r="G218" s="22">
        <v>0</v>
      </c>
      <c r="H218" s="7" t="str">
        <f t="shared" si="35"/>
        <v>N/A</v>
      </c>
      <c r="I218" s="8" t="s">
        <v>1747</v>
      </c>
      <c r="J218" s="8" t="s">
        <v>1747</v>
      </c>
      <c r="K218" s="25" t="s">
        <v>734</v>
      </c>
      <c r="L218" s="85" t="str">
        <f t="shared" si="36"/>
        <v>N/A</v>
      </c>
    </row>
    <row r="219" spans="1:12" x14ac:dyDescent="0.25">
      <c r="A219" s="108" t="s">
        <v>1356</v>
      </c>
      <c r="B219" s="21" t="s">
        <v>213</v>
      </c>
      <c r="C219" s="26" t="s">
        <v>1747</v>
      </c>
      <c r="D219" s="7" t="str">
        <f t="shared" si="33"/>
        <v>N/A</v>
      </c>
      <c r="E219" s="26" t="s">
        <v>1747</v>
      </c>
      <c r="F219" s="7" t="str">
        <f t="shared" si="34"/>
        <v>N/A</v>
      </c>
      <c r="G219" s="26" t="s">
        <v>1747</v>
      </c>
      <c r="H219" s="7" t="str">
        <f t="shared" si="35"/>
        <v>N/A</v>
      </c>
      <c r="I219" s="8" t="s">
        <v>1747</v>
      </c>
      <c r="J219" s="8" t="s">
        <v>1747</v>
      </c>
      <c r="K219" s="25" t="s">
        <v>734</v>
      </c>
      <c r="L219" s="85" t="str">
        <f t="shared" si="36"/>
        <v>N/A</v>
      </c>
    </row>
    <row r="220" spans="1:12" ht="25" x14ac:dyDescent="0.25">
      <c r="A220" s="108" t="s">
        <v>1357</v>
      </c>
      <c r="B220" s="21" t="s">
        <v>213</v>
      </c>
      <c r="C220" s="26">
        <v>143377576</v>
      </c>
      <c r="D220" s="7" t="str">
        <f t="shared" si="33"/>
        <v>N/A</v>
      </c>
      <c r="E220" s="26">
        <v>149533261</v>
      </c>
      <c r="F220" s="7" t="str">
        <f t="shared" si="34"/>
        <v>N/A</v>
      </c>
      <c r="G220" s="26">
        <v>155881212</v>
      </c>
      <c r="H220" s="7" t="str">
        <f t="shared" si="35"/>
        <v>N/A</v>
      </c>
      <c r="I220" s="8">
        <v>4.2930000000000001</v>
      </c>
      <c r="J220" s="8">
        <v>4.2450000000000001</v>
      </c>
      <c r="K220" s="25" t="s">
        <v>734</v>
      </c>
      <c r="L220" s="85" t="str">
        <f t="shared" si="36"/>
        <v>Yes</v>
      </c>
    </row>
    <row r="221" spans="1:12" x14ac:dyDescent="0.25">
      <c r="A221" s="116" t="s">
        <v>514</v>
      </c>
      <c r="B221" s="21" t="s">
        <v>213</v>
      </c>
      <c r="C221" s="22">
        <v>190376</v>
      </c>
      <c r="D221" s="7" t="str">
        <f t="shared" si="33"/>
        <v>N/A</v>
      </c>
      <c r="E221" s="22">
        <v>195253</v>
      </c>
      <c r="F221" s="7" t="str">
        <f t="shared" si="34"/>
        <v>N/A</v>
      </c>
      <c r="G221" s="22">
        <v>195337</v>
      </c>
      <c r="H221" s="7" t="str">
        <f t="shared" si="35"/>
        <v>N/A</v>
      </c>
      <c r="I221" s="8">
        <v>2.5619999999999998</v>
      </c>
      <c r="J221" s="8">
        <v>4.2999999999999997E-2</v>
      </c>
      <c r="K221" s="25" t="s">
        <v>734</v>
      </c>
      <c r="L221" s="85" t="str">
        <f t="shared" si="36"/>
        <v>Yes</v>
      </c>
    </row>
    <row r="222" spans="1:12" ht="25" x14ac:dyDescent="0.25">
      <c r="A222" s="108" t="s">
        <v>1358</v>
      </c>
      <c r="B222" s="21" t="s">
        <v>213</v>
      </c>
      <c r="C222" s="26">
        <v>753.12841954999999</v>
      </c>
      <c r="D222" s="7" t="str">
        <f t="shared" si="33"/>
        <v>N/A</v>
      </c>
      <c r="E222" s="26">
        <v>765.84360291999997</v>
      </c>
      <c r="F222" s="7" t="str">
        <f t="shared" si="34"/>
        <v>N/A</v>
      </c>
      <c r="G222" s="26">
        <v>798.01170285000001</v>
      </c>
      <c r="H222" s="7" t="str">
        <f t="shared" si="35"/>
        <v>N/A</v>
      </c>
      <c r="I222" s="8">
        <v>1.6879999999999999</v>
      </c>
      <c r="J222" s="8">
        <v>4.2</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197135820</v>
      </c>
      <c r="D226" s="7" t="str">
        <f t="shared" si="33"/>
        <v>N/A</v>
      </c>
      <c r="E226" s="26">
        <v>207788164</v>
      </c>
      <c r="F226" s="7" t="str">
        <f t="shared" si="34"/>
        <v>N/A</v>
      </c>
      <c r="G226" s="26">
        <v>313106622</v>
      </c>
      <c r="H226" s="7" t="str">
        <f t="shared" si="35"/>
        <v>N/A</v>
      </c>
      <c r="I226" s="8">
        <v>5.4039999999999999</v>
      </c>
      <c r="J226" s="8">
        <v>50.69</v>
      </c>
      <c r="K226" s="25" t="s">
        <v>734</v>
      </c>
      <c r="L226" s="85" t="str">
        <f t="shared" si="36"/>
        <v>No</v>
      </c>
    </row>
    <row r="227" spans="1:12" ht="25" x14ac:dyDescent="0.25">
      <c r="A227" s="108" t="s">
        <v>516</v>
      </c>
      <c r="B227" s="21" t="s">
        <v>213</v>
      </c>
      <c r="C227" s="22">
        <v>3894</v>
      </c>
      <c r="D227" s="7" t="str">
        <f t="shared" si="33"/>
        <v>N/A</v>
      </c>
      <c r="E227" s="22">
        <v>4135</v>
      </c>
      <c r="F227" s="7" t="str">
        <f t="shared" si="34"/>
        <v>N/A</v>
      </c>
      <c r="G227" s="22">
        <v>4458</v>
      </c>
      <c r="H227" s="7" t="str">
        <f t="shared" si="35"/>
        <v>N/A</v>
      </c>
      <c r="I227" s="8">
        <v>6.1890000000000001</v>
      </c>
      <c r="J227" s="8">
        <v>7.8109999999999999</v>
      </c>
      <c r="K227" s="25" t="s">
        <v>734</v>
      </c>
      <c r="L227" s="85" t="str">
        <f t="shared" si="36"/>
        <v>Yes</v>
      </c>
    </row>
    <row r="228" spans="1:12" ht="25" x14ac:dyDescent="0.25">
      <c r="A228" s="108" t="s">
        <v>1362</v>
      </c>
      <c r="B228" s="21" t="s">
        <v>213</v>
      </c>
      <c r="C228" s="26">
        <v>50625.531586999998</v>
      </c>
      <c r="D228" s="7" t="str">
        <f t="shared" si="33"/>
        <v>N/A</v>
      </c>
      <c r="E228" s="26">
        <v>50251.067473000003</v>
      </c>
      <c r="F228" s="7" t="str">
        <f t="shared" si="34"/>
        <v>N/A</v>
      </c>
      <c r="G228" s="26">
        <v>70234.773889999997</v>
      </c>
      <c r="H228" s="7" t="str">
        <f t="shared" si="35"/>
        <v>N/A</v>
      </c>
      <c r="I228" s="8">
        <v>-0.74</v>
      </c>
      <c r="J228" s="8">
        <v>39.770000000000003</v>
      </c>
      <c r="K228" s="25" t="s">
        <v>734</v>
      </c>
      <c r="L228" s="85" t="str">
        <f t="shared" si="36"/>
        <v>No</v>
      </c>
    </row>
    <row r="229" spans="1:12" x14ac:dyDescent="0.25">
      <c r="A229" s="108" t="s">
        <v>1363</v>
      </c>
      <c r="B229" s="21" t="s">
        <v>213</v>
      </c>
      <c r="C229" s="10">
        <v>272469014</v>
      </c>
      <c r="D229" s="7" t="str">
        <f t="shared" ref="D229:D252" si="37">IF($B229="N/A","N/A",IF(C229&gt;10,"No",IF(C229&lt;-10,"No","Yes")))</f>
        <v>N/A</v>
      </c>
      <c r="E229" s="10">
        <v>333504385</v>
      </c>
      <c r="F229" s="7" t="str">
        <f t="shared" ref="F229:F252" si="38">IF($B229="N/A","N/A",IF(E229&gt;10,"No",IF(E229&lt;-10,"No","Yes")))</f>
        <v>N/A</v>
      </c>
      <c r="G229" s="10">
        <v>455840916</v>
      </c>
      <c r="H229" s="7" t="str">
        <f t="shared" ref="H229:H252" si="39">IF($B229="N/A","N/A",IF(G229&gt;10,"No",IF(G229&lt;-10,"No","Yes")))</f>
        <v>N/A</v>
      </c>
      <c r="I229" s="8">
        <v>22.4</v>
      </c>
      <c r="J229" s="8">
        <v>36.68</v>
      </c>
      <c r="K229" s="25" t="s">
        <v>734</v>
      </c>
      <c r="L229" s="85" t="str">
        <f t="shared" ref="L229:L252" si="40">IF(J229="Div by 0", "N/A", IF(K229="N/A","N/A", IF(J229&gt;VALUE(MID(K229,1,2)), "No", IF(J229&lt;-1*VALUE(MID(K229,1,2)), "No", "Yes"))))</f>
        <v>No</v>
      </c>
    </row>
    <row r="230" spans="1:12" x14ac:dyDescent="0.25">
      <c r="A230" s="116" t="s">
        <v>1364</v>
      </c>
      <c r="B230" s="21" t="s">
        <v>213</v>
      </c>
      <c r="C230" s="1">
        <v>17210</v>
      </c>
      <c r="D230" s="7" t="str">
        <f t="shared" si="37"/>
        <v>N/A</v>
      </c>
      <c r="E230" s="1">
        <v>18192</v>
      </c>
      <c r="F230" s="7" t="str">
        <f t="shared" si="38"/>
        <v>N/A</v>
      </c>
      <c r="G230" s="1">
        <v>19367</v>
      </c>
      <c r="H230" s="7" t="str">
        <f t="shared" si="39"/>
        <v>N/A</v>
      </c>
      <c r="I230" s="8">
        <v>5.7060000000000004</v>
      </c>
      <c r="J230" s="8">
        <v>6.4589999999999996</v>
      </c>
      <c r="K230" s="25" t="s">
        <v>734</v>
      </c>
      <c r="L230" s="85" t="str">
        <f t="shared" si="40"/>
        <v>Yes</v>
      </c>
    </row>
    <row r="231" spans="1:12" x14ac:dyDescent="0.25">
      <c r="A231" s="116" t="s">
        <v>1365</v>
      </c>
      <c r="B231" s="21" t="s">
        <v>213</v>
      </c>
      <c r="C231" s="10">
        <v>15832.017083000001</v>
      </c>
      <c r="D231" s="7" t="str">
        <f t="shared" si="37"/>
        <v>N/A</v>
      </c>
      <c r="E231" s="10">
        <v>18332.474988999998</v>
      </c>
      <c r="F231" s="7" t="str">
        <f t="shared" si="38"/>
        <v>N/A</v>
      </c>
      <c r="G231" s="10">
        <v>23536.991583999999</v>
      </c>
      <c r="H231" s="7" t="str">
        <f t="shared" si="39"/>
        <v>N/A</v>
      </c>
      <c r="I231" s="8">
        <v>15.79</v>
      </c>
      <c r="J231" s="8">
        <v>28.39</v>
      </c>
      <c r="K231" s="25" t="s">
        <v>734</v>
      </c>
      <c r="L231" s="85" t="str">
        <f t="shared" si="40"/>
        <v>Yes</v>
      </c>
    </row>
    <row r="232" spans="1:12" x14ac:dyDescent="0.25">
      <c r="A232" s="116" t="s">
        <v>1366</v>
      </c>
      <c r="B232" s="21" t="s">
        <v>213</v>
      </c>
      <c r="C232" s="10">
        <v>13337.759243</v>
      </c>
      <c r="D232" s="7" t="str">
        <f t="shared" si="37"/>
        <v>N/A</v>
      </c>
      <c r="E232" s="10">
        <v>15489.98374</v>
      </c>
      <c r="F232" s="7" t="str">
        <f t="shared" si="38"/>
        <v>N/A</v>
      </c>
      <c r="G232" s="10">
        <v>17260.525398999998</v>
      </c>
      <c r="H232" s="7" t="str">
        <f t="shared" si="39"/>
        <v>N/A</v>
      </c>
      <c r="I232" s="8">
        <v>16.14</v>
      </c>
      <c r="J232" s="8">
        <v>11.43</v>
      </c>
      <c r="K232" s="25" t="s">
        <v>734</v>
      </c>
      <c r="L232" s="85" t="str">
        <f t="shared" si="40"/>
        <v>Yes</v>
      </c>
    </row>
    <row r="233" spans="1:12" ht="25" x14ac:dyDescent="0.25">
      <c r="A233" s="116" t="s">
        <v>1367</v>
      </c>
      <c r="B233" s="21" t="s">
        <v>213</v>
      </c>
      <c r="C233" s="10">
        <v>26081.101793999998</v>
      </c>
      <c r="D233" s="7" t="str">
        <f t="shared" si="37"/>
        <v>N/A</v>
      </c>
      <c r="E233" s="10">
        <v>30358.923919000001</v>
      </c>
      <c r="F233" s="7" t="str">
        <f t="shared" si="38"/>
        <v>N/A</v>
      </c>
      <c r="G233" s="10">
        <v>42520.170421000003</v>
      </c>
      <c r="H233" s="7" t="str">
        <f t="shared" si="39"/>
        <v>N/A</v>
      </c>
      <c r="I233" s="8">
        <v>16.399999999999999</v>
      </c>
      <c r="J233" s="8">
        <v>40.06</v>
      </c>
      <c r="K233" s="25" t="s">
        <v>734</v>
      </c>
      <c r="L233" s="85" t="str">
        <f t="shared" si="40"/>
        <v>No</v>
      </c>
    </row>
    <row r="234" spans="1:12" x14ac:dyDescent="0.25">
      <c r="A234" s="116" t="s">
        <v>1368</v>
      </c>
      <c r="B234" s="21" t="s">
        <v>213</v>
      </c>
      <c r="C234" s="10">
        <v>12770.86334</v>
      </c>
      <c r="D234" s="7" t="str">
        <f t="shared" si="37"/>
        <v>N/A</v>
      </c>
      <c r="E234" s="10">
        <v>13464.657284000001</v>
      </c>
      <c r="F234" s="7" t="str">
        <f t="shared" si="38"/>
        <v>N/A</v>
      </c>
      <c r="G234" s="10">
        <v>16308.201290000001</v>
      </c>
      <c r="H234" s="7" t="str">
        <f t="shared" si="39"/>
        <v>N/A</v>
      </c>
      <c r="I234" s="8">
        <v>5.4329999999999998</v>
      </c>
      <c r="J234" s="8">
        <v>21.12</v>
      </c>
      <c r="K234" s="25" t="s">
        <v>734</v>
      </c>
      <c r="L234" s="85" t="str">
        <f t="shared" si="40"/>
        <v>Yes</v>
      </c>
    </row>
    <row r="235" spans="1:12" x14ac:dyDescent="0.25">
      <c r="A235" s="116" t="s">
        <v>1369</v>
      </c>
      <c r="B235" s="21" t="s">
        <v>213</v>
      </c>
      <c r="C235" s="10">
        <v>2285.7334350000001</v>
      </c>
      <c r="D235" s="7" t="str">
        <f t="shared" si="37"/>
        <v>N/A</v>
      </c>
      <c r="E235" s="10">
        <v>4131.7711192999996</v>
      </c>
      <c r="F235" s="7" t="str">
        <f t="shared" si="38"/>
        <v>N/A</v>
      </c>
      <c r="G235" s="10">
        <v>4494.2013575000001</v>
      </c>
      <c r="H235" s="7" t="str">
        <f t="shared" si="39"/>
        <v>N/A</v>
      </c>
      <c r="I235" s="8">
        <v>80.760000000000005</v>
      </c>
      <c r="J235" s="8">
        <v>8.7720000000000002</v>
      </c>
      <c r="K235" s="25" t="s">
        <v>734</v>
      </c>
      <c r="L235" s="85" t="str">
        <f t="shared" si="40"/>
        <v>Yes</v>
      </c>
    </row>
    <row r="236" spans="1:12" x14ac:dyDescent="0.25">
      <c r="A236" s="116" t="s">
        <v>1370</v>
      </c>
      <c r="B236" s="21" t="s">
        <v>213</v>
      </c>
      <c r="C236" s="7">
        <v>2.5992267263</v>
      </c>
      <c r="D236" s="7" t="str">
        <f t="shared" si="37"/>
        <v>N/A</v>
      </c>
      <c r="E236" s="7">
        <v>2.6462630552999999</v>
      </c>
      <c r="F236" s="7" t="str">
        <f t="shared" si="38"/>
        <v>N/A</v>
      </c>
      <c r="G236" s="7">
        <v>2.6606384322999999</v>
      </c>
      <c r="H236" s="7" t="str">
        <f t="shared" si="39"/>
        <v>N/A</v>
      </c>
      <c r="I236" s="8">
        <v>1.81</v>
      </c>
      <c r="J236" s="8">
        <v>0.54320000000000002</v>
      </c>
      <c r="K236" s="25" t="s">
        <v>734</v>
      </c>
      <c r="L236" s="85" t="str">
        <f t="shared" si="40"/>
        <v>Yes</v>
      </c>
    </row>
    <row r="237" spans="1:12" x14ac:dyDescent="0.25">
      <c r="A237" s="116" t="s">
        <v>1371</v>
      </c>
      <c r="B237" s="21" t="s">
        <v>213</v>
      </c>
      <c r="C237" s="7">
        <v>22.043331345999999</v>
      </c>
      <c r="D237" s="7" t="str">
        <f t="shared" si="37"/>
        <v>N/A</v>
      </c>
      <c r="E237" s="7">
        <v>22.347383721</v>
      </c>
      <c r="F237" s="7" t="str">
        <f t="shared" si="38"/>
        <v>N/A</v>
      </c>
      <c r="G237" s="7">
        <v>23.483299250000002</v>
      </c>
      <c r="H237" s="7" t="str">
        <f t="shared" si="39"/>
        <v>N/A</v>
      </c>
      <c r="I237" s="8">
        <v>1.379</v>
      </c>
      <c r="J237" s="8">
        <v>5.0830000000000002</v>
      </c>
      <c r="K237" s="25" t="s">
        <v>734</v>
      </c>
      <c r="L237" s="85" t="str">
        <f t="shared" si="40"/>
        <v>Yes</v>
      </c>
    </row>
    <row r="238" spans="1:12" x14ac:dyDescent="0.25">
      <c r="A238" s="116" t="s">
        <v>1372</v>
      </c>
      <c r="B238" s="21" t="s">
        <v>213</v>
      </c>
      <c r="C238" s="7">
        <v>24.377996630999998</v>
      </c>
      <c r="D238" s="7" t="str">
        <f t="shared" si="37"/>
        <v>N/A</v>
      </c>
      <c r="E238" s="7">
        <v>25.569131833</v>
      </c>
      <c r="F238" s="7" t="str">
        <f t="shared" si="38"/>
        <v>N/A</v>
      </c>
      <c r="G238" s="7">
        <v>27.520435967000001</v>
      </c>
      <c r="H238" s="7" t="str">
        <f t="shared" si="39"/>
        <v>N/A</v>
      </c>
      <c r="I238" s="8">
        <v>4.8860000000000001</v>
      </c>
      <c r="J238" s="8">
        <v>7.6310000000000002</v>
      </c>
      <c r="K238" s="25" t="s">
        <v>734</v>
      </c>
      <c r="L238" s="85" t="str">
        <f t="shared" si="40"/>
        <v>Yes</v>
      </c>
    </row>
    <row r="239" spans="1:12" x14ac:dyDescent="0.25">
      <c r="A239" s="116" t="s">
        <v>1373</v>
      </c>
      <c r="B239" s="21" t="s">
        <v>213</v>
      </c>
      <c r="C239" s="7">
        <v>1.2392135902999999</v>
      </c>
      <c r="D239" s="7" t="str">
        <f t="shared" si="37"/>
        <v>N/A</v>
      </c>
      <c r="E239" s="7">
        <v>1.1705165282000001</v>
      </c>
      <c r="F239" s="7" t="str">
        <f t="shared" si="38"/>
        <v>N/A</v>
      </c>
      <c r="G239" s="7">
        <v>1.1327831273</v>
      </c>
      <c r="H239" s="7" t="str">
        <f t="shared" si="39"/>
        <v>N/A</v>
      </c>
      <c r="I239" s="8">
        <v>-5.54</v>
      </c>
      <c r="J239" s="8">
        <v>-3.22</v>
      </c>
      <c r="K239" s="25" t="s">
        <v>734</v>
      </c>
      <c r="L239" s="85" t="str">
        <f t="shared" si="40"/>
        <v>Yes</v>
      </c>
    </row>
    <row r="240" spans="1:12" x14ac:dyDescent="0.25">
      <c r="A240" s="116" t="s">
        <v>1374</v>
      </c>
      <c r="B240" s="21" t="s">
        <v>213</v>
      </c>
      <c r="C240" s="7">
        <v>1.5072075268</v>
      </c>
      <c r="D240" s="7" t="str">
        <f t="shared" si="37"/>
        <v>N/A</v>
      </c>
      <c r="E240" s="7">
        <v>1.6012901948</v>
      </c>
      <c r="F240" s="7" t="str">
        <f t="shared" si="38"/>
        <v>N/A</v>
      </c>
      <c r="G240" s="7">
        <v>1.6990804426999999</v>
      </c>
      <c r="H240" s="7" t="str">
        <f t="shared" si="39"/>
        <v>N/A</v>
      </c>
      <c r="I240" s="8">
        <v>6.242</v>
      </c>
      <c r="J240" s="8">
        <v>6.1070000000000002</v>
      </c>
      <c r="K240" s="25" t="s">
        <v>734</v>
      </c>
      <c r="L240" s="85" t="str">
        <f t="shared" si="40"/>
        <v>Yes</v>
      </c>
    </row>
    <row r="241" spans="1:12" x14ac:dyDescent="0.25">
      <c r="A241" s="116" t="s">
        <v>1375</v>
      </c>
      <c r="B241" s="21" t="s">
        <v>213</v>
      </c>
      <c r="C241" s="10">
        <v>197135820</v>
      </c>
      <c r="D241" s="7" t="str">
        <f t="shared" si="37"/>
        <v>N/A</v>
      </c>
      <c r="E241" s="10">
        <v>207788164</v>
      </c>
      <c r="F241" s="7" t="str">
        <f t="shared" si="38"/>
        <v>N/A</v>
      </c>
      <c r="G241" s="10">
        <v>313106622</v>
      </c>
      <c r="H241" s="7" t="str">
        <f t="shared" si="39"/>
        <v>N/A</v>
      </c>
      <c r="I241" s="8">
        <v>5.4039999999999999</v>
      </c>
      <c r="J241" s="8">
        <v>50.69</v>
      </c>
      <c r="K241" s="25" t="s">
        <v>734</v>
      </c>
      <c r="L241" s="85" t="str">
        <f t="shared" si="40"/>
        <v>No</v>
      </c>
    </row>
    <row r="242" spans="1:12" x14ac:dyDescent="0.25">
      <c r="A242" s="116" t="s">
        <v>1376</v>
      </c>
      <c r="B242" s="21" t="s">
        <v>213</v>
      </c>
      <c r="C242" s="1">
        <v>3894</v>
      </c>
      <c r="D242" s="7" t="str">
        <f t="shared" si="37"/>
        <v>N/A</v>
      </c>
      <c r="E242" s="1">
        <v>4136</v>
      </c>
      <c r="F242" s="7" t="str">
        <f t="shared" si="38"/>
        <v>N/A</v>
      </c>
      <c r="G242" s="1">
        <v>4458</v>
      </c>
      <c r="H242" s="7" t="str">
        <f t="shared" si="39"/>
        <v>N/A</v>
      </c>
      <c r="I242" s="8">
        <v>6.2149999999999999</v>
      </c>
      <c r="J242" s="8">
        <v>7.7850000000000001</v>
      </c>
      <c r="K242" s="25" t="s">
        <v>734</v>
      </c>
      <c r="L242" s="85" t="str">
        <f t="shared" si="40"/>
        <v>Yes</v>
      </c>
    </row>
    <row r="243" spans="1:12" ht="25" x14ac:dyDescent="0.25">
      <c r="A243" s="116" t="s">
        <v>1377</v>
      </c>
      <c r="B243" s="21" t="s">
        <v>213</v>
      </c>
      <c r="C243" s="10">
        <v>50625.531586999998</v>
      </c>
      <c r="D243" s="7" t="str">
        <f t="shared" si="37"/>
        <v>N/A</v>
      </c>
      <c r="E243" s="10">
        <v>50238.917795000001</v>
      </c>
      <c r="F243" s="7" t="str">
        <f t="shared" si="38"/>
        <v>N/A</v>
      </c>
      <c r="G243" s="10">
        <v>70234.773889999997</v>
      </c>
      <c r="H243" s="7" t="str">
        <f t="shared" si="39"/>
        <v>N/A</v>
      </c>
      <c r="I243" s="8">
        <v>-0.76400000000000001</v>
      </c>
      <c r="J243" s="8">
        <v>39.799999999999997</v>
      </c>
      <c r="K243" s="25" t="s">
        <v>734</v>
      </c>
      <c r="L243" s="85" t="str">
        <f t="shared" si="40"/>
        <v>No</v>
      </c>
    </row>
    <row r="244" spans="1:12" ht="25" x14ac:dyDescent="0.25">
      <c r="A244" s="116" t="s">
        <v>1378</v>
      </c>
      <c r="B244" s="21" t="s">
        <v>213</v>
      </c>
      <c r="C244" s="10">
        <v>15696.847222</v>
      </c>
      <c r="D244" s="7" t="str">
        <f t="shared" si="37"/>
        <v>N/A</v>
      </c>
      <c r="E244" s="10">
        <v>16729.152395000001</v>
      </c>
      <c r="F244" s="7" t="str">
        <f t="shared" si="38"/>
        <v>N/A</v>
      </c>
      <c r="G244" s="10">
        <v>19161.042913000001</v>
      </c>
      <c r="H244" s="7" t="str">
        <f t="shared" si="39"/>
        <v>N/A</v>
      </c>
      <c r="I244" s="8">
        <v>6.577</v>
      </c>
      <c r="J244" s="8">
        <v>14.54</v>
      </c>
      <c r="K244" s="25" t="s">
        <v>734</v>
      </c>
      <c r="L244" s="85" t="str">
        <f t="shared" si="40"/>
        <v>Yes</v>
      </c>
    </row>
    <row r="245" spans="1:12" ht="25" x14ac:dyDescent="0.25">
      <c r="A245" s="116" t="s">
        <v>1379</v>
      </c>
      <c r="B245" s="21" t="s">
        <v>213</v>
      </c>
      <c r="C245" s="10">
        <v>64529.678011000004</v>
      </c>
      <c r="D245" s="7" t="str">
        <f t="shared" si="37"/>
        <v>N/A</v>
      </c>
      <c r="E245" s="10">
        <v>62678.924013999997</v>
      </c>
      <c r="F245" s="7" t="str">
        <f t="shared" si="38"/>
        <v>N/A</v>
      </c>
      <c r="G245" s="10">
        <v>91700.413197999995</v>
      </c>
      <c r="H245" s="7" t="str">
        <f t="shared" si="39"/>
        <v>N/A</v>
      </c>
      <c r="I245" s="8">
        <v>-2.87</v>
      </c>
      <c r="J245" s="8">
        <v>46.3</v>
      </c>
      <c r="K245" s="25" t="s">
        <v>734</v>
      </c>
      <c r="L245" s="85" t="str">
        <f t="shared" si="40"/>
        <v>No</v>
      </c>
    </row>
    <row r="246" spans="1:12" ht="25" x14ac:dyDescent="0.25">
      <c r="A246" s="116" t="s">
        <v>1380</v>
      </c>
      <c r="B246" s="21" t="s">
        <v>213</v>
      </c>
      <c r="C246" s="10">
        <v>28331.221374000001</v>
      </c>
      <c r="D246" s="7" t="str">
        <f t="shared" si="37"/>
        <v>N/A</v>
      </c>
      <c r="E246" s="10">
        <v>31434.053506</v>
      </c>
      <c r="F246" s="7" t="str">
        <f t="shared" si="38"/>
        <v>N/A</v>
      </c>
      <c r="G246" s="10">
        <v>35950.108453000001</v>
      </c>
      <c r="H246" s="7" t="str">
        <f t="shared" si="39"/>
        <v>N/A</v>
      </c>
      <c r="I246" s="8">
        <v>10.95</v>
      </c>
      <c r="J246" s="8">
        <v>14.37</v>
      </c>
      <c r="K246" s="25" t="s">
        <v>734</v>
      </c>
      <c r="L246" s="85" t="str">
        <f t="shared" si="40"/>
        <v>Yes</v>
      </c>
    </row>
    <row r="247" spans="1:12" ht="25" x14ac:dyDescent="0.25">
      <c r="A247" s="116" t="s">
        <v>1381</v>
      </c>
      <c r="B247" s="21" t="s">
        <v>213</v>
      </c>
      <c r="C247" s="10">
        <v>31528.925233999998</v>
      </c>
      <c r="D247" s="7" t="str">
        <f t="shared" si="37"/>
        <v>N/A</v>
      </c>
      <c r="E247" s="10">
        <v>37828.895651999999</v>
      </c>
      <c r="F247" s="7" t="str">
        <f t="shared" si="38"/>
        <v>N/A</v>
      </c>
      <c r="G247" s="10">
        <v>45386.364485999999</v>
      </c>
      <c r="H247" s="7" t="str">
        <f t="shared" si="39"/>
        <v>N/A</v>
      </c>
      <c r="I247" s="8">
        <v>19.98</v>
      </c>
      <c r="J247" s="8">
        <v>19.98</v>
      </c>
      <c r="K247" s="25" t="s">
        <v>734</v>
      </c>
      <c r="L247" s="85" t="str">
        <f t="shared" si="40"/>
        <v>Yes</v>
      </c>
    </row>
    <row r="248" spans="1:12" ht="25" x14ac:dyDescent="0.25">
      <c r="A248" s="116" t="s">
        <v>1382</v>
      </c>
      <c r="B248" s="21" t="s">
        <v>213</v>
      </c>
      <c r="C248" s="7">
        <v>0.58811091650000002</v>
      </c>
      <c r="D248" s="7" t="str">
        <f t="shared" si="37"/>
        <v>N/A</v>
      </c>
      <c r="E248" s="7">
        <v>0.60163500420000005</v>
      </c>
      <c r="F248" s="7" t="str">
        <f t="shared" si="38"/>
        <v>N/A</v>
      </c>
      <c r="G248" s="7">
        <v>0.61244003359999999</v>
      </c>
      <c r="H248" s="7" t="str">
        <f t="shared" si="39"/>
        <v>N/A</v>
      </c>
      <c r="I248" s="8">
        <v>2.2999999999999998</v>
      </c>
      <c r="J248" s="8">
        <v>1.796</v>
      </c>
      <c r="K248" s="25" t="s">
        <v>734</v>
      </c>
      <c r="L248" s="85" t="str">
        <f t="shared" si="40"/>
        <v>Yes</v>
      </c>
    </row>
    <row r="249" spans="1:12" ht="25" x14ac:dyDescent="0.25">
      <c r="A249" s="116" t="s">
        <v>1383</v>
      </c>
      <c r="B249" s="21" t="s">
        <v>213</v>
      </c>
      <c r="C249" s="7">
        <v>12.880143113000001</v>
      </c>
      <c r="D249" s="7" t="str">
        <f t="shared" si="37"/>
        <v>N/A</v>
      </c>
      <c r="E249" s="7">
        <v>12.518168605</v>
      </c>
      <c r="F249" s="7" t="str">
        <f t="shared" si="38"/>
        <v>N/A</v>
      </c>
      <c r="G249" s="7">
        <v>13.104976142</v>
      </c>
      <c r="H249" s="7" t="str">
        <f t="shared" si="39"/>
        <v>N/A</v>
      </c>
      <c r="I249" s="8">
        <v>-2.81</v>
      </c>
      <c r="J249" s="8">
        <v>4.6879999999999997</v>
      </c>
      <c r="K249" s="25" t="s">
        <v>734</v>
      </c>
      <c r="L249" s="85" t="str">
        <f t="shared" si="40"/>
        <v>Yes</v>
      </c>
    </row>
    <row r="250" spans="1:12" ht="25" x14ac:dyDescent="0.25">
      <c r="A250" s="116" t="s">
        <v>1384</v>
      </c>
      <c r="B250" s="21" t="s">
        <v>213</v>
      </c>
      <c r="C250" s="7">
        <v>8.4715563043</v>
      </c>
      <c r="D250" s="7" t="str">
        <f t="shared" si="37"/>
        <v>N/A</v>
      </c>
      <c r="E250" s="7">
        <v>8.9710610931999994</v>
      </c>
      <c r="F250" s="7" t="str">
        <f t="shared" si="38"/>
        <v>N/A</v>
      </c>
      <c r="G250" s="7">
        <v>10.064713896000001</v>
      </c>
      <c r="H250" s="7" t="str">
        <f t="shared" si="39"/>
        <v>N/A</v>
      </c>
      <c r="I250" s="8">
        <v>5.8959999999999999</v>
      </c>
      <c r="J250" s="8">
        <v>12.19</v>
      </c>
      <c r="K250" s="25" t="s">
        <v>734</v>
      </c>
      <c r="L250" s="85" t="str">
        <f t="shared" si="40"/>
        <v>Yes</v>
      </c>
    </row>
    <row r="251" spans="1:12" ht="25" x14ac:dyDescent="0.25">
      <c r="A251" s="116" t="s">
        <v>1385</v>
      </c>
      <c r="B251" s="21" t="s">
        <v>213</v>
      </c>
      <c r="C251" s="7">
        <v>0.16282545670000001</v>
      </c>
      <c r="D251" s="7" t="str">
        <f t="shared" si="37"/>
        <v>N/A</v>
      </c>
      <c r="E251" s="7">
        <v>0.16534270479999999</v>
      </c>
      <c r="F251" s="7" t="str">
        <f t="shared" si="38"/>
        <v>N/A</v>
      </c>
      <c r="G251" s="7">
        <v>0.19087745789999999</v>
      </c>
      <c r="H251" s="7" t="str">
        <f t="shared" si="39"/>
        <v>N/A</v>
      </c>
      <c r="I251" s="8">
        <v>1.546</v>
      </c>
      <c r="J251" s="8">
        <v>15.44</v>
      </c>
      <c r="K251" s="25" t="s">
        <v>734</v>
      </c>
      <c r="L251" s="85" t="str">
        <f t="shared" si="40"/>
        <v>Yes</v>
      </c>
    </row>
    <row r="252" spans="1:12" ht="25" x14ac:dyDescent="0.25">
      <c r="A252" s="144" t="s">
        <v>1386</v>
      </c>
      <c r="B252" s="93" t="s">
        <v>213</v>
      </c>
      <c r="C252" s="124">
        <v>3.5150655099999997E-2</v>
      </c>
      <c r="D252" s="124" t="str">
        <f t="shared" si="37"/>
        <v>N/A</v>
      </c>
      <c r="E252" s="124">
        <v>3.5597984200000002E-2</v>
      </c>
      <c r="F252" s="124" t="str">
        <f t="shared" si="38"/>
        <v>N/A</v>
      </c>
      <c r="G252" s="124">
        <v>2.93797038E-2</v>
      </c>
      <c r="H252" s="124" t="str">
        <f t="shared" si="39"/>
        <v>N/A</v>
      </c>
      <c r="I252" s="125">
        <v>1.2729999999999999</v>
      </c>
      <c r="J252" s="125">
        <v>-17.5</v>
      </c>
      <c r="K252" s="138" t="s">
        <v>734</v>
      </c>
      <c r="L252" s="96" t="str">
        <f t="shared" si="40"/>
        <v>Yes</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87820</v>
      </c>
      <c r="D6" s="7" t="str">
        <f t="shared" ref="D6:D37" si="0">IF($B6="N/A","N/A",IF(C6&gt;10,"No",IF(C6&lt;-10,"No","Yes")))</f>
        <v>N/A</v>
      </c>
      <c r="E6" s="22">
        <v>88385</v>
      </c>
      <c r="F6" s="7" t="str">
        <f t="shared" ref="F6:F37" si="1">IF($B6="N/A","N/A",IF(E6&gt;10,"No",IF(E6&lt;-10,"No","Yes")))</f>
        <v>N/A</v>
      </c>
      <c r="G6" s="22">
        <v>90086</v>
      </c>
      <c r="H6" s="7" t="str">
        <f t="shared" ref="H6:H37" si="2">IF($B6="N/A","N/A",IF(G6&gt;10,"No",IF(G6&lt;-10,"No","Yes")))</f>
        <v>N/A</v>
      </c>
      <c r="I6" s="8">
        <v>0.64339999999999997</v>
      </c>
      <c r="J6" s="8">
        <v>1.925</v>
      </c>
      <c r="K6" s="25" t="s">
        <v>734</v>
      </c>
      <c r="L6" s="85" t="str">
        <f t="shared" ref="L6:L39" si="3">IF(J6="Div by 0", "N/A", IF(K6="N/A","N/A", IF(J6&gt;VALUE(MID(K6,1,2)), "No", IF(J6&lt;-1*VALUE(MID(K6,1,2)), "No", "Yes"))))</f>
        <v>Yes</v>
      </c>
    </row>
    <row r="7" spans="1:12" x14ac:dyDescent="0.25">
      <c r="A7" s="142" t="s">
        <v>6</v>
      </c>
      <c r="B7" s="21" t="s">
        <v>213</v>
      </c>
      <c r="C7" s="22">
        <v>84407</v>
      </c>
      <c r="D7" s="7" t="str">
        <f t="shared" si="0"/>
        <v>N/A</v>
      </c>
      <c r="E7" s="22">
        <v>85116</v>
      </c>
      <c r="F7" s="7" t="str">
        <f t="shared" si="1"/>
        <v>N/A</v>
      </c>
      <c r="G7" s="22">
        <v>86904</v>
      </c>
      <c r="H7" s="7" t="str">
        <f t="shared" si="2"/>
        <v>N/A</v>
      </c>
      <c r="I7" s="8">
        <v>0.84</v>
      </c>
      <c r="J7" s="8">
        <v>2.101</v>
      </c>
      <c r="K7" s="25" t="s">
        <v>734</v>
      </c>
      <c r="L7" s="85" t="str">
        <f t="shared" si="3"/>
        <v>Yes</v>
      </c>
    </row>
    <row r="8" spans="1:12" x14ac:dyDescent="0.25">
      <c r="A8" s="142" t="s">
        <v>360</v>
      </c>
      <c r="B8" s="21" t="s">
        <v>213</v>
      </c>
      <c r="C8" s="4">
        <v>96.113641540000003</v>
      </c>
      <c r="D8" s="7" t="str">
        <f t="shared" si="0"/>
        <v>N/A</v>
      </c>
      <c r="E8" s="4">
        <v>96.301408609999996</v>
      </c>
      <c r="F8" s="7" t="str">
        <f t="shared" si="1"/>
        <v>N/A</v>
      </c>
      <c r="G8" s="4">
        <v>96.467819638999998</v>
      </c>
      <c r="H8" s="7" t="str">
        <f t="shared" si="2"/>
        <v>N/A</v>
      </c>
      <c r="I8" s="8">
        <v>0.19539999999999999</v>
      </c>
      <c r="J8" s="8">
        <v>0.17280000000000001</v>
      </c>
      <c r="K8" s="25" t="s">
        <v>734</v>
      </c>
      <c r="L8" s="85" t="str">
        <f t="shared" si="3"/>
        <v>Yes</v>
      </c>
    </row>
    <row r="9" spans="1:12" x14ac:dyDescent="0.25">
      <c r="A9" s="116" t="s">
        <v>88</v>
      </c>
      <c r="B9" s="25" t="s">
        <v>213</v>
      </c>
      <c r="C9" s="1">
        <v>80002.48</v>
      </c>
      <c r="D9" s="7" t="str">
        <f t="shared" si="0"/>
        <v>N/A</v>
      </c>
      <c r="E9" s="1">
        <v>80610.81</v>
      </c>
      <c r="F9" s="7" t="str">
        <f t="shared" si="1"/>
        <v>N/A</v>
      </c>
      <c r="G9" s="1">
        <v>82344.55</v>
      </c>
      <c r="H9" s="7" t="str">
        <f t="shared" si="2"/>
        <v>N/A</v>
      </c>
      <c r="I9" s="8">
        <v>0.76039999999999996</v>
      </c>
      <c r="J9" s="8">
        <v>2.1509999999999998</v>
      </c>
      <c r="K9" s="25" t="s">
        <v>734</v>
      </c>
      <c r="L9" s="85" t="str">
        <f t="shared" si="3"/>
        <v>Yes</v>
      </c>
    </row>
    <row r="10" spans="1:12" x14ac:dyDescent="0.25">
      <c r="A10" s="116" t="s">
        <v>1387</v>
      </c>
      <c r="B10" s="21" t="s">
        <v>213</v>
      </c>
      <c r="C10" s="4">
        <v>1.1364153951</v>
      </c>
      <c r="D10" s="7" t="str">
        <f t="shared" si="0"/>
        <v>N/A</v>
      </c>
      <c r="E10" s="4">
        <v>0.85648017200000004</v>
      </c>
      <c r="F10" s="7" t="str">
        <f t="shared" si="1"/>
        <v>N/A</v>
      </c>
      <c r="G10" s="4">
        <v>1.3498212818999999</v>
      </c>
      <c r="H10" s="7" t="str">
        <f t="shared" si="2"/>
        <v>N/A</v>
      </c>
      <c r="I10" s="8">
        <v>-24.6</v>
      </c>
      <c r="J10" s="8">
        <v>57.6</v>
      </c>
      <c r="K10" s="25" t="s">
        <v>734</v>
      </c>
      <c r="L10" s="85" t="str">
        <f t="shared" si="3"/>
        <v>No</v>
      </c>
    </row>
    <row r="11" spans="1:12" x14ac:dyDescent="0.25">
      <c r="A11" s="116" t="s">
        <v>1388</v>
      </c>
      <c r="B11" s="21" t="s">
        <v>213</v>
      </c>
      <c r="C11" s="4">
        <v>4.9806422227000002</v>
      </c>
      <c r="D11" s="7" t="str">
        <f t="shared" si="0"/>
        <v>N/A</v>
      </c>
      <c r="E11" s="4">
        <v>4.9329637381999998</v>
      </c>
      <c r="F11" s="7" t="str">
        <f t="shared" si="1"/>
        <v>N/A</v>
      </c>
      <c r="G11" s="4">
        <v>5.3049308439000002</v>
      </c>
      <c r="H11" s="7" t="str">
        <f t="shared" si="2"/>
        <v>N/A</v>
      </c>
      <c r="I11" s="8">
        <v>-0.95699999999999996</v>
      </c>
      <c r="J11" s="8">
        <v>7.54</v>
      </c>
      <c r="K11" s="25" t="s">
        <v>734</v>
      </c>
      <c r="L11" s="85" t="str">
        <f t="shared" si="3"/>
        <v>Yes</v>
      </c>
    </row>
    <row r="12" spans="1:12" x14ac:dyDescent="0.25">
      <c r="A12" s="116" t="s">
        <v>1389</v>
      </c>
      <c r="B12" s="21" t="s">
        <v>213</v>
      </c>
      <c r="C12" s="4">
        <v>72.223867001000002</v>
      </c>
      <c r="D12" s="7" t="str">
        <f t="shared" si="0"/>
        <v>N/A</v>
      </c>
      <c r="E12" s="4">
        <v>73.717259716000001</v>
      </c>
      <c r="F12" s="7" t="str">
        <f t="shared" si="1"/>
        <v>N/A</v>
      </c>
      <c r="G12" s="4">
        <v>74.900650490000004</v>
      </c>
      <c r="H12" s="7" t="str">
        <f t="shared" si="2"/>
        <v>N/A</v>
      </c>
      <c r="I12" s="8">
        <v>2.0680000000000001</v>
      </c>
      <c r="J12" s="8">
        <v>1.605</v>
      </c>
      <c r="K12" s="25" t="s">
        <v>734</v>
      </c>
      <c r="L12" s="85" t="str">
        <f t="shared" si="3"/>
        <v>Yes</v>
      </c>
    </row>
    <row r="13" spans="1:12" x14ac:dyDescent="0.25">
      <c r="A13" s="116" t="s">
        <v>1390</v>
      </c>
      <c r="B13" s="21" t="s">
        <v>213</v>
      </c>
      <c r="C13" s="4">
        <v>0.18332953769999999</v>
      </c>
      <c r="D13" s="7" t="str">
        <f t="shared" si="0"/>
        <v>N/A</v>
      </c>
      <c r="E13" s="4">
        <v>0.20478588</v>
      </c>
      <c r="F13" s="7" t="str">
        <f t="shared" si="1"/>
        <v>N/A</v>
      </c>
      <c r="G13" s="4">
        <v>0.17205781140000001</v>
      </c>
      <c r="H13" s="7" t="str">
        <f t="shared" si="2"/>
        <v>N/A</v>
      </c>
      <c r="I13" s="8">
        <v>11.7</v>
      </c>
      <c r="J13" s="8">
        <v>-16</v>
      </c>
      <c r="K13" s="25" t="s">
        <v>734</v>
      </c>
      <c r="L13" s="85" t="str">
        <f t="shared" si="3"/>
        <v>Yes</v>
      </c>
    </row>
    <row r="14" spans="1:12" x14ac:dyDescent="0.25">
      <c r="A14" s="116" t="s">
        <v>1391</v>
      </c>
      <c r="B14" s="21" t="s">
        <v>213</v>
      </c>
      <c r="C14" s="4">
        <v>1.2024595763999999</v>
      </c>
      <c r="D14" s="7" t="str">
        <f t="shared" si="0"/>
        <v>N/A</v>
      </c>
      <c r="E14" s="4">
        <v>1.4448152967000001</v>
      </c>
      <c r="F14" s="7" t="str">
        <f t="shared" si="1"/>
        <v>N/A</v>
      </c>
      <c r="G14" s="4">
        <v>1.4008836001</v>
      </c>
      <c r="H14" s="7" t="str">
        <f t="shared" si="2"/>
        <v>N/A</v>
      </c>
      <c r="I14" s="8">
        <v>20.149999999999999</v>
      </c>
      <c r="J14" s="8">
        <v>-3.04</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0.1013436575</v>
      </c>
      <c r="D16" s="7" t="str">
        <f t="shared" si="0"/>
        <v>N/A</v>
      </c>
      <c r="E16" s="4">
        <v>9.9564405699999997E-2</v>
      </c>
      <c r="F16" s="7" t="str">
        <f t="shared" si="1"/>
        <v>N/A</v>
      </c>
      <c r="G16" s="4">
        <v>9.7684434900000006E-2</v>
      </c>
      <c r="H16" s="7" t="str">
        <f t="shared" si="2"/>
        <v>N/A</v>
      </c>
      <c r="I16" s="8">
        <v>-1.76</v>
      </c>
      <c r="J16" s="8">
        <v>-1.89</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20.171942609999999</v>
      </c>
      <c r="D18" s="7" t="str">
        <f t="shared" si="0"/>
        <v>N/A</v>
      </c>
      <c r="E18" s="4">
        <v>18.744130791</v>
      </c>
      <c r="F18" s="7" t="str">
        <f t="shared" si="1"/>
        <v>N/A</v>
      </c>
      <c r="G18" s="4">
        <v>16.773971538000001</v>
      </c>
      <c r="H18" s="7" t="str">
        <f t="shared" si="2"/>
        <v>N/A</v>
      </c>
      <c r="I18" s="8">
        <v>-7.08</v>
      </c>
      <c r="J18" s="8">
        <v>-10.5</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94.734684582</v>
      </c>
      <c r="D20" s="7" t="str">
        <f t="shared" si="0"/>
        <v>N/A</v>
      </c>
      <c r="E20" s="4">
        <v>94.762685976</v>
      </c>
      <c r="F20" s="7" t="str">
        <f t="shared" si="1"/>
        <v>N/A</v>
      </c>
      <c r="G20" s="4">
        <v>94.425326909999995</v>
      </c>
      <c r="H20" s="7" t="str">
        <f t="shared" si="2"/>
        <v>N/A</v>
      </c>
      <c r="I20" s="8">
        <v>2.9600000000000001E-2</v>
      </c>
      <c r="J20" s="8">
        <v>-0.35599999999999998</v>
      </c>
      <c r="K20" s="25" t="s">
        <v>734</v>
      </c>
      <c r="L20" s="85" t="str">
        <f t="shared" si="3"/>
        <v>Yes</v>
      </c>
    </row>
    <row r="21" spans="1:12" x14ac:dyDescent="0.25">
      <c r="A21" s="108" t="s">
        <v>959</v>
      </c>
      <c r="B21" s="21" t="s">
        <v>213</v>
      </c>
      <c r="C21" s="4">
        <v>5.2653154179000001</v>
      </c>
      <c r="D21" s="7" t="str">
        <f t="shared" si="0"/>
        <v>N/A</v>
      </c>
      <c r="E21" s="4">
        <v>5.2373140238999998</v>
      </c>
      <c r="F21" s="7" t="str">
        <f t="shared" si="1"/>
        <v>N/A</v>
      </c>
      <c r="G21" s="4">
        <v>5.5746730902000001</v>
      </c>
      <c r="H21" s="7" t="str">
        <f t="shared" si="2"/>
        <v>N/A</v>
      </c>
      <c r="I21" s="8">
        <v>-0.53200000000000003</v>
      </c>
      <c r="J21" s="8">
        <v>6.4409999999999998</v>
      </c>
      <c r="K21" s="25" t="s">
        <v>734</v>
      </c>
      <c r="L21" s="85" t="str">
        <f t="shared" si="3"/>
        <v>Yes</v>
      </c>
    </row>
    <row r="22" spans="1:12" x14ac:dyDescent="0.25">
      <c r="A22" s="84" t="s">
        <v>1690</v>
      </c>
      <c r="B22" s="21" t="s">
        <v>213</v>
      </c>
      <c r="C22" s="22">
        <v>47936</v>
      </c>
      <c r="D22" s="7" t="str">
        <f t="shared" si="0"/>
        <v>N/A</v>
      </c>
      <c r="E22" s="22">
        <v>48352</v>
      </c>
      <c r="F22" s="7" t="str">
        <f t="shared" si="1"/>
        <v>N/A</v>
      </c>
      <c r="G22" s="22">
        <v>48890</v>
      </c>
      <c r="H22" s="7" t="str">
        <f t="shared" si="2"/>
        <v>N/A</v>
      </c>
      <c r="I22" s="8">
        <v>0.86780000000000002</v>
      </c>
      <c r="J22" s="8">
        <v>1.113</v>
      </c>
      <c r="K22" s="25" t="s">
        <v>734</v>
      </c>
      <c r="L22" s="85" t="str">
        <f t="shared" si="3"/>
        <v>Yes</v>
      </c>
    </row>
    <row r="23" spans="1:12" x14ac:dyDescent="0.25">
      <c r="A23" s="84" t="s">
        <v>974</v>
      </c>
      <c r="B23" s="21" t="s">
        <v>213</v>
      </c>
      <c r="C23" s="22">
        <v>4340</v>
      </c>
      <c r="D23" s="7" t="str">
        <f t="shared" si="0"/>
        <v>N/A</v>
      </c>
      <c r="E23" s="22">
        <v>4416</v>
      </c>
      <c r="F23" s="7" t="str">
        <f t="shared" si="1"/>
        <v>N/A</v>
      </c>
      <c r="G23" s="22">
        <v>4524</v>
      </c>
      <c r="H23" s="7" t="str">
        <f t="shared" si="2"/>
        <v>N/A</v>
      </c>
      <c r="I23" s="8">
        <v>1.7509999999999999</v>
      </c>
      <c r="J23" s="8">
        <v>2.4460000000000002</v>
      </c>
      <c r="K23" s="25" t="s">
        <v>734</v>
      </c>
      <c r="L23" s="85" t="str">
        <f t="shared" si="3"/>
        <v>Yes</v>
      </c>
    </row>
    <row r="24" spans="1:12" x14ac:dyDescent="0.25">
      <c r="A24" s="84" t="s">
        <v>975</v>
      </c>
      <c r="B24" s="21" t="s">
        <v>213</v>
      </c>
      <c r="C24" s="22">
        <v>8298</v>
      </c>
      <c r="D24" s="7" t="str">
        <f t="shared" si="0"/>
        <v>N/A</v>
      </c>
      <c r="E24" s="22">
        <v>8346</v>
      </c>
      <c r="F24" s="7" t="str">
        <f t="shared" si="1"/>
        <v>N/A</v>
      </c>
      <c r="G24" s="22">
        <v>7954</v>
      </c>
      <c r="H24" s="7" t="str">
        <f t="shared" si="2"/>
        <v>N/A</v>
      </c>
      <c r="I24" s="8">
        <v>0.57850000000000001</v>
      </c>
      <c r="J24" s="8">
        <v>-4.7</v>
      </c>
      <c r="K24" s="25" t="s">
        <v>734</v>
      </c>
      <c r="L24" s="85" t="str">
        <f t="shared" si="3"/>
        <v>Yes</v>
      </c>
    </row>
    <row r="25" spans="1:12" x14ac:dyDescent="0.25">
      <c r="A25" s="84" t="s">
        <v>976</v>
      </c>
      <c r="B25" s="21" t="s">
        <v>213</v>
      </c>
      <c r="C25" s="22">
        <v>1447</v>
      </c>
      <c r="D25" s="7" t="str">
        <f t="shared" si="0"/>
        <v>N/A</v>
      </c>
      <c r="E25" s="22">
        <v>1488</v>
      </c>
      <c r="F25" s="7" t="str">
        <f t="shared" si="1"/>
        <v>N/A</v>
      </c>
      <c r="G25" s="22">
        <v>1729</v>
      </c>
      <c r="H25" s="7" t="str">
        <f t="shared" si="2"/>
        <v>N/A</v>
      </c>
      <c r="I25" s="8">
        <v>2.8330000000000002</v>
      </c>
      <c r="J25" s="8">
        <v>16.2</v>
      </c>
      <c r="K25" s="25" t="s">
        <v>734</v>
      </c>
      <c r="L25" s="85" t="str">
        <f t="shared" si="3"/>
        <v>Yes</v>
      </c>
    </row>
    <row r="26" spans="1:12" x14ac:dyDescent="0.25">
      <c r="A26" s="84" t="s">
        <v>977</v>
      </c>
      <c r="B26" s="21" t="s">
        <v>213</v>
      </c>
      <c r="C26" s="22">
        <v>33851</v>
      </c>
      <c r="D26" s="7" t="str">
        <f t="shared" si="0"/>
        <v>N/A</v>
      </c>
      <c r="E26" s="22">
        <v>34102</v>
      </c>
      <c r="F26" s="7" t="str">
        <f t="shared" si="1"/>
        <v>N/A</v>
      </c>
      <c r="G26" s="22">
        <v>34683</v>
      </c>
      <c r="H26" s="7" t="str">
        <f t="shared" si="2"/>
        <v>N/A</v>
      </c>
      <c r="I26" s="8">
        <v>0.74150000000000005</v>
      </c>
      <c r="J26" s="8">
        <v>1.704</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33539</v>
      </c>
      <c r="D28" s="7" t="str">
        <f t="shared" si="0"/>
        <v>N/A</v>
      </c>
      <c r="E28" s="22">
        <v>33483</v>
      </c>
      <c r="F28" s="7" t="str">
        <f t="shared" si="1"/>
        <v>N/A</v>
      </c>
      <c r="G28" s="22">
        <v>33406</v>
      </c>
      <c r="H28" s="7" t="str">
        <f t="shared" si="2"/>
        <v>N/A</v>
      </c>
      <c r="I28" s="8">
        <v>-0.16700000000000001</v>
      </c>
      <c r="J28" s="8">
        <v>-0.23</v>
      </c>
      <c r="K28" s="25" t="s">
        <v>734</v>
      </c>
      <c r="L28" s="85" t="str">
        <f t="shared" si="3"/>
        <v>Yes</v>
      </c>
    </row>
    <row r="29" spans="1:12" x14ac:dyDescent="0.25">
      <c r="A29" s="84" t="s">
        <v>979</v>
      </c>
      <c r="B29" s="21" t="s">
        <v>213</v>
      </c>
      <c r="C29" s="22">
        <v>5623</v>
      </c>
      <c r="D29" s="7" t="str">
        <f t="shared" si="0"/>
        <v>N/A</v>
      </c>
      <c r="E29" s="22">
        <v>5662</v>
      </c>
      <c r="F29" s="7" t="str">
        <f t="shared" si="1"/>
        <v>N/A</v>
      </c>
      <c r="G29" s="22">
        <v>5627</v>
      </c>
      <c r="H29" s="7" t="str">
        <f t="shared" si="2"/>
        <v>N/A</v>
      </c>
      <c r="I29" s="8">
        <v>0.69359999999999999</v>
      </c>
      <c r="J29" s="8">
        <v>-0.61799999999999999</v>
      </c>
      <c r="K29" s="25" t="s">
        <v>734</v>
      </c>
      <c r="L29" s="85" t="str">
        <f t="shared" si="3"/>
        <v>Yes</v>
      </c>
    </row>
    <row r="30" spans="1:12" x14ac:dyDescent="0.25">
      <c r="A30" s="84" t="s">
        <v>980</v>
      </c>
      <c r="B30" s="21" t="s">
        <v>213</v>
      </c>
      <c r="C30" s="22">
        <v>8664</v>
      </c>
      <c r="D30" s="7" t="str">
        <f t="shared" si="0"/>
        <v>N/A</v>
      </c>
      <c r="E30" s="22">
        <v>8136</v>
      </c>
      <c r="F30" s="7" t="str">
        <f t="shared" si="1"/>
        <v>N/A</v>
      </c>
      <c r="G30" s="22">
        <v>7609</v>
      </c>
      <c r="H30" s="7" t="str">
        <f t="shared" si="2"/>
        <v>N/A</v>
      </c>
      <c r="I30" s="8">
        <v>-6.09</v>
      </c>
      <c r="J30" s="8">
        <v>-6.48</v>
      </c>
      <c r="K30" s="25" t="s">
        <v>734</v>
      </c>
      <c r="L30" s="85" t="str">
        <f t="shared" si="3"/>
        <v>Yes</v>
      </c>
    </row>
    <row r="31" spans="1:12" x14ac:dyDescent="0.25">
      <c r="A31" s="84" t="s">
        <v>981</v>
      </c>
      <c r="B31" s="21" t="s">
        <v>213</v>
      </c>
      <c r="C31" s="22">
        <v>3218</v>
      </c>
      <c r="D31" s="7" t="str">
        <f t="shared" si="0"/>
        <v>N/A</v>
      </c>
      <c r="E31" s="22">
        <v>3192</v>
      </c>
      <c r="F31" s="7" t="str">
        <f t="shared" si="1"/>
        <v>N/A</v>
      </c>
      <c r="G31" s="22">
        <v>3363</v>
      </c>
      <c r="H31" s="7" t="str">
        <f t="shared" si="2"/>
        <v>N/A</v>
      </c>
      <c r="I31" s="8">
        <v>-0.80800000000000005</v>
      </c>
      <c r="J31" s="8">
        <v>5.3570000000000002</v>
      </c>
      <c r="K31" s="25" t="s">
        <v>734</v>
      </c>
      <c r="L31" s="85" t="str">
        <f t="shared" si="3"/>
        <v>Yes</v>
      </c>
    </row>
    <row r="32" spans="1:12" x14ac:dyDescent="0.25">
      <c r="A32" s="84" t="s">
        <v>982</v>
      </c>
      <c r="B32" s="21" t="s">
        <v>213</v>
      </c>
      <c r="C32" s="22">
        <v>16034</v>
      </c>
      <c r="D32" s="7" t="str">
        <f t="shared" si="0"/>
        <v>N/A</v>
      </c>
      <c r="E32" s="22">
        <v>16493</v>
      </c>
      <c r="F32" s="7" t="str">
        <f t="shared" si="1"/>
        <v>N/A</v>
      </c>
      <c r="G32" s="22">
        <v>16807</v>
      </c>
      <c r="H32" s="7" t="str">
        <f t="shared" si="2"/>
        <v>N/A</v>
      </c>
      <c r="I32" s="8">
        <v>2.863</v>
      </c>
      <c r="J32" s="8">
        <v>1.9039999999999999</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2583494528</v>
      </c>
      <c r="D34" s="7" t="str">
        <f t="shared" si="0"/>
        <v>N/A</v>
      </c>
      <c r="E34" s="26">
        <v>2616731257</v>
      </c>
      <c r="F34" s="7" t="str">
        <f t="shared" si="1"/>
        <v>N/A</v>
      </c>
      <c r="G34" s="26">
        <v>3221875200</v>
      </c>
      <c r="H34" s="7" t="str">
        <f t="shared" si="2"/>
        <v>N/A</v>
      </c>
      <c r="I34" s="8">
        <v>1.2869999999999999</v>
      </c>
      <c r="J34" s="8">
        <v>23.13</v>
      </c>
      <c r="K34" s="25" t="s">
        <v>734</v>
      </c>
      <c r="L34" s="85" t="str">
        <f t="shared" si="3"/>
        <v>Yes</v>
      </c>
    </row>
    <row r="35" spans="1:12" x14ac:dyDescent="0.25">
      <c r="A35" s="142" t="s">
        <v>1397</v>
      </c>
      <c r="B35" s="21" t="s">
        <v>213</v>
      </c>
      <c r="C35" s="26">
        <v>29418.06568</v>
      </c>
      <c r="D35" s="7" t="str">
        <f t="shared" si="0"/>
        <v>N/A</v>
      </c>
      <c r="E35" s="26">
        <v>29606.055971000002</v>
      </c>
      <c r="F35" s="7" t="str">
        <f t="shared" si="1"/>
        <v>N/A</v>
      </c>
      <c r="G35" s="26">
        <v>35764.438426000001</v>
      </c>
      <c r="H35" s="7" t="str">
        <f t="shared" si="2"/>
        <v>N/A</v>
      </c>
      <c r="I35" s="8">
        <v>0.63900000000000001</v>
      </c>
      <c r="J35" s="8">
        <v>20.8</v>
      </c>
      <c r="K35" s="25" t="s">
        <v>734</v>
      </c>
      <c r="L35" s="85" t="str">
        <f t="shared" si="3"/>
        <v>Yes</v>
      </c>
    </row>
    <row r="36" spans="1:12" x14ac:dyDescent="0.25">
      <c r="A36" s="142" t="s">
        <v>1398</v>
      </c>
      <c r="B36" s="21" t="s">
        <v>213</v>
      </c>
      <c r="C36" s="26">
        <v>30607.586195</v>
      </c>
      <c r="D36" s="7" t="str">
        <f t="shared" si="0"/>
        <v>N/A</v>
      </c>
      <c r="E36" s="26">
        <v>30743.118297000001</v>
      </c>
      <c r="F36" s="7" t="str">
        <f t="shared" si="1"/>
        <v>N/A</v>
      </c>
      <c r="G36" s="26">
        <v>37073.957470000001</v>
      </c>
      <c r="H36" s="7" t="str">
        <f t="shared" si="2"/>
        <v>N/A</v>
      </c>
      <c r="I36" s="8">
        <v>0.44280000000000003</v>
      </c>
      <c r="J36" s="8">
        <v>20.59</v>
      </c>
      <c r="K36" s="25" t="s">
        <v>734</v>
      </c>
      <c r="L36" s="85" t="str">
        <f t="shared" si="3"/>
        <v>Yes</v>
      </c>
    </row>
    <row r="37" spans="1:12" x14ac:dyDescent="0.25">
      <c r="A37" s="116" t="s">
        <v>107</v>
      </c>
      <c r="B37" s="21" t="s">
        <v>213</v>
      </c>
      <c r="C37" s="26">
        <v>0</v>
      </c>
      <c r="D37" s="7" t="str">
        <f t="shared" si="0"/>
        <v>N/A</v>
      </c>
      <c r="E37" s="26">
        <v>0</v>
      </c>
      <c r="F37" s="7" t="str">
        <f t="shared" si="1"/>
        <v>N/A</v>
      </c>
      <c r="G37" s="26">
        <v>0</v>
      </c>
      <c r="H37" s="7" t="str">
        <f t="shared" si="2"/>
        <v>N/A</v>
      </c>
      <c r="I37" s="8" t="s">
        <v>1747</v>
      </c>
      <c r="J37" s="8" t="s">
        <v>1747</v>
      </c>
      <c r="K37" s="25" t="s">
        <v>734</v>
      </c>
      <c r="L37" s="85" t="str">
        <f t="shared" si="3"/>
        <v>N/A</v>
      </c>
    </row>
    <row r="38" spans="1:12" x14ac:dyDescent="0.25">
      <c r="A38" s="142" t="s">
        <v>158</v>
      </c>
      <c r="B38" s="25" t="s">
        <v>217</v>
      </c>
      <c r="C38" s="1">
        <v>0</v>
      </c>
      <c r="D38" s="7" t="str">
        <f>IF($B38="N/A","N/A",IF(C38&gt;0,"No",IF(C38&lt;0,"No","Yes")))</f>
        <v>Yes</v>
      </c>
      <c r="E38" s="1">
        <v>0</v>
      </c>
      <c r="F38" s="7" t="str">
        <f>IF($B38="N/A","N/A",IF(E38&gt;0,"No",IF(E38&lt;0,"No","Yes")))</f>
        <v>Yes</v>
      </c>
      <c r="G38" s="1">
        <v>0</v>
      </c>
      <c r="H38" s="7" t="str">
        <f>IF($B38="N/A","N/A",IF(G38&gt;0,"No",IF(G38&lt;0,"No","Yes")))</f>
        <v>Yes</v>
      </c>
      <c r="I38" s="8" t="s">
        <v>1747</v>
      </c>
      <c r="J38" s="8" t="s">
        <v>1747</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1747</v>
      </c>
      <c r="J39" s="8" t="s">
        <v>1747</v>
      </c>
      <c r="K39" s="25" t="s">
        <v>734</v>
      </c>
      <c r="L39" s="85" t="str">
        <f t="shared" si="3"/>
        <v>N/A</v>
      </c>
    </row>
    <row r="40" spans="1:12" x14ac:dyDescent="0.25">
      <c r="A40" s="142" t="s">
        <v>1277</v>
      </c>
      <c r="B40" s="21" t="s">
        <v>213</v>
      </c>
      <c r="C40" s="26" t="s">
        <v>1747</v>
      </c>
      <c r="D40" s="7" t="str">
        <f t="shared" si="4"/>
        <v>N/A</v>
      </c>
      <c r="E40" s="26" t="s">
        <v>1747</v>
      </c>
      <c r="F40" s="7" t="str">
        <f t="shared" si="5"/>
        <v>N/A</v>
      </c>
      <c r="G40" s="26" t="s">
        <v>1747</v>
      </c>
      <c r="H40" s="7" t="str">
        <f t="shared" si="6"/>
        <v>N/A</v>
      </c>
      <c r="I40" s="8" t="s">
        <v>1747</v>
      </c>
      <c r="J40" s="8" t="s">
        <v>1747</v>
      </c>
      <c r="K40" s="25" t="s">
        <v>734</v>
      </c>
      <c r="L40" s="85" t="str">
        <f>IF(J40="Div by 0", "N/A", IF(OR(J40="N/A",K40="N/A"),"N/A", IF(J40&gt;VALUE(MID(K40,1,2)), "No", IF(J40&lt;-1*VALUE(MID(K40,1,2)), "No", "Yes"))))</f>
        <v>N/A</v>
      </c>
    </row>
    <row r="41" spans="1:12" x14ac:dyDescent="0.25">
      <c r="A41" s="84" t="s">
        <v>1399</v>
      </c>
      <c r="B41" s="21" t="s">
        <v>213</v>
      </c>
      <c r="C41" s="26">
        <v>31577.476093000001</v>
      </c>
      <c r="D41" s="7" t="str">
        <f t="shared" ref="D41:D52" si="7">IF($B41="N/A","N/A",IF(C41&gt;10,"No",IF(C41&lt;-10,"No","Yes")))</f>
        <v>N/A</v>
      </c>
      <c r="E41" s="26">
        <v>31551.112074000001</v>
      </c>
      <c r="F41" s="7" t="str">
        <f t="shared" ref="F41:F52" si="8">IF($B41="N/A","N/A",IF(E41&gt;10,"No",IF(E41&lt;-10,"No","Yes")))</f>
        <v>N/A</v>
      </c>
      <c r="G41" s="26">
        <v>35609.376355</v>
      </c>
      <c r="H41" s="7" t="str">
        <f t="shared" ref="H41:H52" si="9">IF($B41="N/A","N/A",IF(G41&gt;10,"No",IF(G41&lt;-10,"No","Yes")))</f>
        <v>N/A</v>
      </c>
      <c r="I41" s="8">
        <v>-8.3000000000000004E-2</v>
      </c>
      <c r="J41" s="8">
        <v>12.86</v>
      </c>
      <c r="K41" s="25" t="s">
        <v>734</v>
      </c>
      <c r="L41" s="85" t="str">
        <f t="shared" ref="L41:L52" si="10">IF(J41="Div by 0", "N/A", IF(K41="N/A","N/A", IF(J41&gt;VALUE(MID(K41,1,2)), "No", IF(J41&lt;-1*VALUE(MID(K41,1,2)), "No", "Yes"))))</f>
        <v>Yes</v>
      </c>
    </row>
    <row r="42" spans="1:12" x14ac:dyDescent="0.25">
      <c r="A42" s="84" t="s">
        <v>1400</v>
      </c>
      <c r="B42" s="21" t="s">
        <v>213</v>
      </c>
      <c r="C42" s="26">
        <v>18277.254147</v>
      </c>
      <c r="D42" s="7" t="str">
        <f t="shared" si="7"/>
        <v>N/A</v>
      </c>
      <c r="E42" s="26">
        <v>19113.499320999999</v>
      </c>
      <c r="F42" s="7" t="str">
        <f t="shared" si="8"/>
        <v>N/A</v>
      </c>
      <c r="G42" s="26">
        <v>26925.205128000001</v>
      </c>
      <c r="H42" s="7" t="str">
        <f t="shared" si="9"/>
        <v>N/A</v>
      </c>
      <c r="I42" s="8">
        <v>4.5750000000000002</v>
      </c>
      <c r="J42" s="8">
        <v>40.869999999999997</v>
      </c>
      <c r="K42" s="25" t="s">
        <v>734</v>
      </c>
      <c r="L42" s="85" t="str">
        <f t="shared" si="10"/>
        <v>No</v>
      </c>
    </row>
    <row r="43" spans="1:12" x14ac:dyDescent="0.25">
      <c r="A43" s="84" t="s">
        <v>1401</v>
      </c>
      <c r="B43" s="21" t="s">
        <v>213</v>
      </c>
      <c r="C43" s="26">
        <v>21134.136057</v>
      </c>
      <c r="D43" s="7" t="str">
        <f t="shared" si="7"/>
        <v>N/A</v>
      </c>
      <c r="E43" s="26">
        <v>21232.072729</v>
      </c>
      <c r="F43" s="7" t="str">
        <f t="shared" si="8"/>
        <v>N/A</v>
      </c>
      <c r="G43" s="26">
        <v>22453.732336000001</v>
      </c>
      <c r="H43" s="7" t="str">
        <f t="shared" si="9"/>
        <v>N/A</v>
      </c>
      <c r="I43" s="8">
        <v>0.46339999999999998</v>
      </c>
      <c r="J43" s="8">
        <v>5.7539999999999996</v>
      </c>
      <c r="K43" s="25" t="s">
        <v>734</v>
      </c>
      <c r="L43" s="85" t="str">
        <f t="shared" si="10"/>
        <v>Yes</v>
      </c>
    </row>
    <row r="44" spans="1:12" x14ac:dyDescent="0.25">
      <c r="A44" s="84" t="s">
        <v>1402</v>
      </c>
      <c r="B44" s="21" t="s">
        <v>213</v>
      </c>
      <c r="C44" s="26">
        <v>4854.8527989000004</v>
      </c>
      <c r="D44" s="7" t="str">
        <f t="shared" si="7"/>
        <v>N/A</v>
      </c>
      <c r="E44" s="26">
        <v>5151.1471774000001</v>
      </c>
      <c r="F44" s="7" t="str">
        <f t="shared" si="8"/>
        <v>N/A</v>
      </c>
      <c r="G44" s="26">
        <v>6936.1989589000004</v>
      </c>
      <c r="H44" s="7" t="str">
        <f t="shared" si="9"/>
        <v>N/A</v>
      </c>
      <c r="I44" s="8">
        <v>6.1029999999999998</v>
      </c>
      <c r="J44" s="8">
        <v>34.65</v>
      </c>
      <c r="K44" s="25" t="s">
        <v>734</v>
      </c>
      <c r="L44" s="85" t="str">
        <f t="shared" si="10"/>
        <v>No</v>
      </c>
    </row>
    <row r="45" spans="1:12" x14ac:dyDescent="0.25">
      <c r="A45" s="84" t="s">
        <v>1403</v>
      </c>
      <c r="B45" s="21" t="s">
        <v>213</v>
      </c>
      <c r="C45" s="26">
        <v>36984.980591</v>
      </c>
      <c r="D45" s="7" t="str">
        <f t="shared" si="7"/>
        <v>N/A</v>
      </c>
      <c r="E45" s="26">
        <v>36839.081931000001</v>
      </c>
      <c r="F45" s="7" t="str">
        <f t="shared" si="8"/>
        <v>N/A</v>
      </c>
      <c r="G45" s="26">
        <v>41188.568088</v>
      </c>
      <c r="H45" s="7" t="str">
        <f t="shared" si="9"/>
        <v>N/A</v>
      </c>
      <c r="I45" s="8">
        <v>-0.39400000000000002</v>
      </c>
      <c r="J45" s="8">
        <v>11.81</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30911.393184</v>
      </c>
      <c r="D47" s="7" t="str">
        <f t="shared" si="7"/>
        <v>N/A</v>
      </c>
      <c r="E47" s="26">
        <v>31393.632172000001</v>
      </c>
      <c r="F47" s="7" t="str">
        <f t="shared" si="8"/>
        <v>N/A</v>
      </c>
      <c r="G47" s="26">
        <v>42705.277225999998</v>
      </c>
      <c r="H47" s="7" t="str">
        <f t="shared" si="9"/>
        <v>N/A</v>
      </c>
      <c r="I47" s="8">
        <v>1.56</v>
      </c>
      <c r="J47" s="8">
        <v>36.03</v>
      </c>
      <c r="K47" s="25" t="s">
        <v>734</v>
      </c>
      <c r="L47" s="85" t="str">
        <f t="shared" si="10"/>
        <v>No</v>
      </c>
    </row>
    <row r="48" spans="1:12" x14ac:dyDescent="0.25">
      <c r="A48" s="84" t="s">
        <v>1406</v>
      </c>
      <c r="B48" s="25" t="s">
        <v>213</v>
      </c>
      <c r="C48" s="10">
        <v>48593.720789999999</v>
      </c>
      <c r="D48" s="7" t="str">
        <f t="shared" si="7"/>
        <v>N/A</v>
      </c>
      <c r="E48" s="10">
        <v>48613.671670999996</v>
      </c>
      <c r="F48" s="7" t="str">
        <f t="shared" si="8"/>
        <v>N/A</v>
      </c>
      <c r="G48" s="10">
        <v>70696.741425</v>
      </c>
      <c r="H48" s="7" t="str">
        <f t="shared" si="9"/>
        <v>N/A</v>
      </c>
      <c r="I48" s="8">
        <v>4.1099999999999998E-2</v>
      </c>
      <c r="J48" s="8">
        <v>45.43</v>
      </c>
      <c r="K48" s="25" t="s">
        <v>734</v>
      </c>
      <c r="L48" s="85" t="str">
        <f t="shared" si="10"/>
        <v>No</v>
      </c>
    </row>
    <row r="49" spans="1:12" x14ac:dyDescent="0.25">
      <c r="A49" s="84" t="s">
        <v>1407</v>
      </c>
      <c r="B49" s="25" t="s">
        <v>213</v>
      </c>
      <c r="C49" s="10">
        <v>8344.4533702999997</v>
      </c>
      <c r="D49" s="7" t="str">
        <f t="shared" si="7"/>
        <v>N/A</v>
      </c>
      <c r="E49" s="10">
        <v>9336.2031711</v>
      </c>
      <c r="F49" s="7" t="str">
        <f t="shared" si="8"/>
        <v>N/A</v>
      </c>
      <c r="G49" s="10">
        <v>9986.8683137999997</v>
      </c>
      <c r="H49" s="7" t="str">
        <f t="shared" si="9"/>
        <v>N/A</v>
      </c>
      <c r="I49" s="8">
        <v>11.89</v>
      </c>
      <c r="J49" s="8">
        <v>6.9690000000000003</v>
      </c>
      <c r="K49" s="25" t="s">
        <v>734</v>
      </c>
      <c r="L49" s="85" t="str">
        <f t="shared" si="10"/>
        <v>Yes</v>
      </c>
    </row>
    <row r="50" spans="1:12" x14ac:dyDescent="0.25">
      <c r="A50" s="84" t="s">
        <v>1408</v>
      </c>
      <c r="B50" s="25" t="s">
        <v>213</v>
      </c>
      <c r="C50" s="10">
        <v>5355.3390305000003</v>
      </c>
      <c r="D50" s="7" t="str">
        <f t="shared" si="7"/>
        <v>N/A</v>
      </c>
      <c r="E50" s="10">
        <v>5846.8643484000004</v>
      </c>
      <c r="F50" s="7" t="str">
        <f t="shared" si="8"/>
        <v>N/A</v>
      </c>
      <c r="G50" s="10">
        <v>6975.5298839999996</v>
      </c>
      <c r="H50" s="7" t="str">
        <f t="shared" si="9"/>
        <v>N/A</v>
      </c>
      <c r="I50" s="8">
        <v>9.1780000000000008</v>
      </c>
      <c r="J50" s="8">
        <v>19.3</v>
      </c>
      <c r="K50" s="25" t="s">
        <v>734</v>
      </c>
      <c r="L50" s="85" t="str">
        <f t="shared" si="10"/>
        <v>Yes</v>
      </c>
    </row>
    <row r="51" spans="1:12" x14ac:dyDescent="0.25">
      <c r="A51" s="84" t="s">
        <v>1409</v>
      </c>
      <c r="B51" s="25" t="s">
        <v>213</v>
      </c>
      <c r="C51" s="10">
        <v>42033.485031999997</v>
      </c>
      <c r="D51" s="7" t="str">
        <f t="shared" si="7"/>
        <v>N/A</v>
      </c>
      <c r="E51" s="10">
        <v>41307.211362000002</v>
      </c>
      <c r="F51" s="7" t="str">
        <f t="shared" si="8"/>
        <v>N/A</v>
      </c>
      <c r="G51" s="10">
        <v>55295.599392999997</v>
      </c>
      <c r="H51" s="7" t="str">
        <f t="shared" si="9"/>
        <v>N/A</v>
      </c>
      <c r="I51" s="8">
        <v>-1.73</v>
      </c>
      <c r="J51" s="8">
        <v>33.86</v>
      </c>
      <c r="K51" s="25" t="s">
        <v>734</v>
      </c>
      <c r="L51" s="85" t="str">
        <f t="shared" si="10"/>
        <v>No</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64741443</v>
      </c>
      <c r="D53" s="7" t="str">
        <f t="shared" ref="D53:D122" si="11">IF($B53="N/A","N/A",IF(C53&gt;10,"No",IF(C53&lt;-10,"No","Yes")))</f>
        <v>N/A</v>
      </c>
      <c r="E53" s="26">
        <v>63691200</v>
      </c>
      <c r="F53" s="7" t="str">
        <f t="shared" ref="F53:F122" si="12">IF($B53="N/A","N/A",IF(E53&gt;10,"No",IF(E53&lt;-10,"No","Yes")))</f>
        <v>N/A</v>
      </c>
      <c r="G53" s="26">
        <v>68158786</v>
      </c>
      <c r="H53" s="7" t="str">
        <f t="shared" ref="H53:H122" si="13">IF($B53="N/A","N/A",IF(G53&gt;10,"No",IF(G53&lt;-10,"No","Yes")))</f>
        <v>N/A</v>
      </c>
      <c r="I53" s="8">
        <v>-1.62</v>
      </c>
      <c r="J53" s="8">
        <v>7.0140000000000002</v>
      </c>
      <c r="K53" s="25" t="s">
        <v>734</v>
      </c>
      <c r="L53" s="85" t="str">
        <f t="shared" ref="L53:L113" si="14">IF(J53="Div by 0", "N/A", IF(K53="N/A","N/A", IF(J53&gt;VALUE(MID(K53,1,2)), "No", IF(J53&lt;-1*VALUE(MID(K53,1,2)), "No", "Yes"))))</f>
        <v>Yes</v>
      </c>
    </row>
    <row r="54" spans="1:12" x14ac:dyDescent="0.25">
      <c r="A54" s="142" t="s">
        <v>595</v>
      </c>
      <c r="B54" s="21" t="s">
        <v>213</v>
      </c>
      <c r="C54" s="22">
        <v>18972</v>
      </c>
      <c r="D54" s="7" t="str">
        <f t="shared" si="11"/>
        <v>N/A</v>
      </c>
      <c r="E54" s="22">
        <v>18906</v>
      </c>
      <c r="F54" s="7" t="str">
        <f t="shared" si="12"/>
        <v>N/A</v>
      </c>
      <c r="G54" s="22">
        <v>18755</v>
      </c>
      <c r="H54" s="7" t="str">
        <f t="shared" si="13"/>
        <v>N/A</v>
      </c>
      <c r="I54" s="8">
        <v>-0.34799999999999998</v>
      </c>
      <c r="J54" s="8">
        <v>-0.79900000000000004</v>
      </c>
      <c r="K54" s="25" t="s">
        <v>734</v>
      </c>
      <c r="L54" s="85" t="str">
        <f t="shared" si="14"/>
        <v>Yes</v>
      </c>
    </row>
    <row r="55" spans="1:12" x14ac:dyDescent="0.25">
      <c r="A55" s="142" t="s">
        <v>1411</v>
      </c>
      <c r="B55" s="21" t="s">
        <v>213</v>
      </c>
      <c r="C55" s="26">
        <v>3412.4732764</v>
      </c>
      <c r="D55" s="7" t="str">
        <f t="shared" si="11"/>
        <v>N/A</v>
      </c>
      <c r="E55" s="26">
        <v>3368.8352903999998</v>
      </c>
      <c r="F55" s="7" t="str">
        <f t="shared" si="12"/>
        <v>N/A</v>
      </c>
      <c r="G55" s="26">
        <v>3634.1661423999999</v>
      </c>
      <c r="H55" s="7" t="str">
        <f t="shared" si="13"/>
        <v>N/A</v>
      </c>
      <c r="I55" s="8">
        <v>-1.28</v>
      </c>
      <c r="J55" s="8">
        <v>7.8760000000000003</v>
      </c>
      <c r="K55" s="25" t="s">
        <v>734</v>
      </c>
      <c r="L55" s="85" t="str">
        <f t="shared" si="14"/>
        <v>Yes</v>
      </c>
    </row>
    <row r="56" spans="1:12" x14ac:dyDescent="0.25">
      <c r="A56" s="142" t="s">
        <v>1412</v>
      </c>
      <c r="B56" s="21" t="s">
        <v>213</v>
      </c>
      <c r="C56" s="22">
        <v>1.8293274299</v>
      </c>
      <c r="D56" s="7" t="str">
        <f t="shared" si="11"/>
        <v>N/A</v>
      </c>
      <c r="E56" s="22">
        <v>1.675235375</v>
      </c>
      <c r="F56" s="7" t="str">
        <f t="shared" si="12"/>
        <v>N/A</v>
      </c>
      <c r="G56" s="22">
        <v>1.6194081577999999</v>
      </c>
      <c r="H56" s="7" t="str">
        <f t="shared" si="13"/>
        <v>N/A</v>
      </c>
      <c r="I56" s="8">
        <v>-8.42</v>
      </c>
      <c r="J56" s="8">
        <v>-3.33</v>
      </c>
      <c r="K56" s="25" t="s">
        <v>734</v>
      </c>
      <c r="L56" s="85" t="str">
        <f t="shared" si="14"/>
        <v>Yes</v>
      </c>
    </row>
    <row r="57" spans="1:12" x14ac:dyDescent="0.25">
      <c r="A57" s="142" t="s">
        <v>596</v>
      </c>
      <c r="B57" s="21" t="s">
        <v>213</v>
      </c>
      <c r="C57" s="26">
        <v>13802408</v>
      </c>
      <c r="D57" s="7" t="str">
        <f t="shared" si="11"/>
        <v>N/A</v>
      </c>
      <c r="E57" s="26">
        <v>11653531</v>
      </c>
      <c r="F57" s="7" t="str">
        <f t="shared" si="12"/>
        <v>N/A</v>
      </c>
      <c r="G57" s="26">
        <v>13134403</v>
      </c>
      <c r="H57" s="7" t="str">
        <f t="shared" si="13"/>
        <v>N/A</v>
      </c>
      <c r="I57" s="8">
        <v>-15.6</v>
      </c>
      <c r="J57" s="8">
        <v>12.71</v>
      </c>
      <c r="K57" s="25" t="s">
        <v>734</v>
      </c>
      <c r="L57" s="85" t="str">
        <f t="shared" si="14"/>
        <v>Yes</v>
      </c>
    </row>
    <row r="58" spans="1:12" x14ac:dyDescent="0.25">
      <c r="A58" s="142" t="s">
        <v>597</v>
      </c>
      <c r="B58" s="21" t="s">
        <v>213</v>
      </c>
      <c r="C58" s="22">
        <v>110</v>
      </c>
      <c r="D58" s="7" t="str">
        <f t="shared" si="11"/>
        <v>N/A</v>
      </c>
      <c r="E58" s="22">
        <v>103</v>
      </c>
      <c r="F58" s="7" t="str">
        <f t="shared" si="12"/>
        <v>N/A</v>
      </c>
      <c r="G58" s="22">
        <v>87</v>
      </c>
      <c r="H58" s="7" t="str">
        <f t="shared" si="13"/>
        <v>N/A</v>
      </c>
      <c r="I58" s="8">
        <v>-6.36</v>
      </c>
      <c r="J58" s="8">
        <v>-15.5</v>
      </c>
      <c r="K58" s="25" t="s">
        <v>734</v>
      </c>
      <c r="L58" s="85" t="str">
        <f t="shared" si="14"/>
        <v>Yes</v>
      </c>
    </row>
    <row r="59" spans="1:12" x14ac:dyDescent="0.25">
      <c r="A59" s="142" t="s">
        <v>1413</v>
      </c>
      <c r="B59" s="21" t="s">
        <v>213</v>
      </c>
      <c r="C59" s="26">
        <v>125476.43636000001</v>
      </c>
      <c r="D59" s="7" t="str">
        <f t="shared" si="11"/>
        <v>N/A</v>
      </c>
      <c r="E59" s="26">
        <v>113141.07767</v>
      </c>
      <c r="F59" s="7" t="str">
        <f t="shared" si="12"/>
        <v>N/A</v>
      </c>
      <c r="G59" s="26">
        <v>150970.14942999999</v>
      </c>
      <c r="H59" s="7" t="str">
        <f t="shared" si="13"/>
        <v>N/A</v>
      </c>
      <c r="I59" s="8">
        <v>-9.83</v>
      </c>
      <c r="J59" s="8">
        <v>33.44</v>
      </c>
      <c r="K59" s="25" t="s">
        <v>734</v>
      </c>
      <c r="L59" s="85" t="str">
        <f t="shared" si="14"/>
        <v>No</v>
      </c>
    </row>
    <row r="60" spans="1:12" ht="25" x14ac:dyDescent="0.25">
      <c r="A60" s="142" t="s">
        <v>598</v>
      </c>
      <c r="B60" s="21" t="s">
        <v>213</v>
      </c>
      <c r="C60" s="26">
        <v>371038</v>
      </c>
      <c r="D60" s="7" t="str">
        <f t="shared" si="11"/>
        <v>N/A</v>
      </c>
      <c r="E60" s="26">
        <v>48555</v>
      </c>
      <c r="F60" s="7" t="str">
        <f t="shared" si="12"/>
        <v>N/A</v>
      </c>
      <c r="G60" s="26">
        <v>67446</v>
      </c>
      <c r="H60" s="7" t="str">
        <f t="shared" si="13"/>
        <v>N/A</v>
      </c>
      <c r="I60" s="8">
        <v>-86.9</v>
      </c>
      <c r="J60" s="8">
        <v>38.909999999999997</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0</v>
      </c>
      <c r="J61" s="8">
        <v>-12.5</v>
      </c>
      <c r="K61" s="25" t="s">
        <v>734</v>
      </c>
      <c r="L61" s="85" t="str">
        <f t="shared" si="14"/>
        <v>Yes</v>
      </c>
    </row>
    <row r="62" spans="1:12" ht="25" x14ac:dyDescent="0.25">
      <c r="A62" s="116" t="s">
        <v>1414</v>
      </c>
      <c r="B62" s="25" t="s">
        <v>213</v>
      </c>
      <c r="C62" s="10">
        <v>46379.75</v>
      </c>
      <c r="D62" s="7" t="str">
        <f t="shared" si="11"/>
        <v>N/A</v>
      </c>
      <c r="E62" s="10">
        <v>6069.375</v>
      </c>
      <c r="F62" s="7" t="str">
        <f t="shared" si="12"/>
        <v>N/A</v>
      </c>
      <c r="G62" s="10">
        <v>9635.1428570999997</v>
      </c>
      <c r="H62" s="7" t="str">
        <f t="shared" si="13"/>
        <v>N/A</v>
      </c>
      <c r="I62" s="8">
        <v>-86.9</v>
      </c>
      <c r="J62" s="8">
        <v>58.75</v>
      </c>
      <c r="K62" s="25" t="s">
        <v>734</v>
      </c>
      <c r="L62" s="85" t="str">
        <f t="shared" si="14"/>
        <v>No</v>
      </c>
    </row>
    <row r="63" spans="1:12" x14ac:dyDescent="0.25">
      <c r="A63" s="116" t="s">
        <v>600</v>
      </c>
      <c r="B63" s="25" t="s">
        <v>213</v>
      </c>
      <c r="C63" s="10">
        <v>247936667</v>
      </c>
      <c r="D63" s="7" t="str">
        <f t="shared" si="11"/>
        <v>N/A</v>
      </c>
      <c r="E63" s="10">
        <v>230501425</v>
      </c>
      <c r="F63" s="7" t="str">
        <f t="shared" si="12"/>
        <v>N/A</v>
      </c>
      <c r="G63" s="10">
        <v>363964936</v>
      </c>
      <c r="H63" s="7" t="str">
        <f t="shared" si="13"/>
        <v>N/A</v>
      </c>
      <c r="I63" s="8">
        <v>-7.03</v>
      </c>
      <c r="J63" s="8">
        <v>57.9</v>
      </c>
      <c r="K63" s="25" t="s">
        <v>734</v>
      </c>
      <c r="L63" s="85" t="str">
        <f t="shared" si="14"/>
        <v>No</v>
      </c>
    </row>
    <row r="64" spans="1:12" x14ac:dyDescent="0.25">
      <c r="A64" s="116" t="s">
        <v>601</v>
      </c>
      <c r="B64" s="25" t="s">
        <v>213</v>
      </c>
      <c r="C64" s="1">
        <v>899</v>
      </c>
      <c r="D64" s="7" t="str">
        <f t="shared" si="11"/>
        <v>N/A</v>
      </c>
      <c r="E64" s="1">
        <v>856</v>
      </c>
      <c r="F64" s="7" t="str">
        <f t="shared" si="12"/>
        <v>N/A</v>
      </c>
      <c r="G64" s="1">
        <v>832</v>
      </c>
      <c r="H64" s="7" t="str">
        <f t="shared" si="13"/>
        <v>N/A</v>
      </c>
      <c r="I64" s="8">
        <v>-4.78</v>
      </c>
      <c r="J64" s="8">
        <v>-2.8</v>
      </c>
      <c r="K64" s="25" t="s">
        <v>734</v>
      </c>
      <c r="L64" s="85" t="str">
        <f t="shared" si="14"/>
        <v>Yes</v>
      </c>
    </row>
    <row r="65" spans="1:12" x14ac:dyDescent="0.25">
      <c r="A65" s="116" t="s">
        <v>1415</v>
      </c>
      <c r="B65" s="25" t="s">
        <v>213</v>
      </c>
      <c r="C65" s="10">
        <v>275791.62069000001</v>
      </c>
      <c r="D65" s="7" t="str">
        <f t="shared" si="11"/>
        <v>N/A</v>
      </c>
      <c r="E65" s="10">
        <v>269277.36564999999</v>
      </c>
      <c r="F65" s="7" t="str">
        <f t="shared" si="12"/>
        <v>N/A</v>
      </c>
      <c r="G65" s="10">
        <v>437457.85577000002</v>
      </c>
      <c r="H65" s="7" t="str">
        <f t="shared" si="13"/>
        <v>N/A</v>
      </c>
      <c r="I65" s="8">
        <v>-2.36</v>
      </c>
      <c r="J65" s="8">
        <v>62.46</v>
      </c>
      <c r="K65" s="25" t="s">
        <v>734</v>
      </c>
      <c r="L65" s="85" t="str">
        <f t="shared" si="14"/>
        <v>No</v>
      </c>
    </row>
    <row r="66" spans="1:12" x14ac:dyDescent="0.25">
      <c r="A66" s="116" t="s">
        <v>602</v>
      </c>
      <c r="B66" s="25" t="s">
        <v>213</v>
      </c>
      <c r="C66" s="10">
        <v>1148195946</v>
      </c>
      <c r="D66" s="7" t="str">
        <f t="shared" si="11"/>
        <v>N/A</v>
      </c>
      <c r="E66" s="10">
        <v>1122866930</v>
      </c>
      <c r="F66" s="7" t="str">
        <f t="shared" si="12"/>
        <v>N/A</v>
      </c>
      <c r="G66" s="10">
        <v>1189042435</v>
      </c>
      <c r="H66" s="7" t="str">
        <f t="shared" si="13"/>
        <v>N/A</v>
      </c>
      <c r="I66" s="8">
        <v>-2.21</v>
      </c>
      <c r="J66" s="8">
        <v>5.8929999999999998</v>
      </c>
      <c r="K66" s="25" t="s">
        <v>734</v>
      </c>
      <c r="L66" s="85" t="str">
        <f t="shared" si="14"/>
        <v>Yes</v>
      </c>
    </row>
    <row r="67" spans="1:12" x14ac:dyDescent="0.25">
      <c r="A67" s="116" t="s">
        <v>603</v>
      </c>
      <c r="B67" s="25" t="s">
        <v>213</v>
      </c>
      <c r="C67" s="1">
        <v>25147</v>
      </c>
      <c r="D67" s="7" t="str">
        <f t="shared" si="11"/>
        <v>N/A</v>
      </c>
      <c r="E67" s="1">
        <v>24949</v>
      </c>
      <c r="F67" s="7" t="str">
        <f t="shared" si="12"/>
        <v>N/A</v>
      </c>
      <c r="G67" s="1">
        <v>24767</v>
      </c>
      <c r="H67" s="7" t="str">
        <f t="shared" si="13"/>
        <v>N/A</v>
      </c>
      <c r="I67" s="8">
        <v>-0.78700000000000003</v>
      </c>
      <c r="J67" s="8">
        <v>-0.72899999999999998</v>
      </c>
      <c r="K67" s="25" t="s">
        <v>734</v>
      </c>
      <c r="L67" s="85" t="str">
        <f t="shared" si="14"/>
        <v>Yes</v>
      </c>
    </row>
    <row r="68" spans="1:12" x14ac:dyDescent="0.25">
      <c r="A68" s="116" t="s">
        <v>1416</v>
      </c>
      <c r="B68" s="25" t="s">
        <v>213</v>
      </c>
      <c r="C68" s="10">
        <v>45659.360799000002</v>
      </c>
      <c r="D68" s="7" t="str">
        <f t="shared" si="11"/>
        <v>N/A</v>
      </c>
      <c r="E68" s="10">
        <v>45006.490440000001</v>
      </c>
      <c r="F68" s="7" t="str">
        <f t="shared" si="12"/>
        <v>N/A</v>
      </c>
      <c r="G68" s="10">
        <v>48009.142609000002</v>
      </c>
      <c r="H68" s="7" t="str">
        <f t="shared" si="13"/>
        <v>N/A</v>
      </c>
      <c r="I68" s="8">
        <v>-1.43</v>
      </c>
      <c r="J68" s="8">
        <v>6.6719999999999997</v>
      </c>
      <c r="K68" s="25" t="s">
        <v>734</v>
      </c>
      <c r="L68" s="85" t="str">
        <f t="shared" si="14"/>
        <v>Yes</v>
      </c>
    </row>
    <row r="69" spans="1:12" x14ac:dyDescent="0.25">
      <c r="A69" s="116" t="s">
        <v>604</v>
      </c>
      <c r="B69" s="25" t="s">
        <v>213</v>
      </c>
      <c r="C69" s="10">
        <v>10008747</v>
      </c>
      <c r="D69" s="7" t="str">
        <f t="shared" si="11"/>
        <v>N/A</v>
      </c>
      <c r="E69" s="10">
        <v>17398909</v>
      </c>
      <c r="F69" s="7" t="str">
        <f t="shared" si="12"/>
        <v>N/A</v>
      </c>
      <c r="G69" s="10">
        <v>20888869</v>
      </c>
      <c r="H69" s="7" t="str">
        <f t="shared" si="13"/>
        <v>N/A</v>
      </c>
      <c r="I69" s="8">
        <v>73.84</v>
      </c>
      <c r="J69" s="8">
        <v>20.059999999999999</v>
      </c>
      <c r="K69" s="25" t="s">
        <v>734</v>
      </c>
      <c r="L69" s="85" t="str">
        <f t="shared" si="14"/>
        <v>Yes</v>
      </c>
    </row>
    <row r="70" spans="1:12" x14ac:dyDescent="0.25">
      <c r="A70" s="116" t="s">
        <v>605</v>
      </c>
      <c r="B70" s="25" t="s">
        <v>213</v>
      </c>
      <c r="C70" s="1">
        <v>49913</v>
      </c>
      <c r="D70" s="7" t="str">
        <f t="shared" si="11"/>
        <v>N/A</v>
      </c>
      <c r="E70" s="1">
        <v>59241</v>
      </c>
      <c r="F70" s="7" t="str">
        <f t="shared" si="12"/>
        <v>N/A</v>
      </c>
      <c r="G70" s="1">
        <v>63425</v>
      </c>
      <c r="H70" s="7" t="str">
        <f t="shared" si="13"/>
        <v>N/A</v>
      </c>
      <c r="I70" s="8">
        <v>18.690000000000001</v>
      </c>
      <c r="J70" s="8">
        <v>7.0629999999999997</v>
      </c>
      <c r="K70" s="25" t="s">
        <v>734</v>
      </c>
      <c r="L70" s="85" t="str">
        <f t="shared" si="14"/>
        <v>Yes</v>
      </c>
    </row>
    <row r="71" spans="1:12" x14ac:dyDescent="0.25">
      <c r="A71" s="116" t="s">
        <v>1417</v>
      </c>
      <c r="B71" s="25" t="s">
        <v>213</v>
      </c>
      <c r="C71" s="10">
        <v>200.52385150000001</v>
      </c>
      <c r="D71" s="7" t="str">
        <f t="shared" si="11"/>
        <v>N/A</v>
      </c>
      <c r="E71" s="10">
        <v>293.69708479000002</v>
      </c>
      <c r="F71" s="7" t="str">
        <f t="shared" si="12"/>
        <v>N/A</v>
      </c>
      <c r="G71" s="10">
        <v>329.34756011000002</v>
      </c>
      <c r="H71" s="7" t="str">
        <f t="shared" si="13"/>
        <v>N/A</v>
      </c>
      <c r="I71" s="8">
        <v>46.46</v>
      </c>
      <c r="J71" s="8">
        <v>12.14</v>
      </c>
      <c r="K71" s="25" t="s">
        <v>734</v>
      </c>
      <c r="L71" s="85" t="str">
        <f t="shared" si="14"/>
        <v>Yes</v>
      </c>
    </row>
    <row r="72" spans="1:12" x14ac:dyDescent="0.25">
      <c r="A72" s="116" t="s">
        <v>606</v>
      </c>
      <c r="B72" s="25" t="s">
        <v>213</v>
      </c>
      <c r="C72" s="10">
        <v>12796431</v>
      </c>
      <c r="D72" s="7" t="str">
        <f t="shared" si="11"/>
        <v>N/A</v>
      </c>
      <c r="E72" s="10">
        <v>13962058</v>
      </c>
      <c r="F72" s="7" t="str">
        <f t="shared" si="12"/>
        <v>N/A</v>
      </c>
      <c r="G72" s="10">
        <v>13788089</v>
      </c>
      <c r="H72" s="7" t="str">
        <f t="shared" si="13"/>
        <v>N/A</v>
      </c>
      <c r="I72" s="8">
        <v>9.109</v>
      </c>
      <c r="J72" s="8">
        <v>-1.25</v>
      </c>
      <c r="K72" s="25" t="s">
        <v>734</v>
      </c>
      <c r="L72" s="85" t="str">
        <f t="shared" si="14"/>
        <v>Yes</v>
      </c>
    </row>
    <row r="73" spans="1:12" x14ac:dyDescent="0.25">
      <c r="A73" s="116" t="s">
        <v>607</v>
      </c>
      <c r="B73" s="25" t="s">
        <v>213</v>
      </c>
      <c r="C73" s="1">
        <v>35458</v>
      </c>
      <c r="D73" s="7" t="str">
        <f t="shared" si="11"/>
        <v>N/A</v>
      </c>
      <c r="E73" s="1">
        <v>36021</v>
      </c>
      <c r="F73" s="7" t="str">
        <f t="shared" si="12"/>
        <v>N/A</v>
      </c>
      <c r="G73" s="1">
        <v>36818</v>
      </c>
      <c r="H73" s="7" t="str">
        <f t="shared" si="13"/>
        <v>N/A</v>
      </c>
      <c r="I73" s="8">
        <v>1.5880000000000001</v>
      </c>
      <c r="J73" s="8">
        <v>2.2130000000000001</v>
      </c>
      <c r="K73" s="25" t="s">
        <v>734</v>
      </c>
      <c r="L73" s="85" t="str">
        <f t="shared" si="14"/>
        <v>Yes</v>
      </c>
    </row>
    <row r="74" spans="1:12" x14ac:dyDescent="0.25">
      <c r="A74" s="116" t="s">
        <v>1418</v>
      </c>
      <c r="B74" s="25" t="s">
        <v>213</v>
      </c>
      <c r="C74" s="10">
        <v>360.88981330000001</v>
      </c>
      <c r="D74" s="7" t="str">
        <f t="shared" si="11"/>
        <v>N/A</v>
      </c>
      <c r="E74" s="10">
        <v>387.60883928999999</v>
      </c>
      <c r="F74" s="7" t="str">
        <f t="shared" si="12"/>
        <v>N/A</v>
      </c>
      <c r="G74" s="10">
        <v>374.49315552000002</v>
      </c>
      <c r="H74" s="7" t="str">
        <f t="shared" si="13"/>
        <v>N/A</v>
      </c>
      <c r="I74" s="8">
        <v>7.4039999999999999</v>
      </c>
      <c r="J74" s="8">
        <v>-3.38</v>
      </c>
      <c r="K74" s="25" t="s">
        <v>734</v>
      </c>
      <c r="L74" s="85" t="str">
        <f t="shared" si="14"/>
        <v>Yes</v>
      </c>
    </row>
    <row r="75" spans="1:12" ht="25" x14ac:dyDescent="0.25">
      <c r="A75" s="116" t="s">
        <v>608</v>
      </c>
      <c r="B75" s="25" t="s">
        <v>213</v>
      </c>
      <c r="C75" s="10">
        <v>1193775</v>
      </c>
      <c r="D75" s="7" t="str">
        <f t="shared" si="11"/>
        <v>N/A</v>
      </c>
      <c r="E75" s="10">
        <v>1446299</v>
      </c>
      <c r="F75" s="7" t="str">
        <f t="shared" si="12"/>
        <v>N/A</v>
      </c>
      <c r="G75" s="10">
        <v>1592997</v>
      </c>
      <c r="H75" s="7" t="str">
        <f t="shared" si="13"/>
        <v>N/A</v>
      </c>
      <c r="I75" s="8">
        <v>21.15</v>
      </c>
      <c r="J75" s="8">
        <v>10.14</v>
      </c>
      <c r="K75" s="25" t="s">
        <v>734</v>
      </c>
      <c r="L75" s="85" t="str">
        <f t="shared" si="14"/>
        <v>Yes</v>
      </c>
    </row>
    <row r="76" spans="1:12" x14ac:dyDescent="0.25">
      <c r="A76" s="142" t="s">
        <v>609</v>
      </c>
      <c r="B76" s="21" t="s">
        <v>213</v>
      </c>
      <c r="C76" s="22">
        <v>23116</v>
      </c>
      <c r="D76" s="7" t="str">
        <f t="shared" si="11"/>
        <v>N/A</v>
      </c>
      <c r="E76" s="22">
        <v>26663</v>
      </c>
      <c r="F76" s="7" t="str">
        <f t="shared" si="12"/>
        <v>N/A</v>
      </c>
      <c r="G76" s="22">
        <v>27869</v>
      </c>
      <c r="H76" s="7" t="str">
        <f t="shared" si="13"/>
        <v>N/A</v>
      </c>
      <c r="I76" s="8">
        <v>15.34</v>
      </c>
      <c r="J76" s="8">
        <v>4.5229999999999997</v>
      </c>
      <c r="K76" s="25" t="s">
        <v>734</v>
      </c>
      <c r="L76" s="85" t="str">
        <f t="shared" si="14"/>
        <v>Yes</v>
      </c>
    </row>
    <row r="77" spans="1:12" ht="25" x14ac:dyDescent="0.25">
      <c r="A77" s="142" t="s">
        <v>1419</v>
      </c>
      <c r="B77" s="21" t="s">
        <v>213</v>
      </c>
      <c r="C77" s="26">
        <v>51.642801523000003</v>
      </c>
      <c r="D77" s="7" t="str">
        <f t="shared" si="11"/>
        <v>N/A</v>
      </c>
      <c r="E77" s="26">
        <v>54.243671005000003</v>
      </c>
      <c r="F77" s="7" t="str">
        <f t="shared" si="12"/>
        <v>N/A</v>
      </c>
      <c r="G77" s="26">
        <v>57.160177976</v>
      </c>
      <c r="H77" s="7" t="str">
        <f t="shared" si="13"/>
        <v>N/A</v>
      </c>
      <c r="I77" s="8">
        <v>5.0359999999999996</v>
      </c>
      <c r="J77" s="8">
        <v>5.3769999999999998</v>
      </c>
      <c r="K77" s="25" t="s">
        <v>734</v>
      </c>
      <c r="L77" s="85" t="str">
        <f t="shared" si="14"/>
        <v>Yes</v>
      </c>
    </row>
    <row r="78" spans="1:12" ht="25" x14ac:dyDescent="0.25">
      <c r="A78" s="142" t="s">
        <v>610</v>
      </c>
      <c r="B78" s="21" t="s">
        <v>213</v>
      </c>
      <c r="C78" s="26">
        <v>19376239</v>
      </c>
      <c r="D78" s="7" t="str">
        <f t="shared" si="11"/>
        <v>N/A</v>
      </c>
      <c r="E78" s="26">
        <v>23034328</v>
      </c>
      <c r="F78" s="7" t="str">
        <f t="shared" si="12"/>
        <v>N/A</v>
      </c>
      <c r="G78" s="26">
        <v>24310307</v>
      </c>
      <c r="H78" s="7" t="str">
        <f t="shared" si="13"/>
        <v>N/A</v>
      </c>
      <c r="I78" s="8">
        <v>18.88</v>
      </c>
      <c r="J78" s="8">
        <v>5.5389999999999997</v>
      </c>
      <c r="K78" s="25" t="s">
        <v>734</v>
      </c>
      <c r="L78" s="85" t="str">
        <f t="shared" si="14"/>
        <v>Yes</v>
      </c>
    </row>
    <row r="79" spans="1:12" x14ac:dyDescent="0.25">
      <c r="A79" s="142" t="s">
        <v>611</v>
      </c>
      <c r="B79" s="21" t="s">
        <v>213</v>
      </c>
      <c r="C79" s="22">
        <v>41523</v>
      </c>
      <c r="D79" s="7" t="str">
        <f t="shared" si="11"/>
        <v>N/A</v>
      </c>
      <c r="E79" s="22">
        <v>43444</v>
      </c>
      <c r="F79" s="7" t="str">
        <f t="shared" si="12"/>
        <v>N/A</v>
      </c>
      <c r="G79" s="22">
        <v>44195</v>
      </c>
      <c r="H79" s="7" t="str">
        <f t="shared" si="13"/>
        <v>N/A</v>
      </c>
      <c r="I79" s="8">
        <v>4.6260000000000003</v>
      </c>
      <c r="J79" s="8">
        <v>1.7290000000000001</v>
      </c>
      <c r="K79" s="25" t="s">
        <v>734</v>
      </c>
      <c r="L79" s="85" t="str">
        <f t="shared" si="14"/>
        <v>Yes</v>
      </c>
    </row>
    <row r="80" spans="1:12" x14ac:dyDescent="0.25">
      <c r="A80" s="142" t="s">
        <v>1420</v>
      </c>
      <c r="B80" s="21" t="s">
        <v>213</v>
      </c>
      <c r="C80" s="26">
        <v>466.63870625999999</v>
      </c>
      <c r="D80" s="7" t="str">
        <f t="shared" si="11"/>
        <v>N/A</v>
      </c>
      <c r="E80" s="26">
        <v>530.20734739</v>
      </c>
      <c r="F80" s="7" t="str">
        <f t="shared" si="12"/>
        <v>N/A</v>
      </c>
      <c r="G80" s="26">
        <v>550.06917071999999</v>
      </c>
      <c r="H80" s="7" t="str">
        <f t="shared" si="13"/>
        <v>N/A</v>
      </c>
      <c r="I80" s="8">
        <v>13.62</v>
      </c>
      <c r="J80" s="8">
        <v>3.746</v>
      </c>
      <c r="K80" s="25" t="s">
        <v>734</v>
      </c>
      <c r="L80" s="85" t="str">
        <f t="shared" si="14"/>
        <v>Yes</v>
      </c>
    </row>
    <row r="81" spans="1:12" x14ac:dyDescent="0.25">
      <c r="A81" s="142" t="s">
        <v>612</v>
      </c>
      <c r="B81" s="21" t="s">
        <v>213</v>
      </c>
      <c r="C81" s="26">
        <v>9996465</v>
      </c>
      <c r="D81" s="7" t="str">
        <f t="shared" si="11"/>
        <v>N/A</v>
      </c>
      <c r="E81" s="26">
        <v>11246482</v>
      </c>
      <c r="F81" s="7" t="str">
        <f t="shared" si="12"/>
        <v>N/A</v>
      </c>
      <c r="G81" s="26">
        <v>11783041</v>
      </c>
      <c r="H81" s="7" t="str">
        <f t="shared" si="13"/>
        <v>N/A</v>
      </c>
      <c r="I81" s="8">
        <v>12.5</v>
      </c>
      <c r="J81" s="8">
        <v>4.7709999999999999</v>
      </c>
      <c r="K81" s="25" t="s">
        <v>734</v>
      </c>
      <c r="L81" s="85" t="str">
        <f t="shared" si="14"/>
        <v>Yes</v>
      </c>
    </row>
    <row r="82" spans="1:12" x14ac:dyDescent="0.25">
      <c r="A82" s="142" t="s">
        <v>613</v>
      </c>
      <c r="B82" s="21" t="s">
        <v>213</v>
      </c>
      <c r="C82" s="22">
        <v>17457</v>
      </c>
      <c r="D82" s="7" t="str">
        <f t="shared" si="11"/>
        <v>N/A</v>
      </c>
      <c r="E82" s="22">
        <v>21324</v>
      </c>
      <c r="F82" s="7" t="str">
        <f t="shared" si="12"/>
        <v>N/A</v>
      </c>
      <c r="G82" s="22">
        <v>22105</v>
      </c>
      <c r="H82" s="7" t="str">
        <f t="shared" si="13"/>
        <v>N/A</v>
      </c>
      <c r="I82" s="8">
        <v>22.15</v>
      </c>
      <c r="J82" s="8">
        <v>3.6629999999999998</v>
      </c>
      <c r="K82" s="25" t="s">
        <v>734</v>
      </c>
      <c r="L82" s="85" t="str">
        <f t="shared" si="14"/>
        <v>Yes</v>
      </c>
    </row>
    <row r="83" spans="1:12" x14ac:dyDescent="0.25">
      <c r="A83" s="142" t="s">
        <v>1421</v>
      </c>
      <c r="B83" s="21" t="s">
        <v>213</v>
      </c>
      <c r="C83" s="26">
        <v>572.63361401999998</v>
      </c>
      <c r="D83" s="7" t="str">
        <f t="shared" si="11"/>
        <v>N/A</v>
      </c>
      <c r="E83" s="26">
        <v>527.40958544</v>
      </c>
      <c r="F83" s="7" t="str">
        <f t="shared" si="12"/>
        <v>N/A</v>
      </c>
      <c r="G83" s="26">
        <v>533.04867677000004</v>
      </c>
      <c r="H83" s="7" t="str">
        <f t="shared" si="13"/>
        <v>N/A</v>
      </c>
      <c r="I83" s="8">
        <v>-7.9</v>
      </c>
      <c r="J83" s="8">
        <v>1.069</v>
      </c>
      <c r="K83" s="25" t="s">
        <v>734</v>
      </c>
      <c r="L83" s="85" t="str">
        <f t="shared" si="14"/>
        <v>Yes</v>
      </c>
    </row>
    <row r="84" spans="1:12" ht="25" x14ac:dyDescent="0.25">
      <c r="A84" s="142" t="s">
        <v>614</v>
      </c>
      <c r="B84" s="21" t="s">
        <v>213</v>
      </c>
      <c r="C84" s="26">
        <v>75602694</v>
      </c>
      <c r="D84" s="7" t="str">
        <f t="shared" si="11"/>
        <v>N/A</v>
      </c>
      <c r="E84" s="26">
        <v>136642157</v>
      </c>
      <c r="F84" s="7" t="str">
        <f t="shared" si="12"/>
        <v>N/A</v>
      </c>
      <c r="G84" s="26">
        <v>143775379</v>
      </c>
      <c r="H84" s="7" t="str">
        <f t="shared" si="13"/>
        <v>N/A</v>
      </c>
      <c r="I84" s="8">
        <v>80.739999999999995</v>
      </c>
      <c r="J84" s="8">
        <v>5.22</v>
      </c>
      <c r="K84" s="25" t="s">
        <v>734</v>
      </c>
      <c r="L84" s="85" t="str">
        <f t="shared" si="14"/>
        <v>Yes</v>
      </c>
    </row>
    <row r="85" spans="1:12" x14ac:dyDescent="0.25">
      <c r="A85" s="142" t="s">
        <v>615</v>
      </c>
      <c r="B85" s="21" t="s">
        <v>213</v>
      </c>
      <c r="C85" s="22">
        <v>16338</v>
      </c>
      <c r="D85" s="7" t="str">
        <f t="shared" si="11"/>
        <v>N/A</v>
      </c>
      <c r="E85" s="22">
        <v>16374</v>
      </c>
      <c r="F85" s="7" t="str">
        <f t="shared" si="12"/>
        <v>N/A</v>
      </c>
      <c r="G85" s="22">
        <v>16708</v>
      </c>
      <c r="H85" s="7" t="str">
        <f t="shared" si="13"/>
        <v>N/A</v>
      </c>
      <c r="I85" s="8">
        <v>0.2203</v>
      </c>
      <c r="J85" s="8">
        <v>2.04</v>
      </c>
      <c r="K85" s="25" t="s">
        <v>734</v>
      </c>
      <c r="L85" s="85" t="str">
        <f t="shared" si="14"/>
        <v>Yes</v>
      </c>
    </row>
    <row r="86" spans="1:12" x14ac:dyDescent="0.25">
      <c r="A86" s="142" t="s">
        <v>1422</v>
      </c>
      <c r="B86" s="21" t="s">
        <v>213</v>
      </c>
      <c r="C86" s="26">
        <v>4627.4142490000004</v>
      </c>
      <c r="D86" s="7" t="str">
        <f t="shared" si="11"/>
        <v>N/A</v>
      </c>
      <c r="E86" s="26">
        <v>8345.0688286000004</v>
      </c>
      <c r="F86" s="7" t="str">
        <f t="shared" si="12"/>
        <v>N/A</v>
      </c>
      <c r="G86" s="26">
        <v>8605.1818889000006</v>
      </c>
      <c r="H86" s="7" t="str">
        <f t="shared" si="13"/>
        <v>N/A</v>
      </c>
      <c r="I86" s="8">
        <v>80.34</v>
      </c>
      <c r="J86" s="8">
        <v>3.117</v>
      </c>
      <c r="K86" s="25" t="s">
        <v>734</v>
      </c>
      <c r="L86" s="85" t="str">
        <f t="shared" si="14"/>
        <v>Yes</v>
      </c>
    </row>
    <row r="87" spans="1:12" x14ac:dyDescent="0.25">
      <c r="A87" s="142" t="s">
        <v>616</v>
      </c>
      <c r="B87" s="21" t="s">
        <v>213</v>
      </c>
      <c r="C87" s="26">
        <v>14881658</v>
      </c>
      <c r="D87" s="7" t="str">
        <f t="shared" si="11"/>
        <v>N/A</v>
      </c>
      <c r="E87" s="26">
        <v>17331244</v>
      </c>
      <c r="F87" s="7" t="str">
        <f t="shared" si="12"/>
        <v>N/A</v>
      </c>
      <c r="G87" s="26">
        <v>17320297</v>
      </c>
      <c r="H87" s="7" t="str">
        <f t="shared" si="13"/>
        <v>N/A</v>
      </c>
      <c r="I87" s="8">
        <v>16.46</v>
      </c>
      <c r="J87" s="8">
        <v>-6.3E-2</v>
      </c>
      <c r="K87" s="25" t="s">
        <v>734</v>
      </c>
      <c r="L87" s="85" t="str">
        <f t="shared" si="14"/>
        <v>Yes</v>
      </c>
    </row>
    <row r="88" spans="1:12" x14ac:dyDescent="0.25">
      <c r="A88" s="142" t="s">
        <v>617</v>
      </c>
      <c r="B88" s="21" t="s">
        <v>213</v>
      </c>
      <c r="C88" s="22">
        <v>47577</v>
      </c>
      <c r="D88" s="7" t="str">
        <f t="shared" si="11"/>
        <v>N/A</v>
      </c>
      <c r="E88" s="22">
        <v>49518</v>
      </c>
      <c r="F88" s="7" t="str">
        <f t="shared" si="12"/>
        <v>N/A</v>
      </c>
      <c r="G88" s="22">
        <v>53424</v>
      </c>
      <c r="H88" s="7" t="str">
        <f t="shared" si="13"/>
        <v>N/A</v>
      </c>
      <c r="I88" s="8">
        <v>4.08</v>
      </c>
      <c r="J88" s="8">
        <v>7.8879999999999999</v>
      </c>
      <c r="K88" s="25" t="s">
        <v>734</v>
      </c>
      <c r="L88" s="85" t="str">
        <f t="shared" si="14"/>
        <v>Yes</v>
      </c>
    </row>
    <row r="89" spans="1:12" x14ac:dyDescent="0.25">
      <c r="A89" s="142" t="s">
        <v>1423</v>
      </c>
      <c r="B89" s="21" t="s">
        <v>213</v>
      </c>
      <c r="C89" s="26">
        <v>312.79101245999999</v>
      </c>
      <c r="D89" s="7" t="str">
        <f t="shared" si="11"/>
        <v>N/A</v>
      </c>
      <c r="E89" s="26">
        <v>349.99886909999998</v>
      </c>
      <c r="F89" s="7" t="str">
        <f t="shared" si="12"/>
        <v>N/A</v>
      </c>
      <c r="G89" s="26">
        <v>324.20442122999998</v>
      </c>
      <c r="H89" s="7" t="str">
        <f t="shared" si="13"/>
        <v>N/A</v>
      </c>
      <c r="I89" s="8">
        <v>11.9</v>
      </c>
      <c r="J89" s="8">
        <v>-7.37</v>
      </c>
      <c r="K89" s="25" t="s">
        <v>734</v>
      </c>
      <c r="L89" s="85" t="str">
        <f t="shared" si="14"/>
        <v>Yes</v>
      </c>
    </row>
    <row r="90" spans="1:12" x14ac:dyDescent="0.25">
      <c r="A90" s="142" t="s">
        <v>618</v>
      </c>
      <c r="B90" s="21" t="s">
        <v>213</v>
      </c>
      <c r="C90" s="26">
        <v>22874543</v>
      </c>
      <c r="D90" s="7" t="str">
        <f t="shared" si="11"/>
        <v>N/A</v>
      </c>
      <c r="E90" s="26">
        <v>20343838</v>
      </c>
      <c r="F90" s="7" t="str">
        <f t="shared" si="12"/>
        <v>N/A</v>
      </c>
      <c r="G90" s="26">
        <v>24535177</v>
      </c>
      <c r="H90" s="7" t="str">
        <f t="shared" si="13"/>
        <v>N/A</v>
      </c>
      <c r="I90" s="8">
        <v>-11.1</v>
      </c>
      <c r="J90" s="8">
        <v>20.6</v>
      </c>
      <c r="K90" s="25" t="s">
        <v>734</v>
      </c>
      <c r="L90" s="85" t="str">
        <f t="shared" si="14"/>
        <v>Yes</v>
      </c>
    </row>
    <row r="91" spans="1:12" x14ac:dyDescent="0.25">
      <c r="A91" s="142" t="s">
        <v>619</v>
      </c>
      <c r="B91" s="21" t="s">
        <v>213</v>
      </c>
      <c r="C91" s="22">
        <v>43436</v>
      </c>
      <c r="D91" s="7" t="str">
        <f t="shared" si="11"/>
        <v>N/A</v>
      </c>
      <c r="E91" s="22">
        <v>29772</v>
      </c>
      <c r="F91" s="7" t="str">
        <f t="shared" si="12"/>
        <v>N/A</v>
      </c>
      <c r="G91" s="22">
        <v>24634</v>
      </c>
      <c r="H91" s="7" t="str">
        <f t="shared" si="13"/>
        <v>N/A</v>
      </c>
      <c r="I91" s="8">
        <v>-31.5</v>
      </c>
      <c r="J91" s="8">
        <v>-17.3</v>
      </c>
      <c r="K91" s="25" t="s">
        <v>734</v>
      </c>
      <c r="L91" s="85" t="str">
        <f t="shared" si="14"/>
        <v>Yes</v>
      </c>
    </row>
    <row r="92" spans="1:12" x14ac:dyDescent="0.25">
      <c r="A92" s="142" t="s">
        <v>1424</v>
      </c>
      <c r="B92" s="21" t="s">
        <v>213</v>
      </c>
      <c r="C92" s="26">
        <v>526.62636983000004</v>
      </c>
      <c r="D92" s="7" t="str">
        <f t="shared" si="11"/>
        <v>N/A</v>
      </c>
      <c r="E92" s="26">
        <v>683.32117426000002</v>
      </c>
      <c r="F92" s="7" t="str">
        <f t="shared" si="12"/>
        <v>N/A</v>
      </c>
      <c r="G92" s="26">
        <v>995.98834943999998</v>
      </c>
      <c r="H92" s="7" t="str">
        <f t="shared" si="13"/>
        <v>N/A</v>
      </c>
      <c r="I92" s="8">
        <v>29.75</v>
      </c>
      <c r="J92" s="8">
        <v>45.76</v>
      </c>
      <c r="K92" s="25" t="s">
        <v>734</v>
      </c>
      <c r="L92" s="85" t="str">
        <f t="shared" si="14"/>
        <v>No</v>
      </c>
    </row>
    <row r="93" spans="1:12" ht="25" x14ac:dyDescent="0.25">
      <c r="A93" s="142" t="s">
        <v>620</v>
      </c>
      <c r="B93" s="21" t="s">
        <v>213</v>
      </c>
      <c r="C93" s="26">
        <v>35689207</v>
      </c>
      <c r="D93" s="7" t="str">
        <f t="shared" si="11"/>
        <v>N/A</v>
      </c>
      <c r="E93" s="26">
        <v>5250433</v>
      </c>
      <c r="F93" s="7" t="str">
        <f t="shared" si="12"/>
        <v>N/A</v>
      </c>
      <c r="G93" s="26">
        <v>75064958</v>
      </c>
      <c r="H93" s="7" t="str">
        <f t="shared" si="13"/>
        <v>N/A</v>
      </c>
      <c r="I93" s="8">
        <v>-85.3</v>
      </c>
      <c r="J93" s="8">
        <v>1330</v>
      </c>
      <c r="K93" s="25" t="s">
        <v>734</v>
      </c>
      <c r="L93" s="85" t="str">
        <f t="shared" si="14"/>
        <v>No</v>
      </c>
    </row>
    <row r="94" spans="1:12" x14ac:dyDescent="0.25">
      <c r="A94" s="145" t="s">
        <v>621</v>
      </c>
      <c r="B94" s="22" t="s">
        <v>213</v>
      </c>
      <c r="C94" s="22">
        <v>14233</v>
      </c>
      <c r="D94" s="7" t="str">
        <f t="shared" si="11"/>
        <v>N/A</v>
      </c>
      <c r="E94" s="22">
        <v>12574</v>
      </c>
      <c r="F94" s="7" t="str">
        <f t="shared" si="12"/>
        <v>N/A</v>
      </c>
      <c r="G94" s="22">
        <v>17678</v>
      </c>
      <c r="H94" s="7" t="str">
        <f t="shared" si="13"/>
        <v>N/A</v>
      </c>
      <c r="I94" s="8">
        <v>-11.7</v>
      </c>
      <c r="J94" s="8">
        <v>40.590000000000003</v>
      </c>
      <c r="K94" s="1" t="s">
        <v>734</v>
      </c>
      <c r="L94" s="85" t="str">
        <f t="shared" si="14"/>
        <v>No</v>
      </c>
    </row>
    <row r="95" spans="1:12" x14ac:dyDescent="0.25">
      <c r="A95" s="142" t="s">
        <v>1425</v>
      </c>
      <c r="B95" s="21" t="s">
        <v>213</v>
      </c>
      <c r="C95" s="26">
        <v>2507.4971544999999</v>
      </c>
      <c r="D95" s="7" t="str">
        <f t="shared" si="11"/>
        <v>N/A</v>
      </c>
      <c r="E95" s="26">
        <v>417.56266900000003</v>
      </c>
      <c r="F95" s="7" t="str">
        <f t="shared" si="12"/>
        <v>N/A</v>
      </c>
      <c r="G95" s="26">
        <v>4246.2358863999998</v>
      </c>
      <c r="H95" s="7" t="str">
        <f t="shared" si="13"/>
        <v>N/A</v>
      </c>
      <c r="I95" s="8">
        <v>-83.3</v>
      </c>
      <c r="J95" s="8">
        <v>916.9</v>
      </c>
      <c r="K95" s="25" t="s">
        <v>734</v>
      </c>
      <c r="L95" s="85" t="str">
        <f t="shared" si="14"/>
        <v>No</v>
      </c>
    </row>
    <row r="96" spans="1:12" ht="25" x14ac:dyDescent="0.25">
      <c r="A96" s="142" t="s">
        <v>622</v>
      </c>
      <c r="B96" s="21" t="s">
        <v>213</v>
      </c>
      <c r="C96" s="26">
        <v>10319874</v>
      </c>
      <c r="D96" s="7" t="str">
        <f t="shared" si="11"/>
        <v>N/A</v>
      </c>
      <c r="E96" s="26">
        <v>27491784</v>
      </c>
      <c r="F96" s="7" t="str">
        <f t="shared" si="12"/>
        <v>N/A</v>
      </c>
      <c r="G96" s="26">
        <v>30733463</v>
      </c>
      <c r="H96" s="7" t="str">
        <f t="shared" si="13"/>
        <v>N/A</v>
      </c>
      <c r="I96" s="8">
        <v>166.4</v>
      </c>
      <c r="J96" s="8">
        <v>11.79</v>
      </c>
      <c r="K96" s="25" t="s">
        <v>734</v>
      </c>
      <c r="L96" s="85" t="str">
        <f t="shared" si="14"/>
        <v>Yes</v>
      </c>
    </row>
    <row r="97" spans="1:12" x14ac:dyDescent="0.25">
      <c r="A97" s="142" t="s">
        <v>623</v>
      </c>
      <c r="B97" s="21" t="s">
        <v>213</v>
      </c>
      <c r="C97" s="22">
        <v>24741</v>
      </c>
      <c r="D97" s="7" t="str">
        <f t="shared" si="11"/>
        <v>N/A</v>
      </c>
      <c r="E97" s="22">
        <v>35169</v>
      </c>
      <c r="F97" s="7" t="str">
        <f t="shared" si="12"/>
        <v>N/A</v>
      </c>
      <c r="G97" s="22">
        <v>35996</v>
      </c>
      <c r="H97" s="7" t="str">
        <f t="shared" si="13"/>
        <v>N/A</v>
      </c>
      <c r="I97" s="8">
        <v>42.15</v>
      </c>
      <c r="J97" s="8">
        <v>2.3519999999999999</v>
      </c>
      <c r="K97" s="25" t="s">
        <v>734</v>
      </c>
      <c r="L97" s="85" t="str">
        <f t="shared" si="14"/>
        <v>Yes</v>
      </c>
    </row>
    <row r="98" spans="1:12" x14ac:dyDescent="0.25">
      <c r="A98" s="142" t="s">
        <v>1426</v>
      </c>
      <c r="B98" s="21" t="s">
        <v>213</v>
      </c>
      <c r="C98" s="26">
        <v>417.11628471</v>
      </c>
      <c r="D98" s="7" t="str">
        <f t="shared" si="11"/>
        <v>N/A</v>
      </c>
      <c r="E98" s="26">
        <v>781.70502431</v>
      </c>
      <c r="F98" s="7" t="str">
        <f t="shared" si="12"/>
        <v>N/A</v>
      </c>
      <c r="G98" s="26">
        <v>853.80217245999995</v>
      </c>
      <c r="H98" s="7" t="str">
        <f t="shared" si="13"/>
        <v>N/A</v>
      </c>
      <c r="I98" s="8">
        <v>87.41</v>
      </c>
      <c r="J98" s="8">
        <v>9.2230000000000008</v>
      </c>
      <c r="K98" s="25" t="s">
        <v>734</v>
      </c>
      <c r="L98" s="85" t="str">
        <f t="shared" si="14"/>
        <v>Yes</v>
      </c>
    </row>
    <row r="99" spans="1:12" ht="25" x14ac:dyDescent="0.25">
      <c r="A99" s="142" t="s">
        <v>624</v>
      </c>
      <c r="B99" s="21" t="s">
        <v>213</v>
      </c>
      <c r="C99" s="26">
        <v>192897356</v>
      </c>
      <c r="D99" s="7" t="str">
        <f t="shared" si="11"/>
        <v>N/A</v>
      </c>
      <c r="E99" s="26">
        <v>228639704</v>
      </c>
      <c r="F99" s="7" t="str">
        <f t="shared" si="12"/>
        <v>N/A</v>
      </c>
      <c r="G99" s="26">
        <v>286198506</v>
      </c>
      <c r="H99" s="7" t="str">
        <f t="shared" si="13"/>
        <v>N/A</v>
      </c>
      <c r="I99" s="8">
        <v>18.53</v>
      </c>
      <c r="J99" s="8">
        <v>25.17</v>
      </c>
      <c r="K99" s="25" t="s">
        <v>734</v>
      </c>
      <c r="L99" s="85" t="str">
        <f t="shared" si="14"/>
        <v>Yes</v>
      </c>
    </row>
    <row r="100" spans="1:12" x14ac:dyDescent="0.25">
      <c r="A100" s="142" t="s">
        <v>625</v>
      </c>
      <c r="B100" s="21" t="s">
        <v>213</v>
      </c>
      <c r="C100" s="22">
        <v>13655</v>
      </c>
      <c r="D100" s="7" t="str">
        <f t="shared" si="11"/>
        <v>N/A</v>
      </c>
      <c r="E100" s="22">
        <v>14036</v>
      </c>
      <c r="F100" s="7" t="str">
        <f t="shared" si="12"/>
        <v>N/A</v>
      </c>
      <c r="G100" s="22">
        <v>15070</v>
      </c>
      <c r="H100" s="7" t="str">
        <f t="shared" si="13"/>
        <v>N/A</v>
      </c>
      <c r="I100" s="8">
        <v>2.79</v>
      </c>
      <c r="J100" s="8">
        <v>7.367</v>
      </c>
      <c r="K100" s="25" t="s">
        <v>734</v>
      </c>
      <c r="L100" s="85" t="str">
        <f t="shared" si="14"/>
        <v>Yes</v>
      </c>
    </row>
    <row r="101" spans="1:12" ht="25" x14ac:dyDescent="0.25">
      <c r="A101" s="142" t="s">
        <v>1427</v>
      </c>
      <c r="B101" s="21" t="s">
        <v>213</v>
      </c>
      <c r="C101" s="26">
        <v>14126.499889999999</v>
      </c>
      <c r="D101" s="7" t="str">
        <f t="shared" si="11"/>
        <v>N/A</v>
      </c>
      <c r="E101" s="26">
        <v>16289.520091</v>
      </c>
      <c r="F101" s="7" t="str">
        <f t="shared" si="12"/>
        <v>N/A</v>
      </c>
      <c r="G101" s="26">
        <v>18991.274453000002</v>
      </c>
      <c r="H101" s="7" t="str">
        <f t="shared" si="13"/>
        <v>N/A</v>
      </c>
      <c r="I101" s="8">
        <v>15.31</v>
      </c>
      <c r="J101" s="8">
        <v>16.59</v>
      </c>
      <c r="K101" s="25" t="s">
        <v>734</v>
      </c>
      <c r="L101" s="85" t="str">
        <f t="shared" si="14"/>
        <v>Yes</v>
      </c>
    </row>
    <row r="102" spans="1:12" ht="25" x14ac:dyDescent="0.25">
      <c r="A102" s="142" t="s">
        <v>626</v>
      </c>
      <c r="B102" s="21" t="s">
        <v>213</v>
      </c>
      <c r="C102" s="26">
        <v>13798134</v>
      </c>
      <c r="D102" s="7" t="str">
        <f t="shared" si="11"/>
        <v>N/A</v>
      </c>
      <c r="E102" s="26">
        <v>27999447</v>
      </c>
      <c r="F102" s="7" t="str">
        <f t="shared" si="12"/>
        <v>N/A</v>
      </c>
      <c r="G102" s="26">
        <v>43327741</v>
      </c>
      <c r="H102" s="7" t="str">
        <f t="shared" si="13"/>
        <v>N/A</v>
      </c>
      <c r="I102" s="8">
        <v>102.9</v>
      </c>
      <c r="J102" s="8">
        <v>54.74</v>
      </c>
      <c r="K102" s="25" t="s">
        <v>734</v>
      </c>
      <c r="L102" s="85" t="str">
        <f t="shared" si="14"/>
        <v>No</v>
      </c>
    </row>
    <row r="103" spans="1:12" x14ac:dyDescent="0.25">
      <c r="A103" s="142" t="s">
        <v>627</v>
      </c>
      <c r="B103" s="21" t="s">
        <v>213</v>
      </c>
      <c r="C103" s="22">
        <v>7079</v>
      </c>
      <c r="D103" s="7" t="str">
        <f t="shared" si="11"/>
        <v>N/A</v>
      </c>
      <c r="E103" s="22">
        <v>10210</v>
      </c>
      <c r="F103" s="7" t="str">
        <f t="shared" si="12"/>
        <v>N/A</v>
      </c>
      <c r="G103" s="22">
        <v>10974</v>
      </c>
      <c r="H103" s="7" t="str">
        <f t="shared" si="13"/>
        <v>N/A</v>
      </c>
      <c r="I103" s="8">
        <v>44.23</v>
      </c>
      <c r="J103" s="8">
        <v>7.4829999999999997</v>
      </c>
      <c r="K103" s="25" t="s">
        <v>734</v>
      </c>
      <c r="L103" s="85" t="str">
        <f t="shared" si="14"/>
        <v>Yes</v>
      </c>
    </row>
    <row r="104" spans="1:12" ht="25" x14ac:dyDescent="0.25">
      <c r="A104" s="142" t="s">
        <v>1428</v>
      </c>
      <c r="B104" s="21" t="s">
        <v>213</v>
      </c>
      <c r="C104" s="26">
        <v>1949.1642887</v>
      </c>
      <c r="D104" s="7" t="str">
        <f t="shared" si="11"/>
        <v>N/A</v>
      </c>
      <c r="E104" s="26">
        <v>2742.3552399999999</v>
      </c>
      <c r="F104" s="7" t="str">
        <f t="shared" si="12"/>
        <v>N/A</v>
      </c>
      <c r="G104" s="26">
        <v>3948.2176964</v>
      </c>
      <c r="H104" s="7" t="str">
        <f t="shared" si="13"/>
        <v>N/A</v>
      </c>
      <c r="I104" s="8">
        <v>40.69</v>
      </c>
      <c r="J104" s="8">
        <v>43.97</v>
      </c>
      <c r="K104" s="25" t="s">
        <v>734</v>
      </c>
      <c r="L104" s="85" t="str">
        <f t="shared" si="14"/>
        <v>No</v>
      </c>
    </row>
    <row r="105" spans="1:12" ht="25" x14ac:dyDescent="0.25">
      <c r="A105" s="142" t="s">
        <v>628</v>
      </c>
      <c r="B105" s="21" t="s">
        <v>213</v>
      </c>
      <c r="C105" s="26">
        <v>122172759</v>
      </c>
      <c r="D105" s="7" t="str">
        <f t="shared" si="11"/>
        <v>N/A</v>
      </c>
      <c r="E105" s="26">
        <v>120681896</v>
      </c>
      <c r="F105" s="7" t="str">
        <f t="shared" si="12"/>
        <v>N/A</v>
      </c>
      <c r="G105" s="26">
        <v>114417783</v>
      </c>
      <c r="H105" s="7" t="str">
        <f t="shared" si="13"/>
        <v>N/A</v>
      </c>
      <c r="I105" s="8">
        <v>-1.22</v>
      </c>
      <c r="J105" s="8">
        <v>-5.19</v>
      </c>
      <c r="K105" s="25" t="s">
        <v>734</v>
      </c>
      <c r="L105" s="85" t="str">
        <f t="shared" si="14"/>
        <v>Yes</v>
      </c>
    </row>
    <row r="106" spans="1:12" x14ac:dyDescent="0.25">
      <c r="A106" s="142" t="s">
        <v>629</v>
      </c>
      <c r="B106" s="21" t="s">
        <v>213</v>
      </c>
      <c r="C106" s="22">
        <v>4326</v>
      </c>
      <c r="D106" s="7" t="str">
        <f t="shared" si="11"/>
        <v>N/A</v>
      </c>
      <c r="E106" s="22">
        <v>4447</v>
      </c>
      <c r="F106" s="7" t="str">
        <f t="shared" si="12"/>
        <v>N/A</v>
      </c>
      <c r="G106" s="22">
        <v>4673</v>
      </c>
      <c r="H106" s="7" t="str">
        <f t="shared" si="13"/>
        <v>N/A</v>
      </c>
      <c r="I106" s="8">
        <v>2.7970000000000002</v>
      </c>
      <c r="J106" s="8">
        <v>5.0819999999999999</v>
      </c>
      <c r="K106" s="25" t="s">
        <v>734</v>
      </c>
      <c r="L106" s="85" t="str">
        <f t="shared" si="14"/>
        <v>Yes</v>
      </c>
    </row>
    <row r="107" spans="1:12" ht="25" x14ac:dyDescent="0.25">
      <c r="A107" s="142" t="s">
        <v>1429</v>
      </c>
      <c r="B107" s="21" t="s">
        <v>213</v>
      </c>
      <c r="C107" s="26">
        <v>28241.506935000001</v>
      </c>
      <c r="D107" s="7" t="str">
        <f t="shared" si="11"/>
        <v>N/A</v>
      </c>
      <c r="E107" s="26">
        <v>27137.822351999999</v>
      </c>
      <c r="F107" s="7" t="str">
        <f t="shared" si="12"/>
        <v>N/A</v>
      </c>
      <c r="G107" s="26">
        <v>24484.866894999999</v>
      </c>
      <c r="H107" s="7" t="str">
        <f t="shared" si="13"/>
        <v>N/A</v>
      </c>
      <c r="I107" s="8">
        <v>-3.91</v>
      </c>
      <c r="J107" s="8">
        <v>-9.7799999999999994</v>
      </c>
      <c r="K107" s="25" t="s">
        <v>734</v>
      </c>
      <c r="L107" s="85" t="str">
        <f t="shared" si="14"/>
        <v>Yes</v>
      </c>
    </row>
    <row r="108" spans="1:12" ht="25" x14ac:dyDescent="0.25">
      <c r="A108" s="142" t="s">
        <v>630</v>
      </c>
      <c r="B108" s="21" t="s">
        <v>213</v>
      </c>
      <c r="C108" s="26">
        <v>32968</v>
      </c>
      <c r="D108" s="7" t="str">
        <f t="shared" si="11"/>
        <v>N/A</v>
      </c>
      <c r="E108" s="26">
        <v>38643</v>
      </c>
      <c r="F108" s="7" t="str">
        <f t="shared" si="12"/>
        <v>N/A</v>
      </c>
      <c r="G108" s="26">
        <v>29408</v>
      </c>
      <c r="H108" s="7" t="str">
        <f t="shared" si="13"/>
        <v>N/A</v>
      </c>
      <c r="I108" s="8">
        <v>17.21</v>
      </c>
      <c r="J108" s="8">
        <v>-23.9</v>
      </c>
      <c r="K108" s="25" t="s">
        <v>734</v>
      </c>
      <c r="L108" s="85" t="str">
        <f t="shared" si="14"/>
        <v>Yes</v>
      </c>
    </row>
    <row r="109" spans="1:12" x14ac:dyDescent="0.25">
      <c r="A109" s="142" t="s">
        <v>631</v>
      </c>
      <c r="B109" s="21" t="s">
        <v>213</v>
      </c>
      <c r="C109" s="22">
        <v>1293</v>
      </c>
      <c r="D109" s="7" t="str">
        <f t="shared" si="11"/>
        <v>N/A</v>
      </c>
      <c r="E109" s="22">
        <v>2324</v>
      </c>
      <c r="F109" s="7" t="str">
        <f t="shared" si="12"/>
        <v>N/A</v>
      </c>
      <c r="G109" s="22">
        <v>2769</v>
      </c>
      <c r="H109" s="7" t="str">
        <f t="shared" si="13"/>
        <v>N/A</v>
      </c>
      <c r="I109" s="8">
        <v>79.739999999999995</v>
      </c>
      <c r="J109" s="8">
        <v>19.149999999999999</v>
      </c>
      <c r="K109" s="25" t="s">
        <v>734</v>
      </c>
      <c r="L109" s="85" t="str">
        <f t="shared" si="14"/>
        <v>Yes</v>
      </c>
    </row>
    <row r="110" spans="1:12" ht="25" x14ac:dyDescent="0.25">
      <c r="A110" s="142" t="s">
        <v>1430</v>
      </c>
      <c r="B110" s="21" t="s">
        <v>213</v>
      </c>
      <c r="C110" s="26">
        <v>25.497293117000002</v>
      </c>
      <c r="D110" s="7" t="str">
        <f t="shared" si="11"/>
        <v>N/A</v>
      </c>
      <c r="E110" s="26">
        <v>16.627796902</v>
      </c>
      <c r="F110" s="7" t="str">
        <f t="shared" si="12"/>
        <v>N/A</v>
      </c>
      <c r="G110" s="26">
        <v>10.620440592</v>
      </c>
      <c r="H110" s="7" t="str">
        <f t="shared" si="13"/>
        <v>N/A</v>
      </c>
      <c r="I110" s="8">
        <v>-34.799999999999997</v>
      </c>
      <c r="J110" s="8">
        <v>-36.1</v>
      </c>
      <c r="K110" s="25" t="s">
        <v>734</v>
      </c>
      <c r="L110" s="85" t="str">
        <f t="shared" si="14"/>
        <v>No</v>
      </c>
    </row>
    <row r="111" spans="1:12" x14ac:dyDescent="0.25">
      <c r="A111" s="142" t="s">
        <v>632</v>
      </c>
      <c r="B111" s="21" t="s">
        <v>213</v>
      </c>
      <c r="C111" s="26">
        <v>32024452</v>
      </c>
      <c r="D111" s="7" t="str">
        <f t="shared" si="11"/>
        <v>N/A</v>
      </c>
      <c r="E111" s="26">
        <v>32125530</v>
      </c>
      <c r="F111" s="7" t="str">
        <f t="shared" si="12"/>
        <v>N/A</v>
      </c>
      <c r="G111" s="26">
        <v>34275853</v>
      </c>
      <c r="H111" s="7" t="str">
        <f t="shared" si="13"/>
        <v>N/A</v>
      </c>
      <c r="I111" s="8">
        <v>0.31559999999999999</v>
      </c>
      <c r="J111" s="8">
        <v>6.694</v>
      </c>
      <c r="K111" s="25" t="s">
        <v>734</v>
      </c>
      <c r="L111" s="85" t="str">
        <f t="shared" si="14"/>
        <v>Yes</v>
      </c>
    </row>
    <row r="112" spans="1:12" x14ac:dyDescent="0.25">
      <c r="A112" s="142" t="s">
        <v>633</v>
      </c>
      <c r="B112" s="21" t="s">
        <v>213</v>
      </c>
      <c r="C112" s="22">
        <v>2201</v>
      </c>
      <c r="D112" s="7" t="str">
        <f t="shared" si="11"/>
        <v>N/A</v>
      </c>
      <c r="E112" s="22">
        <v>2287</v>
      </c>
      <c r="F112" s="7" t="str">
        <f t="shared" si="12"/>
        <v>N/A</v>
      </c>
      <c r="G112" s="22">
        <v>2379</v>
      </c>
      <c r="H112" s="7" t="str">
        <f t="shared" si="13"/>
        <v>N/A</v>
      </c>
      <c r="I112" s="8">
        <v>3.907</v>
      </c>
      <c r="J112" s="8">
        <v>4.0229999999999997</v>
      </c>
      <c r="K112" s="25" t="s">
        <v>734</v>
      </c>
      <c r="L112" s="85" t="str">
        <f t="shared" si="14"/>
        <v>Yes</v>
      </c>
    </row>
    <row r="113" spans="1:12" x14ac:dyDescent="0.25">
      <c r="A113" s="142" t="s">
        <v>1431</v>
      </c>
      <c r="B113" s="21" t="s">
        <v>213</v>
      </c>
      <c r="C113" s="26">
        <v>14549.955475000001</v>
      </c>
      <c r="D113" s="7" t="str">
        <f t="shared" si="11"/>
        <v>N/A</v>
      </c>
      <c r="E113" s="26">
        <v>14047.017927000001</v>
      </c>
      <c r="F113" s="7" t="str">
        <f t="shared" si="12"/>
        <v>N/A</v>
      </c>
      <c r="G113" s="26">
        <v>14407.672551</v>
      </c>
      <c r="H113" s="7" t="str">
        <f t="shared" si="13"/>
        <v>N/A</v>
      </c>
      <c r="I113" s="8">
        <v>-3.46</v>
      </c>
      <c r="J113" s="8">
        <v>2.5670000000000002</v>
      </c>
      <c r="K113" s="25" t="s">
        <v>734</v>
      </c>
      <c r="L113" s="85" t="str">
        <f t="shared" si="14"/>
        <v>Yes</v>
      </c>
    </row>
    <row r="114" spans="1:12" ht="25" x14ac:dyDescent="0.25">
      <c r="A114" s="142" t="s">
        <v>634</v>
      </c>
      <c r="B114" s="21" t="s">
        <v>213</v>
      </c>
      <c r="C114" s="26">
        <v>419931</v>
      </c>
      <c r="D114" s="7" t="str">
        <f t="shared" si="11"/>
        <v>N/A</v>
      </c>
      <c r="E114" s="26">
        <v>1000761</v>
      </c>
      <c r="F114" s="7" t="str">
        <f t="shared" si="12"/>
        <v>N/A</v>
      </c>
      <c r="G114" s="26">
        <v>1128820</v>
      </c>
      <c r="H114" s="7" t="str">
        <f t="shared" si="13"/>
        <v>N/A</v>
      </c>
      <c r="I114" s="8">
        <v>138.30000000000001</v>
      </c>
      <c r="J114" s="8">
        <v>12.8</v>
      </c>
      <c r="K114" s="25" t="s">
        <v>734</v>
      </c>
      <c r="L114" s="85" t="str">
        <f>IF(J114="Div by 0", "N/A", IF(OR(J114="N/A",K114="N/A"),"N/A", IF(J114&gt;VALUE(MID(K114,1,2)), "No", IF(J114&lt;-1*VALUE(MID(K114,1,2)), "No", "Yes"))))</f>
        <v>Yes</v>
      </c>
    </row>
    <row r="115" spans="1:12" x14ac:dyDescent="0.25">
      <c r="A115" s="142" t="s">
        <v>635</v>
      </c>
      <c r="B115" s="21" t="s">
        <v>213</v>
      </c>
      <c r="C115" s="22">
        <v>6067</v>
      </c>
      <c r="D115" s="7" t="str">
        <f t="shared" si="11"/>
        <v>N/A</v>
      </c>
      <c r="E115" s="22">
        <v>10815</v>
      </c>
      <c r="F115" s="7" t="str">
        <f t="shared" si="12"/>
        <v>N/A</v>
      </c>
      <c r="G115" s="22">
        <v>12087</v>
      </c>
      <c r="H115" s="7" t="str">
        <f t="shared" si="13"/>
        <v>N/A</v>
      </c>
      <c r="I115" s="8">
        <v>78.260000000000005</v>
      </c>
      <c r="J115" s="8">
        <v>11.76</v>
      </c>
      <c r="K115" s="25" t="s">
        <v>734</v>
      </c>
      <c r="L115" s="85" t="str">
        <f t="shared" ref="L115:L119" si="15">IF(J115="Div by 0", "N/A", IF(OR(J115="N/A",K115="N/A"),"N/A", IF(J115&gt;VALUE(MID(K115,1,2)), "No", IF(J115&lt;-1*VALUE(MID(K115,1,2)), "No", "Yes"))))</f>
        <v>Yes</v>
      </c>
    </row>
    <row r="116" spans="1:12" ht="25" x14ac:dyDescent="0.25">
      <c r="A116" s="142" t="s">
        <v>1432</v>
      </c>
      <c r="B116" s="21" t="s">
        <v>213</v>
      </c>
      <c r="C116" s="26">
        <v>69.215592549999997</v>
      </c>
      <c r="D116" s="7" t="str">
        <f t="shared" si="11"/>
        <v>N/A</v>
      </c>
      <c r="E116" s="26">
        <v>92.534535367999993</v>
      </c>
      <c r="F116" s="7" t="str">
        <f t="shared" si="12"/>
        <v>N/A</v>
      </c>
      <c r="G116" s="26">
        <v>93.391246793999997</v>
      </c>
      <c r="H116" s="7" t="str">
        <f t="shared" si="13"/>
        <v>N/A</v>
      </c>
      <c r="I116" s="8">
        <v>33.69</v>
      </c>
      <c r="J116" s="8">
        <v>0.92579999999999996</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95199325</v>
      </c>
      <c r="D120" s="7" t="str">
        <f t="shared" si="11"/>
        <v>N/A</v>
      </c>
      <c r="E120" s="26">
        <v>33435837</v>
      </c>
      <c r="F120" s="7" t="str">
        <f t="shared" si="12"/>
        <v>N/A</v>
      </c>
      <c r="G120" s="26">
        <v>34718736</v>
      </c>
      <c r="H120" s="7" t="str">
        <f t="shared" si="13"/>
        <v>N/A</v>
      </c>
      <c r="I120" s="8">
        <v>-64.900000000000006</v>
      </c>
      <c r="J120" s="8">
        <v>3.8370000000000002</v>
      </c>
      <c r="K120" s="25" t="s">
        <v>734</v>
      </c>
      <c r="L120" s="85" t="str">
        <f t="shared" ref="L120:L131" si="16">IF(J120="Div by 0", "N/A", IF(K120="N/A","N/A", IF(J120&gt;VALUE(MID(K120,1,2)), "No", IF(J120&lt;-1*VALUE(MID(K120,1,2)), "No", "Yes"))))</f>
        <v>Yes</v>
      </c>
    </row>
    <row r="121" spans="1:12" x14ac:dyDescent="0.25">
      <c r="A121" s="142" t="s">
        <v>639</v>
      </c>
      <c r="B121" s="21" t="s">
        <v>213</v>
      </c>
      <c r="C121" s="22">
        <v>48722</v>
      </c>
      <c r="D121" s="7" t="str">
        <f t="shared" si="11"/>
        <v>N/A</v>
      </c>
      <c r="E121" s="22">
        <v>49073</v>
      </c>
      <c r="F121" s="7" t="str">
        <f t="shared" si="12"/>
        <v>N/A</v>
      </c>
      <c r="G121" s="22">
        <v>49332</v>
      </c>
      <c r="H121" s="7" t="str">
        <f t="shared" si="13"/>
        <v>N/A</v>
      </c>
      <c r="I121" s="8">
        <v>0.72040000000000004</v>
      </c>
      <c r="J121" s="8">
        <v>0.52780000000000005</v>
      </c>
      <c r="K121" s="25" t="s">
        <v>734</v>
      </c>
      <c r="L121" s="85" t="str">
        <f t="shared" si="16"/>
        <v>Yes</v>
      </c>
    </row>
    <row r="122" spans="1:12" ht="25" x14ac:dyDescent="0.25">
      <c r="A122" s="142" t="s">
        <v>1434</v>
      </c>
      <c r="B122" s="21" t="s">
        <v>213</v>
      </c>
      <c r="C122" s="26">
        <v>1953.9289233</v>
      </c>
      <c r="D122" s="7" t="str">
        <f t="shared" si="11"/>
        <v>N/A</v>
      </c>
      <c r="E122" s="26">
        <v>681.34894952000002</v>
      </c>
      <c r="F122" s="7" t="str">
        <f t="shared" si="12"/>
        <v>N/A</v>
      </c>
      <c r="G122" s="26">
        <v>703.77718316999994</v>
      </c>
      <c r="H122" s="7" t="str">
        <f t="shared" si="13"/>
        <v>N/A</v>
      </c>
      <c r="I122" s="8">
        <v>-65.099999999999994</v>
      </c>
      <c r="J122" s="8">
        <v>3.2919999999999998</v>
      </c>
      <c r="K122" s="25" t="s">
        <v>734</v>
      </c>
      <c r="L122" s="85" t="str">
        <f t="shared" si="16"/>
        <v>Yes</v>
      </c>
    </row>
    <row r="123" spans="1:12" ht="25" x14ac:dyDescent="0.25">
      <c r="A123" s="142" t="s">
        <v>640</v>
      </c>
      <c r="B123" s="21" t="s">
        <v>213</v>
      </c>
      <c r="C123" s="26">
        <v>347957540</v>
      </c>
      <c r="D123" s="7" t="str">
        <f t="shared" ref="D123:D131" si="17">IF($B123="N/A","N/A",IF(C123&gt;10,"No",IF(C123&lt;-10,"No","Yes")))</f>
        <v>N/A</v>
      </c>
      <c r="E123" s="26">
        <v>380566285</v>
      </c>
      <c r="F123" s="7" t="str">
        <f t="shared" ref="F123:F131" si="18">IF($B123="N/A","N/A",IF(E123&gt;10,"No",IF(E123&lt;-10,"No","Yes")))</f>
        <v>N/A</v>
      </c>
      <c r="G123" s="26">
        <v>586336637</v>
      </c>
      <c r="H123" s="7" t="str">
        <f t="shared" ref="H123:H131" si="19">IF($B123="N/A","N/A",IF(G123&gt;10,"No",IF(G123&lt;-10,"No","Yes")))</f>
        <v>N/A</v>
      </c>
      <c r="I123" s="8">
        <v>9.3710000000000004</v>
      </c>
      <c r="J123" s="8">
        <v>54.07</v>
      </c>
      <c r="K123" s="25" t="s">
        <v>734</v>
      </c>
      <c r="L123" s="85" t="str">
        <f t="shared" si="16"/>
        <v>No</v>
      </c>
    </row>
    <row r="124" spans="1:12" x14ac:dyDescent="0.25">
      <c r="A124" s="142" t="s">
        <v>641</v>
      </c>
      <c r="B124" s="21" t="s">
        <v>213</v>
      </c>
      <c r="C124" s="22">
        <v>3300</v>
      </c>
      <c r="D124" s="7" t="str">
        <f t="shared" si="17"/>
        <v>N/A</v>
      </c>
      <c r="E124" s="22">
        <v>3655</v>
      </c>
      <c r="F124" s="7" t="str">
        <f t="shared" si="18"/>
        <v>N/A</v>
      </c>
      <c r="G124" s="22">
        <v>3755</v>
      </c>
      <c r="H124" s="7" t="str">
        <f t="shared" si="19"/>
        <v>N/A</v>
      </c>
      <c r="I124" s="8">
        <v>10.76</v>
      </c>
      <c r="J124" s="8">
        <v>2.7360000000000002</v>
      </c>
      <c r="K124" s="25" t="s">
        <v>734</v>
      </c>
      <c r="L124" s="85" t="str">
        <f t="shared" si="16"/>
        <v>Yes</v>
      </c>
    </row>
    <row r="125" spans="1:12" ht="25" x14ac:dyDescent="0.25">
      <c r="A125" s="142" t="s">
        <v>1435</v>
      </c>
      <c r="B125" s="21" t="s">
        <v>213</v>
      </c>
      <c r="C125" s="26">
        <v>105441.67879000001</v>
      </c>
      <c r="D125" s="7" t="str">
        <f t="shared" si="17"/>
        <v>N/A</v>
      </c>
      <c r="E125" s="26">
        <v>104122.1026</v>
      </c>
      <c r="F125" s="7" t="str">
        <f t="shared" si="18"/>
        <v>N/A</v>
      </c>
      <c r="G125" s="26">
        <v>156148.23887999999</v>
      </c>
      <c r="H125" s="7" t="str">
        <f t="shared" si="19"/>
        <v>N/A</v>
      </c>
      <c r="I125" s="8">
        <v>-1.25</v>
      </c>
      <c r="J125" s="8">
        <v>49.97</v>
      </c>
      <c r="K125" s="25" t="s">
        <v>734</v>
      </c>
      <c r="L125" s="85" t="str">
        <f t="shared" si="16"/>
        <v>No</v>
      </c>
    </row>
    <row r="126" spans="1:12" ht="25" x14ac:dyDescent="0.25">
      <c r="A126" s="142" t="s">
        <v>642</v>
      </c>
      <c r="B126" s="21" t="s">
        <v>213</v>
      </c>
      <c r="C126" s="26">
        <v>17043333</v>
      </c>
      <c r="D126" s="7" t="str">
        <f t="shared" si="17"/>
        <v>N/A</v>
      </c>
      <c r="E126" s="26">
        <v>16267809</v>
      </c>
      <c r="F126" s="7" t="str">
        <f t="shared" si="18"/>
        <v>N/A</v>
      </c>
      <c r="G126" s="26">
        <v>17962863</v>
      </c>
      <c r="H126" s="7" t="str">
        <f t="shared" si="19"/>
        <v>N/A</v>
      </c>
      <c r="I126" s="8">
        <v>-4.55</v>
      </c>
      <c r="J126" s="8">
        <v>10.42</v>
      </c>
      <c r="K126" s="25" t="s">
        <v>734</v>
      </c>
      <c r="L126" s="85" t="str">
        <f t="shared" si="16"/>
        <v>Yes</v>
      </c>
    </row>
    <row r="127" spans="1:12" x14ac:dyDescent="0.25">
      <c r="A127" s="142" t="s">
        <v>643</v>
      </c>
      <c r="B127" s="21" t="s">
        <v>213</v>
      </c>
      <c r="C127" s="22">
        <v>18875</v>
      </c>
      <c r="D127" s="7" t="str">
        <f t="shared" si="17"/>
        <v>N/A</v>
      </c>
      <c r="E127" s="22">
        <v>15058</v>
      </c>
      <c r="F127" s="7" t="str">
        <f t="shared" si="18"/>
        <v>N/A</v>
      </c>
      <c r="G127" s="22">
        <v>14400</v>
      </c>
      <c r="H127" s="7" t="str">
        <f t="shared" si="19"/>
        <v>N/A</v>
      </c>
      <c r="I127" s="8">
        <v>-20.2</v>
      </c>
      <c r="J127" s="8">
        <v>-4.37</v>
      </c>
      <c r="K127" s="25" t="s">
        <v>734</v>
      </c>
      <c r="L127" s="85" t="str">
        <f t="shared" si="16"/>
        <v>Yes</v>
      </c>
    </row>
    <row r="128" spans="1:12" ht="25" x14ac:dyDescent="0.25">
      <c r="A128" s="142" t="s">
        <v>1436</v>
      </c>
      <c r="B128" s="21" t="s">
        <v>213</v>
      </c>
      <c r="C128" s="26">
        <v>902.95803974</v>
      </c>
      <c r="D128" s="7" t="str">
        <f t="shared" si="17"/>
        <v>N/A</v>
      </c>
      <c r="E128" s="26">
        <v>1080.3432726999999</v>
      </c>
      <c r="F128" s="7" t="str">
        <f t="shared" si="18"/>
        <v>N/A</v>
      </c>
      <c r="G128" s="26">
        <v>1247.4210416999999</v>
      </c>
      <c r="H128" s="7" t="str">
        <f t="shared" si="19"/>
        <v>N/A</v>
      </c>
      <c r="I128" s="8">
        <v>19.64</v>
      </c>
      <c r="J128" s="8">
        <v>15.47</v>
      </c>
      <c r="K128" s="25" t="s">
        <v>734</v>
      </c>
      <c r="L128" s="85" t="str">
        <f t="shared" si="16"/>
        <v>Yes</v>
      </c>
    </row>
    <row r="129" spans="1:12" ht="25" x14ac:dyDescent="0.25">
      <c r="A129" s="142" t="s">
        <v>644</v>
      </c>
      <c r="B129" s="21" t="s">
        <v>213</v>
      </c>
      <c r="C129" s="26">
        <v>74024284</v>
      </c>
      <c r="D129" s="7" t="str">
        <f t="shared" si="17"/>
        <v>N/A</v>
      </c>
      <c r="E129" s="26">
        <v>72724555</v>
      </c>
      <c r="F129" s="7" t="str">
        <f t="shared" si="18"/>
        <v>N/A</v>
      </c>
      <c r="G129" s="26">
        <v>104899726</v>
      </c>
      <c r="H129" s="7" t="str">
        <f t="shared" si="19"/>
        <v>N/A</v>
      </c>
      <c r="I129" s="8">
        <v>-1.76</v>
      </c>
      <c r="J129" s="8">
        <v>44.24</v>
      </c>
      <c r="K129" s="25" t="s">
        <v>734</v>
      </c>
      <c r="L129" s="85" t="str">
        <f t="shared" si="16"/>
        <v>No</v>
      </c>
    </row>
    <row r="130" spans="1:12" x14ac:dyDescent="0.25">
      <c r="A130" s="142" t="s">
        <v>645</v>
      </c>
      <c r="B130" s="21" t="s">
        <v>213</v>
      </c>
      <c r="C130" s="22">
        <v>4395</v>
      </c>
      <c r="D130" s="7" t="str">
        <f t="shared" si="17"/>
        <v>N/A</v>
      </c>
      <c r="E130" s="22">
        <v>4400</v>
      </c>
      <c r="F130" s="7" t="str">
        <f t="shared" si="18"/>
        <v>N/A</v>
      </c>
      <c r="G130" s="22">
        <v>4577</v>
      </c>
      <c r="H130" s="7" t="str">
        <f t="shared" si="19"/>
        <v>N/A</v>
      </c>
      <c r="I130" s="8">
        <v>0.1138</v>
      </c>
      <c r="J130" s="8">
        <v>4.0229999999999997</v>
      </c>
      <c r="K130" s="25" t="s">
        <v>734</v>
      </c>
      <c r="L130" s="85" t="str">
        <f t="shared" si="16"/>
        <v>Yes</v>
      </c>
    </row>
    <row r="131" spans="1:12" ht="25" x14ac:dyDescent="0.25">
      <c r="A131" s="142" t="s">
        <v>1437</v>
      </c>
      <c r="B131" s="21" t="s">
        <v>213</v>
      </c>
      <c r="C131" s="26">
        <v>16842.840500999999</v>
      </c>
      <c r="D131" s="7" t="str">
        <f t="shared" si="17"/>
        <v>N/A</v>
      </c>
      <c r="E131" s="26">
        <v>16528.307955</v>
      </c>
      <c r="F131" s="7" t="str">
        <f t="shared" si="18"/>
        <v>N/A</v>
      </c>
      <c r="G131" s="26">
        <v>22918.882674</v>
      </c>
      <c r="H131" s="7" t="str">
        <f t="shared" si="19"/>
        <v>N/A</v>
      </c>
      <c r="I131" s="8">
        <v>-1.87</v>
      </c>
      <c r="J131" s="8">
        <v>38.659999999999997</v>
      </c>
      <c r="K131" s="25" t="s">
        <v>734</v>
      </c>
      <c r="L131" s="85" t="str">
        <f t="shared" si="16"/>
        <v>No</v>
      </c>
    </row>
    <row r="132" spans="1:12" x14ac:dyDescent="0.25">
      <c r="A132" s="142" t="s">
        <v>1438</v>
      </c>
      <c r="B132" s="21" t="s">
        <v>213</v>
      </c>
      <c r="C132" s="26">
        <v>737.20613754999999</v>
      </c>
      <c r="D132" s="7" t="str">
        <f t="shared" ref="D132:D143" si="20">IF($B132="N/A","N/A",IF(C132&gt;10,"No",IF(C132&lt;-10,"No","Yes")))</f>
        <v>N/A</v>
      </c>
      <c r="E132" s="26">
        <v>720.61096339999995</v>
      </c>
      <c r="F132" s="7" t="str">
        <f t="shared" ref="F132:F143" si="21">IF($B132="N/A","N/A",IF(E132&gt;10,"No",IF(E132&lt;-10,"No","Yes")))</f>
        <v>N/A</v>
      </c>
      <c r="G132" s="26">
        <v>756.59687410000004</v>
      </c>
      <c r="H132" s="7" t="str">
        <f t="shared" ref="H132:H143" si="22">IF($B132="N/A","N/A",IF(G132&gt;10,"No",IF(G132&lt;-10,"No","Yes")))</f>
        <v>N/A</v>
      </c>
      <c r="I132" s="8">
        <v>-2.25</v>
      </c>
      <c r="J132" s="8">
        <v>4.9939999999999998</v>
      </c>
      <c r="K132" s="25" t="s">
        <v>734</v>
      </c>
      <c r="L132" s="85" t="str">
        <f t="shared" ref="L132:L143" si="23">IF(J132="Div by 0", "N/A", IF(K132="N/A","N/A", IF(J132&gt;VALUE(MID(K132,1,2)), "No", IF(J132&lt;-1*VALUE(MID(K132,1,2)), "No", "Yes"))))</f>
        <v>Yes</v>
      </c>
    </row>
    <row r="133" spans="1:12" x14ac:dyDescent="0.25">
      <c r="A133" s="142" t="s">
        <v>1439</v>
      </c>
      <c r="B133" s="21" t="s">
        <v>213</v>
      </c>
      <c r="C133" s="26">
        <v>753.00602887000002</v>
      </c>
      <c r="D133" s="7" t="str">
        <f t="shared" si="20"/>
        <v>N/A</v>
      </c>
      <c r="E133" s="26">
        <v>713.03524156000003</v>
      </c>
      <c r="F133" s="7" t="str">
        <f t="shared" si="21"/>
        <v>N/A</v>
      </c>
      <c r="G133" s="26">
        <v>754.74557169000002</v>
      </c>
      <c r="H133" s="7" t="str">
        <f t="shared" si="22"/>
        <v>N/A</v>
      </c>
      <c r="I133" s="8">
        <v>-5.31</v>
      </c>
      <c r="J133" s="8">
        <v>5.85</v>
      </c>
      <c r="K133" s="25" t="s">
        <v>734</v>
      </c>
      <c r="L133" s="85" t="str">
        <f t="shared" si="23"/>
        <v>Yes</v>
      </c>
    </row>
    <row r="134" spans="1:12" x14ac:dyDescent="0.25">
      <c r="A134" s="142" t="s">
        <v>1440</v>
      </c>
      <c r="B134" s="21" t="s">
        <v>213</v>
      </c>
      <c r="C134" s="26">
        <v>699.79668446000005</v>
      </c>
      <c r="D134" s="7" t="str">
        <f t="shared" si="20"/>
        <v>N/A</v>
      </c>
      <c r="E134" s="26">
        <v>689.30021205000003</v>
      </c>
      <c r="F134" s="7" t="str">
        <f t="shared" si="21"/>
        <v>N/A</v>
      </c>
      <c r="G134" s="26">
        <v>671.27150811000001</v>
      </c>
      <c r="H134" s="7" t="str">
        <f t="shared" si="22"/>
        <v>N/A</v>
      </c>
      <c r="I134" s="8">
        <v>-1.5</v>
      </c>
      <c r="J134" s="8">
        <v>-2.62</v>
      </c>
      <c r="K134" s="25" t="s">
        <v>734</v>
      </c>
      <c r="L134" s="85" t="str">
        <f t="shared" si="23"/>
        <v>Yes</v>
      </c>
    </row>
    <row r="135" spans="1:12" x14ac:dyDescent="0.25">
      <c r="A135" s="142" t="s">
        <v>1441</v>
      </c>
      <c r="B135" s="21" t="s">
        <v>213</v>
      </c>
      <c r="C135" s="26">
        <v>16059.053279</v>
      </c>
      <c r="D135" s="7" t="str">
        <f t="shared" si="20"/>
        <v>N/A</v>
      </c>
      <c r="E135" s="26">
        <v>15444.594004</v>
      </c>
      <c r="F135" s="7" t="str">
        <f t="shared" si="21"/>
        <v>N/A</v>
      </c>
      <c r="G135" s="26">
        <v>17385.711652999998</v>
      </c>
      <c r="H135" s="7" t="str">
        <f t="shared" si="22"/>
        <v>N/A</v>
      </c>
      <c r="I135" s="8">
        <v>-3.83</v>
      </c>
      <c r="J135" s="8">
        <v>12.57</v>
      </c>
      <c r="K135" s="25" t="s">
        <v>734</v>
      </c>
      <c r="L135" s="85" t="str">
        <f t="shared" si="23"/>
        <v>Yes</v>
      </c>
    </row>
    <row r="136" spans="1:12" x14ac:dyDescent="0.25">
      <c r="A136" s="142" t="s">
        <v>1442</v>
      </c>
      <c r="B136" s="21" t="s">
        <v>213</v>
      </c>
      <c r="C136" s="26">
        <v>22832.732101000001</v>
      </c>
      <c r="D136" s="7" t="str">
        <f t="shared" si="20"/>
        <v>N/A</v>
      </c>
      <c r="E136" s="26">
        <v>22024.390159999999</v>
      </c>
      <c r="F136" s="7" t="str">
        <f t="shared" si="21"/>
        <v>N/A</v>
      </c>
      <c r="G136" s="26">
        <v>23954.77161</v>
      </c>
      <c r="H136" s="7" t="str">
        <f t="shared" si="22"/>
        <v>N/A</v>
      </c>
      <c r="I136" s="8">
        <v>-3.54</v>
      </c>
      <c r="J136" s="8">
        <v>8.7650000000000006</v>
      </c>
      <c r="K136" s="25" t="s">
        <v>734</v>
      </c>
      <c r="L136" s="85" t="str">
        <f t="shared" si="23"/>
        <v>Yes</v>
      </c>
    </row>
    <row r="137" spans="1:12" x14ac:dyDescent="0.25">
      <c r="A137" s="142" t="s">
        <v>1443</v>
      </c>
      <c r="B137" s="21" t="s">
        <v>213</v>
      </c>
      <c r="C137" s="26">
        <v>9384.3780076999992</v>
      </c>
      <c r="D137" s="7" t="str">
        <f t="shared" si="20"/>
        <v>N/A</v>
      </c>
      <c r="E137" s="26">
        <v>8896.3886450000009</v>
      </c>
      <c r="F137" s="7" t="str">
        <f t="shared" si="21"/>
        <v>N/A</v>
      </c>
      <c r="G137" s="26">
        <v>11715.86688</v>
      </c>
      <c r="H137" s="7" t="str">
        <f t="shared" si="22"/>
        <v>N/A</v>
      </c>
      <c r="I137" s="8">
        <v>-5.2</v>
      </c>
      <c r="J137" s="8">
        <v>31.69</v>
      </c>
      <c r="K137" s="25" t="s">
        <v>734</v>
      </c>
      <c r="L137" s="85" t="str">
        <f t="shared" si="23"/>
        <v>No</v>
      </c>
    </row>
    <row r="138" spans="1:12" x14ac:dyDescent="0.25">
      <c r="A138" s="142" t="s">
        <v>1444</v>
      </c>
      <c r="B138" s="21" t="s">
        <v>213</v>
      </c>
      <c r="C138" s="26">
        <v>260.47076976</v>
      </c>
      <c r="D138" s="7" t="str">
        <f t="shared" si="20"/>
        <v>N/A</v>
      </c>
      <c r="E138" s="26">
        <v>230.17297052999999</v>
      </c>
      <c r="F138" s="7" t="str">
        <f t="shared" si="21"/>
        <v>N/A</v>
      </c>
      <c r="G138" s="26">
        <v>272.35282952</v>
      </c>
      <c r="H138" s="7" t="str">
        <f t="shared" si="22"/>
        <v>N/A</v>
      </c>
      <c r="I138" s="8">
        <v>-11.6</v>
      </c>
      <c r="J138" s="8">
        <v>18.329999999999998</v>
      </c>
      <c r="K138" s="25" t="s">
        <v>734</v>
      </c>
      <c r="L138" s="85" t="str">
        <f t="shared" si="23"/>
        <v>Yes</v>
      </c>
    </row>
    <row r="139" spans="1:12" x14ac:dyDescent="0.25">
      <c r="A139" s="142" t="s">
        <v>1445</v>
      </c>
      <c r="B139" s="21" t="s">
        <v>213</v>
      </c>
      <c r="C139" s="26">
        <v>106.21503672</v>
      </c>
      <c r="D139" s="7" t="str">
        <f t="shared" si="20"/>
        <v>N/A</v>
      </c>
      <c r="E139" s="26">
        <v>84.080513733000004</v>
      </c>
      <c r="F139" s="7" t="str">
        <f t="shared" si="21"/>
        <v>N/A</v>
      </c>
      <c r="G139" s="26">
        <v>79.743669462</v>
      </c>
      <c r="H139" s="7" t="str">
        <f t="shared" si="22"/>
        <v>N/A</v>
      </c>
      <c r="I139" s="8">
        <v>-20.8</v>
      </c>
      <c r="J139" s="8">
        <v>-5.16</v>
      </c>
      <c r="K139" s="25" t="s">
        <v>734</v>
      </c>
      <c r="L139" s="85" t="str">
        <f t="shared" si="23"/>
        <v>Yes</v>
      </c>
    </row>
    <row r="140" spans="1:12" x14ac:dyDescent="0.25">
      <c r="A140" s="142" t="s">
        <v>1446</v>
      </c>
      <c r="B140" s="21" t="s">
        <v>213</v>
      </c>
      <c r="C140" s="26">
        <v>317.7244402</v>
      </c>
      <c r="D140" s="7" t="str">
        <f t="shared" si="20"/>
        <v>N/A</v>
      </c>
      <c r="E140" s="26">
        <v>263.45853118999997</v>
      </c>
      <c r="F140" s="7" t="str">
        <f t="shared" si="21"/>
        <v>N/A</v>
      </c>
      <c r="G140" s="26">
        <v>286.79677303</v>
      </c>
      <c r="H140" s="7" t="str">
        <f t="shared" si="22"/>
        <v>N/A</v>
      </c>
      <c r="I140" s="8">
        <v>-17.100000000000001</v>
      </c>
      <c r="J140" s="8">
        <v>8.8580000000000005</v>
      </c>
      <c r="K140" s="25" t="s">
        <v>734</v>
      </c>
      <c r="L140" s="85" t="str">
        <f t="shared" si="23"/>
        <v>Yes</v>
      </c>
    </row>
    <row r="141" spans="1:12" x14ac:dyDescent="0.25">
      <c r="A141" s="142" t="s">
        <v>1447</v>
      </c>
      <c r="B141" s="21" t="s">
        <v>213</v>
      </c>
      <c r="C141" s="26">
        <v>12361.335493</v>
      </c>
      <c r="D141" s="7" t="str">
        <f t="shared" si="20"/>
        <v>N/A</v>
      </c>
      <c r="E141" s="26">
        <v>13210.678034</v>
      </c>
      <c r="F141" s="7" t="str">
        <f t="shared" si="21"/>
        <v>N/A</v>
      </c>
      <c r="G141" s="26">
        <v>17349.777069</v>
      </c>
      <c r="H141" s="7" t="str">
        <f t="shared" si="22"/>
        <v>N/A</v>
      </c>
      <c r="I141" s="8">
        <v>6.8710000000000004</v>
      </c>
      <c r="J141" s="8">
        <v>31.33</v>
      </c>
      <c r="K141" s="25" t="s">
        <v>734</v>
      </c>
      <c r="L141" s="85" t="str">
        <f t="shared" si="23"/>
        <v>No</v>
      </c>
    </row>
    <row r="142" spans="1:12" x14ac:dyDescent="0.25">
      <c r="A142" s="142" t="s">
        <v>1448</v>
      </c>
      <c r="B142" s="21" t="s">
        <v>213</v>
      </c>
      <c r="C142" s="26">
        <v>7885.5229264</v>
      </c>
      <c r="D142" s="7" t="str">
        <f t="shared" si="20"/>
        <v>N/A</v>
      </c>
      <c r="E142" s="26">
        <v>8729.6061590000008</v>
      </c>
      <c r="F142" s="7" t="str">
        <f t="shared" si="21"/>
        <v>N/A</v>
      </c>
      <c r="G142" s="26">
        <v>10820.115503999999</v>
      </c>
      <c r="H142" s="7" t="str">
        <f t="shared" si="22"/>
        <v>N/A</v>
      </c>
      <c r="I142" s="8">
        <v>10.7</v>
      </c>
      <c r="J142" s="8">
        <v>23.95</v>
      </c>
      <c r="K142" s="25" t="s">
        <v>734</v>
      </c>
      <c r="L142" s="85" t="str">
        <f t="shared" si="23"/>
        <v>Yes</v>
      </c>
    </row>
    <row r="143" spans="1:12" x14ac:dyDescent="0.25">
      <c r="A143" s="142" t="s">
        <v>1449</v>
      </c>
      <c r="B143" s="21" t="s">
        <v>213</v>
      </c>
      <c r="C143" s="26">
        <v>20509.494051999998</v>
      </c>
      <c r="D143" s="7" t="str">
        <f t="shared" si="20"/>
        <v>N/A</v>
      </c>
      <c r="E143" s="26">
        <v>21544.484783</v>
      </c>
      <c r="F143" s="7" t="str">
        <f t="shared" si="21"/>
        <v>N/A</v>
      </c>
      <c r="G143" s="26">
        <v>30031.342064</v>
      </c>
      <c r="H143" s="7" t="str">
        <f t="shared" si="22"/>
        <v>N/A</v>
      </c>
      <c r="I143" s="8">
        <v>5.0460000000000003</v>
      </c>
      <c r="J143" s="8">
        <v>39.39</v>
      </c>
      <c r="K143" s="25" t="s">
        <v>734</v>
      </c>
      <c r="L143" s="85" t="str">
        <f t="shared" si="23"/>
        <v>No</v>
      </c>
    </row>
    <row r="144" spans="1:12" x14ac:dyDescent="0.25">
      <c r="A144" s="142" t="s">
        <v>89</v>
      </c>
      <c r="B144" s="21" t="s">
        <v>213</v>
      </c>
      <c r="C144" s="4">
        <v>21.603279435000001</v>
      </c>
      <c r="D144" s="7" t="str">
        <f t="shared" ref="D144:D161" si="24">IF($B144="N/A","N/A",IF(C144&gt;10,"No",IF(C144&lt;-10,"No","Yes")))</f>
        <v>N/A</v>
      </c>
      <c r="E144" s="4">
        <v>21.390507439</v>
      </c>
      <c r="F144" s="7" t="str">
        <f t="shared" ref="F144:F161" si="25">IF($B144="N/A","N/A",IF(E144&gt;10,"No",IF(E144&lt;-10,"No","Yes")))</f>
        <v>N/A</v>
      </c>
      <c r="G144" s="4">
        <v>20.818995181999998</v>
      </c>
      <c r="H144" s="7" t="str">
        <f t="shared" ref="H144:H161" si="26">IF($B144="N/A","N/A",IF(G144&gt;10,"No",IF(G144&lt;-10,"No","Yes")))</f>
        <v>N/A</v>
      </c>
      <c r="I144" s="8">
        <v>-0.98499999999999999</v>
      </c>
      <c r="J144" s="8">
        <v>-2.67</v>
      </c>
      <c r="K144" s="25" t="s">
        <v>734</v>
      </c>
      <c r="L144" s="85" t="str">
        <f t="shared" ref="L144:L161" si="27">IF(J144="Div by 0", "N/A", IF(K144="N/A","N/A", IF(J144&gt;VALUE(MID(K144,1,2)), "No", IF(J144&lt;-1*VALUE(MID(K144,1,2)), "No", "Yes"))))</f>
        <v>Yes</v>
      </c>
    </row>
    <row r="145" spans="1:12" x14ac:dyDescent="0.25">
      <c r="A145" s="142" t="s">
        <v>474</v>
      </c>
      <c r="B145" s="21" t="s">
        <v>213</v>
      </c>
      <c r="C145" s="4">
        <v>22.544642856999999</v>
      </c>
      <c r="D145" s="7" t="str">
        <f t="shared" si="24"/>
        <v>N/A</v>
      </c>
      <c r="E145" s="4">
        <v>22.580244871000001</v>
      </c>
      <c r="F145" s="7" t="str">
        <f t="shared" si="25"/>
        <v>N/A</v>
      </c>
      <c r="G145" s="4">
        <v>21.865412150000001</v>
      </c>
      <c r="H145" s="7" t="str">
        <f t="shared" si="26"/>
        <v>N/A</v>
      </c>
      <c r="I145" s="8">
        <v>0.15790000000000001</v>
      </c>
      <c r="J145" s="8">
        <v>-3.17</v>
      </c>
      <c r="K145" s="25" t="s">
        <v>734</v>
      </c>
      <c r="L145" s="85" t="str">
        <f t="shared" si="27"/>
        <v>Yes</v>
      </c>
    </row>
    <row r="146" spans="1:12" x14ac:dyDescent="0.25">
      <c r="A146" s="142" t="s">
        <v>475</v>
      </c>
      <c r="B146" s="21" t="s">
        <v>213</v>
      </c>
      <c r="C146" s="4">
        <v>20.698291541</v>
      </c>
      <c r="D146" s="7" t="str">
        <f t="shared" si="24"/>
        <v>N/A</v>
      </c>
      <c r="E146" s="4">
        <v>20.195322999999998</v>
      </c>
      <c r="F146" s="7" t="str">
        <f t="shared" si="25"/>
        <v>N/A</v>
      </c>
      <c r="G146" s="4">
        <v>20.086212058000001</v>
      </c>
      <c r="H146" s="7" t="str">
        <f t="shared" si="26"/>
        <v>N/A</v>
      </c>
      <c r="I146" s="8">
        <v>-2.4300000000000002</v>
      </c>
      <c r="J146" s="8">
        <v>-0.54</v>
      </c>
      <c r="K146" s="25" t="s">
        <v>734</v>
      </c>
      <c r="L146" s="85" t="str">
        <f t="shared" si="27"/>
        <v>Yes</v>
      </c>
    </row>
    <row r="147" spans="1:12" x14ac:dyDescent="0.25">
      <c r="A147" s="142" t="s">
        <v>1450</v>
      </c>
      <c r="B147" s="21" t="s">
        <v>213</v>
      </c>
      <c r="C147" s="4">
        <v>29.769984057999999</v>
      </c>
      <c r="D147" s="7" t="str">
        <f t="shared" si="24"/>
        <v>N/A</v>
      </c>
      <c r="E147" s="4">
        <v>29.288906488999999</v>
      </c>
      <c r="F147" s="7" t="str">
        <f t="shared" si="25"/>
        <v>N/A</v>
      </c>
      <c r="G147" s="4">
        <v>28.483893169000002</v>
      </c>
      <c r="H147" s="7" t="str">
        <f t="shared" si="26"/>
        <v>N/A</v>
      </c>
      <c r="I147" s="8">
        <v>-1.62</v>
      </c>
      <c r="J147" s="8">
        <v>-2.75</v>
      </c>
      <c r="K147" s="25" t="s">
        <v>734</v>
      </c>
      <c r="L147" s="85" t="str">
        <f t="shared" si="27"/>
        <v>Yes</v>
      </c>
    </row>
    <row r="148" spans="1:12" x14ac:dyDescent="0.25">
      <c r="A148" s="142" t="s">
        <v>1451</v>
      </c>
      <c r="B148" s="21" t="s">
        <v>213</v>
      </c>
      <c r="C148" s="4">
        <v>46.743574766000002</v>
      </c>
      <c r="D148" s="7" t="str">
        <f t="shared" si="24"/>
        <v>N/A</v>
      </c>
      <c r="E148" s="4">
        <v>45.787144275000003</v>
      </c>
      <c r="F148" s="7" t="str">
        <f t="shared" si="25"/>
        <v>N/A</v>
      </c>
      <c r="G148" s="4">
        <v>44.767846185000003</v>
      </c>
      <c r="H148" s="7" t="str">
        <f t="shared" si="26"/>
        <v>N/A</v>
      </c>
      <c r="I148" s="8">
        <v>-2.0499999999999998</v>
      </c>
      <c r="J148" s="8">
        <v>-2.23</v>
      </c>
      <c r="K148" s="25" t="s">
        <v>734</v>
      </c>
      <c r="L148" s="85" t="str">
        <f t="shared" si="27"/>
        <v>Yes</v>
      </c>
    </row>
    <row r="149" spans="1:12" x14ac:dyDescent="0.25">
      <c r="A149" s="142" t="s">
        <v>1452</v>
      </c>
      <c r="B149" s="21" t="s">
        <v>213</v>
      </c>
      <c r="C149" s="4">
        <v>10.811294314</v>
      </c>
      <c r="D149" s="7" t="str">
        <f t="shared" si="24"/>
        <v>N/A</v>
      </c>
      <c r="E149" s="4">
        <v>10.829376100999999</v>
      </c>
      <c r="F149" s="7" t="str">
        <f t="shared" si="25"/>
        <v>N/A</v>
      </c>
      <c r="G149" s="4">
        <v>10.788481110999999</v>
      </c>
      <c r="H149" s="7" t="str">
        <f t="shared" si="26"/>
        <v>N/A</v>
      </c>
      <c r="I149" s="8">
        <v>0.16719999999999999</v>
      </c>
      <c r="J149" s="8">
        <v>-0.378</v>
      </c>
      <c r="K149" s="25" t="s">
        <v>734</v>
      </c>
      <c r="L149" s="85" t="str">
        <f t="shared" si="27"/>
        <v>Yes</v>
      </c>
    </row>
    <row r="150" spans="1:12" x14ac:dyDescent="0.25">
      <c r="A150" s="142" t="s">
        <v>90</v>
      </c>
      <c r="B150" s="21" t="s">
        <v>213</v>
      </c>
      <c r="C150" s="4">
        <v>49.460259622000002</v>
      </c>
      <c r="D150" s="7" t="str">
        <f t="shared" si="24"/>
        <v>N/A</v>
      </c>
      <c r="E150" s="4">
        <v>33.684448719000002</v>
      </c>
      <c r="F150" s="7" t="str">
        <f t="shared" si="25"/>
        <v>N/A</v>
      </c>
      <c r="G150" s="4">
        <v>27.344981462</v>
      </c>
      <c r="H150" s="7" t="str">
        <f t="shared" si="26"/>
        <v>N/A</v>
      </c>
      <c r="I150" s="8">
        <v>-31.9</v>
      </c>
      <c r="J150" s="8">
        <v>-18.8</v>
      </c>
      <c r="K150" s="25" t="s">
        <v>734</v>
      </c>
      <c r="L150" s="85" t="str">
        <f t="shared" si="27"/>
        <v>Yes</v>
      </c>
    </row>
    <row r="151" spans="1:12" x14ac:dyDescent="0.25">
      <c r="A151" s="142" t="s">
        <v>476</v>
      </c>
      <c r="B151" s="21" t="s">
        <v>213</v>
      </c>
      <c r="C151" s="4">
        <v>42.802903872000002</v>
      </c>
      <c r="D151" s="7" t="str">
        <f t="shared" si="24"/>
        <v>N/A</v>
      </c>
      <c r="E151" s="4">
        <v>25.725926539</v>
      </c>
      <c r="F151" s="7" t="str">
        <f t="shared" si="25"/>
        <v>N/A</v>
      </c>
      <c r="G151" s="4">
        <v>22.718347309999999</v>
      </c>
      <c r="H151" s="7" t="str">
        <f t="shared" si="26"/>
        <v>N/A</v>
      </c>
      <c r="I151" s="8">
        <v>-39.9</v>
      </c>
      <c r="J151" s="8">
        <v>-11.7</v>
      </c>
      <c r="K151" s="25" t="s">
        <v>734</v>
      </c>
      <c r="L151" s="85" t="str">
        <f t="shared" si="27"/>
        <v>Yes</v>
      </c>
    </row>
    <row r="152" spans="1:12" x14ac:dyDescent="0.25">
      <c r="A152" s="142" t="s">
        <v>477</v>
      </c>
      <c r="B152" s="21" t="s">
        <v>213</v>
      </c>
      <c r="C152" s="4">
        <v>53.779182444</v>
      </c>
      <c r="D152" s="7" t="str">
        <f t="shared" si="24"/>
        <v>N/A</v>
      </c>
      <c r="E152" s="4">
        <v>37.024758833</v>
      </c>
      <c r="F152" s="7" t="str">
        <f t="shared" si="25"/>
        <v>N/A</v>
      </c>
      <c r="G152" s="4">
        <v>29.198347601999998</v>
      </c>
      <c r="H152" s="7" t="str">
        <f t="shared" si="26"/>
        <v>N/A</v>
      </c>
      <c r="I152" s="8">
        <v>-31.2</v>
      </c>
      <c r="J152" s="8">
        <v>-21.1</v>
      </c>
      <c r="K152" s="25" t="s">
        <v>734</v>
      </c>
      <c r="L152" s="85" t="str">
        <f t="shared" si="27"/>
        <v>Yes</v>
      </c>
    </row>
    <row r="153" spans="1:12" x14ac:dyDescent="0.25">
      <c r="A153" s="142" t="s">
        <v>117</v>
      </c>
      <c r="B153" s="21" t="s">
        <v>213</v>
      </c>
      <c r="C153" s="4">
        <v>92.253473013000004</v>
      </c>
      <c r="D153" s="7" t="str">
        <f t="shared" si="24"/>
        <v>N/A</v>
      </c>
      <c r="E153" s="4">
        <v>93.496634044000004</v>
      </c>
      <c r="F153" s="7" t="str">
        <f t="shared" si="25"/>
        <v>N/A</v>
      </c>
      <c r="G153" s="4">
        <v>94.335412828000003</v>
      </c>
      <c r="H153" s="7" t="str">
        <f t="shared" si="26"/>
        <v>N/A</v>
      </c>
      <c r="I153" s="8">
        <v>1.3480000000000001</v>
      </c>
      <c r="J153" s="8">
        <v>0.89710000000000001</v>
      </c>
      <c r="K153" s="25" t="s">
        <v>734</v>
      </c>
      <c r="L153" s="85" t="str">
        <f t="shared" si="27"/>
        <v>Yes</v>
      </c>
    </row>
    <row r="154" spans="1:12" x14ac:dyDescent="0.25">
      <c r="A154" s="142" t="s">
        <v>478</v>
      </c>
      <c r="B154" s="21" t="s">
        <v>213</v>
      </c>
      <c r="C154" s="4">
        <v>90.065921227999993</v>
      </c>
      <c r="D154" s="7" t="str">
        <f t="shared" si="24"/>
        <v>N/A</v>
      </c>
      <c r="E154" s="4">
        <v>91.927945069000003</v>
      </c>
      <c r="F154" s="7" t="str">
        <f t="shared" si="25"/>
        <v>N/A</v>
      </c>
      <c r="G154" s="4">
        <v>93.364696257000006</v>
      </c>
      <c r="H154" s="7" t="str">
        <f t="shared" si="26"/>
        <v>N/A</v>
      </c>
      <c r="I154" s="8">
        <v>2.0670000000000002</v>
      </c>
      <c r="J154" s="8">
        <v>1.5629999999999999</v>
      </c>
      <c r="K154" s="25" t="s">
        <v>734</v>
      </c>
      <c r="L154" s="85" t="str">
        <f t="shared" si="27"/>
        <v>Yes</v>
      </c>
    </row>
    <row r="155" spans="1:12" x14ac:dyDescent="0.25">
      <c r="A155" s="142" t="s">
        <v>479</v>
      </c>
      <c r="B155" s="21" t="s">
        <v>213</v>
      </c>
      <c r="C155" s="4">
        <v>95.393422583000003</v>
      </c>
      <c r="D155" s="7" t="str">
        <f t="shared" si="24"/>
        <v>N/A</v>
      </c>
      <c r="E155" s="4">
        <v>95.878505509999997</v>
      </c>
      <c r="F155" s="7" t="str">
        <f t="shared" si="25"/>
        <v>N/A</v>
      </c>
      <c r="G155" s="4">
        <v>96.120457403000003</v>
      </c>
      <c r="H155" s="7" t="str">
        <f t="shared" si="26"/>
        <v>N/A</v>
      </c>
      <c r="I155" s="8">
        <v>0.50849999999999995</v>
      </c>
      <c r="J155" s="8">
        <v>0.25240000000000001</v>
      </c>
      <c r="K155" s="25" t="s">
        <v>734</v>
      </c>
      <c r="L155" s="85" t="str">
        <f t="shared" si="27"/>
        <v>Yes</v>
      </c>
    </row>
    <row r="156" spans="1:12" x14ac:dyDescent="0.25">
      <c r="A156" s="142" t="s">
        <v>1453</v>
      </c>
      <c r="B156" s="21" t="s">
        <v>213</v>
      </c>
      <c r="C156" s="22">
        <v>1.8293274299</v>
      </c>
      <c r="D156" s="7" t="str">
        <f t="shared" si="24"/>
        <v>N/A</v>
      </c>
      <c r="E156" s="22">
        <v>1.675235375</v>
      </c>
      <c r="F156" s="7" t="str">
        <f t="shared" si="25"/>
        <v>N/A</v>
      </c>
      <c r="G156" s="22">
        <v>1.6194081577999999</v>
      </c>
      <c r="H156" s="7" t="str">
        <f t="shared" si="26"/>
        <v>N/A</v>
      </c>
      <c r="I156" s="8">
        <v>-8.42</v>
      </c>
      <c r="J156" s="8">
        <v>-3.33</v>
      </c>
      <c r="K156" s="25" t="s">
        <v>734</v>
      </c>
      <c r="L156" s="85" t="str">
        <f t="shared" si="27"/>
        <v>Yes</v>
      </c>
    </row>
    <row r="157" spans="1:12" x14ac:dyDescent="0.25">
      <c r="A157" s="142" t="s">
        <v>1454</v>
      </c>
      <c r="B157" s="21" t="s">
        <v>213</v>
      </c>
      <c r="C157" s="22">
        <v>2.1712778755</v>
      </c>
      <c r="D157" s="7" t="str">
        <f t="shared" si="24"/>
        <v>N/A</v>
      </c>
      <c r="E157" s="22">
        <v>1.9455028393</v>
      </c>
      <c r="F157" s="7" t="str">
        <f t="shared" si="25"/>
        <v>N/A</v>
      </c>
      <c r="G157" s="22">
        <v>1.9907390084000001</v>
      </c>
      <c r="H157" s="7" t="str">
        <f t="shared" si="26"/>
        <v>N/A</v>
      </c>
      <c r="I157" s="8">
        <v>-10.4</v>
      </c>
      <c r="J157" s="8">
        <v>2.3250000000000002</v>
      </c>
      <c r="K157" s="25" t="s">
        <v>734</v>
      </c>
      <c r="L157" s="85" t="str">
        <f t="shared" si="27"/>
        <v>Yes</v>
      </c>
    </row>
    <row r="158" spans="1:12" x14ac:dyDescent="0.25">
      <c r="A158" s="142" t="s">
        <v>1455</v>
      </c>
      <c r="B158" s="21" t="s">
        <v>213</v>
      </c>
      <c r="C158" s="22">
        <v>1.2832036876999999</v>
      </c>
      <c r="D158" s="7" t="str">
        <f t="shared" si="24"/>
        <v>N/A</v>
      </c>
      <c r="E158" s="22">
        <v>1.0624075717000001</v>
      </c>
      <c r="F158" s="7" t="str">
        <f t="shared" si="25"/>
        <v>N/A</v>
      </c>
      <c r="G158" s="22">
        <v>0.80342771980000005</v>
      </c>
      <c r="H158" s="7" t="str">
        <f t="shared" si="26"/>
        <v>N/A</v>
      </c>
      <c r="I158" s="8">
        <v>-17.2</v>
      </c>
      <c r="J158" s="8">
        <v>-24.4</v>
      </c>
      <c r="K158" s="25" t="s">
        <v>734</v>
      </c>
      <c r="L158" s="85" t="str">
        <f t="shared" si="27"/>
        <v>Yes</v>
      </c>
    </row>
    <row r="159" spans="1:12" x14ac:dyDescent="0.25">
      <c r="A159" s="142" t="s">
        <v>1456</v>
      </c>
      <c r="B159" s="21" t="s">
        <v>213</v>
      </c>
      <c r="C159" s="22">
        <v>231.30481180999999</v>
      </c>
      <c r="D159" s="7" t="str">
        <f t="shared" si="24"/>
        <v>N/A</v>
      </c>
      <c r="E159" s="22">
        <v>228.26766330999999</v>
      </c>
      <c r="F159" s="7" t="str">
        <f t="shared" si="25"/>
        <v>N/A</v>
      </c>
      <c r="G159" s="22">
        <v>250.74045207</v>
      </c>
      <c r="H159" s="7" t="str">
        <f t="shared" si="26"/>
        <v>N/A</v>
      </c>
      <c r="I159" s="8">
        <v>-1.31</v>
      </c>
      <c r="J159" s="8">
        <v>9.8450000000000006</v>
      </c>
      <c r="K159" s="25" t="s">
        <v>734</v>
      </c>
      <c r="L159" s="85" t="str">
        <f t="shared" si="27"/>
        <v>Yes</v>
      </c>
    </row>
    <row r="160" spans="1:12" x14ac:dyDescent="0.25">
      <c r="A160" s="142" t="s">
        <v>1457</v>
      </c>
      <c r="B160" s="21" t="s">
        <v>213</v>
      </c>
      <c r="C160" s="22">
        <v>235.58437096</v>
      </c>
      <c r="D160" s="7" t="str">
        <f t="shared" si="24"/>
        <v>N/A</v>
      </c>
      <c r="E160" s="22">
        <v>232.77785807999999</v>
      </c>
      <c r="F160" s="7" t="str">
        <f t="shared" si="25"/>
        <v>N/A</v>
      </c>
      <c r="G160" s="22">
        <v>252.07333120000001</v>
      </c>
      <c r="H160" s="7" t="str">
        <f t="shared" si="26"/>
        <v>N/A</v>
      </c>
      <c r="I160" s="8">
        <v>-1.19</v>
      </c>
      <c r="J160" s="8">
        <v>8.2889999999999997</v>
      </c>
      <c r="K160" s="25" t="s">
        <v>734</v>
      </c>
      <c r="L160" s="85" t="str">
        <f t="shared" si="27"/>
        <v>Yes</v>
      </c>
    </row>
    <row r="161" spans="1:12" x14ac:dyDescent="0.25">
      <c r="A161" s="142" t="s">
        <v>1458</v>
      </c>
      <c r="B161" s="21" t="s">
        <v>213</v>
      </c>
      <c r="C161" s="22">
        <v>210.87644788</v>
      </c>
      <c r="D161" s="7" t="str">
        <f t="shared" si="24"/>
        <v>N/A</v>
      </c>
      <c r="E161" s="22">
        <v>206.21207942999999</v>
      </c>
      <c r="F161" s="7" t="str">
        <f t="shared" si="25"/>
        <v>N/A</v>
      </c>
      <c r="G161" s="22">
        <v>250.559101</v>
      </c>
      <c r="H161" s="7" t="str">
        <f t="shared" si="26"/>
        <v>N/A</v>
      </c>
      <c r="I161" s="8">
        <v>-2.21</v>
      </c>
      <c r="J161" s="8">
        <v>21.51</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16</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441</v>
      </c>
      <c r="H163" s="7" t="str">
        <f t="shared" si="30"/>
        <v>N/A</v>
      </c>
      <c r="I163" s="8">
        <v>42.86</v>
      </c>
      <c r="J163" s="8">
        <v>4310</v>
      </c>
      <c r="K163" s="10" t="s">
        <v>213</v>
      </c>
      <c r="L163" s="85" t="str">
        <f t="shared" si="31"/>
        <v>N/A</v>
      </c>
    </row>
    <row r="164" spans="1:12" ht="25" x14ac:dyDescent="0.25">
      <c r="A164" s="142" t="s">
        <v>1592</v>
      </c>
      <c r="B164" s="21" t="s">
        <v>213</v>
      </c>
      <c r="C164" s="22">
        <v>0</v>
      </c>
      <c r="D164" s="7" t="str">
        <f t="shared" si="28"/>
        <v>N/A</v>
      </c>
      <c r="E164" s="22">
        <v>11</v>
      </c>
      <c r="F164" s="7" t="str">
        <f t="shared" si="29"/>
        <v>N/A</v>
      </c>
      <c r="G164" s="22">
        <v>11</v>
      </c>
      <c r="H164" s="7" t="str">
        <f t="shared" si="30"/>
        <v>N/A</v>
      </c>
      <c r="I164" s="8" t="s">
        <v>1747</v>
      </c>
      <c r="J164" s="8">
        <v>0</v>
      </c>
      <c r="K164" s="10" t="s">
        <v>213</v>
      </c>
      <c r="L164" s="85" t="str">
        <f t="shared" si="31"/>
        <v>N/A</v>
      </c>
    </row>
    <row r="165" spans="1:12" ht="25" x14ac:dyDescent="0.25">
      <c r="A165" s="142" t="s">
        <v>1459</v>
      </c>
      <c r="B165" s="21" t="s">
        <v>213</v>
      </c>
      <c r="C165" s="22">
        <v>693</v>
      </c>
      <c r="D165" s="7" t="str">
        <f t="shared" si="28"/>
        <v>N/A</v>
      </c>
      <c r="E165" s="22">
        <v>632</v>
      </c>
      <c r="F165" s="7" t="str">
        <f t="shared" si="29"/>
        <v>N/A</v>
      </c>
      <c r="G165" s="22">
        <v>676</v>
      </c>
      <c r="H165" s="7" t="str">
        <f t="shared" si="30"/>
        <v>N/A</v>
      </c>
      <c r="I165" s="8">
        <v>-8.8000000000000007</v>
      </c>
      <c r="J165" s="8">
        <v>6.9619999999999997</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492</v>
      </c>
      <c r="D167" s="7" t="str">
        <f t="shared" si="28"/>
        <v>N/A</v>
      </c>
      <c r="E167" s="22">
        <v>472</v>
      </c>
      <c r="F167" s="7" t="str">
        <f t="shared" si="29"/>
        <v>N/A</v>
      </c>
      <c r="G167" s="22">
        <v>1896</v>
      </c>
      <c r="H167" s="7" t="str">
        <f t="shared" si="30"/>
        <v>N/A</v>
      </c>
      <c r="I167" s="8">
        <v>-4.07</v>
      </c>
      <c r="J167" s="8">
        <v>301.7</v>
      </c>
      <c r="K167" s="10" t="s">
        <v>213</v>
      </c>
      <c r="L167" s="85" t="str">
        <f t="shared" si="31"/>
        <v>N/A</v>
      </c>
    </row>
    <row r="168" spans="1:12" x14ac:dyDescent="0.25">
      <c r="A168" s="142" t="s">
        <v>125</v>
      </c>
      <c r="B168" s="21" t="s">
        <v>213</v>
      </c>
      <c r="C168" s="26">
        <v>742005</v>
      </c>
      <c r="D168" s="7" t="str">
        <f t="shared" si="28"/>
        <v>N/A</v>
      </c>
      <c r="E168" s="26">
        <v>943050</v>
      </c>
      <c r="F168" s="7" t="str">
        <f t="shared" si="29"/>
        <v>N/A</v>
      </c>
      <c r="G168" s="26">
        <v>1317673</v>
      </c>
      <c r="H168" s="7" t="str">
        <f t="shared" si="30"/>
        <v>N/A</v>
      </c>
      <c r="I168" s="8">
        <v>27.09</v>
      </c>
      <c r="J168" s="8">
        <v>39.72</v>
      </c>
      <c r="K168" s="10" t="s">
        <v>213</v>
      </c>
      <c r="L168" s="85" t="str">
        <f t="shared" si="31"/>
        <v>N/A</v>
      </c>
    </row>
    <row r="169" spans="1:12" x14ac:dyDescent="0.25">
      <c r="A169" s="142" t="s">
        <v>1595</v>
      </c>
      <c r="B169" s="21" t="s">
        <v>213</v>
      </c>
      <c r="C169" s="26">
        <v>398412</v>
      </c>
      <c r="D169" s="7" t="str">
        <f t="shared" si="28"/>
        <v>N/A</v>
      </c>
      <c r="E169" s="26">
        <v>887782</v>
      </c>
      <c r="F169" s="7" t="str">
        <f t="shared" si="29"/>
        <v>N/A</v>
      </c>
      <c r="G169" s="26">
        <v>663130</v>
      </c>
      <c r="H169" s="7" t="str">
        <f t="shared" si="30"/>
        <v>N/A</v>
      </c>
      <c r="I169" s="8">
        <v>122.8</v>
      </c>
      <c r="J169" s="8">
        <v>-25.3</v>
      </c>
      <c r="K169" s="10" t="s">
        <v>213</v>
      </c>
      <c r="L169" s="85" t="str">
        <f t="shared" si="31"/>
        <v>N/A</v>
      </c>
    </row>
    <row r="170" spans="1:12" x14ac:dyDescent="0.25">
      <c r="A170" s="142" t="s">
        <v>1352</v>
      </c>
      <c r="B170" s="21" t="s">
        <v>213</v>
      </c>
      <c r="C170" s="26">
        <v>741963</v>
      </c>
      <c r="D170" s="7" t="str">
        <f t="shared" si="28"/>
        <v>N/A</v>
      </c>
      <c r="E170" s="26">
        <v>636158</v>
      </c>
      <c r="F170" s="7" t="str">
        <f t="shared" si="29"/>
        <v>N/A</v>
      </c>
      <c r="G170" s="26">
        <v>1285145</v>
      </c>
      <c r="H170" s="7" t="str">
        <f t="shared" si="30"/>
        <v>N/A</v>
      </c>
      <c r="I170" s="8">
        <v>-14.3</v>
      </c>
      <c r="J170" s="8">
        <v>102</v>
      </c>
      <c r="K170" s="10" t="s">
        <v>213</v>
      </c>
      <c r="L170" s="85" t="str">
        <f t="shared" si="31"/>
        <v>N/A</v>
      </c>
    </row>
    <row r="171" spans="1:12" x14ac:dyDescent="0.25">
      <c r="A171" s="142" t="s">
        <v>1589</v>
      </c>
      <c r="B171" s="21" t="s">
        <v>213</v>
      </c>
      <c r="C171" s="26">
        <v>91175</v>
      </c>
      <c r="D171" s="7" t="str">
        <f t="shared" si="28"/>
        <v>N/A</v>
      </c>
      <c r="E171" s="26">
        <v>157149</v>
      </c>
      <c r="F171" s="7" t="str">
        <f t="shared" si="29"/>
        <v>N/A</v>
      </c>
      <c r="G171" s="26">
        <v>180108</v>
      </c>
      <c r="H171" s="7" t="str">
        <f t="shared" si="30"/>
        <v>N/A</v>
      </c>
      <c r="I171" s="8">
        <v>72.36</v>
      </c>
      <c r="J171" s="8">
        <v>14.61</v>
      </c>
      <c r="K171" s="10" t="s">
        <v>213</v>
      </c>
      <c r="L171" s="85" t="str">
        <f t="shared" si="31"/>
        <v>N/A</v>
      </c>
    </row>
    <row r="172" spans="1:12" x14ac:dyDescent="0.25">
      <c r="A172" s="142" t="s">
        <v>1590</v>
      </c>
      <c r="B172" s="21" t="s">
        <v>213</v>
      </c>
      <c r="C172" s="26">
        <v>416052</v>
      </c>
      <c r="D172" s="7" t="str">
        <f t="shared" si="28"/>
        <v>N/A</v>
      </c>
      <c r="E172" s="26">
        <v>383967</v>
      </c>
      <c r="F172" s="7" t="str">
        <f t="shared" si="29"/>
        <v>N/A</v>
      </c>
      <c r="G172" s="26">
        <v>763200</v>
      </c>
      <c r="H172" s="7" t="str">
        <f t="shared" si="30"/>
        <v>N/A</v>
      </c>
      <c r="I172" s="8">
        <v>-7.71</v>
      </c>
      <c r="J172" s="8">
        <v>98.77</v>
      </c>
      <c r="K172" s="10" t="s">
        <v>213</v>
      </c>
      <c r="L172" s="85" t="str">
        <f t="shared" si="31"/>
        <v>N/A</v>
      </c>
    </row>
    <row r="173" spans="1:12" ht="25" x14ac:dyDescent="0.25">
      <c r="A173" s="142" t="s">
        <v>1353</v>
      </c>
      <c r="B173" s="21" t="s">
        <v>213</v>
      </c>
      <c r="C173" s="26">
        <v>46984</v>
      </c>
      <c r="D173" s="7" t="str">
        <f t="shared" ref="D173:D187" si="32">IF($B173="N/A","N/A",IF(C173&gt;10,"No",IF(C173&lt;-10,"No","Yes")))</f>
        <v>N/A</v>
      </c>
      <c r="E173" s="26">
        <v>26705</v>
      </c>
      <c r="F173" s="7" t="str">
        <f t="shared" ref="F173:F187" si="33">IF($B173="N/A","N/A",IF(E173&gt;10,"No",IF(E173&lt;-10,"No","Yes")))</f>
        <v>N/A</v>
      </c>
      <c r="G173" s="26">
        <v>29882</v>
      </c>
      <c r="H173" s="7" t="str">
        <f t="shared" ref="H173:H187" si="34">IF($B173="N/A","N/A",IF(G173&gt;10,"No",IF(G173&lt;-10,"No","Yes")))</f>
        <v>N/A</v>
      </c>
      <c r="I173" s="8">
        <v>-43.2</v>
      </c>
      <c r="J173" s="8">
        <v>11.9</v>
      </c>
      <c r="K173" s="25" t="s">
        <v>734</v>
      </c>
      <c r="L173" s="85" t="str">
        <f t="shared" ref="L173:L187" si="35">IF(J173="Div by 0", "N/A", IF(K173="N/A","N/A", IF(J173&gt;VALUE(MID(K173,1,2)), "No", IF(J173&lt;-1*VALUE(MID(K173,1,2)), "No", "Yes"))))</f>
        <v>Yes</v>
      </c>
    </row>
    <row r="174" spans="1:12" x14ac:dyDescent="0.25">
      <c r="A174" s="142" t="s">
        <v>646</v>
      </c>
      <c r="B174" s="21" t="s">
        <v>213</v>
      </c>
      <c r="C174" s="22">
        <v>381</v>
      </c>
      <c r="D174" s="7" t="str">
        <f t="shared" si="32"/>
        <v>N/A</v>
      </c>
      <c r="E174" s="22">
        <v>349</v>
      </c>
      <c r="F174" s="7" t="str">
        <f t="shared" si="33"/>
        <v>N/A</v>
      </c>
      <c r="G174" s="22">
        <v>148</v>
      </c>
      <c r="H174" s="7" t="str">
        <f t="shared" si="34"/>
        <v>N/A</v>
      </c>
      <c r="I174" s="8">
        <v>-8.4</v>
      </c>
      <c r="J174" s="8">
        <v>-57.6</v>
      </c>
      <c r="K174" s="25" t="s">
        <v>734</v>
      </c>
      <c r="L174" s="85" t="str">
        <f t="shared" si="35"/>
        <v>No</v>
      </c>
    </row>
    <row r="175" spans="1:12" x14ac:dyDescent="0.25">
      <c r="A175" s="142" t="s">
        <v>1354</v>
      </c>
      <c r="B175" s="21" t="s">
        <v>213</v>
      </c>
      <c r="C175" s="26">
        <v>123.3175853</v>
      </c>
      <c r="D175" s="7" t="str">
        <f t="shared" si="32"/>
        <v>N/A</v>
      </c>
      <c r="E175" s="26">
        <v>76.518624642000006</v>
      </c>
      <c r="F175" s="7" t="str">
        <f t="shared" si="33"/>
        <v>N/A</v>
      </c>
      <c r="G175" s="26">
        <v>201.90540540999999</v>
      </c>
      <c r="H175" s="7" t="str">
        <f t="shared" si="34"/>
        <v>N/A</v>
      </c>
      <c r="I175" s="8">
        <v>-37.9</v>
      </c>
      <c r="J175" s="8">
        <v>163.9</v>
      </c>
      <c r="K175" s="25" t="s">
        <v>734</v>
      </c>
      <c r="L175" s="85" t="str">
        <f t="shared" si="35"/>
        <v>No</v>
      </c>
    </row>
    <row r="176" spans="1:12" ht="25" x14ac:dyDescent="0.25">
      <c r="A176" s="142" t="s">
        <v>1355</v>
      </c>
      <c r="B176" s="21" t="s">
        <v>213</v>
      </c>
      <c r="C176" s="26">
        <v>0</v>
      </c>
      <c r="D176" s="7" t="str">
        <f t="shared" si="32"/>
        <v>N/A</v>
      </c>
      <c r="E176" s="26">
        <v>0</v>
      </c>
      <c r="F176" s="7" t="str">
        <f t="shared" si="33"/>
        <v>N/A</v>
      </c>
      <c r="G176" s="26">
        <v>0</v>
      </c>
      <c r="H176" s="7" t="str">
        <f t="shared" si="34"/>
        <v>N/A</v>
      </c>
      <c r="I176" s="8" t="s">
        <v>1747</v>
      </c>
      <c r="J176" s="8" t="s">
        <v>1747</v>
      </c>
      <c r="K176" s="25" t="s">
        <v>734</v>
      </c>
      <c r="L176" s="85" t="str">
        <f t="shared" si="35"/>
        <v>N/A</v>
      </c>
    </row>
    <row r="177" spans="1:12" x14ac:dyDescent="0.25">
      <c r="A177" s="142" t="s">
        <v>513</v>
      </c>
      <c r="B177" s="21" t="s">
        <v>213</v>
      </c>
      <c r="C177" s="22">
        <v>0</v>
      </c>
      <c r="D177" s="7" t="str">
        <f t="shared" si="32"/>
        <v>N/A</v>
      </c>
      <c r="E177" s="22">
        <v>0</v>
      </c>
      <c r="F177" s="7" t="str">
        <f t="shared" si="33"/>
        <v>N/A</v>
      </c>
      <c r="G177" s="22">
        <v>0</v>
      </c>
      <c r="H177" s="7" t="str">
        <f t="shared" si="34"/>
        <v>N/A</v>
      </c>
      <c r="I177" s="8" t="s">
        <v>1747</v>
      </c>
      <c r="J177" s="8" t="s">
        <v>1747</v>
      </c>
      <c r="K177" s="25" t="s">
        <v>734</v>
      </c>
      <c r="L177" s="85" t="str">
        <f t="shared" si="35"/>
        <v>N/A</v>
      </c>
    </row>
    <row r="178" spans="1:12" x14ac:dyDescent="0.25">
      <c r="A178" s="142" t="s">
        <v>1356</v>
      </c>
      <c r="B178" s="21" t="s">
        <v>213</v>
      </c>
      <c r="C178" s="26" t="s">
        <v>1747</v>
      </c>
      <c r="D178" s="7" t="str">
        <f t="shared" si="32"/>
        <v>N/A</v>
      </c>
      <c r="E178" s="26" t="s">
        <v>1747</v>
      </c>
      <c r="F178" s="7" t="str">
        <f t="shared" si="33"/>
        <v>N/A</v>
      </c>
      <c r="G178" s="26" t="s">
        <v>1747</v>
      </c>
      <c r="H178" s="7" t="str">
        <f t="shared" si="34"/>
        <v>N/A</v>
      </c>
      <c r="I178" s="8" t="s">
        <v>1747</v>
      </c>
      <c r="J178" s="8" t="s">
        <v>1747</v>
      </c>
      <c r="K178" s="25" t="s">
        <v>734</v>
      </c>
      <c r="L178" s="85" t="str">
        <f t="shared" si="35"/>
        <v>N/A</v>
      </c>
    </row>
    <row r="179" spans="1:12" ht="25" x14ac:dyDescent="0.25">
      <c r="A179" s="142" t="s">
        <v>1357</v>
      </c>
      <c r="B179" s="21" t="s">
        <v>213</v>
      </c>
      <c r="C179" s="26">
        <v>10963095</v>
      </c>
      <c r="D179" s="7" t="str">
        <f t="shared" si="32"/>
        <v>N/A</v>
      </c>
      <c r="E179" s="26">
        <v>11365630</v>
      </c>
      <c r="F179" s="7" t="str">
        <f t="shared" si="33"/>
        <v>N/A</v>
      </c>
      <c r="G179" s="26">
        <v>11738430</v>
      </c>
      <c r="H179" s="7" t="str">
        <f t="shared" si="34"/>
        <v>N/A</v>
      </c>
      <c r="I179" s="8">
        <v>3.6720000000000002</v>
      </c>
      <c r="J179" s="8">
        <v>3.28</v>
      </c>
      <c r="K179" s="25" t="s">
        <v>734</v>
      </c>
      <c r="L179" s="85" t="str">
        <f t="shared" si="35"/>
        <v>Yes</v>
      </c>
    </row>
    <row r="180" spans="1:12" x14ac:dyDescent="0.25">
      <c r="A180" s="142" t="s">
        <v>514</v>
      </c>
      <c r="B180" s="21" t="s">
        <v>213</v>
      </c>
      <c r="C180" s="22">
        <v>18081</v>
      </c>
      <c r="D180" s="7" t="str">
        <f t="shared" si="32"/>
        <v>N/A</v>
      </c>
      <c r="E180" s="22">
        <v>19024</v>
      </c>
      <c r="F180" s="7" t="str">
        <f t="shared" si="33"/>
        <v>N/A</v>
      </c>
      <c r="G180" s="22">
        <v>19896</v>
      </c>
      <c r="H180" s="7" t="str">
        <f t="shared" si="34"/>
        <v>N/A</v>
      </c>
      <c r="I180" s="8">
        <v>5.2149999999999999</v>
      </c>
      <c r="J180" s="8">
        <v>4.5839999999999996</v>
      </c>
      <c r="K180" s="25" t="s">
        <v>734</v>
      </c>
      <c r="L180" s="85" t="str">
        <f t="shared" si="35"/>
        <v>Yes</v>
      </c>
    </row>
    <row r="181" spans="1:12" ht="25" x14ac:dyDescent="0.25">
      <c r="A181" s="142" t="s">
        <v>1358</v>
      </c>
      <c r="B181" s="21" t="s">
        <v>213</v>
      </c>
      <c r="C181" s="26">
        <v>606.33233781000001</v>
      </c>
      <c r="D181" s="7" t="str">
        <f t="shared" si="32"/>
        <v>N/A</v>
      </c>
      <c r="E181" s="26">
        <v>597.43639613000005</v>
      </c>
      <c r="F181" s="7" t="str">
        <f t="shared" si="33"/>
        <v>N/A</v>
      </c>
      <c r="G181" s="26">
        <v>589.98944511000002</v>
      </c>
      <c r="H181" s="7" t="str">
        <f t="shared" si="34"/>
        <v>N/A</v>
      </c>
      <c r="I181" s="8">
        <v>-1.47</v>
      </c>
      <c r="J181" s="8">
        <v>-1.25</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769901505</v>
      </c>
      <c r="D185" s="7" t="str">
        <f t="shared" si="32"/>
        <v>N/A</v>
      </c>
      <c r="E185" s="26">
        <v>802116075</v>
      </c>
      <c r="F185" s="7" t="str">
        <f t="shared" si="33"/>
        <v>N/A</v>
      </c>
      <c r="G185" s="26">
        <v>1141369520</v>
      </c>
      <c r="H185" s="7" t="str">
        <f t="shared" si="34"/>
        <v>N/A</v>
      </c>
      <c r="I185" s="8">
        <v>4.1840000000000002</v>
      </c>
      <c r="J185" s="8">
        <v>42.29</v>
      </c>
      <c r="K185" s="25" t="s">
        <v>734</v>
      </c>
      <c r="L185" s="85" t="str">
        <f t="shared" si="35"/>
        <v>No</v>
      </c>
    </row>
    <row r="186" spans="1:12" ht="25" x14ac:dyDescent="0.25">
      <c r="A186" s="142" t="s">
        <v>516</v>
      </c>
      <c r="B186" s="21" t="s">
        <v>213</v>
      </c>
      <c r="C186" s="22">
        <v>20211</v>
      </c>
      <c r="D186" s="7" t="str">
        <f t="shared" si="32"/>
        <v>N/A</v>
      </c>
      <c r="E186" s="22">
        <v>20738</v>
      </c>
      <c r="F186" s="7" t="str">
        <f t="shared" si="33"/>
        <v>N/A</v>
      </c>
      <c r="G186" s="22">
        <v>21591</v>
      </c>
      <c r="H186" s="7" t="str">
        <f t="shared" si="34"/>
        <v>N/A</v>
      </c>
      <c r="I186" s="8">
        <v>2.6070000000000002</v>
      </c>
      <c r="J186" s="8">
        <v>4.1130000000000004</v>
      </c>
      <c r="K186" s="25" t="s">
        <v>734</v>
      </c>
      <c r="L186" s="85" t="str">
        <f t="shared" si="35"/>
        <v>Yes</v>
      </c>
    </row>
    <row r="187" spans="1:12" ht="25" x14ac:dyDescent="0.25">
      <c r="A187" s="142" t="s">
        <v>1362</v>
      </c>
      <c r="B187" s="21" t="s">
        <v>213</v>
      </c>
      <c r="C187" s="26">
        <v>38093.192073999999</v>
      </c>
      <c r="D187" s="7" t="str">
        <f t="shared" si="32"/>
        <v>N/A</v>
      </c>
      <c r="E187" s="26">
        <v>38678.564711999999</v>
      </c>
      <c r="F187" s="7" t="str">
        <f t="shared" si="33"/>
        <v>N/A</v>
      </c>
      <c r="G187" s="26">
        <v>52863.207818000003</v>
      </c>
      <c r="H187" s="7" t="str">
        <f t="shared" si="34"/>
        <v>N/A</v>
      </c>
      <c r="I187" s="8">
        <v>1.5369999999999999</v>
      </c>
      <c r="J187" s="8">
        <v>36.67</v>
      </c>
      <c r="K187" s="25" t="s">
        <v>734</v>
      </c>
      <c r="L187" s="85" t="str">
        <f t="shared" si="35"/>
        <v>No</v>
      </c>
    </row>
    <row r="188" spans="1:12" x14ac:dyDescent="0.25">
      <c r="A188" s="116" t="s">
        <v>1363</v>
      </c>
      <c r="B188" s="21" t="s">
        <v>213</v>
      </c>
      <c r="C188" s="26">
        <v>854926558</v>
      </c>
      <c r="D188" s="7" t="str">
        <f t="shared" ref="D188:D203" si="36">IF($B188="N/A","N/A",IF(C188&gt;10,"No",IF(C188&lt;-10,"No","Yes")))</f>
        <v>N/A</v>
      </c>
      <c r="E188" s="26">
        <v>952127892</v>
      </c>
      <c r="F188" s="7" t="str">
        <f t="shared" ref="F188:F203" si="37">IF($B188="N/A","N/A",IF(E188&gt;10,"No",IF(E188&lt;-10,"No","Yes")))</f>
        <v>N/A</v>
      </c>
      <c r="G188" s="26">
        <v>1315176417</v>
      </c>
      <c r="H188" s="7" t="str">
        <f t="shared" ref="H188:H203" si="38">IF($B188="N/A","N/A",IF(G188&gt;10,"No",IF(G188&lt;-10,"No","Yes")))</f>
        <v>N/A</v>
      </c>
      <c r="I188" s="8">
        <v>11.37</v>
      </c>
      <c r="J188" s="8">
        <v>38.130000000000003</v>
      </c>
      <c r="K188" s="25" t="s">
        <v>734</v>
      </c>
      <c r="L188" s="85" t="str">
        <f t="shared" ref="L188:L203" si="39">IF(J188="Div by 0", "N/A", IF(K188="N/A","N/A", IF(J188&gt;VALUE(MID(K188,1,2)), "No", IF(J188&lt;-1*VALUE(MID(K188,1,2)), "No", "Yes"))))</f>
        <v>No</v>
      </c>
    </row>
    <row r="189" spans="1:12" x14ac:dyDescent="0.25">
      <c r="A189" s="116" t="s">
        <v>1460</v>
      </c>
      <c r="B189" s="21" t="s">
        <v>213</v>
      </c>
      <c r="C189" s="22">
        <v>26686</v>
      </c>
      <c r="D189" s="7" t="str">
        <f t="shared" si="36"/>
        <v>N/A</v>
      </c>
      <c r="E189" s="22">
        <v>27313</v>
      </c>
      <c r="F189" s="7" t="str">
        <f t="shared" si="37"/>
        <v>N/A</v>
      </c>
      <c r="G189" s="22">
        <v>28226</v>
      </c>
      <c r="H189" s="7" t="str">
        <f t="shared" si="38"/>
        <v>N/A</v>
      </c>
      <c r="I189" s="8">
        <v>2.35</v>
      </c>
      <c r="J189" s="8">
        <v>3.343</v>
      </c>
      <c r="K189" s="25" t="s">
        <v>734</v>
      </c>
      <c r="L189" s="85" t="str">
        <f t="shared" si="39"/>
        <v>Yes</v>
      </c>
    </row>
    <row r="190" spans="1:12" x14ac:dyDescent="0.25">
      <c r="A190" s="116" t="s">
        <v>1461</v>
      </c>
      <c r="B190" s="21" t="s">
        <v>213</v>
      </c>
      <c r="C190" s="26">
        <v>32036.519447999999</v>
      </c>
      <c r="D190" s="7" t="str">
        <f t="shared" si="36"/>
        <v>N/A</v>
      </c>
      <c r="E190" s="26">
        <v>34859.879617999999</v>
      </c>
      <c r="F190" s="7" t="str">
        <f t="shared" si="37"/>
        <v>N/A</v>
      </c>
      <c r="G190" s="26">
        <v>46594.502125999999</v>
      </c>
      <c r="H190" s="7" t="str">
        <f t="shared" si="38"/>
        <v>N/A</v>
      </c>
      <c r="I190" s="8">
        <v>8.8130000000000006</v>
      </c>
      <c r="J190" s="8">
        <v>33.659999999999997</v>
      </c>
      <c r="K190" s="25" t="s">
        <v>734</v>
      </c>
      <c r="L190" s="85" t="str">
        <f t="shared" si="39"/>
        <v>No</v>
      </c>
    </row>
    <row r="191" spans="1:12" x14ac:dyDescent="0.25">
      <c r="A191" s="116" t="s">
        <v>1462</v>
      </c>
      <c r="B191" s="21" t="s">
        <v>213</v>
      </c>
      <c r="C191" s="26">
        <v>19045.785667</v>
      </c>
      <c r="D191" s="7" t="str">
        <f t="shared" si="36"/>
        <v>N/A</v>
      </c>
      <c r="E191" s="26">
        <v>21097.790471</v>
      </c>
      <c r="F191" s="7" t="str">
        <f t="shared" si="37"/>
        <v>N/A</v>
      </c>
      <c r="G191" s="26">
        <v>26365.983151</v>
      </c>
      <c r="H191" s="7" t="str">
        <f t="shared" si="38"/>
        <v>N/A</v>
      </c>
      <c r="I191" s="8">
        <v>10.77</v>
      </c>
      <c r="J191" s="8">
        <v>24.97</v>
      </c>
      <c r="K191" s="25" t="s">
        <v>734</v>
      </c>
      <c r="L191" s="85" t="str">
        <f t="shared" si="39"/>
        <v>Yes</v>
      </c>
    </row>
    <row r="192" spans="1:12" x14ac:dyDescent="0.25">
      <c r="A192" s="116" t="s">
        <v>1463</v>
      </c>
      <c r="B192" s="21" t="s">
        <v>213</v>
      </c>
      <c r="C192" s="26">
        <v>50667.724177999997</v>
      </c>
      <c r="D192" s="7" t="str">
        <f t="shared" si="36"/>
        <v>N/A</v>
      </c>
      <c r="E192" s="26">
        <v>54646.356438000003</v>
      </c>
      <c r="F192" s="7" t="str">
        <f t="shared" si="37"/>
        <v>N/A</v>
      </c>
      <c r="G192" s="26">
        <v>76327.854884999993</v>
      </c>
      <c r="H192" s="7" t="str">
        <f t="shared" si="38"/>
        <v>N/A</v>
      </c>
      <c r="I192" s="8">
        <v>7.8520000000000003</v>
      </c>
      <c r="J192" s="8">
        <v>39.68</v>
      </c>
      <c r="K192" s="25" t="s">
        <v>734</v>
      </c>
      <c r="L192" s="85" t="str">
        <f t="shared" si="39"/>
        <v>No</v>
      </c>
    </row>
    <row r="193" spans="1:12" x14ac:dyDescent="0.25">
      <c r="A193" s="142" t="s">
        <v>1464</v>
      </c>
      <c r="B193" s="21" t="s">
        <v>213</v>
      </c>
      <c r="C193" s="5">
        <v>30.387155544999999</v>
      </c>
      <c r="D193" s="7" t="str">
        <f t="shared" si="36"/>
        <v>N/A</v>
      </c>
      <c r="E193" s="5">
        <v>30.902302426999999</v>
      </c>
      <c r="F193" s="7" t="str">
        <f t="shared" si="37"/>
        <v>N/A</v>
      </c>
      <c r="G193" s="5">
        <v>31.332282486</v>
      </c>
      <c r="H193" s="7" t="str">
        <f t="shared" si="38"/>
        <v>N/A</v>
      </c>
      <c r="I193" s="8">
        <v>1.6950000000000001</v>
      </c>
      <c r="J193" s="8">
        <v>1.391</v>
      </c>
      <c r="K193" s="25" t="s">
        <v>734</v>
      </c>
      <c r="L193" s="85" t="str">
        <f t="shared" si="39"/>
        <v>Yes</v>
      </c>
    </row>
    <row r="194" spans="1:12" x14ac:dyDescent="0.25">
      <c r="A194" s="142" t="s">
        <v>1465</v>
      </c>
      <c r="B194" s="21" t="s">
        <v>213</v>
      </c>
      <c r="C194" s="5">
        <v>31.496161549</v>
      </c>
      <c r="D194" s="7" t="str">
        <f t="shared" si="36"/>
        <v>N/A</v>
      </c>
      <c r="E194" s="5">
        <v>32.079334877999997</v>
      </c>
      <c r="F194" s="7" t="str">
        <f t="shared" si="37"/>
        <v>N/A</v>
      </c>
      <c r="G194" s="5">
        <v>33.019022294999999</v>
      </c>
      <c r="H194" s="7" t="str">
        <f t="shared" si="38"/>
        <v>N/A</v>
      </c>
      <c r="I194" s="8">
        <v>1.8520000000000001</v>
      </c>
      <c r="J194" s="8">
        <v>2.9289999999999998</v>
      </c>
      <c r="K194" s="25" t="s">
        <v>734</v>
      </c>
      <c r="L194" s="85" t="str">
        <f t="shared" si="39"/>
        <v>Yes</v>
      </c>
    </row>
    <row r="195" spans="1:12" x14ac:dyDescent="0.25">
      <c r="A195" s="142" t="s">
        <v>1466</v>
      </c>
      <c r="B195" s="21" t="s">
        <v>213</v>
      </c>
      <c r="C195" s="5">
        <v>33.283639942000001</v>
      </c>
      <c r="D195" s="7" t="str">
        <f t="shared" si="36"/>
        <v>N/A</v>
      </c>
      <c r="E195" s="5">
        <v>33.909745244</v>
      </c>
      <c r="F195" s="7" t="str">
        <f t="shared" si="37"/>
        <v>N/A</v>
      </c>
      <c r="G195" s="5">
        <v>34.655451116999998</v>
      </c>
      <c r="H195" s="7" t="str">
        <f t="shared" si="38"/>
        <v>N/A</v>
      </c>
      <c r="I195" s="8">
        <v>1.881</v>
      </c>
      <c r="J195" s="8">
        <v>2.1989999999999998</v>
      </c>
      <c r="K195" s="25" t="s">
        <v>734</v>
      </c>
      <c r="L195" s="85" t="str">
        <f t="shared" si="39"/>
        <v>Yes</v>
      </c>
    </row>
    <row r="196" spans="1:12" x14ac:dyDescent="0.25">
      <c r="A196" s="116" t="s">
        <v>1375</v>
      </c>
      <c r="B196" s="21" t="s">
        <v>213</v>
      </c>
      <c r="C196" s="26">
        <v>769901505</v>
      </c>
      <c r="D196" s="7" t="str">
        <f t="shared" si="36"/>
        <v>N/A</v>
      </c>
      <c r="E196" s="26">
        <v>802116075</v>
      </c>
      <c r="F196" s="7" t="str">
        <f t="shared" si="37"/>
        <v>N/A</v>
      </c>
      <c r="G196" s="26">
        <v>1141369520</v>
      </c>
      <c r="H196" s="7" t="str">
        <f t="shared" si="38"/>
        <v>N/A</v>
      </c>
      <c r="I196" s="8">
        <v>4.1840000000000002</v>
      </c>
      <c r="J196" s="8">
        <v>42.29</v>
      </c>
      <c r="K196" s="25" t="s">
        <v>734</v>
      </c>
      <c r="L196" s="85" t="str">
        <f t="shared" si="39"/>
        <v>No</v>
      </c>
    </row>
    <row r="197" spans="1:12" x14ac:dyDescent="0.25">
      <c r="A197" s="116" t="s">
        <v>1467</v>
      </c>
      <c r="B197" s="21" t="s">
        <v>213</v>
      </c>
      <c r="C197" s="22">
        <v>20211</v>
      </c>
      <c r="D197" s="7" t="str">
        <f t="shared" si="36"/>
        <v>N/A</v>
      </c>
      <c r="E197" s="22">
        <v>20738</v>
      </c>
      <c r="F197" s="7" t="str">
        <f t="shared" si="37"/>
        <v>N/A</v>
      </c>
      <c r="G197" s="22">
        <v>21595</v>
      </c>
      <c r="H197" s="7" t="str">
        <f t="shared" si="38"/>
        <v>N/A</v>
      </c>
      <c r="I197" s="8">
        <v>2.6070000000000002</v>
      </c>
      <c r="J197" s="8">
        <v>4.133</v>
      </c>
      <c r="K197" s="25" t="s">
        <v>734</v>
      </c>
      <c r="L197" s="85" t="str">
        <f t="shared" si="39"/>
        <v>Yes</v>
      </c>
    </row>
    <row r="198" spans="1:12" ht="25" x14ac:dyDescent="0.25">
      <c r="A198" s="116" t="s">
        <v>1468</v>
      </c>
      <c r="B198" s="21" t="s">
        <v>213</v>
      </c>
      <c r="C198" s="26">
        <v>38093.192073999999</v>
      </c>
      <c r="D198" s="7" t="str">
        <f t="shared" si="36"/>
        <v>N/A</v>
      </c>
      <c r="E198" s="26">
        <v>38678.564711999999</v>
      </c>
      <c r="F198" s="7" t="str">
        <f t="shared" si="37"/>
        <v>N/A</v>
      </c>
      <c r="G198" s="26">
        <v>52853.416068999999</v>
      </c>
      <c r="H198" s="7" t="str">
        <f t="shared" si="38"/>
        <v>N/A</v>
      </c>
      <c r="I198" s="8">
        <v>1.5369999999999999</v>
      </c>
      <c r="J198" s="8">
        <v>36.65</v>
      </c>
      <c r="K198" s="25" t="s">
        <v>734</v>
      </c>
      <c r="L198" s="85" t="str">
        <f t="shared" si="39"/>
        <v>No</v>
      </c>
    </row>
    <row r="199" spans="1:12" ht="25" x14ac:dyDescent="0.25">
      <c r="A199" s="116" t="s">
        <v>1469</v>
      </c>
      <c r="B199" s="21" t="s">
        <v>213</v>
      </c>
      <c r="C199" s="26">
        <v>17242.403568000002</v>
      </c>
      <c r="D199" s="7" t="str">
        <f t="shared" si="36"/>
        <v>N/A</v>
      </c>
      <c r="E199" s="26">
        <v>18831.088164000001</v>
      </c>
      <c r="F199" s="7" t="str">
        <f t="shared" si="37"/>
        <v>N/A</v>
      </c>
      <c r="G199" s="26">
        <v>23936.416281000002</v>
      </c>
      <c r="H199" s="7" t="str">
        <f t="shared" si="38"/>
        <v>N/A</v>
      </c>
      <c r="I199" s="8">
        <v>9.2140000000000004</v>
      </c>
      <c r="J199" s="8">
        <v>27.11</v>
      </c>
      <c r="K199" s="25" t="s">
        <v>734</v>
      </c>
      <c r="L199" s="85" t="str">
        <f t="shared" si="39"/>
        <v>Yes</v>
      </c>
    </row>
    <row r="200" spans="1:12" ht="25" x14ac:dyDescent="0.25">
      <c r="A200" s="116" t="s">
        <v>1470</v>
      </c>
      <c r="B200" s="21" t="s">
        <v>213</v>
      </c>
      <c r="C200" s="26">
        <v>78283.550709999996</v>
      </c>
      <c r="D200" s="7" t="str">
        <f t="shared" si="36"/>
        <v>N/A</v>
      </c>
      <c r="E200" s="26">
        <v>76610.900435000003</v>
      </c>
      <c r="F200" s="7" t="str">
        <f t="shared" si="37"/>
        <v>N/A</v>
      </c>
      <c r="G200" s="26">
        <v>109433.56947</v>
      </c>
      <c r="H200" s="7" t="str">
        <f t="shared" si="38"/>
        <v>N/A</v>
      </c>
      <c r="I200" s="8">
        <v>-2.14</v>
      </c>
      <c r="J200" s="8">
        <v>42.84</v>
      </c>
      <c r="K200" s="25" t="s">
        <v>734</v>
      </c>
      <c r="L200" s="85" t="str">
        <f t="shared" si="39"/>
        <v>No</v>
      </c>
    </row>
    <row r="201" spans="1:12" ht="25" x14ac:dyDescent="0.25">
      <c r="A201" s="116" t="s">
        <v>1471</v>
      </c>
      <c r="B201" s="21" t="s">
        <v>213</v>
      </c>
      <c r="C201" s="5">
        <v>23.014119789999999</v>
      </c>
      <c r="D201" s="7" t="str">
        <f t="shared" si="36"/>
        <v>N/A</v>
      </c>
      <c r="E201" s="5">
        <v>23.463257339999998</v>
      </c>
      <c r="F201" s="7" t="str">
        <f t="shared" si="37"/>
        <v>N/A</v>
      </c>
      <c r="G201" s="5">
        <v>23.971538308</v>
      </c>
      <c r="H201" s="7" t="str">
        <f t="shared" si="38"/>
        <v>N/A</v>
      </c>
      <c r="I201" s="8">
        <v>1.952</v>
      </c>
      <c r="J201" s="8">
        <v>2.1659999999999999</v>
      </c>
      <c r="K201" s="25" t="s">
        <v>734</v>
      </c>
      <c r="L201" s="85" t="str">
        <f t="shared" si="39"/>
        <v>Yes</v>
      </c>
    </row>
    <row r="202" spans="1:12" ht="25" x14ac:dyDescent="0.25">
      <c r="A202" s="116" t="s">
        <v>1472</v>
      </c>
      <c r="B202" s="21" t="s">
        <v>213</v>
      </c>
      <c r="C202" s="5">
        <v>27.711949266000001</v>
      </c>
      <c r="D202" s="7" t="str">
        <f t="shared" si="36"/>
        <v>N/A</v>
      </c>
      <c r="E202" s="5">
        <v>28.079500330999998</v>
      </c>
      <c r="F202" s="7" t="str">
        <f t="shared" si="37"/>
        <v>N/A</v>
      </c>
      <c r="G202" s="5">
        <v>29.171609736000001</v>
      </c>
      <c r="H202" s="7" t="str">
        <f t="shared" si="38"/>
        <v>N/A</v>
      </c>
      <c r="I202" s="8">
        <v>1.3260000000000001</v>
      </c>
      <c r="J202" s="8">
        <v>3.8889999999999998</v>
      </c>
      <c r="K202" s="25" t="s">
        <v>734</v>
      </c>
      <c r="L202" s="85" t="str">
        <f t="shared" si="39"/>
        <v>Yes</v>
      </c>
    </row>
    <row r="203" spans="1:12" ht="25" x14ac:dyDescent="0.25">
      <c r="A203" s="144" t="s">
        <v>1473</v>
      </c>
      <c r="B203" s="93" t="s">
        <v>213</v>
      </c>
      <c r="C203" s="94">
        <v>20.579027401000001</v>
      </c>
      <c r="D203" s="124" t="str">
        <f t="shared" si="36"/>
        <v>N/A</v>
      </c>
      <c r="E203" s="94">
        <v>21.267508885000002</v>
      </c>
      <c r="F203" s="124" t="str">
        <f t="shared" si="37"/>
        <v>N/A</v>
      </c>
      <c r="G203" s="94">
        <v>21.846374903000001</v>
      </c>
      <c r="H203" s="124" t="str">
        <f t="shared" si="38"/>
        <v>N/A</v>
      </c>
      <c r="I203" s="125">
        <v>3.3460000000000001</v>
      </c>
      <c r="J203" s="125">
        <v>2.722</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749940</v>
      </c>
      <c r="D6" s="7" t="str">
        <f>IF($B6="N/A","N/A",IF(C6&gt;10,"No",IF(C6&lt;-10,"No","Yes")))</f>
        <v>N/A</v>
      </c>
      <c r="E6" s="22">
        <v>775845</v>
      </c>
      <c r="F6" s="7" t="str">
        <f>IF($B6="N/A","N/A",IF(E6&gt;10,"No",IF(E6&lt;-10,"No","Yes")))</f>
        <v>N/A</v>
      </c>
      <c r="G6" s="22">
        <v>817994</v>
      </c>
      <c r="H6" s="7" t="str">
        <f>IF($B6="N/A","N/A",IF(G6&gt;10,"No",IF(G6&lt;-10,"No","Yes")))</f>
        <v>N/A</v>
      </c>
      <c r="I6" s="8">
        <v>3.4540000000000002</v>
      </c>
      <c r="J6" s="8">
        <v>5.4329999999999998</v>
      </c>
      <c r="K6" s="25" t="s">
        <v>734</v>
      </c>
      <c r="L6" s="85" t="str">
        <f t="shared" ref="L6:L46" si="0">IF(J6="Div by 0", "N/A", IF(K6="N/A","N/A", IF(J6&gt;VALUE(MID(K6,1,2)), "No", IF(J6&lt;-1*VALUE(MID(K6,1,2)), "No", "Yes"))))</f>
        <v>Yes</v>
      </c>
    </row>
    <row r="7" spans="1:12" x14ac:dyDescent="0.25">
      <c r="A7" s="142" t="s">
        <v>10</v>
      </c>
      <c r="B7" s="21" t="s">
        <v>213</v>
      </c>
      <c r="C7" s="22">
        <v>679651</v>
      </c>
      <c r="D7" s="7" t="str">
        <f>IF($B7="N/A","N/A",IF(C7&gt;10,"No",IF(C7&lt;-10,"No","Yes")))</f>
        <v>N/A</v>
      </c>
      <c r="E7" s="22">
        <v>702635</v>
      </c>
      <c r="F7" s="7" t="str">
        <f>IF($B7="N/A","N/A",IF(E7&gt;10,"No",IF(E7&lt;-10,"No","Yes")))</f>
        <v>N/A</v>
      </c>
      <c r="G7" s="22">
        <v>735847</v>
      </c>
      <c r="H7" s="7" t="str">
        <f>IF($B7="N/A","N/A",IF(G7&gt;10,"No",IF(G7&lt;-10,"No","Yes")))</f>
        <v>N/A</v>
      </c>
      <c r="I7" s="8">
        <v>3.3820000000000001</v>
      </c>
      <c r="J7" s="8">
        <v>4.7270000000000003</v>
      </c>
      <c r="K7" s="25" t="s">
        <v>734</v>
      </c>
      <c r="L7" s="85" t="str">
        <f t="shared" si="0"/>
        <v>Yes</v>
      </c>
    </row>
    <row r="8" spans="1:12" x14ac:dyDescent="0.25">
      <c r="A8" s="142" t="s">
        <v>91</v>
      </c>
      <c r="B8" s="5" t="s">
        <v>297</v>
      </c>
      <c r="C8" s="4">
        <v>90.627383523999995</v>
      </c>
      <c r="D8" s="7" t="str">
        <f>IF($B8="N/A","N/A",IF(C8&gt;90,"No",IF(C8&lt;65,"No","Yes")))</f>
        <v>No</v>
      </c>
      <c r="E8" s="4">
        <v>90.563836848999998</v>
      </c>
      <c r="F8" s="7" t="str">
        <f>IF($B8="N/A","N/A",IF(E8&gt;90,"No",IF(E8&lt;65,"No","Yes")))</f>
        <v>No</v>
      </c>
      <c r="G8" s="4">
        <v>89.957505800999996</v>
      </c>
      <c r="H8" s="7" t="str">
        <f>IF($B8="N/A","N/A",IF(G8&gt;90,"No",IF(G8&lt;65,"No","Yes")))</f>
        <v>Yes</v>
      </c>
      <c r="I8" s="8">
        <v>-7.0000000000000007E-2</v>
      </c>
      <c r="J8" s="8">
        <v>-0.67</v>
      </c>
      <c r="K8" s="25" t="s">
        <v>734</v>
      </c>
      <c r="L8" s="85" t="str">
        <f t="shared" si="0"/>
        <v>Yes</v>
      </c>
    </row>
    <row r="9" spans="1:12" x14ac:dyDescent="0.25">
      <c r="A9" s="142" t="s">
        <v>92</v>
      </c>
      <c r="B9" s="5" t="s">
        <v>298</v>
      </c>
      <c r="C9" s="4">
        <v>95.544395566999995</v>
      </c>
      <c r="D9" s="7" t="str">
        <f>IF($B9="N/A","N/A",IF(C9&gt;100,"No",IF(C9&lt;90,"No","Yes")))</f>
        <v>Yes</v>
      </c>
      <c r="E9" s="4">
        <v>95.510249553999998</v>
      </c>
      <c r="F9" s="7" t="str">
        <f>IF($B9="N/A","N/A",IF(E9&gt;100,"No",IF(E9&lt;90,"No","Yes")))</f>
        <v>Yes</v>
      </c>
      <c r="G9" s="4">
        <v>96.004236824000003</v>
      </c>
      <c r="H9" s="7" t="str">
        <f>IF($B9="N/A","N/A",IF(G9&gt;100,"No",IF(G9&lt;90,"No","Yes")))</f>
        <v>Yes</v>
      </c>
      <c r="I9" s="8">
        <v>-3.5999999999999997E-2</v>
      </c>
      <c r="J9" s="8">
        <v>0.51719999999999999</v>
      </c>
      <c r="K9" s="25" t="s">
        <v>734</v>
      </c>
      <c r="L9" s="85" t="str">
        <f t="shared" si="0"/>
        <v>Yes</v>
      </c>
    </row>
    <row r="10" spans="1:12" x14ac:dyDescent="0.25">
      <c r="A10" s="142" t="s">
        <v>93</v>
      </c>
      <c r="B10" s="5" t="s">
        <v>299</v>
      </c>
      <c r="C10" s="4">
        <v>96.047013523000004</v>
      </c>
      <c r="D10" s="7" t="str">
        <f>IF($B10="N/A","N/A",IF(C10&gt;100,"No",IF(C10&lt;85,"No","Yes")))</f>
        <v>Yes</v>
      </c>
      <c r="E10" s="4">
        <v>96.111979933000001</v>
      </c>
      <c r="F10" s="7" t="str">
        <f>IF($B10="N/A","N/A",IF(E10&gt;100,"No",IF(E10&lt;85,"No","Yes")))</f>
        <v>Yes</v>
      </c>
      <c r="G10" s="4">
        <v>96.142816174000004</v>
      </c>
      <c r="H10" s="7" t="str">
        <f>IF($B10="N/A","N/A",IF(G10&gt;100,"No",IF(G10&lt;85,"No","Yes")))</f>
        <v>Yes</v>
      </c>
      <c r="I10" s="8">
        <v>6.7599999999999993E-2</v>
      </c>
      <c r="J10" s="8">
        <v>3.2099999999999997E-2</v>
      </c>
      <c r="K10" s="25" t="s">
        <v>734</v>
      </c>
      <c r="L10" s="85" t="str">
        <f t="shared" si="0"/>
        <v>Yes</v>
      </c>
    </row>
    <row r="11" spans="1:12" x14ac:dyDescent="0.25">
      <c r="A11" s="142" t="s">
        <v>94</v>
      </c>
      <c r="B11" s="5" t="s">
        <v>300</v>
      </c>
      <c r="C11" s="4">
        <v>92.275092821000001</v>
      </c>
      <c r="D11" s="7" t="str">
        <f>IF($B11="N/A","N/A",IF(C11&gt;100,"No",IF(C11&lt;80,"No","Yes")))</f>
        <v>Yes</v>
      </c>
      <c r="E11" s="4">
        <v>92.562449858999997</v>
      </c>
      <c r="F11" s="7" t="str">
        <f>IF($B11="N/A","N/A",IF(E11&gt;100,"No",IF(E11&lt;80,"No","Yes")))</f>
        <v>Yes</v>
      </c>
      <c r="G11" s="4">
        <v>93.075548601999998</v>
      </c>
      <c r="H11" s="7" t="str">
        <f>IF($B11="N/A","N/A",IF(G11&gt;100,"No",IF(G11&lt;80,"No","Yes")))</f>
        <v>Yes</v>
      </c>
      <c r="I11" s="8">
        <v>0.31140000000000001</v>
      </c>
      <c r="J11" s="8">
        <v>0.55430000000000001</v>
      </c>
      <c r="K11" s="25" t="s">
        <v>734</v>
      </c>
      <c r="L11" s="85" t="str">
        <f t="shared" si="0"/>
        <v>Yes</v>
      </c>
    </row>
    <row r="12" spans="1:12" x14ac:dyDescent="0.25">
      <c r="A12" s="142" t="s">
        <v>95</v>
      </c>
      <c r="B12" s="5" t="s">
        <v>300</v>
      </c>
      <c r="C12" s="4">
        <v>86.958942554000004</v>
      </c>
      <c r="D12" s="7" t="str">
        <f>IF($B12="N/A","N/A",IF(C12&gt;100,"No",IF(C12&lt;80,"No","Yes")))</f>
        <v>Yes</v>
      </c>
      <c r="E12" s="4">
        <v>86.680441649000002</v>
      </c>
      <c r="F12" s="7" t="str">
        <f>IF($B12="N/A","N/A",IF(E12&gt;100,"No",IF(E12&lt;80,"No","Yes")))</f>
        <v>Yes</v>
      </c>
      <c r="G12" s="4">
        <v>85.269644283000005</v>
      </c>
      <c r="H12" s="7" t="str">
        <f>IF($B12="N/A","N/A",IF(G12&gt;100,"No",IF(G12&lt;80,"No","Yes")))</f>
        <v>Yes</v>
      </c>
      <c r="I12" s="8">
        <v>-0.32</v>
      </c>
      <c r="J12" s="8">
        <v>-1.63</v>
      </c>
      <c r="K12" s="25" t="s">
        <v>734</v>
      </c>
      <c r="L12" s="85" t="str">
        <f t="shared" si="0"/>
        <v>Yes</v>
      </c>
    </row>
    <row r="13" spans="1:12" x14ac:dyDescent="0.25">
      <c r="A13" s="84" t="s">
        <v>96</v>
      </c>
      <c r="B13" s="21" t="s">
        <v>213</v>
      </c>
      <c r="C13" s="22">
        <v>634957.07999999996</v>
      </c>
      <c r="D13" s="7" t="str">
        <f t="shared" ref="D13:D44" si="1">IF($B13="N/A","N/A",IF(C13&gt;10,"No",IF(C13&lt;-10,"No","Yes")))</f>
        <v>N/A</v>
      </c>
      <c r="E13" s="22">
        <v>658930.9</v>
      </c>
      <c r="F13" s="7" t="str">
        <f t="shared" ref="F13:F44" si="2">IF($B13="N/A","N/A",IF(E13&gt;10,"No",IF(E13&lt;-10,"No","Yes")))</f>
        <v>N/A</v>
      </c>
      <c r="G13" s="22">
        <v>661659.18000000005</v>
      </c>
      <c r="H13" s="7" t="str">
        <f t="shared" ref="H13:H44" si="3">IF($B13="N/A","N/A",IF(G13&gt;10,"No",IF(G13&lt;-10,"No","Yes")))</f>
        <v>N/A</v>
      </c>
      <c r="I13" s="8">
        <v>3.7759999999999998</v>
      </c>
      <c r="J13" s="8">
        <v>0.41399999999999998</v>
      </c>
      <c r="K13" s="25" t="s">
        <v>734</v>
      </c>
      <c r="L13" s="85" t="str">
        <f t="shared" si="0"/>
        <v>Yes</v>
      </c>
    </row>
    <row r="14" spans="1:12" x14ac:dyDescent="0.25">
      <c r="A14" s="84" t="s">
        <v>100</v>
      </c>
      <c r="B14" s="21" t="s">
        <v>213</v>
      </c>
      <c r="C14" s="22">
        <v>52967</v>
      </c>
      <c r="D14" s="7" t="str">
        <f t="shared" si="1"/>
        <v>N/A</v>
      </c>
      <c r="E14" s="22">
        <v>53856</v>
      </c>
      <c r="F14" s="7" t="str">
        <f t="shared" si="2"/>
        <v>N/A</v>
      </c>
      <c r="G14" s="22">
        <v>54758</v>
      </c>
      <c r="H14" s="7" t="str">
        <f t="shared" si="3"/>
        <v>N/A</v>
      </c>
      <c r="I14" s="8">
        <v>1.6779999999999999</v>
      </c>
      <c r="J14" s="8">
        <v>1.675</v>
      </c>
      <c r="K14" s="25" t="s">
        <v>734</v>
      </c>
      <c r="L14" s="85" t="str">
        <f t="shared" si="0"/>
        <v>Yes</v>
      </c>
    </row>
    <row r="15" spans="1:12" x14ac:dyDescent="0.25">
      <c r="A15" s="84" t="s">
        <v>974</v>
      </c>
      <c r="B15" s="21" t="s">
        <v>213</v>
      </c>
      <c r="C15" s="22">
        <v>4877</v>
      </c>
      <c r="D15" s="7" t="str">
        <f t="shared" si="1"/>
        <v>N/A</v>
      </c>
      <c r="E15" s="22">
        <v>4974</v>
      </c>
      <c r="F15" s="7" t="str">
        <f t="shared" si="2"/>
        <v>N/A</v>
      </c>
      <c r="G15" s="22">
        <v>5130</v>
      </c>
      <c r="H15" s="7" t="str">
        <f t="shared" si="3"/>
        <v>N/A</v>
      </c>
      <c r="I15" s="8">
        <v>1.9890000000000001</v>
      </c>
      <c r="J15" s="8">
        <v>3.1360000000000001</v>
      </c>
      <c r="K15" s="25" t="s">
        <v>734</v>
      </c>
      <c r="L15" s="85" t="str">
        <f t="shared" si="0"/>
        <v>Yes</v>
      </c>
    </row>
    <row r="16" spans="1:12" x14ac:dyDescent="0.25">
      <c r="A16" s="84" t="s">
        <v>975</v>
      </c>
      <c r="B16" s="21" t="s">
        <v>213</v>
      </c>
      <c r="C16" s="22">
        <v>8706</v>
      </c>
      <c r="D16" s="7" t="str">
        <f t="shared" si="1"/>
        <v>N/A</v>
      </c>
      <c r="E16" s="22">
        <v>8781</v>
      </c>
      <c r="F16" s="7" t="str">
        <f t="shared" si="2"/>
        <v>N/A</v>
      </c>
      <c r="G16" s="22">
        <v>8357</v>
      </c>
      <c r="H16" s="7" t="str">
        <f t="shared" si="3"/>
        <v>N/A</v>
      </c>
      <c r="I16" s="8">
        <v>0.86150000000000004</v>
      </c>
      <c r="J16" s="8">
        <v>-4.83</v>
      </c>
      <c r="K16" s="25" t="s">
        <v>734</v>
      </c>
      <c r="L16" s="85" t="str">
        <f t="shared" si="0"/>
        <v>Yes</v>
      </c>
    </row>
    <row r="17" spans="1:12" x14ac:dyDescent="0.25">
      <c r="A17" s="84" t="s">
        <v>976</v>
      </c>
      <c r="B17" s="21" t="s">
        <v>213</v>
      </c>
      <c r="C17" s="22">
        <v>1462</v>
      </c>
      <c r="D17" s="7" t="str">
        <f t="shared" si="1"/>
        <v>N/A</v>
      </c>
      <c r="E17" s="22">
        <v>1502</v>
      </c>
      <c r="F17" s="7" t="str">
        <f t="shared" si="2"/>
        <v>N/A</v>
      </c>
      <c r="G17" s="22">
        <v>1746</v>
      </c>
      <c r="H17" s="7" t="str">
        <f t="shared" si="3"/>
        <v>N/A</v>
      </c>
      <c r="I17" s="8">
        <v>2.7360000000000002</v>
      </c>
      <c r="J17" s="8">
        <v>16.25</v>
      </c>
      <c r="K17" s="25" t="s">
        <v>734</v>
      </c>
      <c r="L17" s="85" t="str">
        <f t="shared" si="0"/>
        <v>Yes</v>
      </c>
    </row>
    <row r="18" spans="1:12" x14ac:dyDescent="0.25">
      <c r="A18" s="84" t="s">
        <v>977</v>
      </c>
      <c r="B18" s="21" t="s">
        <v>213</v>
      </c>
      <c r="C18" s="22">
        <v>37922</v>
      </c>
      <c r="D18" s="7" t="str">
        <f t="shared" si="1"/>
        <v>N/A</v>
      </c>
      <c r="E18" s="22">
        <v>38599</v>
      </c>
      <c r="F18" s="7" t="str">
        <f t="shared" si="2"/>
        <v>N/A</v>
      </c>
      <c r="G18" s="22">
        <v>39525</v>
      </c>
      <c r="H18" s="7" t="str">
        <f t="shared" si="3"/>
        <v>N/A</v>
      </c>
      <c r="I18" s="8">
        <v>1.7849999999999999</v>
      </c>
      <c r="J18" s="8">
        <v>2.399</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64407</v>
      </c>
      <c r="D20" s="7" t="str">
        <f t="shared" si="1"/>
        <v>N/A</v>
      </c>
      <c r="E20" s="22">
        <v>64583</v>
      </c>
      <c r="F20" s="7" t="str">
        <f t="shared" si="2"/>
        <v>N/A</v>
      </c>
      <c r="G20" s="22">
        <v>62766</v>
      </c>
      <c r="H20" s="7" t="str">
        <f t="shared" si="3"/>
        <v>N/A</v>
      </c>
      <c r="I20" s="8">
        <v>0.27329999999999999</v>
      </c>
      <c r="J20" s="8">
        <v>-2.81</v>
      </c>
      <c r="K20" s="25" t="s">
        <v>734</v>
      </c>
      <c r="L20" s="85" t="str">
        <f t="shared" si="0"/>
        <v>Yes</v>
      </c>
    </row>
    <row r="21" spans="1:12" x14ac:dyDescent="0.25">
      <c r="A21" s="84" t="s">
        <v>979</v>
      </c>
      <c r="B21" s="21" t="s">
        <v>213</v>
      </c>
      <c r="C21" s="22">
        <v>11485</v>
      </c>
      <c r="D21" s="7" t="str">
        <f t="shared" si="1"/>
        <v>N/A</v>
      </c>
      <c r="E21" s="22">
        <v>11781</v>
      </c>
      <c r="F21" s="7" t="str">
        <f t="shared" si="2"/>
        <v>N/A</v>
      </c>
      <c r="G21" s="22">
        <v>11811</v>
      </c>
      <c r="H21" s="7" t="str">
        <f t="shared" si="3"/>
        <v>N/A</v>
      </c>
      <c r="I21" s="8">
        <v>2.577</v>
      </c>
      <c r="J21" s="8">
        <v>0.25459999999999999</v>
      </c>
      <c r="K21" s="25" t="s">
        <v>734</v>
      </c>
      <c r="L21" s="85" t="str">
        <f t="shared" si="0"/>
        <v>Yes</v>
      </c>
    </row>
    <row r="22" spans="1:12" x14ac:dyDescent="0.25">
      <c r="A22" s="84" t="s">
        <v>980</v>
      </c>
      <c r="B22" s="21" t="s">
        <v>213</v>
      </c>
      <c r="C22" s="22">
        <v>11189</v>
      </c>
      <c r="D22" s="7" t="str">
        <f t="shared" si="1"/>
        <v>N/A</v>
      </c>
      <c r="E22" s="22">
        <v>10559</v>
      </c>
      <c r="F22" s="7" t="str">
        <f t="shared" si="2"/>
        <v>N/A</v>
      </c>
      <c r="G22" s="22">
        <v>9222</v>
      </c>
      <c r="H22" s="7" t="str">
        <f t="shared" si="3"/>
        <v>N/A</v>
      </c>
      <c r="I22" s="8">
        <v>-5.63</v>
      </c>
      <c r="J22" s="8">
        <v>-12.7</v>
      </c>
      <c r="K22" s="25" t="s">
        <v>734</v>
      </c>
      <c r="L22" s="85" t="str">
        <f t="shared" si="0"/>
        <v>Yes</v>
      </c>
    </row>
    <row r="23" spans="1:12" x14ac:dyDescent="0.25">
      <c r="A23" s="84" t="s">
        <v>981</v>
      </c>
      <c r="B23" s="21" t="s">
        <v>213</v>
      </c>
      <c r="C23" s="22">
        <v>3658</v>
      </c>
      <c r="D23" s="7" t="str">
        <f>IF($B23="N/A","N/A",IF(C23&gt;10,"No",IF(C23&lt;-10,"No","Yes")))</f>
        <v>N/A</v>
      </c>
      <c r="E23" s="22">
        <v>3652</v>
      </c>
      <c r="F23" s="7" t="str">
        <f t="shared" si="2"/>
        <v>N/A</v>
      </c>
      <c r="G23" s="22">
        <v>3759</v>
      </c>
      <c r="H23" s="7" t="str">
        <f t="shared" si="3"/>
        <v>N/A</v>
      </c>
      <c r="I23" s="8">
        <v>-0.16400000000000001</v>
      </c>
      <c r="J23" s="8">
        <v>2.93</v>
      </c>
      <c r="K23" s="25" t="s">
        <v>734</v>
      </c>
      <c r="L23" s="85" t="str">
        <f t="shared" si="0"/>
        <v>Yes</v>
      </c>
    </row>
    <row r="24" spans="1:12" x14ac:dyDescent="0.25">
      <c r="A24" s="84" t="s">
        <v>982</v>
      </c>
      <c r="B24" s="21" t="s">
        <v>213</v>
      </c>
      <c r="C24" s="22">
        <v>38075</v>
      </c>
      <c r="D24" s="7" t="str">
        <f t="shared" si="1"/>
        <v>N/A</v>
      </c>
      <c r="E24" s="22">
        <v>38591</v>
      </c>
      <c r="F24" s="7" t="str">
        <f t="shared" si="2"/>
        <v>N/A</v>
      </c>
      <c r="G24" s="22">
        <v>37974</v>
      </c>
      <c r="H24" s="7" t="str">
        <f t="shared" si="3"/>
        <v>N/A</v>
      </c>
      <c r="I24" s="8">
        <v>1.355</v>
      </c>
      <c r="J24" s="8">
        <v>-1.6</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321855</v>
      </c>
      <c r="D26" s="7" t="str">
        <f t="shared" si="1"/>
        <v>N/A</v>
      </c>
      <c r="E26" s="22">
        <v>327823</v>
      </c>
      <c r="F26" s="7" t="str">
        <f t="shared" si="2"/>
        <v>N/A</v>
      </c>
      <c r="G26" s="22">
        <v>328517</v>
      </c>
      <c r="H26" s="7" t="str">
        <f t="shared" si="3"/>
        <v>N/A</v>
      </c>
      <c r="I26" s="8">
        <v>1.8540000000000001</v>
      </c>
      <c r="J26" s="8">
        <v>0.2117</v>
      </c>
      <c r="K26" s="25" t="s">
        <v>734</v>
      </c>
      <c r="L26" s="85" t="str">
        <f t="shared" si="0"/>
        <v>Yes</v>
      </c>
    </row>
    <row r="27" spans="1:12" x14ac:dyDescent="0.25">
      <c r="A27" s="84" t="s">
        <v>984</v>
      </c>
      <c r="B27" s="21" t="s">
        <v>213</v>
      </c>
      <c r="C27" s="22">
        <v>212314</v>
      </c>
      <c r="D27" s="7" t="str">
        <f t="shared" si="1"/>
        <v>N/A</v>
      </c>
      <c r="E27" s="22">
        <v>218596</v>
      </c>
      <c r="F27" s="7" t="str">
        <f t="shared" si="2"/>
        <v>N/A</v>
      </c>
      <c r="G27" s="22">
        <v>178699</v>
      </c>
      <c r="H27" s="7" t="str">
        <f t="shared" si="3"/>
        <v>N/A</v>
      </c>
      <c r="I27" s="8">
        <v>2.9590000000000001</v>
      </c>
      <c r="J27" s="8">
        <v>-18.3</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1438</v>
      </c>
      <c r="D29" s="7" t="str">
        <f t="shared" si="1"/>
        <v>N/A</v>
      </c>
      <c r="E29" s="22">
        <v>1458</v>
      </c>
      <c r="F29" s="7" t="str">
        <f t="shared" si="2"/>
        <v>N/A</v>
      </c>
      <c r="G29" s="22">
        <v>1258</v>
      </c>
      <c r="H29" s="7" t="str">
        <f t="shared" si="3"/>
        <v>N/A</v>
      </c>
      <c r="I29" s="8">
        <v>1.391</v>
      </c>
      <c r="J29" s="8">
        <v>-13.7</v>
      </c>
      <c r="K29" s="25" t="s">
        <v>734</v>
      </c>
      <c r="L29" s="85" t="str">
        <f t="shared" si="0"/>
        <v>Yes</v>
      </c>
    </row>
    <row r="30" spans="1:12" x14ac:dyDescent="0.25">
      <c r="A30" s="84" t="s">
        <v>987</v>
      </c>
      <c r="B30" s="21" t="s">
        <v>213</v>
      </c>
      <c r="C30" s="22">
        <v>63933</v>
      </c>
      <c r="D30" s="7" t="str">
        <f t="shared" si="1"/>
        <v>N/A</v>
      </c>
      <c r="E30" s="22">
        <v>63187</v>
      </c>
      <c r="F30" s="7" t="str">
        <f t="shared" si="2"/>
        <v>N/A</v>
      </c>
      <c r="G30" s="22">
        <v>102045</v>
      </c>
      <c r="H30" s="7" t="str">
        <f t="shared" si="3"/>
        <v>N/A</v>
      </c>
      <c r="I30" s="8">
        <v>-1.17</v>
      </c>
      <c r="J30" s="8">
        <v>61.5</v>
      </c>
      <c r="K30" s="25" t="s">
        <v>734</v>
      </c>
      <c r="L30" s="85" t="str">
        <f t="shared" si="0"/>
        <v>No</v>
      </c>
    </row>
    <row r="31" spans="1:12" x14ac:dyDescent="0.25">
      <c r="A31" s="84" t="s">
        <v>988</v>
      </c>
      <c r="B31" s="21" t="s">
        <v>213</v>
      </c>
      <c r="C31" s="22">
        <v>38344</v>
      </c>
      <c r="D31" s="7" t="str">
        <f t="shared" si="1"/>
        <v>N/A</v>
      </c>
      <c r="E31" s="22">
        <v>38548</v>
      </c>
      <c r="F31" s="7" t="str">
        <f t="shared" si="2"/>
        <v>N/A</v>
      </c>
      <c r="G31" s="22">
        <v>40302</v>
      </c>
      <c r="H31" s="7" t="str">
        <f t="shared" si="3"/>
        <v>N/A</v>
      </c>
      <c r="I31" s="8">
        <v>0.53200000000000003</v>
      </c>
      <c r="J31" s="8">
        <v>4.55</v>
      </c>
      <c r="K31" s="25" t="s">
        <v>734</v>
      </c>
      <c r="L31" s="85" t="str">
        <f t="shared" si="0"/>
        <v>Yes</v>
      </c>
    </row>
    <row r="32" spans="1:12" x14ac:dyDescent="0.25">
      <c r="A32" s="84" t="s">
        <v>989</v>
      </c>
      <c r="B32" s="21" t="s">
        <v>213</v>
      </c>
      <c r="C32" s="22">
        <v>5826</v>
      </c>
      <c r="D32" s="7" t="str">
        <f t="shared" si="1"/>
        <v>N/A</v>
      </c>
      <c r="E32" s="22">
        <v>6034</v>
      </c>
      <c r="F32" s="7" t="str">
        <f t="shared" si="2"/>
        <v>N/A</v>
      </c>
      <c r="G32" s="22">
        <v>6213</v>
      </c>
      <c r="H32" s="7" t="str">
        <f t="shared" si="3"/>
        <v>N/A</v>
      </c>
      <c r="I32" s="8">
        <v>3.57</v>
      </c>
      <c r="J32" s="8">
        <v>2.9670000000000001</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310711</v>
      </c>
      <c r="D34" s="7" t="str">
        <f t="shared" si="1"/>
        <v>N/A</v>
      </c>
      <c r="E34" s="22">
        <v>329583</v>
      </c>
      <c r="F34" s="7" t="str">
        <f t="shared" si="2"/>
        <v>N/A</v>
      </c>
      <c r="G34" s="22">
        <v>371953</v>
      </c>
      <c r="H34" s="7" t="str">
        <f t="shared" si="3"/>
        <v>N/A</v>
      </c>
      <c r="I34" s="8">
        <v>6.0739999999999998</v>
      </c>
      <c r="J34" s="8">
        <v>12.86</v>
      </c>
      <c r="K34" s="25" t="s">
        <v>734</v>
      </c>
      <c r="L34" s="85" t="str">
        <f t="shared" si="0"/>
        <v>Yes</v>
      </c>
    </row>
    <row r="35" spans="1:12" x14ac:dyDescent="0.25">
      <c r="A35" s="84" t="s">
        <v>991</v>
      </c>
      <c r="B35" s="21" t="s">
        <v>213</v>
      </c>
      <c r="C35" s="22">
        <v>148533</v>
      </c>
      <c r="D35" s="7" t="str">
        <f t="shared" si="1"/>
        <v>N/A</v>
      </c>
      <c r="E35" s="22">
        <v>154256</v>
      </c>
      <c r="F35" s="7" t="str">
        <f t="shared" si="2"/>
        <v>N/A</v>
      </c>
      <c r="G35" s="22">
        <v>157475</v>
      </c>
      <c r="H35" s="7" t="str">
        <f t="shared" si="3"/>
        <v>N/A</v>
      </c>
      <c r="I35" s="8">
        <v>3.8530000000000002</v>
      </c>
      <c r="J35" s="8">
        <v>2.0870000000000002</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835</v>
      </c>
      <c r="D37" s="7" t="str">
        <f t="shared" si="1"/>
        <v>N/A</v>
      </c>
      <c r="E37" s="22">
        <v>653</v>
      </c>
      <c r="F37" s="7" t="str">
        <f t="shared" si="2"/>
        <v>N/A</v>
      </c>
      <c r="G37" s="22">
        <v>454</v>
      </c>
      <c r="H37" s="7" t="str">
        <f t="shared" si="3"/>
        <v>N/A</v>
      </c>
      <c r="I37" s="8">
        <v>-21.8</v>
      </c>
      <c r="J37" s="8">
        <v>-30.5</v>
      </c>
      <c r="K37" s="25" t="s">
        <v>734</v>
      </c>
      <c r="L37" s="85" t="str">
        <f t="shared" si="0"/>
        <v>No</v>
      </c>
    </row>
    <row r="38" spans="1:12" x14ac:dyDescent="0.25">
      <c r="A38" s="84" t="s">
        <v>994</v>
      </c>
      <c r="B38" s="21" t="s">
        <v>213</v>
      </c>
      <c r="C38" s="22">
        <v>12235</v>
      </c>
      <c r="D38" s="7" t="str">
        <f t="shared" si="1"/>
        <v>N/A</v>
      </c>
      <c r="E38" s="22">
        <v>12114</v>
      </c>
      <c r="F38" s="7" t="str">
        <f t="shared" si="2"/>
        <v>N/A</v>
      </c>
      <c r="G38" s="22">
        <v>4769</v>
      </c>
      <c r="H38" s="7" t="str">
        <f t="shared" si="3"/>
        <v>N/A</v>
      </c>
      <c r="I38" s="8">
        <v>-0.98899999999999999</v>
      </c>
      <c r="J38" s="8">
        <v>-60.6</v>
      </c>
      <c r="K38" s="25" t="s">
        <v>734</v>
      </c>
      <c r="L38" s="85" t="str">
        <f t="shared" si="0"/>
        <v>No</v>
      </c>
    </row>
    <row r="39" spans="1:12" x14ac:dyDescent="0.25">
      <c r="A39" s="84" t="s">
        <v>995</v>
      </c>
      <c r="B39" s="21" t="s">
        <v>213</v>
      </c>
      <c r="C39" s="22">
        <v>149108</v>
      </c>
      <c r="D39" s="7" t="str">
        <f t="shared" si="1"/>
        <v>N/A</v>
      </c>
      <c r="E39" s="22">
        <v>162560</v>
      </c>
      <c r="F39" s="7" t="str">
        <f t="shared" si="2"/>
        <v>N/A</v>
      </c>
      <c r="G39" s="22">
        <v>209255</v>
      </c>
      <c r="H39" s="7" t="str">
        <f t="shared" si="3"/>
        <v>N/A</v>
      </c>
      <c r="I39" s="8">
        <v>9.0220000000000002</v>
      </c>
      <c r="J39" s="8">
        <v>28.72</v>
      </c>
      <c r="K39" s="25" t="s">
        <v>734</v>
      </c>
      <c r="L39" s="85" t="str">
        <f t="shared" si="0"/>
        <v>Yes</v>
      </c>
    </row>
    <row r="40" spans="1:12" x14ac:dyDescent="0.25">
      <c r="A40" s="84" t="s">
        <v>996</v>
      </c>
      <c r="B40" s="21" t="s">
        <v>213</v>
      </c>
      <c r="C40" s="22">
        <v>0</v>
      </c>
      <c r="D40" s="7" t="str">
        <f t="shared" si="1"/>
        <v>N/A</v>
      </c>
      <c r="E40" s="22">
        <v>0</v>
      </c>
      <c r="F40" s="7" t="str">
        <f t="shared" si="2"/>
        <v>N/A</v>
      </c>
      <c r="G40" s="22">
        <v>0</v>
      </c>
      <c r="H40" s="7" t="str">
        <f t="shared" si="3"/>
        <v>N/A</v>
      </c>
      <c r="I40" s="8" t="s">
        <v>1747</v>
      </c>
      <c r="J40" s="8" t="s">
        <v>1747</v>
      </c>
      <c r="K40" s="25" t="s">
        <v>734</v>
      </c>
      <c r="L40" s="85" t="str">
        <f t="shared" si="0"/>
        <v>N/A</v>
      </c>
    </row>
    <row r="41" spans="1:12" x14ac:dyDescent="0.25">
      <c r="A41" s="142" t="s">
        <v>84</v>
      </c>
      <c r="B41" s="21" t="s">
        <v>213</v>
      </c>
      <c r="C41" s="26">
        <v>5898278401</v>
      </c>
      <c r="D41" s="7" t="str">
        <f t="shared" si="1"/>
        <v>N/A</v>
      </c>
      <c r="E41" s="26">
        <v>6245669637</v>
      </c>
      <c r="F41" s="7" t="str">
        <f t="shared" si="2"/>
        <v>N/A</v>
      </c>
      <c r="G41" s="26">
        <v>7491083027</v>
      </c>
      <c r="H41" s="7" t="str">
        <f t="shared" si="3"/>
        <v>N/A</v>
      </c>
      <c r="I41" s="8">
        <v>5.89</v>
      </c>
      <c r="J41" s="8">
        <v>19.940000000000001</v>
      </c>
      <c r="K41" s="25" t="s">
        <v>734</v>
      </c>
      <c r="L41" s="85" t="str">
        <f t="shared" si="0"/>
        <v>Yes</v>
      </c>
    </row>
    <row r="42" spans="1:12" x14ac:dyDescent="0.25">
      <c r="A42" s="142" t="s">
        <v>1474</v>
      </c>
      <c r="B42" s="21" t="s">
        <v>213</v>
      </c>
      <c r="C42" s="26">
        <v>7865.0004013999996</v>
      </c>
      <c r="D42" s="7" t="str">
        <f t="shared" si="1"/>
        <v>N/A</v>
      </c>
      <c r="E42" s="26">
        <v>8050.1513021000001</v>
      </c>
      <c r="F42" s="7" t="str">
        <f t="shared" si="2"/>
        <v>N/A</v>
      </c>
      <c r="G42" s="26">
        <v>9157.8703841000006</v>
      </c>
      <c r="H42" s="7" t="str">
        <f t="shared" si="3"/>
        <v>N/A</v>
      </c>
      <c r="I42" s="8">
        <v>2.3540000000000001</v>
      </c>
      <c r="J42" s="8">
        <v>13.76</v>
      </c>
      <c r="K42" s="25" t="s">
        <v>734</v>
      </c>
      <c r="L42" s="85" t="str">
        <f t="shared" si="0"/>
        <v>Yes</v>
      </c>
    </row>
    <row r="43" spans="1:12" x14ac:dyDescent="0.25">
      <c r="A43" s="142" t="s">
        <v>1475</v>
      </c>
      <c r="B43" s="21" t="s">
        <v>213</v>
      </c>
      <c r="C43" s="26">
        <v>8678.3928825000003</v>
      </c>
      <c r="D43" s="7" t="str">
        <f t="shared" si="1"/>
        <v>N/A</v>
      </c>
      <c r="E43" s="26">
        <v>8888.9247433</v>
      </c>
      <c r="F43" s="7" t="str">
        <f t="shared" si="2"/>
        <v>N/A</v>
      </c>
      <c r="G43" s="26">
        <v>10180.218207</v>
      </c>
      <c r="H43" s="7" t="str">
        <f t="shared" si="3"/>
        <v>N/A</v>
      </c>
      <c r="I43" s="8">
        <v>2.4260000000000002</v>
      </c>
      <c r="J43" s="8">
        <v>14.53</v>
      </c>
      <c r="K43" s="25" t="s">
        <v>734</v>
      </c>
      <c r="L43" s="85" t="str">
        <f t="shared" si="0"/>
        <v>Yes</v>
      </c>
    </row>
    <row r="44" spans="1:12" x14ac:dyDescent="0.25">
      <c r="A44" s="116" t="s">
        <v>107</v>
      </c>
      <c r="B44" s="21" t="s">
        <v>213</v>
      </c>
      <c r="C44" s="26">
        <v>0</v>
      </c>
      <c r="D44" s="7" t="str">
        <f t="shared" si="1"/>
        <v>N/A</v>
      </c>
      <c r="E44" s="26">
        <v>0</v>
      </c>
      <c r="F44" s="7" t="str">
        <f t="shared" si="2"/>
        <v>N/A</v>
      </c>
      <c r="G44" s="26">
        <v>0</v>
      </c>
      <c r="H44" s="7" t="str">
        <f t="shared" si="3"/>
        <v>N/A</v>
      </c>
      <c r="I44" s="8" t="s">
        <v>1747</v>
      </c>
      <c r="J44" s="8" t="s">
        <v>1747</v>
      </c>
      <c r="K44" s="25" t="s">
        <v>734</v>
      </c>
      <c r="L44" s="85" t="str">
        <f t="shared" si="0"/>
        <v>N/A</v>
      </c>
    </row>
    <row r="45" spans="1:12" x14ac:dyDescent="0.25">
      <c r="A45" s="142" t="s">
        <v>158</v>
      </c>
      <c r="B45" s="25" t="s">
        <v>217</v>
      </c>
      <c r="C45" s="1">
        <v>0</v>
      </c>
      <c r="D45" s="7" t="str">
        <f>IF($B45="N/A","N/A",IF(C45&gt;0,"No",IF(C45&lt;0,"No","Yes")))</f>
        <v>Yes</v>
      </c>
      <c r="E45" s="1">
        <v>0</v>
      </c>
      <c r="F45" s="7" t="str">
        <f>IF($B45="N/A","N/A",IF(E45&gt;0,"No",IF(E45&lt;0,"No","Yes")))</f>
        <v>Yes</v>
      </c>
      <c r="G45" s="1">
        <v>0</v>
      </c>
      <c r="H45" s="7" t="str">
        <f>IF($B45="N/A","N/A",IF(G45&gt;0,"No",IF(G45&lt;0,"No","Yes")))</f>
        <v>Yes</v>
      </c>
      <c r="I45" s="8" t="s">
        <v>1747</v>
      </c>
      <c r="J45" s="8" t="s">
        <v>1747</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1747</v>
      </c>
      <c r="J46" s="8" t="s">
        <v>1747</v>
      </c>
      <c r="K46" s="25" t="s">
        <v>734</v>
      </c>
      <c r="L46" s="85" t="str">
        <f t="shared" si="0"/>
        <v>N/A</v>
      </c>
    </row>
    <row r="47" spans="1:12" x14ac:dyDescent="0.25">
      <c r="A47" s="142" t="s">
        <v>1277</v>
      </c>
      <c r="B47" s="21" t="s">
        <v>213</v>
      </c>
      <c r="C47" s="26" t="s">
        <v>1747</v>
      </c>
      <c r="D47" s="7" t="str">
        <f t="shared" si="4"/>
        <v>N/A</v>
      </c>
      <c r="E47" s="26" t="s">
        <v>1747</v>
      </c>
      <c r="F47" s="7" t="str">
        <f t="shared" si="5"/>
        <v>N/A</v>
      </c>
      <c r="G47" s="26" t="s">
        <v>1747</v>
      </c>
      <c r="H47" s="7" t="str">
        <f t="shared" si="6"/>
        <v>N/A</v>
      </c>
      <c r="I47" s="8" t="s">
        <v>1747</v>
      </c>
      <c r="J47" s="8" t="s">
        <v>1747</v>
      </c>
      <c r="K47" s="25" t="s">
        <v>734</v>
      </c>
      <c r="L47" s="85" t="str">
        <f>IF(J47="Div by 0", "N/A", IF(OR(J47="N/A",K47="N/A"),"N/A", IF(J47&gt;VALUE(MID(K47,1,2)), "No", IF(J47&lt;-1*VALUE(MID(K47,1,2)), "No", "Yes"))))</f>
        <v>N/A</v>
      </c>
    </row>
    <row r="48" spans="1:12" x14ac:dyDescent="0.25">
      <c r="A48" s="142" t="s">
        <v>1476</v>
      </c>
      <c r="B48" s="21" t="s">
        <v>213</v>
      </c>
      <c r="C48" s="26">
        <v>30582.170181000001</v>
      </c>
      <c r="D48" s="7" t="str">
        <f t="shared" ref="D48:D74" si="7">IF($B48="N/A","N/A",IF(C48&gt;10,"No",IF(C48&lt;-10,"No","Yes")))</f>
        <v>N/A</v>
      </c>
      <c r="E48" s="26">
        <v>30463.352477</v>
      </c>
      <c r="F48" s="7" t="str">
        <f t="shared" ref="F48:F74" si="8">IF($B48="N/A","N/A",IF(E48&gt;10,"No",IF(E48&lt;-10,"No","Yes")))</f>
        <v>N/A</v>
      </c>
      <c r="G48" s="26">
        <v>34293.140527000003</v>
      </c>
      <c r="H48" s="7" t="str">
        <f t="shared" ref="H48:H74" si="9">IF($B48="N/A","N/A",IF(G48&gt;10,"No",IF(G48&lt;-10,"No","Yes")))</f>
        <v>N/A</v>
      </c>
      <c r="I48" s="8">
        <v>-0.38900000000000001</v>
      </c>
      <c r="J48" s="8">
        <v>12.57</v>
      </c>
      <c r="K48" s="25" t="s">
        <v>734</v>
      </c>
      <c r="L48" s="85" t="str">
        <f t="shared" ref="L48:L74" si="10">IF(J48="Div by 0", "N/A", IF(K48="N/A","N/A", IF(J48&gt;VALUE(MID(K48,1,2)), "No", IF(J48&lt;-1*VALUE(MID(K48,1,2)), "No", "Yes"))))</f>
        <v>Yes</v>
      </c>
    </row>
    <row r="49" spans="1:12" x14ac:dyDescent="0.25">
      <c r="A49" s="142" t="s">
        <v>1477</v>
      </c>
      <c r="B49" s="21" t="s">
        <v>213</v>
      </c>
      <c r="C49" s="26">
        <v>18522.681567</v>
      </c>
      <c r="D49" s="7" t="str">
        <f t="shared" si="7"/>
        <v>N/A</v>
      </c>
      <c r="E49" s="26">
        <v>19451.527342000001</v>
      </c>
      <c r="F49" s="7" t="str">
        <f t="shared" si="8"/>
        <v>N/A</v>
      </c>
      <c r="G49" s="26">
        <v>26527.016568999999</v>
      </c>
      <c r="H49" s="7" t="str">
        <f t="shared" si="9"/>
        <v>N/A</v>
      </c>
      <c r="I49" s="8">
        <v>5.0149999999999997</v>
      </c>
      <c r="J49" s="8">
        <v>36.369999999999997</v>
      </c>
      <c r="K49" s="25" t="s">
        <v>734</v>
      </c>
      <c r="L49" s="85" t="str">
        <f t="shared" si="10"/>
        <v>No</v>
      </c>
    </row>
    <row r="50" spans="1:12" x14ac:dyDescent="0.25">
      <c r="A50" s="142" t="s">
        <v>1478</v>
      </c>
      <c r="B50" s="21" t="s">
        <v>213</v>
      </c>
      <c r="C50" s="26">
        <v>20709.683206999998</v>
      </c>
      <c r="D50" s="7" t="str">
        <f t="shared" si="7"/>
        <v>N/A</v>
      </c>
      <c r="E50" s="26">
        <v>20728.911741</v>
      </c>
      <c r="F50" s="7" t="str">
        <f t="shared" si="8"/>
        <v>N/A</v>
      </c>
      <c r="G50" s="26">
        <v>21883.691995000001</v>
      </c>
      <c r="H50" s="7" t="str">
        <f t="shared" si="9"/>
        <v>N/A</v>
      </c>
      <c r="I50" s="8">
        <v>9.2799999999999994E-2</v>
      </c>
      <c r="J50" s="8">
        <v>5.5709999999999997</v>
      </c>
      <c r="K50" s="25" t="s">
        <v>734</v>
      </c>
      <c r="L50" s="85" t="str">
        <f t="shared" si="10"/>
        <v>Yes</v>
      </c>
    </row>
    <row r="51" spans="1:12" x14ac:dyDescent="0.25">
      <c r="A51" s="142" t="s">
        <v>1479</v>
      </c>
      <c r="B51" s="21" t="s">
        <v>213</v>
      </c>
      <c r="C51" s="26">
        <v>4812.7975376000004</v>
      </c>
      <c r="D51" s="7" t="str">
        <f t="shared" si="7"/>
        <v>N/A</v>
      </c>
      <c r="E51" s="26">
        <v>5106.0419441000004</v>
      </c>
      <c r="F51" s="7" t="str">
        <f t="shared" si="8"/>
        <v>N/A</v>
      </c>
      <c r="G51" s="26">
        <v>6883.567583</v>
      </c>
      <c r="H51" s="7" t="str">
        <f t="shared" si="9"/>
        <v>N/A</v>
      </c>
      <c r="I51" s="8">
        <v>6.093</v>
      </c>
      <c r="J51" s="8">
        <v>34.81</v>
      </c>
      <c r="K51" s="25" t="s">
        <v>734</v>
      </c>
      <c r="L51" s="85" t="str">
        <f t="shared" si="10"/>
        <v>No</v>
      </c>
    </row>
    <row r="52" spans="1:12" x14ac:dyDescent="0.25">
      <c r="A52" s="142" t="s">
        <v>1480</v>
      </c>
      <c r="B52" s="21" t="s">
        <v>213</v>
      </c>
      <c r="C52" s="26">
        <v>35393.066768999997</v>
      </c>
      <c r="D52" s="7" t="str">
        <f t="shared" si="7"/>
        <v>N/A</v>
      </c>
      <c r="E52" s="26">
        <v>35083.617839999999</v>
      </c>
      <c r="F52" s="7" t="str">
        <f t="shared" si="8"/>
        <v>N/A</v>
      </c>
      <c r="G52" s="26">
        <v>39135.723490999997</v>
      </c>
      <c r="H52" s="7" t="str">
        <f t="shared" si="9"/>
        <v>N/A</v>
      </c>
      <c r="I52" s="8">
        <v>-0.874</v>
      </c>
      <c r="J52" s="8">
        <v>11.55</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29681.966463000001</v>
      </c>
      <c r="D54" s="7" t="str">
        <f t="shared" si="7"/>
        <v>N/A</v>
      </c>
      <c r="E54" s="26">
        <v>30413.075871000001</v>
      </c>
      <c r="F54" s="7" t="str">
        <f t="shared" si="8"/>
        <v>N/A</v>
      </c>
      <c r="G54" s="26">
        <v>39681.560479</v>
      </c>
      <c r="H54" s="7" t="str">
        <f t="shared" si="9"/>
        <v>N/A</v>
      </c>
      <c r="I54" s="8">
        <v>2.4630000000000001</v>
      </c>
      <c r="J54" s="8">
        <v>30.48</v>
      </c>
      <c r="K54" s="25" t="s">
        <v>734</v>
      </c>
      <c r="L54" s="85" t="str">
        <f t="shared" si="10"/>
        <v>No</v>
      </c>
    </row>
    <row r="55" spans="1:12" x14ac:dyDescent="0.25">
      <c r="A55" s="142" t="s">
        <v>1483</v>
      </c>
      <c r="B55" s="21" t="s">
        <v>213</v>
      </c>
      <c r="C55" s="26">
        <v>42574.265999000003</v>
      </c>
      <c r="D55" s="7" t="str">
        <f t="shared" si="7"/>
        <v>N/A</v>
      </c>
      <c r="E55" s="26">
        <v>43061.052118</v>
      </c>
      <c r="F55" s="7" t="str">
        <f t="shared" si="8"/>
        <v>N/A</v>
      </c>
      <c r="G55" s="26">
        <v>59551.428330000002</v>
      </c>
      <c r="H55" s="7" t="str">
        <f t="shared" si="9"/>
        <v>N/A</v>
      </c>
      <c r="I55" s="8">
        <v>1.143</v>
      </c>
      <c r="J55" s="8">
        <v>38.299999999999997</v>
      </c>
      <c r="K55" s="25" t="s">
        <v>734</v>
      </c>
      <c r="L55" s="85" t="str">
        <f t="shared" si="10"/>
        <v>No</v>
      </c>
    </row>
    <row r="56" spans="1:12" x14ac:dyDescent="0.25">
      <c r="A56" s="142" t="s">
        <v>1484</v>
      </c>
      <c r="B56" s="21" t="s">
        <v>213</v>
      </c>
      <c r="C56" s="26">
        <v>11453.024219999999</v>
      </c>
      <c r="D56" s="7" t="str">
        <f t="shared" si="7"/>
        <v>N/A</v>
      </c>
      <c r="E56" s="26">
        <v>12435.073681</v>
      </c>
      <c r="F56" s="7" t="str">
        <f t="shared" si="8"/>
        <v>N/A</v>
      </c>
      <c r="G56" s="26">
        <v>12674.270332</v>
      </c>
      <c r="H56" s="7" t="str">
        <f t="shared" si="9"/>
        <v>N/A</v>
      </c>
      <c r="I56" s="8">
        <v>8.5749999999999993</v>
      </c>
      <c r="J56" s="8">
        <v>1.9239999999999999</v>
      </c>
      <c r="K56" s="25" t="s">
        <v>734</v>
      </c>
      <c r="L56" s="85" t="str">
        <f t="shared" si="10"/>
        <v>Yes</v>
      </c>
    </row>
    <row r="57" spans="1:12" x14ac:dyDescent="0.25">
      <c r="A57" s="142" t="s">
        <v>1485</v>
      </c>
      <c r="B57" s="21" t="s">
        <v>213</v>
      </c>
      <c r="C57" s="26">
        <v>6110.2132313000002</v>
      </c>
      <c r="D57" s="7" t="str">
        <f t="shared" si="7"/>
        <v>N/A</v>
      </c>
      <c r="E57" s="26">
        <v>6989.6552573999998</v>
      </c>
      <c r="F57" s="7" t="str">
        <f t="shared" si="8"/>
        <v>N/A</v>
      </c>
      <c r="G57" s="26">
        <v>7787.3583399999998</v>
      </c>
      <c r="H57" s="7" t="str">
        <f t="shared" si="9"/>
        <v>N/A</v>
      </c>
      <c r="I57" s="8">
        <v>14.39</v>
      </c>
      <c r="J57" s="8">
        <v>11.41</v>
      </c>
      <c r="K57" s="25" t="s">
        <v>734</v>
      </c>
      <c r="L57" s="85" t="str">
        <f t="shared" si="10"/>
        <v>Yes</v>
      </c>
    </row>
    <row r="58" spans="1:12" x14ac:dyDescent="0.25">
      <c r="A58" s="142" t="s">
        <v>1486</v>
      </c>
      <c r="B58" s="21" t="s">
        <v>213</v>
      </c>
      <c r="C58" s="26">
        <v>33414.626946999997</v>
      </c>
      <c r="D58" s="7" t="str">
        <f t="shared" si="7"/>
        <v>N/A</v>
      </c>
      <c r="E58" s="26">
        <v>33687.576377999998</v>
      </c>
      <c r="F58" s="7" t="str">
        <f t="shared" si="8"/>
        <v>N/A</v>
      </c>
      <c r="G58" s="26">
        <v>43217.361985000003</v>
      </c>
      <c r="H58" s="7" t="str">
        <f t="shared" si="9"/>
        <v>N/A</v>
      </c>
      <c r="I58" s="8">
        <v>0.81689999999999996</v>
      </c>
      <c r="J58" s="8">
        <v>28.29</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2852.1344890999999</v>
      </c>
      <c r="D60" s="7" t="str">
        <f t="shared" si="7"/>
        <v>N/A</v>
      </c>
      <c r="E60" s="26">
        <v>3060.8027044999999</v>
      </c>
      <c r="F60" s="7" t="str">
        <f t="shared" si="8"/>
        <v>N/A</v>
      </c>
      <c r="G60" s="26">
        <v>3514.6812524000002</v>
      </c>
      <c r="H60" s="7" t="str">
        <f t="shared" si="9"/>
        <v>N/A</v>
      </c>
      <c r="I60" s="8">
        <v>7.3159999999999998</v>
      </c>
      <c r="J60" s="8">
        <v>14.83</v>
      </c>
      <c r="K60" s="25" t="s">
        <v>734</v>
      </c>
      <c r="L60" s="85" t="str">
        <f t="shared" si="10"/>
        <v>Yes</v>
      </c>
    </row>
    <row r="61" spans="1:12" x14ac:dyDescent="0.25">
      <c r="A61" s="142" t="s">
        <v>1489</v>
      </c>
      <c r="B61" s="21" t="s">
        <v>213</v>
      </c>
      <c r="C61" s="26">
        <v>2218.5880440999999</v>
      </c>
      <c r="D61" s="7" t="str">
        <f t="shared" si="7"/>
        <v>N/A</v>
      </c>
      <c r="E61" s="26">
        <v>2408.1943768000001</v>
      </c>
      <c r="F61" s="7" t="str">
        <f t="shared" si="8"/>
        <v>N/A</v>
      </c>
      <c r="G61" s="26">
        <v>2815.1636942999999</v>
      </c>
      <c r="H61" s="7" t="str">
        <f t="shared" si="9"/>
        <v>N/A</v>
      </c>
      <c r="I61" s="8">
        <v>8.5459999999999994</v>
      </c>
      <c r="J61" s="8">
        <v>16.899999999999999</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1980.201669</v>
      </c>
      <c r="D63" s="7" t="str">
        <f t="shared" si="7"/>
        <v>N/A</v>
      </c>
      <c r="E63" s="26">
        <v>2411.3813442999999</v>
      </c>
      <c r="F63" s="7" t="str">
        <f t="shared" si="8"/>
        <v>N/A</v>
      </c>
      <c r="G63" s="26">
        <v>3138.9610493</v>
      </c>
      <c r="H63" s="7" t="str">
        <f t="shared" si="9"/>
        <v>N/A</v>
      </c>
      <c r="I63" s="8">
        <v>21.77</v>
      </c>
      <c r="J63" s="8">
        <v>30.17</v>
      </c>
      <c r="K63" s="25" t="s">
        <v>734</v>
      </c>
      <c r="L63" s="85" t="str">
        <f t="shared" si="10"/>
        <v>No</v>
      </c>
    </row>
    <row r="64" spans="1:12" x14ac:dyDescent="0.25">
      <c r="A64" s="142" t="s">
        <v>1492</v>
      </c>
      <c r="B64" s="21" t="s">
        <v>213</v>
      </c>
      <c r="C64" s="26">
        <v>3376.5458683000002</v>
      </c>
      <c r="D64" s="7" t="str">
        <f t="shared" si="7"/>
        <v>N/A</v>
      </c>
      <c r="E64" s="26">
        <v>3565.9335305999998</v>
      </c>
      <c r="F64" s="7" t="str">
        <f t="shared" si="8"/>
        <v>N/A</v>
      </c>
      <c r="G64" s="26">
        <v>3442.7266696000002</v>
      </c>
      <c r="H64" s="7" t="str">
        <f t="shared" si="9"/>
        <v>N/A</v>
      </c>
      <c r="I64" s="8">
        <v>5.609</v>
      </c>
      <c r="J64" s="8">
        <v>-3.46</v>
      </c>
      <c r="K64" s="25" t="s">
        <v>734</v>
      </c>
      <c r="L64" s="85" t="str">
        <f t="shared" si="10"/>
        <v>Yes</v>
      </c>
    </row>
    <row r="65" spans="1:12" x14ac:dyDescent="0.25">
      <c r="A65" s="142" t="s">
        <v>1493</v>
      </c>
      <c r="B65" s="21" t="s">
        <v>213</v>
      </c>
      <c r="C65" s="26">
        <v>5229.8374713000003</v>
      </c>
      <c r="D65" s="7" t="str">
        <f t="shared" si="7"/>
        <v>N/A</v>
      </c>
      <c r="E65" s="26">
        <v>5661.9646934000002</v>
      </c>
      <c r="F65" s="7" t="str">
        <f t="shared" si="8"/>
        <v>N/A</v>
      </c>
      <c r="G65" s="26">
        <v>6156.9245198999997</v>
      </c>
      <c r="H65" s="7" t="str">
        <f t="shared" si="9"/>
        <v>N/A</v>
      </c>
      <c r="I65" s="8">
        <v>8.2629999999999999</v>
      </c>
      <c r="J65" s="8">
        <v>8.7420000000000009</v>
      </c>
      <c r="K65" s="25" t="s">
        <v>734</v>
      </c>
      <c r="L65" s="85" t="str">
        <f t="shared" si="10"/>
        <v>Yes</v>
      </c>
    </row>
    <row r="66" spans="1:12" x14ac:dyDescent="0.25">
      <c r="A66" s="142" t="s">
        <v>1494</v>
      </c>
      <c r="B66" s="21" t="s">
        <v>213</v>
      </c>
      <c r="C66" s="26">
        <v>4751.6853758999996</v>
      </c>
      <c r="D66" s="7" t="str">
        <f t="shared" si="7"/>
        <v>N/A</v>
      </c>
      <c r="E66" s="26">
        <v>4952.9360292000001</v>
      </c>
      <c r="F66" s="7" t="str">
        <f t="shared" si="8"/>
        <v>N/A</v>
      </c>
      <c r="G66" s="26">
        <v>7752.6760019000003</v>
      </c>
      <c r="H66" s="7" t="str">
        <f t="shared" si="9"/>
        <v>N/A</v>
      </c>
      <c r="I66" s="8">
        <v>4.2350000000000003</v>
      </c>
      <c r="J66" s="8">
        <v>56.53</v>
      </c>
      <c r="K66" s="25" t="s">
        <v>734</v>
      </c>
      <c r="L66" s="85" t="str">
        <f t="shared" si="10"/>
        <v>No</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4662.6364467000003</v>
      </c>
      <c r="D68" s="7" t="str">
        <f t="shared" si="7"/>
        <v>N/A</v>
      </c>
      <c r="E68" s="26">
        <v>4968.2966718999996</v>
      </c>
      <c r="F68" s="7" t="str">
        <f t="shared" si="8"/>
        <v>N/A</v>
      </c>
      <c r="G68" s="26">
        <v>5290.9208206000003</v>
      </c>
      <c r="H68" s="7" t="str">
        <f t="shared" si="9"/>
        <v>N/A</v>
      </c>
      <c r="I68" s="8">
        <v>6.556</v>
      </c>
      <c r="J68" s="8">
        <v>6.4939999999999998</v>
      </c>
      <c r="K68" s="25" t="s">
        <v>734</v>
      </c>
      <c r="L68" s="85" t="str">
        <f t="shared" si="10"/>
        <v>Yes</v>
      </c>
    </row>
    <row r="69" spans="1:12" x14ac:dyDescent="0.25">
      <c r="A69" s="142" t="s">
        <v>1497</v>
      </c>
      <c r="B69" s="21" t="s">
        <v>213</v>
      </c>
      <c r="C69" s="26">
        <v>3890.3291052999998</v>
      </c>
      <c r="D69" s="7" t="str">
        <f t="shared" si="7"/>
        <v>N/A</v>
      </c>
      <c r="E69" s="26">
        <v>4143.1628850999996</v>
      </c>
      <c r="F69" s="7" t="str">
        <f t="shared" si="8"/>
        <v>N/A</v>
      </c>
      <c r="G69" s="26">
        <v>4402.4763105000002</v>
      </c>
      <c r="H69" s="7" t="str">
        <f t="shared" si="9"/>
        <v>N/A</v>
      </c>
      <c r="I69" s="8">
        <v>6.4989999999999997</v>
      </c>
      <c r="J69" s="8">
        <v>6.2590000000000003</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5206.7005988000001</v>
      </c>
      <c r="D71" s="7" t="str">
        <f t="shared" si="7"/>
        <v>N/A</v>
      </c>
      <c r="E71" s="26">
        <v>3267.3506891000002</v>
      </c>
      <c r="F71" s="7" t="str">
        <f t="shared" si="8"/>
        <v>N/A</v>
      </c>
      <c r="G71" s="26">
        <v>5425.4669604000001</v>
      </c>
      <c r="H71" s="7" t="str">
        <f t="shared" si="9"/>
        <v>N/A</v>
      </c>
      <c r="I71" s="8">
        <v>-37.200000000000003</v>
      </c>
      <c r="J71" s="8">
        <v>66.05</v>
      </c>
      <c r="K71" s="25" t="s">
        <v>734</v>
      </c>
      <c r="L71" s="85" t="str">
        <f t="shared" si="10"/>
        <v>No</v>
      </c>
    </row>
    <row r="72" spans="1:12" x14ac:dyDescent="0.25">
      <c r="A72" s="142" t="s">
        <v>1500</v>
      </c>
      <c r="B72" s="21" t="s">
        <v>213</v>
      </c>
      <c r="C72" s="26">
        <v>5003.6441357000003</v>
      </c>
      <c r="D72" s="7" t="str">
        <f t="shared" si="7"/>
        <v>N/A</v>
      </c>
      <c r="E72" s="26">
        <v>5229.1899455000002</v>
      </c>
      <c r="F72" s="7" t="str">
        <f t="shared" si="8"/>
        <v>N/A</v>
      </c>
      <c r="G72" s="26">
        <v>7350.2086391000003</v>
      </c>
      <c r="H72" s="7" t="str">
        <f t="shared" si="9"/>
        <v>N/A</v>
      </c>
      <c r="I72" s="8">
        <v>4.508</v>
      </c>
      <c r="J72" s="8">
        <v>40.56</v>
      </c>
      <c r="K72" s="25" t="s">
        <v>734</v>
      </c>
      <c r="L72" s="85" t="str">
        <f t="shared" si="10"/>
        <v>No</v>
      </c>
    </row>
    <row r="73" spans="1:12" x14ac:dyDescent="0.25">
      <c r="A73" s="142" t="s">
        <v>1501</v>
      </c>
      <c r="B73" s="21" t="s">
        <v>213</v>
      </c>
      <c r="C73" s="26">
        <v>5400.9375687000002</v>
      </c>
      <c r="D73" s="7" t="str">
        <f t="shared" si="7"/>
        <v>N/A</v>
      </c>
      <c r="E73" s="26">
        <v>5738.6712660000003</v>
      </c>
      <c r="F73" s="7" t="str">
        <f t="shared" si="8"/>
        <v>N/A</v>
      </c>
      <c r="G73" s="26">
        <v>5912.2965186000001</v>
      </c>
      <c r="H73" s="7" t="str">
        <f t="shared" si="9"/>
        <v>N/A</v>
      </c>
      <c r="I73" s="8">
        <v>6.2530000000000001</v>
      </c>
      <c r="J73" s="8">
        <v>3.0259999999999998</v>
      </c>
      <c r="K73" s="25" t="s">
        <v>734</v>
      </c>
      <c r="L73" s="85" t="str">
        <f t="shared" si="10"/>
        <v>Yes</v>
      </c>
    </row>
    <row r="74" spans="1:12" x14ac:dyDescent="0.25">
      <c r="A74" s="142" t="s">
        <v>1502</v>
      </c>
      <c r="B74" s="21" t="s">
        <v>213</v>
      </c>
      <c r="C74" s="26" t="s">
        <v>1747</v>
      </c>
      <c r="D74" s="7" t="str">
        <f t="shared" si="7"/>
        <v>N/A</v>
      </c>
      <c r="E74" s="26" t="s">
        <v>1747</v>
      </c>
      <c r="F74" s="7" t="str">
        <f t="shared" si="8"/>
        <v>N/A</v>
      </c>
      <c r="G74" s="26" t="s">
        <v>1747</v>
      </c>
      <c r="H74" s="7" t="str">
        <f t="shared" si="9"/>
        <v>N/A</v>
      </c>
      <c r="I74" s="8" t="s">
        <v>1747</v>
      </c>
      <c r="J74" s="8" t="s">
        <v>1747</v>
      </c>
      <c r="K74" s="25" t="s">
        <v>734</v>
      </c>
      <c r="L74" s="85" t="str">
        <f t="shared" si="10"/>
        <v>N/A</v>
      </c>
    </row>
    <row r="75" spans="1:12" x14ac:dyDescent="0.25">
      <c r="A75" s="142" t="s">
        <v>1584</v>
      </c>
      <c r="B75" s="21" t="s">
        <v>213</v>
      </c>
      <c r="C75" s="26">
        <v>717373426</v>
      </c>
      <c r="D75" s="7" t="str">
        <f t="shared" ref="D75:D144" si="11">IF($B75="N/A","N/A",IF(C75&gt;10,"No",IF(C75&lt;-10,"No","Yes")))</f>
        <v>N/A</v>
      </c>
      <c r="E75" s="26">
        <v>742627825</v>
      </c>
      <c r="F75" s="7" t="str">
        <f t="shared" ref="F75:F144" si="12">IF($B75="N/A","N/A",IF(E75&gt;10,"No",IF(E75&lt;-10,"No","Yes")))</f>
        <v>N/A</v>
      </c>
      <c r="G75" s="26">
        <v>774457874</v>
      </c>
      <c r="H75" s="7" t="str">
        <f t="shared" ref="H75:H144" si="13">IF($B75="N/A","N/A",IF(G75&gt;10,"No",IF(G75&lt;-10,"No","Yes")))</f>
        <v>N/A</v>
      </c>
      <c r="I75" s="8">
        <v>3.52</v>
      </c>
      <c r="J75" s="8">
        <v>4.2859999999999996</v>
      </c>
      <c r="K75" s="25" t="s">
        <v>734</v>
      </c>
      <c r="L75" s="85" t="str">
        <f t="shared" ref="L75:L135" si="14">IF(J75="Div by 0", "N/A", IF(K75="N/A","N/A", IF(J75&gt;VALUE(MID(K75,1,2)), "No", IF(J75&lt;-1*VALUE(MID(K75,1,2)), "No", "Yes"))))</f>
        <v>Yes</v>
      </c>
    </row>
    <row r="76" spans="1:12" x14ac:dyDescent="0.25">
      <c r="A76" s="142" t="s">
        <v>595</v>
      </c>
      <c r="B76" s="21" t="s">
        <v>213</v>
      </c>
      <c r="C76" s="22">
        <v>84898</v>
      </c>
      <c r="D76" s="7" t="str">
        <f t="shared" si="11"/>
        <v>N/A</v>
      </c>
      <c r="E76" s="22">
        <v>86012</v>
      </c>
      <c r="F76" s="7" t="str">
        <f t="shared" si="12"/>
        <v>N/A</v>
      </c>
      <c r="G76" s="22">
        <v>82928</v>
      </c>
      <c r="H76" s="7" t="str">
        <f t="shared" si="13"/>
        <v>N/A</v>
      </c>
      <c r="I76" s="8">
        <v>1.3120000000000001</v>
      </c>
      <c r="J76" s="8">
        <v>-3.59</v>
      </c>
      <c r="K76" s="25" t="s">
        <v>734</v>
      </c>
      <c r="L76" s="85" t="str">
        <f t="shared" si="14"/>
        <v>Yes</v>
      </c>
    </row>
    <row r="77" spans="1:12" x14ac:dyDescent="0.25">
      <c r="A77" s="142" t="s">
        <v>1411</v>
      </c>
      <c r="B77" s="21" t="s">
        <v>213</v>
      </c>
      <c r="C77" s="26">
        <v>8449.8271573000002</v>
      </c>
      <c r="D77" s="7" t="str">
        <f t="shared" si="11"/>
        <v>N/A</v>
      </c>
      <c r="E77" s="26">
        <v>8634.0025229000003</v>
      </c>
      <c r="F77" s="7" t="str">
        <f t="shared" si="12"/>
        <v>N/A</v>
      </c>
      <c r="G77" s="26">
        <v>9338.9189900000001</v>
      </c>
      <c r="H77" s="7" t="str">
        <f t="shared" si="13"/>
        <v>N/A</v>
      </c>
      <c r="I77" s="8">
        <v>2.1800000000000002</v>
      </c>
      <c r="J77" s="8">
        <v>8.1639999999999997</v>
      </c>
      <c r="K77" s="25" t="s">
        <v>734</v>
      </c>
      <c r="L77" s="85" t="str">
        <f t="shared" si="14"/>
        <v>Yes</v>
      </c>
    </row>
    <row r="78" spans="1:12" x14ac:dyDescent="0.25">
      <c r="A78" s="142" t="s">
        <v>1412</v>
      </c>
      <c r="B78" s="21" t="s">
        <v>213</v>
      </c>
      <c r="C78" s="22">
        <v>5.5617211242</v>
      </c>
      <c r="D78" s="7" t="str">
        <f t="shared" si="11"/>
        <v>N/A</v>
      </c>
      <c r="E78" s="22">
        <v>5.6529554015999999</v>
      </c>
      <c r="F78" s="7" t="str">
        <f t="shared" si="12"/>
        <v>N/A</v>
      </c>
      <c r="G78" s="22">
        <v>5.6336460543999998</v>
      </c>
      <c r="H78" s="7" t="str">
        <f t="shared" si="13"/>
        <v>N/A</v>
      </c>
      <c r="I78" s="8">
        <v>1.64</v>
      </c>
      <c r="J78" s="8">
        <v>-0.34200000000000003</v>
      </c>
      <c r="K78" s="25" t="s">
        <v>734</v>
      </c>
      <c r="L78" s="85" t="str">
        <f t="shared" si="14"/>
        <v>Yes</v>
      </c>
    </row>
    <row r="79" spans="1:12" x14ac:dyDescent="0.25">
      <c r="A79" s="142" t="s">
        <v>596</v>
      </c>
      <c r="B79" s="21" t="s">
        <v>213</v>
      </c>
      <c r="C79" s="26">
        <v>15611807</v>
      </c>
      <c r="D79" s="7" t="str">
        <f t="shared" si="11"/>
        <v>N/A</v>
      </c>
      <c r="E79" s="26">
        <v>13528062</v>
      </c>
      <c r="F79" s="7" t="str">
        <f t="shared" si="12"/>
        <v>N/A</v>
      </c>
      <c r="G79" s="26">
        <v>14949860</v>
      </c>
      <c r="H79" s="7" t="str">
        <f t="shared" si="13"/>
        <v>N/A</v>
      </c>
      <c r="I79" s="8">
        <v>-13.3</v>
      </c>
      <c r="J79" s="8">
        <v>10.51</v>
      </c>
      <c r="K79" s="25" t="s">
        <v>734</v>
      </c>
      <c r="L79" s="85" t="str">
        <f t="shared" si="14"/>
        <v>Yes</v>
      </c>
    </row>
    <row r="80" spans="1:12" x14ac:dyDescent="0.25">
      <c r="A80" s="142" t="s">
        <v>597</v>
      </c>
      <c r="B80" s="21" t="s">
        <v>213</v>
      </c>
      <c r="C80" s="22">
        <v>114</v>
      </c>
      <c r="D80" s="7" t="str">
        <f t="shared" si="11"/>
        <v>N/A</v>
      </c>
      <c r="E80" s="22">
        <v>110</v>
      </c>
      <c r="F80" s="7" t="str">
        <f t="shared" si="12"/>
        <v>N/A</v>
      </c>
      <c r="G80" s="22">
        <v>93</v>
      </c>
      <c r="H80" s="7" t="str">
        <f t="shared" si="13"/>
        <v>N/A</v>
      </c>
      <c r="I80" s="8">
        <v>-3.51</v>
      </c>
      <c r="J80" s="8">
        <v>-15.5</v>
      </c>
      <c r="K80" s="25" t="s">
        <v>734</v>
      </c>
      <c r="L80" s="85" t="str">
        <f t="shared" si="14"/>
        <v>Yes</v>
      </c>
    </row>
    <row r="81" spans="1:12" x14ac:dyDescent="0.25">
      <c r="A81" s="142" t="s">
        <v>1413</v>
      </c>
      <c r="B81" s="21" t="s">
        <v>213</v>
      </c>
      <c r="C81" s="26">
        <v>136945.67543999999</v>
      </c>
      <c r="D81" s="7" t="str">
        <f t="shared" si="11"/>
        <v>N/A</v>
      </c>
      <c r="E81" s="26">
        <v>122982.38182</v>
      </c>
      <c r="F81" s="7" t="str">
        <f t="shared" si="12"/>
        <v>N/A</v>
      </c>
      <c r="G81" s="26">
        <v>160751.18280000001</v>
      </c>
      <c r="H81" s="7" t="str">
        <f t="shared" si="13"/>
        <v>N/A</v>
      </c>
      <c r="I81" s="8">
        <v>-10.199999999999999</v>
      </c>
      <c r="J81" s="8">
        <v>30.71</v>
      </c>
      <c r="K81" s="25" t="s">
        <v>734</v>
      </c>
      <c r="L81" s="85" t="str">
        <f t="shared" si="14"/>
        <v>No</v>
      </c>
    </row>
    <row r="82" spans="1:12" ht="25" x14ac:dyDescent="0.25">
      <c r="A82" s="142" t="s">
        <v>598</v>
      </c>
      <c r="B82" s="21" t="s">
        <v>213</v>
      </c>
      <c r="C82" s="26">
        <v>44268708</v>
      </c>
      <c r="D82" s="7" t="str">
        <f t="shared" si="11"/>
        <v>N/A</v>
      </c>
      <c r="E82" s="26">
        <v>52068034</v>
      </c>
      <c r="F82" s="7" t="str">
        <f t="shared" si="12"/>
        <v>N/A</v>
      </c>
      <c r="G82" s="26">
        <v>129187299</v>
      </c>
      <c r="H82" s="7" t="str">
        <f t="shared" si="13"/>
        <v>N/A</v>
      </c>
      <c r="I82" s="8">
        <v>17.62</v>
      </c>
      <c r="J82" s="8">
        <v>148.1</v>
      </c>
      <c r="K82" s="25" t="s">
        <v>734</v>
      </c>
      <c r="L82" s="85" t="str">
        <f t="shared" si="14"/>
        <v>No</v>
      </c>
    </row>
    <row r="83" spans="1:12" x14ac:dyDescent="0.25">
      <c r="A83" s="142" t="s">
        <v>599</v>
      </c>
      <c r="B83" s="21" t="s">
        <v>213</v>
      </c>
      <c r="C83" s="22">
        <v>654</v>
      </c>
      <c r="D83" s="7" t="str">
        <f t="shared" si="11"/>
        <v>N/A</v>
      </c>
      <c r="E83" s="22">
        <v>691</v>
      </c>
      <c r="F83" s="7" t="str">
        <f t="shared" si="12"/>
        <v>N/A</v>
      </c>
      <c r="G83" s="22">
        <v>701</v>
      </c>
      <c r="H83" s="7" t="str">
        <f t="shared" si="13"/>
        <v>N/A</v>
      </c>
      <c r="I83" s="8">
        <v>5.657</v>
      </c>
      <c r="J83" s="8">
        <v>1.4470000000000001</v>
      </c>
      <c r="K83" s="25" t="s">
        <v>734</v>
      </c>
      <c r="L83" s="85" t="str">
        <f t="shared" si="14"/>
        <v>Yes</v>
      </c>
    </row>
    <row r="84" spans="1:12" ht="25" x14ac:dyDescent="0.25">
      <c r="A84" s="116" t="s">
        <v>1414</v>
      </c>
      <c r="B84" s="21" t="s">
        <v>213</v>
      </c>
      <c r="C84" s="26">
        <v>67689.155962999997</v>
      </c>
      <c r="D84" s="7" t="str">
        <f t="shared" si="11"/>
        <v>N/A</v>
      </c>
      <c r="E84" s="26">
        <v>75351.713459000006</v>
      </c>
      <c r="F84" s="7" t="str">
        <f t="shared" si="12"/>
        <v>N/A</v>
      </c>
      <c r="G84" s="26">
        <v>184290.01284000001</v>
      </c>
      <c r="H84" s="7" t="str">
        <f t="shared" si="13"/>
        <v>N/A</v>
      </c>
      <c r="I84" s="8">
        <v>11.32</v>
      </c>
      <c r="J84" s="8">
        <v>144.6</v>
      </c>
      <c r="K84" s="25" t="s">
        <v>734</v>
      </c>
      <c r="L84" s="85" t="str">
        <f t="shared" si="14"/>
        <v>No</v>
      </c>
    </row>
    <row r="85" spans="1:12" x14ac:dyDescent="0.25">
      <c r="A85" s="116" t="s">
        <v>600</v>
      </c>
      <c r="B85" s="21" t="s">
        <v>213</v>
      </c>
      <c r="C85" s="26">
        <v>281545379</v>
      </c>
      <c r="D85" s="7" t="str">
        <f t="shared" si="11"/>
        <v>N/A</v>
      </c>
      <c r="E85" s="26">
        <v>264401776</v>
      </c>
      <c r="F85" s="7" t="str">
        <f t="shared" si="12"/>
        <v>N/A</v>
      </c>
      <c r="G85" s="26">
        <v>414660923</v>
      </c>
      <c r="H85" s="7" t="str">
        <f t="shared" si="13"/>
        <v>N/A</v>
      </c>
      <c r="I85" s="8">
        <v>-6.09</v>
      </c>
      <c r="J85" s="8">
        <v>56.83</v>
      </c>
      <c r="K85" s="25" t="s">
        <v>734</v>
      </c>
      <c r="L85" s="85" t="str">
        <f t="shared" si="14"/>
        <v>No</v>
      </c>
    </row>
    <row r="86" spans="1:12" x14ac:dyDescent="0.25">
      <c r="A86" s="116" t="s">
        <v>601</v>
      </c>
      <c r="B86" s="21" t="s">
        <v>213</v>
      </c>
      <c r="C86" s="22">
        <v>1042</v>
      </c>
      <c r="D86" s="7" t="str">
        <f t="shared" si="11"/>
        <v>N/A</v>
      </c>
      <c r="E86" s="22">
        <v>989</v>
      </c>
      <c r="F86" s="7" t="str">
        <f t="shared" si="12"/>
        <v>N/A</v>
      </c>
      <c r="G86" s="22">
        <v>958</v>
      </c>
      <c r="H86" s="7" t="str">
        <f t="shared" si="13"/>
        <v>N/A</v>
      </c>
      <c r="I86" s="8">
        <v>-5.09</v>
      </c>
      <c r="J86" s="8">
        <v>-3.13</v>
      </c>
      <c r="K86" s="25" t="s">
        <v>734</v>
      </c>
      <c r="L86" s="85" t="str">
        <f t="shared" si="14"/>
        <v>Yes</v>
      </c>
    </row>
    <row r="87" spans="1:12" x14ac:dyDescent="0.25">
      <c r="A87" s="116" t="s">
        <v>1415</v>
      </c>
      <c r="B87" s="21" t="s">
        <v>213</v>
      </c>
      <c r="C87" s="26">
        <v>270197.10077000002</v>
      </c>
      <c r="D87" s="7" t="str">
        <f t="shared" si="11"/>
        <v>N/A</v>
      </c>
      <c r="E87" s="26">
        <v>267342.54398000002</v>
      </c>
      <c r="F87" s="7" t="str">
        <f t="shared" si="12"/>
        <v>N/A</v>
      </c>
      <c r="G87" s="26">
        <v>432840.21189999999</v>
      </c>
      <c r="H87" s="7" t="str">
        <f t="shared" si="13"/>
        <v>N/A</v>
      </c>
      <c r="I87" s="8">
        <v>-1.06</v>
      </c>
      <c r="J87" s="8">
        <v>61.9</v>
      </c>
      <c r="K87" s="25" t="s">
        <v>734</v>
      </c>
      <c r="L87" s="85" t="str">
        <f t="shared" si="14"/>
        <v>No</v>
      </c>
    </row>
    <row r="88" spans="1:12" x14ac:dyDescent="0.25">
      <c r="A88" s="142" t="s">
        <v>602</v>
      </c>
      <c r="B88" s="21" t="s">
        <v>213</v>
      </c>
      <c r="C88" s="26">
        <v>1310236583</v>
      </c>
      <c r="D88" s="7" t="str">
        <f t="shared" si="11"/>
        <v>N/A</v>
      </c>
      <c r="E88" s="26">
        <v>1286404309</v>
      </c>
      <c r="F88" s="7" t="str">
        <f t="shared" si="12"/>
        <v>N/A</v>
      </c>
      <c r="G88" s="26">
        <v>1373858948</v>
      </c>
      <c r="H88" s="7" t="str">
        <f t="shared" si="13"/>
        <v>N/A</v>
      </c>
      <c r="I88" s="8">
        <v>-1.82</v>
      </c>
      <c r="J88" s="8">
        <v>6.798</v>
      </c>
      <c r="K88" s="25" t="s">
        <v>734</v>
      </c>
      <c r="L88" s="85" t="str">
        <f t="shared" si="14"/>
        <v>Yes</v>
      </c>
    </row>
    <row r="89" spans="1:12" x14ac:dyDescent="0.25">
      <c r="A89" s="145" t="s">
        <v>603</v>
      </c>
      <c r="B89" s="22" t="s">
        <v>213</v>
      </c>
      <c r="C89" s="22">
        <v>28929</v>
      </c>
      <c r="D89" s="7" t="str">
        <f t="shared" si="11"/>
        <v>N/A</v>
      </c>
      <c r="E89" s="22">
        <v>29000</v>
      </c>
      <c r="F89" s="7" t="str">
        <f t="shared" si="12"/>
        <v>N/A</v>
      </c>
      <c r="G89" s="22">
        <v>29170</v>
      </c>
      <c r="H89" s="7" t="str">
        <f t="shared" si="13"/>
        <v>N/A</v>
      </c>
      <c r="I89" s="8">
        <v>0.24540000000000001</v>
      </c>
      <c r="J89" s="8">
        <v>0.58620000000000005</v>
      </c>
      <c r="K89" s="1" t="s">
        <v>734</v>
      </c>
      <c r="L89" s="85" t="str">
        <f t="shared" si="14"/>
        <v>Yes</v>
      </c>
    </row>
    <row r="90" spans="1:12" x14ac:dyDescent="0.25">
      <c r="A90" s="142" t="s">
        <v>1416</v>
      </c>
      <c r="B90" s="21" t="s">
        <v>213</v>
      </c>
      <c r="C90" s="26">
        <v>45291.457811</v>
      </c>
      <c r="D90" s="7" t="str">
        <f t="shared" si="11"/>
        <v>N/A</v>
      </c>
      <c r="E90" s="26">
        <v>44358.769275999999</v>
      </c>
      <c r="F90" s="7" t="str">
        <f t="shared" si="12"/>
        <v>N/A</v>
      </c>
      <c r="G90" s="26">
        <v>47098.352691</v>
      </c>
      <c r="H90" s="7" t="str">
        <f t="shared" si="13"/>
        <v>N/A</v>
      </c>
      <c r="I90" s="8">
        <v>-2.06</v>
      </c>
      <c r="J90" s="8">
        <v>6.1760000000000002</v>
      </c>
      <c r="K90" s="25" t="s">
        <v>734</v>
      </c>
      <c r="L90" s="85" t="str">
        <f t="shared" si="14"/>
        <v>Yes</v>
      </c>
    </row>
    <row r="91" spans="1:12" x14ac:dyDescent="0.25">
      <c r="A91" s="142" t="s">
        <v>604</v>
      </c>
      <c r="B91" s="21" t="s">
        <v>213</v>
      </c>
      <c r="C91" s="26">
        <v>229549899</v>
      </c>
      <c r="D91" s="7" t="str">
        <f t="shared" si="11"/>
        <v>N/A</v>
      </c>
      <c r="E91" s="26">
        <v>303831255</v>
      </c>
      <c r="F91" s="7" t="str">
        <f t="shared" si="12"/>
        <v>N/A</v>
      </c>
      <c r="G91" s="26">
        <v>343846467</v>
      </c>
      <c r="H91" s="7" t="str">
        <f t="shared" si="13"/>
        <v>N/A</v>
      </c>
      <c r="I91" s="8">
        <v>32.36</v>
      </c>
      <c r="J91" s="8">
        <v>13.17</v>
      </c>
      <c r="K91" s="25" t="s">
        <v>734</v>
      </c>
      <c r="L91" s="85" t="str">
        <f t="shared" si="14"/>
        <v>Yes</v>
      </c>
    </row>
    <row r="92" spans="1:12" x14ac:dyDescent="0.25">
      <c r="A92" s="142" t="s">
        <v>605</v>
      </c>
      <c r="B92" s="21" t="s">
        <v>213</v>
      </c>
      <c r="C92" s="22">
        <v>440400</v>
      </c>
      <c r="D92" s="7" t="str">
        <f t="shared" si="11"/>
        <v>N/A</v>
      </c>
      <c r="E92" s="22">
        <v>475493</v>
      </c>
      <c r="F92" s="7" t="str">
        <f t="shared" si="12"/>
        <v>N/A</v>
      </c>
      <c r="G92" s="22">
        <v>519143</v>
      </c>
      <c r="H92" s="7" t="str">
        <f t="shared" si="13"/>
        <v>N/A</v>
      </c>
      <c r="I92" s="8">
        <v>7.968</v>
      </c>
      <c r="J92" s="8">
        <v>9.18</v>
      </c>
      <c r="K92" s="25" t="s">
        <v>734</v>
      </c>
      <c r="L92" s="85" t="str">
        <f t="shared" si="14"/>
        <v>Yes</v>
      </c>
    </row>
    <row r="93" spans="1:12" x14ac:dyDescent="0.25">
      <c r="A93" s="142" t="s">
        <v>1417</v>
      </c>
      <c r="B93" s="21" t="s">
        <v>213</v>
      </c>
      <c r="C93" s="26">
        <v>521.23047002999999</v>
      </c>
      <c r="D93" s="7" t="str">
        <f t="shared" si="11"/>
        <v>N/A</v>
      </c>
      <c r="E93" s="26">
        <v>638.98155178000002</v>
      </c>
      <c r="F93" s="7" t="str">
        <f t="shared" si="12"/>
        <v>N/A</v>
      </c>
      <c r="G93" s="26">
        <v>662.33478444000002</v>
      </c>
      <c r="H93" s="7" t="str">
        <f t="shared" si="13"/>
        <v>N/A</v>
      </c>
      <c r="I93" s="8">
        <v>22.59</v>
      </c>
      <c r="J93" s="8">
        <v>3.6549999999999998</v>
      </c>
      <c r="K93" s="25" t="s">
        <v>734</v>
      </c>
      <c r="L93" s="85" t="str">
        <f t="shared" si="14"/>
        <v>Yes</v>
      </c>
    </row>
    <row r="94" spans="1:12" x14ac:dyDescent="0.25">
      <c r="A94" s="142" t="s">
        <v>606</v>
      </c>
      <c r="B94" s="21" t="s">
        <v>213</v>
      </c>
      <c r="C94" s="26">
        <v>180728349</v>
      </c>
      <c r="D94" s="7" t="str">
        <f t="shared" si="11"/>
        <v>N/A</v>
      </c>
      <c r="E94" s="26">
        <v>188357915</v>
      </c>
      <c r="F94" s="7" t="str">
        <f t="shared" si="12"/>
        <v>N/A</v>
      </c>
      <c r="G94" s="26">
        <v>196030079</v>
      </c>
      <c r="H94" s="7" t="str">
        <f t="shared" si="13"/>
        <v>N/A</v>
      </c>
      <c r="I94" s="8">
        <v>4.2220000000000004</v>
      </c>
      <c r="J94" s="8">
        <v>4.0730000000000004</v>
      </c>
      <c r="K94" s="25" t="s">
        <v>734</v>
      </c>
      <c r="L94" s="85" t="str">
        <f t="shared" si="14"/>
        <v>Yes</v>
      </c>
    </row>
    <row r="95" spans="1:12" x14ac:dyDescent="0.25">
      <c r="A95" s="142" t="s">
        <v>607</v>
      </c>
      <c r="B95" s="21" t="s">
        <v>213</v>
      </c>
      <c r="C95" s="22">
        <v>357706</v>
      </c>
      <c r="D95" s="7" t="str">
        <f t="shared" si="11"/>
        <v>N/A</v>
      </c>
      <c r="E95" s="22">
        <v>375487</v>
      </c>
      <c r="F95" s="7" t="str">
        <f t="shared" si="12"/>
        <v>N/A</v>
      </c>
      <c r="G95" s="22">
        <v>393840</v>
      </c>
      <c r="H95" s="7" t="str">
        <f t="shared" si="13"/>
        <v>N/A</v>
      </c>
      <c r="I95" s="8">
        <v>4.9710000000000001</v>
      </c>
      <c r="J95" s="8">
        <v>4.8879999999999999</v>
      </c>
      <c r="K95" s="25" t="s">
        <v>734</v>
      </c>
      <c r="L95" s="85" t="str">
        <f t="shared" si="14"/>
        <v>Yes</v>
      </c>
    </row>
    <row r="96" spans="1:12" x14ac:dyDescent="0.25">
      <c r="A96" s="142" t="s">
        <v>1418</v>
      </c>
      <c r="B96" s="21" t="s">
        <v>213</v>
      </c>
      <c r="C96" s="26">
        <v>505.24271048999998</v>
      </c>
      <c r="D96" s="7" t="str">
        <f t="shared" si="11"/>
        <v>N/A</v>
      </c>
      <c r="E96" s="26">
        <v>501.63631497</v>
      </c>
      <c r="F96" s="7" t="str">
        <f t="shared" si="12"/>
        <v>N/A</v>
      </c>
      <c r="G96" s="26">
        <v>497.74039964999997</v>
      </c>
      <c r="H96" s="7" t="str">
        <f t="shared" si="13"/>
        <v>N/A</v>
      </c>
      <c r="I96" s="8">
        <v>-0.71399999999999997</v>
      </c>
      <c r="J96" s="8">
        <v>-0.77700000000000002</v>
      </c>
      <c r="K96" s="25" t="s">
        <v>734</v>
      </c>
      <c r="L96" s="85" t="str">
        <f t="shared" si="14"/>
        <v>Yes</v>
      </c>
    </row>
    <row r="97" spans="1:12" ht="25" x14ac:dyDescent="0.25">
      <c r="A97" s="142" t="s">
        <v>608</v>
      </c>
      <c r="B97" s="21" t="s">
        <v>213</v>
      </c>
      <c r="C97" s="26">
        <v>28655446</v>
      </c>
      <c r="D97" s="7" t="str">
        <f t="shared" si="11"/>
        <v>N/A</v>
      </c>
      <c r="E97" s="26">
        <v>32510233</v>
      </c>
      <c r="F97" s="7" t="str">
        <f t="shared" si="12"/>
        <v>N/A</v>
      </c>
      <c r="G97" s="26">
        <v>39272278</v>
      </c>
      <c r="H97" s="7" t="str">
        <f t="shared" si="13"/>
        <v>N/A</v>
      </c>
      <c r="I97" s="8">
        <v>13.45</v>
      </c>
      <c r="J97" s="8">
        <v>20.8</v>
      </c>
      <c r="K97" s="25" t="s">
        <v>734</v>
      </c>
      <c r="L97" s="85" t="str">
        <f t="shared" si="14"/>
        <v>Yes</v>
      </c>
    </row>
    <row r="98" spans="1:12" x14ac:dyDescent="0.25">
      <c r="A98" s="142" t="s">
        <v>609</v>
      </c>
      <c r="B98" s="21" t="s">
        <v>213</v>
      </c>
      <c r="C98" s="22">
        <v>151515</v>
      </c>
      <c r="D98" s="7" t="str">
        <f t="shared" si="11"/>
        <v>N/A</v>
      </c>
      <c r="E98" s="22">
        <v>167877</v>
      </c>
      <c r="F98" s="7" t="str">
        <f t="shared" si="12"/>
        <v>N/A</v>
      </c>
      <c r="G98" s="22">
        <v>188577</v>
      </c>
      <c r="H98" s="7" t="str">
        <f t="shared" si="13"/>
        <v>N/A</v>
      </c>
      <c r="I98" s="8">
        <v>10.8</v>
      </c>
      <c r="J98" s="8">
        <v>12.33</v>
      </c>
      <c r="K98" s="25" t="s">
        <v>734</v>
      </c>
      <c r="L98" s="85" t="str">
        <f t="shared" si="14"/>
        <v>Yes</v>
      </c>
    </row>
    <row r="99" spans="1:12" ht="25" x14ac:dyDescent="0.25">
      <c r="A99" s="142" t="s">
        <v>1419</v>
      </c>
      <c r="B99" s="21" t="s">
        <v>213</v>
      </c>
      <c r="C99" s="26">
        <v>189.12613272999999</v>
      </c>
      <c r="D99" s="7" t="str">
        <f t="shared" si="11"/>
        <v>N/A</v>
      </c>
      <c r="E99" s="26">
        <v>193.65507485000001</v>
      </c>
      <c r="F99" s="7" t="str">
        <f t="shared" si="12"/>
        <v>N/A</v>
      </c>
      <c r="G99" s="26">
        <v>208.25592728999999</v>
      </c>
      <c r="H99" s="7" t="str">
        <f t="shared" si="13"/>
        <v>N/A</v>
      </c>
      <c r="I99" s="8">
        <v>2.395</v>
      </c>
      <c r="J99" s="8">
        <v>7.54</v>
      </c>
      <c r="K99" s="25" t="s">
        <v>734</v>
      </c>
      <c r="L99" s="85" t="str">
        <f t="shared" si="14"/>
        <v>Yes</v>
      </c>
    </row>
    <row r="100" spans="1:12" ht="25" x14ac:dyDescent="0.25">
      <c r="A100" s="142" t="s">
        <v>610</v>
      </c>
      <c r="B100" s="21" t="s">
        <v>213</v>
      </c>
      <c r="C100" s="26">
        <v>385256750</v>
      </c>
      <c r="D100" s="7" t="str">
        <f t="shared" si="11"/>
        <v>N/A</v>
      </c>
      <c r="E100" s="26">
        <v>442030113</v>
      </c>
      <c r="F100" s="7" t="str">
        <f t="shared" si="12"/>
        <v>N/A</v>
      </c>
      <c r="G100" s="26">
        <v>477654829</v>
      </c>
      <c r="H100" s="7" t="str">
        <f t="shared" si="13"/>
        <v>N/A</v>
      </c>
      <c r="I100" s="8">
        <v>14.74</v>
      </c>
      <c r="J100" s="8">
        <v>8.0589999999999993</v>
      </c>
      <c r="K100" s="25" t="s">
        <v>734</v>
      </c>
      <c r="L100" s="85" t="str">
        <f t="shared" si="14"/>
        <v>Yes</v>
      </c>
    </row>
    <row r="101" spans="1:12" x14ac:dyDescent="0.25">
      <c r="A101" s="142" t="s">
        <v>611</v>
      </c>
      <c r="B101" s="21" t="s">
        <v>213</v>
      </c>
      <c r="C101" s="22">
        <v>383335</v>
      </c>
      <c r="D101" s="7" t="str">
        <f t="shared" si="11"/>
        <v>N/A</v>
      </c>
      <c r="E101" s="22">
        <v>397075</v>
      </c>
      <c r="F101" s="7" t="str">
        <f t="shared" si="12"/>
        <v>N/A</v>
      </c>
      <c r="G101" s="22">
        <v>413320</v>
      </c>
      <c r="H101" s="7" t="str">
        <f t="shared" si="13"/>
        <v>N/A</v>
      </c>
      <c r="I101" s="8">
        <v>3.5840000000000001</v>
      </c>
      <c r="J101" s="8">
        <v>4.0910000000000002</v>
      </c>
      <c r="K101" s="25" t="s">
        <v>734</v>
      </c>
      <c r="L101" s="85" t="str">
        <f t="shared" si="14"/>
        <v>Yes</v>
      </c>
    </row>
    <row r="102" spans="1:12" x14ac:dyDescent="0.25">
      <c r="A102" s="142" t="s">
        <v>1420</v>
      </c>
      <c r="B102" s="21" t="s">
        <v>213</v>
      </c>
      <c r="C102" s="26">
        <v>1005.0132391</v>
      </c>
      <c r="D102" s="7" t="str">
        <f t="shared" si="11"/>
        <v>N/A</v>
      </c>
      <c r="E102" s="26">
        <v>1113.2156720999999</v>
      </c>
      <c r="F102" s="7" t="str">
        <f t="shared" si="12"/>
        <v>N/A</v>
      </c>
      <c r="G102" s="26">
        <v>1155.6538009000001</v>
      </c>
      <c r="H102" s="7" t="str">
        <f t="shared" si="13"/>
        <v>N/A</v>
      </c>
      <c r="I102" s="8">
        <v>10.77</v>
      </c>
      <c r="J102" s="8">
        <v>3.8119999999999998</v>
      </c>
      <c r="K102" s="25" t="s">
        <v>734</v>
      </c>
      <c r="L102" s="85" t="str">
        <f t="shared" si="14"/>
        <v>Yes</v>
      </c>
    </row>
    <row r="103" spans="1:12" x14ac:dyDescent="0.25">
      <c r="A103" s="142" t="s">
        <v>612</v>
      </c>
      <c r="B103" s="21" t="s">
        <v>213</v>
      </c>
      <c r="C103" s="26">
        <v>153518038</v>
      </c>
      <c r="D103" s="7" t="str">
        <f t="shared" si="11"/>
        <v>N/A</v>
      </c>
      <c r="E103" s="26">
        <v>167989186</v>
      </c>
      <c r="F103" s="7" t="str">
        <f t="shared" si="12"/>
        <v>N/A</v>
      </c>
      <c r="G103" s="26">
        <v>181259290</v>
      </c>
      <c r="H103" s="7" t="str">
        <f t="shared" si="13"/>
        <v>N/A</v>
      </c>
      <c r="I103" s="8">
        <v>9.4260000000000002</v>
      </c>
      <c r="J103" s="8">
        <v>7.899</v>
      </c>
      <c r="K103" s="25" t="s">
        <v>734</v>
      </c>
      <c r="L103" s="85" t="str">
        <f t="shared" si="14"/>
        <v>Yes</v>
      </c>
    </row>
    <row r="104" spans="1:12" x14ac:dyDescent="0.25">
      <c r="A104" s="142" t="s">
        <v>613</v>
      </c>
      <c r="B104" s="21" t="s">
        <v>213</v>
      </c>
      <c r="C104" s="22">
        <v>211728</v>
      </c>
      <c r="D104" s="7" t="str">
        <f t="shared" si="11"/>
        <v>N/A</v>
      </c>
      <c r="E104" s="22">
        <v>235863</v>
      </c>
      <c r="F104" s="7" t="str">
        <f t="shared" si="12"/>
        <v>N/A</v>
      </c>
      <c r="G104" s="22">
        <v>254670</v>
      </c>
      <c r="H104" s="7" t="str">
        <f t="shared" si="13"/>
        <v>N/A</v>
      </c>
      <c r="I104" s="8">
        <v>11.4</v>
      </c>
      <c r="J104" s="8">
        <v>7.9740000000000002</v>
      </c>
      <c r="K104" s="25" t="s">
        <v>734</v>
      </c>
      <c r="L104" s="85" t="str">
        <f t="shared" si="14"/>
        <v>Yes</v>
      </c>
    </row>
    <row r="105" spans="1:12" x14ac:dyDescent="0.25">
      <c r="A105" s="142" t="s">
        <v>1421</v>
      </c>
      <c r="B105" s="21" t="s">
        <v>213</v>
      </c>
      <c r="C105" s="26">
        <v>725.07196969999995</v>
      </c>
      <c r="D105" s="7" t="str">
        <f t="shared" si="11"/>
        <v>N/A</v>
      </c>
      <c r="E105" s="26">
        <v>712.23204148000002</v>
      </c>
      <c r="F105" s="7" t="str">
        <f t="shared" si="12"/>
        <v>N/A</v>
      </c>
      <c r="G105" s="26">
        <v>711.74182274999998</v>
      </c>
      <c r="H105" s="7" t="str">
        <f t="shared" si="13"/>
        <v>N/A</v>
      </c>
      <c r="I105" s="8">
        <v>-1.77</v>
      </c>
      <c r="J105" s="8">
        <v>-6.9000000000000006E-2</v>
      </c>
      <c r="K105" s="25" t="s">
        <v>734</v>
      </c>
      <c r="L105" s="85" t="str">
        <f t="shared" si="14"/>
        <v>Yes</v>
      </c>
    </row>
    <row r="106" spans="1:12" ht="25" x14ac:dyDescent="0.25">
      <c r="A106" s="142" t="s">
        <v>614</v>
      </c>
      <c r="B106" s="21" t="s">
        <v>213</v>
      </c>
      <c r="C106" s="26">
        <v>140475890</v>
      </c>
      <c r="D106" s="7" t="str">
        <f t="shared" si="11"/>
        <v>N/A</v>
      </c>
      <c r="E106" s="26">
        <v>255306908</v>
      </c>
      <c r="F106" s="7" t="str">
        <f t="shared" si="12"/>
        <v>N/A</v>
      </c>
      <c r="G106" s="26">
        <v>270555226</v>
      </c>
      <c r="H106" s="7" t="str">
        <f t="shared" si="13"/>
        <v>N/A</v>
      </c>
      <c r="I106" s="8">
        <v>81.739999999999995</v>
      </c>
      <c r="J106" s="8">
        <v>5.9729999999999999</v>
      </c>
      <c r="K106" s="25" t="s">
        <v>734</v>
      </c>
      <c r="L106" s="85" t="str">
        <f t="shared" si="14"/>
        <v>Yes</v>
      </c>
    </row>
    <row r="107" spans="1:12" x14ac:dyDescent="0.25">
      <c r="A107" s="142" t="s">
        <v>615</v>
      </c>
      <c r="B107" s="21" t="s">
        <v>213</v>
      </c>
      <c r="C107" s="22">
        <v>30405</v>
      </c>
      <c r="D107" s="7" t="str">
        <f t="shared" si="11"/>
        <v>N/A</v>
      </c>
      <c r="E107" s="22">
        <v>31462</v>
      </c>
      <c r="F107" s="7" t="str">
        <f t="shared" si="12"/>
        <v>N/A</v>
      </c>
      <c r="G107" s="22">
        <v>32976</v>
      </c>
      <c r="H107" s="7" t="str">
        <f t="shared" si="13"/>
        <v>N/A</v>
      </c>
      <c r="I107" s="8">
        <v>3.476</v>
      </c>
      <c r="J107" s="8">
        <v>4.8120000000000003</v>
      </c>
      <c r="K107" s="25" t="s">
        <v>734</v>
      </c>
      <c r="L107" s="85" t="str">
        <f t="shared" si="14"/>
        <v>Yes</v>
      </c>
    </row>
    <row r="108" spans="1:12" x14ac:dyDescent="0.25">
      <c r="A108" s="142" t="s">
        <v>1422</v>
      </c>
      <c r="B108" s="21" t="s">
        <v>213</v>
      </c>
      <c r="C108" s="26">
        <v>4620.1575399000003</v>
      </c>
      <c r="D108" s="7" t="str">
        <f t="shared" si="11"/>
        <v>N/A</v>
      </c>
      <c r="E108" s="26">
        <v>8114.7704531999998</v>
      </c>
      <c r="F108" s="7" t="str">
        <f t="shared" si="12"/>
        <v>N/A</v>
      </c>
      <c r="G108" s="26">
        <v>8204.6102014000007</v>
      </c>
      <c r="H108" s="7" t="str">
        <f t="shared" si="13"/>
        <v>N/A</v>
      </c>
      <c r="I108" s="8">
        <v>75.64</v>
      </c>
      <c r="J108" s="8">
        <v>1.107</v>
      </c>
      <c r="K108" s="25" t="s">
        <v>734</v>
      </c>
      <c r="L108" s="85" t="str">
        <f t="shared" si="14"/>
        <v>Yes</v>
      </c>
    </row>
    <row r="109" spans="1:12" x14ac:dyDescent="0.25">
      <c r="A109" s="142" t="s">
        <v>616</v>
      </c>
      <c r="B109" s="21" t="s">
        <v>213</v>
      </c>
      <c r="C109" s="26">
        <v>221059699</v>
      </c>
      <c r="D109" s="7" t="str">
        <f t="shared" si="11"/>
        <v>N/A</v>
      </c>
      <c r="E109" s="26">
        <v>251242607</v>
      </c>
      <c r="F109" s="7" t="str">
        <f t="shared" si="12"/>
        <v>N/A</v>
      </c>
      <c r="G109" s="26">
        <v>258829320</v>
      </c>
      <c r="H109" s="7" t="str">
        <f t="shared" si="13"/>
        <v>N/A</v>
      </c>
      <c r="I109" s="8">
        <v>13.65</v>
      </c>
      <c r="J109" s="8">
        <v>3.02</v>
      </c>
      <c r="K109" s="25" t="s">
        <v>734</v>
      </c>
      <c r="L109" s="85" t="str">
        <f t="shared" si="14"/>
        <v>Yes</v>
      </c>
    </row>
    <row r="110" spans="1:12" x14ac:dyDescent="0.25">
      <c r="A110" s="142" t="s">
        <v>617</v>
      </c>
      <c r="B110" s="21" t="s">
        <v>213</v>
      </c>
      <c r="C110" s="22">
        <v>455916</v>
      </c>
      <c r="D110" s="7" t="str">
        <f t="shared" si="11"/>
        <v>N/A</v>
      </c>
      <c r="E110" s="22">
        <v>476448</v>
      </c>
      <c r="F110" s="7" t="str">
        <f t="shared" si="12"/>
        <v>N/A</v>
      </c>
      <c r="G110" s="22">
        <v>509166</v>
      </c>
      <c r="H110" s="7" t="str">
        <f t="shared" si="13"/>
        <v>N/A</v>
      </c>
      <c r="I110" s="8">
        <v>4.5030000000000001</v>
      </c>
      <c r="J110" s="8">
        <v>6.867</v>
      </c>
      <c r="K110" s="25" t="s">
        <v>734</v>
      </c>
      <c r="L110" s="85" t="str">
        <f t="shared" si="14"/>
        <v>Yes</v>
      </c>
    </row>
    <row r="111" spans="1:12" x14ac:dyDescent="0.25">
      <c r="A111" s="142" t="s">
        <v>1423</v>
      </c>
      <c r="B111" s="21" t="s">
        <v>213</v>
      </c>
      <c r="C111" s="26">
        <v>484.86935971000003</v>
      </c>
      <c r="D111" s="7" t="str">
        <f t="shared" si="11"/>
        <v>N/A</v>
      </c>
      <c r="E111" s="26">
        <v>527.32429772</v>
      </c>
      <c r="F111" s="7" t="str">
        <f t="shared" si="12"/>
        <v>N/A</v>
      </c>
      <c r="G111" s="26">
        <v>508.33975559999999</v>
      </c>
      <c r="H111" s="7" t="str">
        <f t="shared" si="13"/>
        <v>N/A</v>
      </c>
      <c r="I111" s="8">
        <v>8.7560000000000002</v>
      </c>
      <c r="J111" s="8">
        <v>-3.6</v>
      </c>
      <c r="K111" s="25" t="s">
        <v>734</v>
      </c>
      <c r="L111" s="85" t="str">
        <f t="shared" si="14"/>
        <v>Yes</v>
      </c>
    </row>
    <row r="112" spans="1:12" x14ac:dyDescent="0.25">
      <c r="A112" s="142" t="s">
        <v>618</v>
      </c>
      <c r="B112" s="21" t="s">
        <v>213</v>
      </c>
      <c r="C112" s="26">
        <v>666309065</v>
      </c>
      <c r="D112" s="7" t="str">
        <f t="shared" si="11"/>
        <v>N/A</v>
      </c>
      <c r="E112" s="26">
        <v>692909374</v>
      </c>
      <c r="F112" s="7" t="str">
        <f t="shared" si="12"/>
        <v>N/A</v>
      </c>
      <c r="G112" s="26">
        <v>905421035</v>
      </c>
      <c r="H112" s="7" t="str">
        <f t="shared" si="13"/>
        <v>N/A</v>
      </c>
      <c r="I112" s="8">
        <v>3.992</v>
      </c>
      <c r="J112" s="8">
        <v>30.67</v>
      </c>
      <c r="K112" s="25" t="s">
        <v>734</v>
      </c>
      <c r="L112" s="85" t="str">
        <f t="shared" si="14"/>
        <v>No</v>
      </c>
    </row>
    <row r="113" spans="1:12" x14ac:dyDescent="0.25">
      <c r="A113" s="142" t="s">
        <v>619</v>
      </c>
      <c r="B113" s="21" t="s">
        <v>213</v>
      </c>
      <c r="C113" s="22">
        <v>497381</v>
      </c>
      <c r="D113" s="7" t="str">
        <f t="shared" si="11"/>
        <v>N/A</v>
      </c>
      <c r="E113" s="22">
        <v>498266</v>
      </c>
      <c r="F113" s="7" t="str">
        <f t="shared" si="12"/>
        <v>N/A</v>
      </c>
      <c r="G113" s="22">
        <v>517583</v>
      </c>
      <c r="H113" s="7" t="str">
        <f t="shared" si="13"/>
        <v>N/A</v>
      </c>
      <c r="I113" s="8">
        <v>0.1779</v>
      </c>
      <c r="J113" s="8">
        <v>3.8769999999999998</v>
      </c>
      <c r="K113" s="25" t="s">
        <v>734</v>
      </c>
      <c r="L113" s="85" t="str">
        <f t="shared" si="14"/>
        <v>Yes</v>
      </c>
    </row>
    <row r="114" spans="1:12" x14ac:dyDescent="0.25">
      <c r="A114" s="142" t="s">
        <v>1424</v>
      </c>
      <c r="B114" s="21" t="s">
        <v>213</v>
      </c>
      <c r="C114" s="26">
        <v>1339.6351388999999</v>
      </c>
      <c r="D114" s="7" t="str">
        <f t="shared" si="11"/>
        <v>N/A</v>
      </c>
      <c r="E114" s="26">
        <v>1390.6414927000001</v>
      </c>
      <c r="F114" s="7" t="str">
        <f t="shared" si="12"/>
        <v>N/A</v>
      </c>
      <c r="G114" s="26">
        <v>1749.3252966</v>
      </c>
      <c r="H114" s="7" t="str">
        <f t="shared" si="13"/>
        <v>N/A</v>
      </c>
      <c r="I114" s="8">
        <v>3.8069999999999999</v>
      </c>
      <c r="J114" s="8">
        <v>25.79</v>
      </c>
      <c r="K114" s="25" t="s">
        <v>734</v>
      </c>
      <c r="L114" s="85" t="str">
        <f t="shared" si="14"/>
        <v>Yes</v>
      </c>
    </row>
    <row r="115" spans="1:12" ht="25" x14ac:dyDescent="0.25">
      <c r="A115" s="142" t="s">
        <v>620</v>
      </c>
      <c r="B115" s="21" t="s">
        <v>213</v>
      </c>
      <c r="C115" s="26">
        <v>62080771</v>
      </c>
      <c r="D115" s="7" t="str">
        <f t="shared" si="11"/>
        <v>N/A</v>
      </c>
      <c r="E115" s="26">
        <v>22358239</v>
      </c>
      <c r="F115" s="7" t="str">
        <f t="shared" si="12"/>
        <v>N/A</v>
      </c>
      <c r="G115" s="26">
        <v>126621627</v>
      </c>
      <c r="H115" s="7" t="str">
        <f t="shared" si="13"/>
        <v>N/A</v>
      </c>
      <c r="I115" s="8">
        <v>-64</v>
      </c>
      <c r="J115" s="8">
        <v>466.3</v>
      </c>
      <c r="K115" s="25" t="s">
        <v>734</v>
      </c>
      <c r="L115" s="85" t="str">
        <f t="shared" si="14"/>
        <v>No</v>
      </c>
    </row>
    <row r="116" spans="1:12" x14ac:dyDescent="0.25">
      <c r="A116" s="145" t="s">
        <v>621</v>
      </c>
      <c r="B116" s="22" t="s">
        <v>213</v>
      </c>
      <c r="C116" s="22">
        <v>54259</v>
      </c>
      <c r="D116" s="7" t="str">
        <f t="shared" si="11"/>
        <v>N/A</v>
      </c>
      <c r="E116" s="22">
        <v>53528</v>
      </c>
      <c r="F116" s="7" t="str">
        <f t="shared" si="12"/>
        <v>N/A</v>
      </c>
      <c r="G116" s="22">
        <v>61099</v>
      </c>
      <c r="H116" s="7" t="str">
        <f t="shared" si="13"/>
        <v>N/A</v>
      </c>
      <c r="I116" s="8">
        <v>-1.35</v>
      </c>
      <c r="J116" s="8">
        <v>14.14</v>
      </c>
      <c r="K116" s="1" t="s">
        <v>734</v>
      </c>
      <c r="L116" s="85" t="str">
        <f t="shared" si="14"/>
        <v>Yes</v>
      </c>
    </row>
    <row r="117" spans="1:12" x14ac:dyDescent="0.25">
      <c r="A117" s="142" t="s">
        <v>1425</v>
      </c>
      <c r="B117" s="21" t="s">
        <v>213</v>
      </c>
      <c r="C117" s="26">
        <v>1144.1561953</v>
      </c>
      <c r="D117" s="7" t="str">
        <f t="shared" si="11"/>
        <v>N/A</v>
      </c>
      <c r="E117" s="26">
        <v>417.69240397999999</v>
      </c>
      <c r="F117" s="7" t="str">
        <f t="shared" si="12"/>
        <v>N/A</v>
      </c>
      <c r="G117" s="26">
        <v>2072.4009722000001</v>
      </c>
      <c r="H117" s="7" t="str">
        <f t="shared" si="13"/>
        <v>N/A</v>
      </c>
      <c r="I117" s="8">
        <v>-63.5</v>
      </c>
      <c r="J117" s="8">
        <v>396.2</v>
      </c>
      <c r="K117" s="25" t="s">
        <v>734</v>
      </c>
      <c r="L117" s="85" t="str">
        <f t="shared" si="14"/>
        <v>No</v>
      </c>
    </row>
    <row r="118" spans="1:12" ht="25" x14ac:dyDescent="0.25">
      <c r="A118" s="142" t="s">
        <v>622</v>
      </c>
      <c r="B118" s="21" t="s">
        <v>213</v>
      </c>
      <c r="C118" s="26">
        <v>33069953</v>
      </c>
      <c r="D118" s="7" t="str">
        <f t="shared" si="11"/>
        <v>N/A</v>
      </c>
      <c r="E118" s="26">
        <v>74864887</v>
      </c>
      <c r="F118" s="7" t="str">
        <f t="shared" si="12"/>
        <v>N/A</v>
      </c>
      <c r="G118" s="26">
        <v>86014299</v>
      </c>
      <c r="H118" s="7" t="str">
        <f t="shared" si="13"/>
        <v>N/A</v>
      </c>
      <c r="I118" s="8">
        <v>126.4</v>
      </c>
      <c r="J118" s="8">
        <v>14.89</v>
      </c>
      <c r="K118" s="25" t="s">
        <v>734</v>
      </c>
      <c r="L118" s="85" t="str">
        <f t="shared" si="14"/>
        <v>Yes</v>
      </c>
    </row>
    <row r="119" spans="1:12" x14ac:dyDescent="0.25">
      <c r="A119" s="142" t="s">
        <v>623</v>
      </c>
      <c r="B119" s="21" t="s">
        <v>213</v>
      </c>
      <c r="C119" s="22">
        <v>75126</v>
      </c>
      <c r="D119" s="7" t="str">
        <f t="shared" si="11"/>
        <v>N/A</v>
      </c>
      <c r="E119" s="22">
        <v>108797</v>
      </c>
      <c r="F119" s="7" t="str">
        <f t="shared" si="12"/>
        <v>N/A</v>
      </c>
      <c r="G119" s="22">
        <v>112588</v>
      </c>
      <c r="H119" s="7" t="str">
        <f t="shared" si="13"/>
        <v>N/A</v>
      </c>
      <c r="I119" s="8">
        <v>44.82</v>
      </c>
      <c r="J119" s="8">
        <v>3.484</v>
      </c>
      <c r="K119" s="25" t="s">
        <v>734</v>
      </c>
      <c r="L119" s="85" t="str">
        <f t="shared" si="14"/>
        <v>Yes</v>
      </c>
    </row>
    <row r="120" spans="1:12" x14ac:dyDescent="0.25">
      <c r="A120" s="142" t="s">
        <v>1426</v>
      </c>
      <c r="B120" s="21" t="s">
        <v>213</v>
      </c>
      <c r="C120" s="26">
        <v>440.19318212000002</v>
      </c>
      <c r="D120" s="7" t="str">
        <f t="shared" si="11"/>
        <v>N/A</v>
      </c>
      <c r="E120" s="26">
        <v>688.11536163999995</v>
      </c>
      <c r="F120" s="7" t="str">
        <f t="shared" si="12"/>
        <v>N/A</v>
      </c>
      <c r="G120" s="26">
        <v>763.97394927000005</v>
      </c>
      <c r="H120" s="7" t="str">
        <f t="shared" si="13"/>
        <v>N/A</v>
      </c>
      <c r="I120" s="8">
        <v>56.32</v>
      </c>
      <c r="J120" s="8">
        <v>11.02</v>
      </c>
      <c r="K120" s="25" t="s">
        <v>734</v>
      </c>
      <c r="L120" s="85" t="str">
        <f t="shared" si="14"/>
        <v>Yes</v>
      </c>
    </row>
    <row r="121" spans="1:12" ht="25" x14ac:dyDescent="0.25">
      <c r="A121" s="142" t="s">
        <v>624</v>
      </c>
      <c r="B121" s="21" t="s">
        <v>213</v>
      </c>
      <c r="C121" s="26">
        <v>213478119</v>
      </c>
      <c r="D121" s="7" t="str">
        <f t="shared" si="11"/>
        <v>N/A</v>
      </c>
      <c r="E121" s="26">
        <v>253237940</v>
      </c>
      <c r="F121" s="7" t="str">
        <f t="shared" si="12"/>
        <v>N/A</v>
      </c>
      <c r="G121" s="26">
        <v>317942621</v>
      </c>
      <c r="H121" s="7" t="str">
        <f t="shared" si="13"/>
        <v>N/A</v>
      </c>
      <c r="I121" s="8">
        <v>18.62</v>
      </c>
      <c r="J121" s="8">
        <v>25.55</v>
      </c>
      <c r="K121" s="25" t="s">
        <v>734</v>
      </c>
      <c r="L121" s="85" t="str">
        <f t="shared" si="14"/>
        <v>Yes</v>
      </c>
    </row>
    <row r="122" spans="1:12" x14ac:dyDescent="0.25">
      <c r="A122" s="142" t="s">
        <v>625</v>
      </c>
      <c r="B122" s="21" t="s">
        <v>213</v>
      </c>
      <c r="C122" s="22">
        <v>14687</v>
      </c>
      <c r="D122" s="7" t="str">
        <f t="shared" si="11"/>
        <v>N/A</v>
      </c>
      <c r="E122" s="22">
        <v>15200</v>
      </c>
      <c r="F122" s="7" t="str">
        <f t="shared" si="12"/>
        <v>N/A</v>
      </c>
      <c r="G122" s="22">
        <v>16493</v>
      </c>
      <c r="H122" s="7" t="str">
        <f t="shared" si="13"/>
        <v>N/A</v>
      </c>
      <c r="I122" s="8">
        <v>3.4929999999999999</v>
      </c>
      <c r="J122" s="8">
        <v>8.5069999999999997</v>
      </c>
      <c r="K122" s="25" t="s">
        <v>734</v>
      </c>
      <c r="L122" s="85" t="str">
        <f t="shared" si="14"/>
        <v>Yes</v>
      </c>
    </row>
    <row r="123" spans="1:12" ht="25" x14ac:dyDescent="0.25">
      <c r="A123" s="142" t="s">
        <v>1427</v>
      </c>
      <c r="B123" s="21" t="s">
        <v>213</v>
      </c>
      <c r="C123" s="26">
        <v>14535.175257000001</v>
      </c>
      <c r="D123" s="7" t="str">
        <f t="shared" si="11"/>
        <v>N/A</v>
      </c>
      <c r="E123" s="26">
        <v>16660.390789000001</v>
      </c>
      <c r="F123" s="7" t="str">
        <f t="shared" si="12"/>
        <v>N/A</v>
      </c>
      <c r="G123" s="26">
        <v>19277.428059999998</v>
      </c>
      <c r="H123" s="7" t="str">
        <f t="shared" si="13"/>
        <v>N/A</v>
      </c>
      <c r="I123" s="8">
        <v>14.62</v>
      </c>
      <c r="J123" s="8">
        <v>15.71</v>
      </c>
      <c r="K123" s="25" t="s">
        <v>734</v>
      </c>
      <c r="L123" s="85" t="str">
        <f t="shared" si="14"/>
        <v>Yes</v>
      </c>
    </row>
    <row r="124" spans="1:12" ht="25" x14ac:dyDescent="0.25">
      <c r="A124" s="142" t="s">
        <v>626</v>
      </c>
      <c r="B124" s="21" t="s">
        <v>213</v>
      </c>
      <c r="C124" s="26">
        <v>26981620</v>
      </c>
      <c r="D124" s="7" t="str">
        <f t="shared" si="11"/>
        <v>N/A</v>
      </c>
      <c r="E124" s="26">
        <v>54471967</v>
      </c>
      <c r="F124" s="7" t="str">
        <f t="shared" si="12"/>
        <v>N/A</v>
      </c>
      <c r="G124" s="26">
        <v>78692139</v>
      </c>
      <c r="H124" s="7" t="str">
        <f t="shared" si="13"/>
        <v>N/A</v>
      </c>
      <c r="I124" s="8">
        <v>101.9</v>
      </c>
      <c r="J124" s="8">
        <v>44.46</v>
      </c>
      <c r="K124" s="25" t="s">
        <v>734</v>
      </c>
      <c r="L124" s="85" t="str">
        <f t="shared" si="14"/>
        <v>No</v>
      </c>
    </row>
    <row r="125" spans="1:12" x14ac:dyDescent="0.25">
      <c r="A125" s="142" t="s">
        <v>627</v>
      </c>
      <c r="B125" s="21" t="s">
        <v>213</v>
      </c>
      <c r="C125" s="22">
        <v>17783</v>
      </c>
      <c r="D125" s="7" t="str">
        <f t="shared" si="11"/>
        <v>N/A</v>
      </c>
      <c r="E125" s="22">
        <v>25788</v>
      </c>
      <c r="F125" s="7" t="str">
        <f t="shared" si="12"/>
        <v>N/A</v>
      </c>
      <c r="G125" s="22">
        <v>27035</v>
      </c>
      <c r="H125" s="7" t="str">
        <f t="shared" si="13"/>
        <v>N/A</v>
      </c>
      <c r="I125" s="8">
        <v>45.01</v>
      </c>
      <c r="J125" s="8">
        <v>4.8360000000000003</v>
      </c>
      <c r="K125" s="25" t="s">
        <v>734</v>
      </c>
      <c r="L125" s="85" t="str">
        <f t="shared" si="14"/>
        <v>Yes</v>
      </c>
    </row>
    <row r="126" spans="1:12" ht="25" x14ac:dyDescent="0.25">
      <c r="A126" s="142" t="s">
        <v>1428</v>
      </c>
      <c r="B126" s="21" t="s">
        <v>213</v>
      </c>
      <c r="C126" s="26">
        <v>1517.2704268</v>
      </c>
      <c r="D126" s="7" t="str">
        <f t="shared" si="11"/>
        <v>N/A</v>
      </c>
      <c r="E126" s="26">
        <v>2112.2990150000001</v>
      </c>
      <c r="F126" s="7" t="str">
        <f t="shared" si="12"/>
        <v>N/A</v>
      </c>
      <c r="G126" s="26">
        <v>2910.7504715999999</v>
      </c>
      <c r="H126" s="7" t="str">
        <f t="shared" si="13"/>
        <v>N/A</v>
      </c>
      <c r="I126" s="8">
        <v>39.22</v>
      </c>
      <c r="J126" s="8">
        <v>37.799999999999997</v>
      </c>
      <c r="K126" s="25" t="s">
        <v>734</v>
      </c>
      <c r="L126" s="85" t="str">
        <f t="shared" si="14"/>
        <v>No</v>
      </c>
    </row>
    <row r="127" spans="1:12" ht="25" x14ac:dyDescent="0.25">
      <c r="A127" s="142" t="s">
        <v>628</v>
      </c>
      <c r="B127" s="21" t="s">
        <v>213</v>
      </c>
      <c r="C127" s="26">
        <v>170848077</v>
      </c>
      <c r="D127" s="7" t="str">
        <f t="shared" si="11"/>
        <v>N/A</v>
      </c>
      <c r="E127" s="26">
        <v>174124891</v>
      </c>
      <c r="F127" s="7" t="str">
        <f t="shared" si="12"/>
        <v>N/A</v>
      </c>
      <c r="G127" s="26">
        <v>165383732</v>
      </c>
      <c r="H127" s="7" t="str">
        <f t="shared" si="13"/>
        <v>N/A</v>
      </c>
      <c r="I127" s="8">
        <v>1.9179999999999999</v>
      </c>
      <c r="J127" s="8">
        <v>-5.0199999999999996</v>
      </c>
      <c r="K127" s="25" t="s">
        <v>734</v>
      </c>
      <c r="L127" s="85" t="str">
        <f t="shared" si="14"/>
        <v>Yes</v>
      </c>
    </row>
    <row r="128" spans="1:12" x14ac:dyDescent="0.25">
      <c r="A128" s="142" t="s">
        <v>629</v>
      </c>
      <c r="B128" s="21" t="s">
        <v>213</v>
      </c>
      <c r="C128" s="22">
        <v>6139</v>
      </c>
      <c r="D128" s="7" t="str">
        <f t="shared" si="11"/>
        <v>N/A</v>
      </c>
      <c r="E128" s="22">
        <v>6356</v>
      </c>
      <c r="F128" s="7" t="str">
        <f t="shared" si="12"/>
        <v>N/A</v>
      </c>
      <c r="G128" s="22">
        <v>6545</v>
      </c>
      <c r="H128" s="7" t="str">
        <f t="shared" si="13"/>
        <v>N/A</v>
      </c>
      <c r="I128" s="8">
        <v>3.5350000000000001</v>
      </c>
      <c r="J128" s="8">
        <v>2.9740000000000002</v>
      </c>
      <c r="K128" s="25" t="s">
        <v>734</v>
      </c>
      <c r="L128" s="85" t="str">
        <f t="shared" si="14"/>
        <v>Yes</v>
      </c>
    </row>
    <row r="129" spans="1:12" ht="25" x14ac:dyDescent="0.25">
      <c r="A129" s="142" t="s">
        <v>1429</v>
      </c>
      <c r="B129" s="21" t="s">
        <v>213</v>
      </c>
      <c r="C129" s="26">
        <v>27829.952271999999</v>
      </c>
      <c r="D129" s="7" t="str">
        <f t="shared" si="11"/>
        <v>N/A</v>
      </c>
      <c r="E129" s="26">
        <v>27395.3573</v>
      </c>
      <c r="F129" s="7" t="str">
        <f t="shared" si="12"/>
        <v>N/A</v>
      </c>
      <c r="G129" s="26">
        <v>25268.713827</v>
      </c>
      <c r="H129" s="7" t="str">
        <f t="shared" si="13"/>
        <v>N/A</v>
      </c>
      <c r="I129" s="8">
        <v>-1.56</v>
      </c>
      <c r="J129" s="8">
        <v>-7.76</v>
      </c>
      <c r="K129" s="25" t="s">
        <v>734</v>
      </c>
      <c r="L129" s="85" t="str">
        <f t="shared" si="14"/>
        <v>Yes</v>
      </c>
    </row>
    <row r="130" spans="1:12" ht="25" x14ac:dyDescent="0.25">
      <c r="A130" s="142" t="s">
        <v>630</v>
      </c>
      <c r="B130" s="21" t="s">
        <v>213</v>
      </c>
      <c r="C130" s="26">
        <v>841917</v>
      </c>
      <c r="D130" s="7" t="str">
        <f t="shared" si="11"/>
        <v>N/A</v>
      </c>
      <c r="E130" s="26">
        <v>1195493</v>
      </c>
      <c r="F130" s="7" t="str">
        <f t="shared" si="12"/>
        <v>N/A</v>
      </c>
      <c r="G130" s="26">
        <v>1658360</v>
      </c>
      <c r="H130" s="7" t="str">
        <f t="shared" si="13"/>
        <v>N/A</v>
      </c>
      <c r="I130" s="8">
        <v>42</v>
      </c>
      <c r="J130" s="8">
        <v>38.72</v>
      </c>
      <c r="K130" s="25" t="s">
        <v>734</v>
      </c>
      <c r="L130" s="85" t="str">
        <f t="shared" si="14"/>
        <v>No</v>
      </c>
    </row>
    <row r="131" spans="1:12" x14ac:dyDescent="0.25">
      <c r="A131" s="142" t="s">
        <v>631</v>
      </c>
      <c r="B131" s="21" t="s">
        <v>213</v>
      </c>
      <c r="C131" s="22">
        <v>2995</v>
      </c>
      <c r="D131" s="7" t="str">
        <f t="shared" si="11"/>
        <v>N/A</v>
      </c>
      <c r="E131" s="22">
        <v>4508</v>
      </c>
      <c r="F131" s="7" t="str">
        <f t="shared" si="12"/>
        <v>N/A</v>
      </c>
      <c r="G131" s="22">
        <v>4957</v>
      </c>
      <c r="H131" s="7" t="str">
        <f t="shared" si="13"/>
        <v>N/A</v>
      </c>
      <c r="I131" s="8">
        <v>50.52</v>
      </c>
      <c r="J131" s="8">
        <v>9.9600000000000009</v>
      </c>
      <c r="K131" s="25" t="s">
        <v>734</v>
      </c>
      <c r="L131" s="85" t="str">
        <f t="shared" si="14"/>
        <v>Yes</v>
      </c>
    </row>
    <row r="132" spans="1:12" ht="25" x14ac:dyDescent="0.25">
      <c r="A132" s="142" t="s">
        <v>1430</v>
      </c>
      <c r="B132" s="21" t="s">
        <v>213</v>
      </c>
      <c r="C132" s="26">
        <v>281.10751252</v>
      </c>
      <c r="D132" s="7" t="str">
        <f t="shared" si="11"/>
        <v>N/A</v>
      </c>
      <c r="E132" s="26">
        <v>265.19365571999998</v>
      </c>
      <c r="F132" s="7" t="str">
        <f t="shared" si="12"/>
        <v>N/A</v>
      </c>
      <c r="G132" s="26">
        <v>334.54912245000003</v>
      </c>
      <c r="H132" s="7" t="str">
        <f t="shared" si="13"/>
        <v>N/A</v>
      </c>
      <c r="I132" s="8">
        <v>-5.66</v>
      </c>
      <c r="J132" s="8">
        <v>26.15</v>
      </c>
      <c r="K132" s="25" t="s">
        <v>734</v>
      </c>
      <c r="L132" s="85" t="str">
        <f t="shared" si="14"/>
        <v>Yes</v>
      </c>
    </row>
    <row r="133" spans="1:12" x14ac:dyDescent="0.25">
      <c r="A133" s="142" t="s">
        <v>632</v>
      </c>
      <c r="B133" s="21" t="s">
        <v>213</v>
      </c>
      <c r="C133" s="26">
        <v>36652825</v>
      </c>
      <c r="D133" s="7" t="str">
        <f t="shared" si="11"/>
        <v>N/A</v>
      </c>
      <c r="E133" s="26">
        <v>36870740</v>
      </c>
      <c r="F133" s="7" t="str">
        <f t="shared" si="12"/>
        <v>N/A</v>
      </c>
      <c r="G133" s="26">
        <v>39059598</v>
      </c>
      <c r="H133" s="7" t="str">
        <f t="shared" si="13"/>
        <v>N/A</v>
      </c>
      <c r="I133" s="8">
        <v>0.59450000000000003</v>
      </c>
      <c r="J133" s="8">
        <v>5.9370000000000003</v>
      </c>
      <c r="K133" s="25" t="s">
        <v>734</v>
      </c>
      <c r="L133" s="85" t="str">
        <f t="shared" si="14"/>
        <v>Yes</v>
      </c>
    </row>
    <row r="134" spans="1:12" x14ac:dyDescent="0.25">
      <c r="A134" s="142" t="s">
        <v>633</v>
      </c>
      <c r="B134" s="21" t="s">
        <v>213</v>
      </c>
      <c r="C134" s="22">
        <v>2642</v>
      </c>
      <c r="D134" s="7" t="str">
        <f t="shared" si="11"/>
        <v>N/A</v>
      </c>
      <c r="E134" s="22">
        <v>2783</v>
      </c>
      <c r="F134" s="7" t="str">
        <f t="shared" si="12"/>
        <v>N/A</v>
      </c>
      <c r="G134" s="22">
        <v>2871</v>
      </c>
      <c r="H134" s="7" t="str">
        <f t="shared" si="13"/>
        <v>N/A</v>
      </c>
      <c r="I134" s="8">
        <v>5.3369999999999997</v>
      </c>
      <c r="J134" s="8">
        <v>3.1619999999999999</v>
      </c>
      <c r="K134" s="25" t="s">
        <v>734</v>
      </c>
      <c r="L134" s="85" t="str">
        <f t="shared" si="14"/>
        <v>Yes</v>
      </c>
    </row>
    <row r="135" spans="1:12" x14ac:dyDescent="0.25">
      <c r="A135" s="142" t="s">
        <v>1431</v>
      </c>
      <c r="B135" s="21" t="s">
        <v>213</v>
      </c>
      <c r="C135" s="26">
        <v>13873.135882</v>
      </c>
      <c r="D135" s="7" t="str">
        <f t="shared" si="11"/>
        <v>N/A</v>
      </c>
      <c r="E135" s="26">
        <v>13248.559109</v>
      </c>
      <c r="F135" s="7" t="str">
        <f t="shared" si="12"/>
        <v>N/A</v>
      </c>
      <c r="G135" s="26">
        <v>13604.875652999999</v>
      </c>
      <c r="H135" s="7" t="str">
        <f t="shared" si="13"/>
        <v>N/A</v>
      </c>
      <c r="I135" s="8">
        <v>-4.5</v>
      </c>
      <c r="J135" s="8">
        <v>2.6890000000000001</v>
      </c>
      <c r="K135" s="25" t="s">
        <v>734</v>
      </c>
      <c r="L135" s="85" t="str">
        <f t="shared" si="14"/>
        <v>Yes</v>
      </c>
    </row>
    <row r="136" spans="1:12" ht="25" x14ac:dyDescent="0.25">
      <c r="A136" s="142" t="s">
        <v>634</v>
      </c>
      <c r="B136" s="21" t="s">
        <v>213</v>
      </c>
      <c r="C136" s="26">
        <v>8959696</v>
      </c>
      <c r="D136" s="7" t="str">
        <f t="shared" si="11"/>
        <v>N/A</v>
      </c>
      <c r="E136" s="26">
        <v>15845157</v>
      </c>
      <c r="F136" s="7" t="str">
        <f t="shared" si="12"/>
        <v>N/A</v>
      </c>
      <c r="G136" s="26">
        <v>22539995</v>
      </c>
      <c r="H136" s="7" t="str">
        <f t="shared" si="13"/>
        <v>N/A</v>
      </c>
      <c r="I136" s="8">
        <v>76.849999999999994</v>
      </c>
      <c r="J136" s="8">
        <v>42.25</v>
      </c>
      <c r="K136" s="25" t="s">
        <v>734</v>
      </c>
      <c r="L136" s="85" t="str">
        <f>IF(J136="Div by 0", "N/A", IF(OR(J136="N/A",K136="N/A"),"N/A", IF(J136&gt;VALUE(MID(K136,1,2)), "No", IF(J136&lt;-1*VALUE(MID(K136,1,2)), "No", "Yes"))))</f>
        <v>No</v>
      </c>
    </row>
    <row r="137" spans="1:12" x14ac:dyDescent="0.25">
      <c r="A137" s="142" t="s">
        <v>635</v>
      </c>
      <c r="B137" s="21" t="s">
        <v>213</v>
      </c>
      <c r="C137" s="22">
        <v>65037</v>
      </c>
      <c r="D137" s="7" t="str">
        <f t="shared" si="11"/>
        <v>N/A</v>
      </c>
      <c r="E137" s="22">
        <v>90844</v>
      </c>
      <c r="F137" s="7" t="str">
        <f t="shared" si="12"/>
        <v>N/A</v>
      </c>
      <c r="G137" s="22">
        <v>117111</v>
      </c>
      <c r="H137" s="7" t="str">
        <f t="shared" si="13"/>
        <v>N/A</v>
      </c>
      <c r="I137" s="8">
        <v>39.68</v>
      </c>
      <c r="J137" s="8">
        <v>28.91</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137.76305794999999</v>
      </c>
      <c r="D138" s="7" t="str">
        <f t="shared" si="11"/>
        <v>N/A</v>
      </c>
      <c r="E138" s="26">
        <v>174.42161286999999</v>
      </c>
      <c r="F138" s="7" t="str">
        <f t="shared" si="12"/>
        <v>N/A</v>
      </c>
      <c r="G138" s="26">
        <v>192.46693307999999</v>
      </c>
      <c r="H138" s="7" t="str">
        <f t="shared" si="13"/>
        <v>N/A</v>
      </c>
      <c r="I138" s="8">
        <v>26.61</v>
      </c>
      <c r="J138" s="8">
        <v>10.35</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t="s">
        <v>1747</v>
      </c>
      <c r="H141" s="7" t="str">
        <f t="shared" si="13"/>
        <v>N/A</v>
      </c>
      <c r="I141" s="8" t="s">
        <v>1747</v>
      </c>
      <c r="J141" s="8" t="s">
        <v>1747</v>
      </c>
      <c r="K141" s="25" t="s">
        <v>734</v>
      </c>
      <c r="L141" s="85" t="str">
        <f t="shared" si="15"/>
        <v>N/A</v>
      </c>
    </row>
    <row r="142" spans="1:12" ht="25" x14ac:dyDescent="0.25">
      <c r="A142" s="142" t="s">
        <v>638</v>
      </c>
      <c r="B142" s="21" t="s">
        <v>213</v>
      </c>
      <c r="C142" s="26">
        <v>231125216</v>
      </c>
      <c r="D142" s="7" t="str">
        <f t="shared" si="11"/>
        <v>N/A</v>
      </c>
      <c r="E142" s="26">
        <v>134599302</v>
      </c>
      <c r="F142" s="7" t="str">
        <f t="shared" si="12"/>
        <v>N/A</v>
      </c>
      <c r="G142" s="26">
        <v>152208594</v>
      </c>
      <c r="H142" s="7" t="str">
        <f t="shared" si="13"/>
        <v>N/A</v>
      </c>
      <c r="I142" s="8">
        <v>-41.8</v>
      </c>
      <c r="J142" s="8">
        <v>13.08</v>
      </c>
      <c r="K142" s="25" t="s">
        <v>734</v>
      </c>
      <c r="L142" s="85" t="str">
        <f t="shared" ref="L142:L153" si="16">IF(J142="Div by 0", "N/A", IF(K142="N/A","N/A", IF(J142&gt;VALUE(MID(K142,1,2)), "No", IF(J142&lt;-1*VALUE(MID(K142,1,2)), "No", "Yes"))))</f>
        <v>Yes</v>
      </c>
    </row>
    <row r="143" spans="1:12" x14ac:dyDescent="0.25">
      <c r="A143" s="142" t="s">
        <v>639</v>
      </c>
      <c r="B143" s="21" t="s">
        <v>213</v>
      </c>
      <c r="C143" s="22">
        <v>278211</v>
      </c>
      <c r="D143" s="7" t="str">
        <f t="shared" si="11"/>
        <v>N/A</v>
      </c>
      <c r="E143" s="22">
        <v>291653</v>
      </c>
      <c r="F143" s="7" t="str">
        <f t="shared" si="12"/>
        <v>N/A</v>
      </c>
      <c r="G143" s="22">
        <v>311165</v>
      </c>
      <c r="H143" s="7" t="str">
        <f t="shared" si="13"/>
        <v>N/A</v>
      </c>
      <c r="I143" s="8">
        <v>4.8319999999999999</v>
      </c>
      <c r="J143" s="8">
        <v>6.69</v>
      </c>
      <c r="K143" s="25" t="s">
        <v>734</v>
      </c>
      <c r="L143" s="85" t="str">
        <f t="shared" si="16"/>
        <v>Yes</v>
      </c>
    </row>
    <row r="144" spans="1:12" ht="25" x14ac:dyDescent="0.25">
      <c r="A144" s="142" t="s">
        <v>1434</v>
      </c>
      <c r="B144" s="21" t="s">
        <v>213</v>
      </c>
      <c r="C144" s="26">
        <v>830.75513190000004</v>
      </c>
      <c r="D144" s="7" t="str">
        <f t="shared" si="11"/>
        <v>N/A</v>
      </c>
      <c r="E144" s="26">
        <v>461.50494594999998</v>
      </c>
      <c r="F144" s="7" t="str">
        <f t="shared" si="12"/>
        <v>N/A</v>
      </c>
      <c r="G144" s="26">
        <v>489.15718027000003</v>
      </c>
      <c r="H144" s="7" t="str">
        <f t="shared" si="13"/>
        <v>N/A</v>
      </c>
      <c r="I144" s="8">
        <v>-44.4</v>
      </c>
      <c r="J144" s="8">
        <v>5.992</v>
      </c>
      <c r="K144" s="25" t="s">
        <v>734</v>
      </c>
      <c r="L144" s="85" t="str">
        <f t="shared" si="16"/>
        <v>Yes</v>
      </c>
    </row>
    <row r="145" spans="1:12" ht="25" x14ac:dyDescent="0.25">
      <c r="A145" s="142" t="s">
        <v>640</v>
      </c>
      <c r="B145" s="21" t="s">
        <v>213</v>
      </c>
      <c r="C145" s="26">
        <v>441701738</v>
      </c>
      <c r="D145" s="7" t="str">
        <f t="shared" ref="D145:D153" si="17">IF($B145="N/A","N/A",IF(C145&gt;10,"No",IF(C145&lt;-10,"No","Yes")))</f>
        <v>N/A</v>
      </c>
      <c r="E145" s="26">
        <v>484114038</v>
      </c>
      <c r="F145" s="7" t="str">
        <f t="shared" ref="F145:F153" si="18">IF($B145="N/A","N/A",IF(E145&gt;10,"No",IF(E145&lt;-10,"No","Yes")))</f>
        <v>N/A</v>
      </c>
      <c r="G145" s="26">
        <v>753632810</v>
      </c>
      <c r="H145" s="7" t="str">
        <f t="shared" ref="H145:H153" si="19">IF($B145="N/A","N/A",IF(G145&gt;10,"No",IF(G145&lt;-10,"No","Yes")))</f>
        <v>N/A</v>
      </c>
      <c r="I145" s="8">
        <v>9.6020000000000003</v>
      </c>
      <c r="J145" s="8">
        <v>55.67</v>
      </c>
      <c r="K145" s="25" t="s">
        <v>734</v>
      </c>
      <c r="L145" s="85" t="str">
        <f t="shared" si="16"/>
        <v>No</v>
      </c>
    </row>
    <row r="146" spans="1:12" x14ac:dyDescent="0.25">
      <c r="A146" s="142" t="s">
        <v>641</v>
      </c>
      <c r="B146" s="21" t="s">
        <v>213</v>
      </c>
      <c r="C146" s="22">
        <v>4634</v>
      </c>
      <c r="D146" s="7" t="str">
        <f t="shared" si="17"/>
        <v>N/A</v>
      </c>
      <c r="E146" s="22">
        <v>4919</v>
      </c>
      <c r="F146" s="7" t="str">
        <f t="shared" si="18"/>
        <v>N/A</v>
      </c>
      <c r="G146" s="22">
        <v>4897</v>
      </c>
      <c r="H146" s="7" t="str">
        <f t="shared" si="19"/>
        <v>N/A</v>
      </c>
      <c r="I146" s="8">
        <v>6.15</v>
      </c>
      <c r="J146" s="8">
        <v>-0.44700000000000001</v>
      </c>
      <c r="K146" s="25" t="s">
        <v>734</v>
      </c>
      <c r="L146" s="85" t="str">
        <f t="shared" si="16"/>
        <v>Yes</v>
      </c>
    </row>
    <row r="147" spans="1:12" ht="25" x14ac:dyDescent="0.25">
      <c r="A147" s="142" t="s">
        <v>1435</v>
      </c>
      <c r="B147" s="21" t="s">
        <v>213</v>
      </c>
      <c r="C147" s="26">
        <v>95317.595598</v>
      </c>
      <c r="D147" s="7" t="str">
        <f t="shared" si="17"/>
        <v>N/A</v>
      </c>
      <c r="E147" s="26">
        <v>98417.165684000007</v>
      </c>
      <c r="F147" s="7" t="str">
        <f t="shared" si="18"/>
        <v>N/A</v>
      </c>
      <c r="G147" s="26">
        <v>153896.83684</v>
      </c>
      <c r="H147" s="7" t="str">
        <f t="shared" si="19"/>
        <v>N/A</v>
      </c>
      <c r="I147" s="8">
        <v>3.2519999999999998</v>
      </c>
      <c r="J147" s="8">
        <v>56.37</v>
      </c>
      <c r="K147" s="25" t="s">
        <v>734</v>
      </c>
      <c r="L147" s="85" t="str">
        <f t="shared" si="16"/>
        <v>No</v>
      </c>
    </row>
    <row r="148" spans="1:12" ht="25" x14ac:dyDescent="0.25">
      <c r="A148" s="142" t="s">
        <v>642</v>
      </c>
      <c r="B148" s="21" t="s">
        <v>213</v>
      </c>
      <c r="C148" s="26">
        <v>188254760</v>
      </c>
      <c r="D148" s="7" t="str">
        <f t="shared" si="17"/>
        <v>N/A</v>
      </c>
      <c r="E148" s="26">
        <v>190333376</v>
      </c>
      <c r="F148" s="7" t="str">
        <f t="shared" si="18"/>
        <v>N/A</v>
      </c>
      <c r="G148" s="26">
        <v>209356229</v>
      </c>
      <c r="H148" s="7" t="str">
        <f t="shared" si="19"/>
        <v>N/A</v>
      </c>
      <c r="I148" s="8">
        <v>1.1040000000000001</v>
      </c>
      <c r="J148" s="8">
        <v>9.9939999999999998</v>
      </c>
      <c r="K148" s="25" t="s">
        <v>734</v>
      </c>
      <c r="L148" s="85" t="str">
        <f t="shared" si="16"/>
        <v>Yes</v>
      </c>
    </row>
    <row r="149" spans="1:12" x14ac:dyDescent="0.25">
      <c r="A149" s="142" t="s">
        <v>643</v>
      </c>
      <c r="B149" s="21" t="s">
        <v>213</v>
      </c>
      <c r="C149" s="22">
        <v>130965</v>
      </c>
      <c r="D149" s="7" t="str">
        <f t="shared" si="17"/>
        <v>N/A</v>
      </c>
      <c r="E149" s="22">
        <v>134784</v>
      </c>
      <c r="F149" s="7" t="str">
        <f t="shared" si="18"/>
        <v>N/A</v>
      </c>
      <c r="G149" s="22">
        <v>142210</v>
      </c>
      <c r="H149" s="7" t="str">
        <f t="shared" si="19"/>
        <v>N/A</v>
      </c>
      <c r="I149" s="8">
        <v>2.9159999999999999</v>
      </c>
      <c r="J149" s="8">
        <v>5.51</v>
      </c>
      <c r="K149" s="25" t="s">
        <v>734</v>
      </c>
      <c r="L149" s="85" t="str">
        <f t="shared" si="16"/>
        <v>Yes</v>
      </c>
    </row>
    <row r="150" spans="1:12" ht="25" x14ac:dyDescent="0.25">
      <c r="A150" s="142" t="s">
        <v>1436</v>
      </c>
      <c r="B150" s="21" t="s">
        <v>213</v>
      </c>
      <c r="C150" s="26">
        <v>1437.4432864</v>
      </c>
      <c r="D150" s="7" t="str">
        <f t="shared" si="17"/>
        <v>N/A</v>
      </c>
      <c r="E150" s="26">
        <v>1412.1362773000001</v>
      </c>
      <c r="F150" s="7" t="str">
        <f t="shared" si="18"/>
        <v>N/A</v>
      </c>
      <c r="G150" s="26">
        <v>1472.1624991000001</v>
      </c>
      <c r="H150" s="7" t="str">
        <f t="shared" si="19"/>
        <v>N/A</v>
      </c>
      <c r="I150" s="8">
        <v>-1.76</v>
      </c>
      <c r="J150" s="8">
        <v>4.2510000000000003</v>
      </c>
      <c r="K150" s="25" t="s">
        <v>734</v>
      </c>
      <c r="L150" s="85" t="str">
        <f t="shared" si="16"/>
        <v>Yes</v>
      </c>
    </row>
    <row r="151" spans="1:12" ht="25" x14ac:dyDescent="0.25">
      <c r="A151" s="142" t="s">
        <v>644</v>
      </c>
      <c r="B151" s="21" t="s">
        <v>213</v>
      </c>
      <c r="C151" s="26">
        <v>100313418</v>
      </c>
      <c r="D151" s="7" t="str">
        <f t="shared" si="17"/>
        <v>N/A</v>
      </c>
      <c r="E151" s="26">
        <v>99642785</v>
      </c>
      <c r="F151" s="7" t="str">
        <f t="shared" si="18"/>
        <v>N/A</v>
      </c>
      <c r="G151" s="26">
        <v>148100547</v>
      </c>
      <c r="H151" s="7" t="str">
        <f t="shared" si="19"/>
        <v>N/A</v>
      </c>
      <c r="I151" s="8">
        <v>-0.66900000000000004</v>
      </c>
      <c r="J151" s="8">
        <v>48.63</v>
      </c>
      <c r="K151" s="25" t="s">
        <v>734</v>
      </c>
      <c r="L151" s="85" t="str">
        <f t="shared" si="16"/>
        <v>No</v>
      </c>
    </row>
    <row r="152" spans="1:12" x14ac:dyDescent="0.25">
      <c r="A152" s="142" t="s">
        <v>645</v>
      </c>
      <c r="B152" s="21" t="s">
        <v>213</v>
      </c>
      <c r="C152" s="22">
        <v>5714</v>
      </c>
      <c r="D152" s="7" t="str">
        <f t="shared" si="17"/>
        <v>N/A</v>
      </c>
      <c r="E152" s="22">
        <v>5761</v>
      </c>
      <c r="F152" s="7" t="str">
        <f t="shared" si="18"/>
        <v>N/A</v>
      </c>
      <c r="G152" s="22">
        <v>6012</v>
      </c>
      <c r="H152" s="7" t="str">
        <f t="shared" si="19"/>
        <v>N/A</v>
      </c>
      <c r="I152" s="8">
        <v>0.82250000000000001</v>
      </c>
      <c r="J152" s="8">
        <v>4.3570000000000002</v>
      </c>
      <c r="K152" s="25" t="s">
        <v>734</v>
      </c>
      <c r="L152" s="85" t="str">
        <f t="shared" si="16"/>
        <v>Yes</v>
      </c>
    </row>
    <row r="153" spans="1:12" ht="25" x14ac:dyDescent="0.25">
      <c r="A153" s="142" t="s">
        <v>1437</v>
      </c>
      <c r="B153" s="21" t="s">
        <v>213</v>
      </c>
      <c r="C153" s="26">
        <v>17555.725935999999</v>
      </c>
      <c r="D153" s="7" t="str">
        <f t="shared" si="17"/>
        <v>N/A</v>
      </c>
      <c r="E153" s="26">
        <v>17296.091823999999</v>
      </c>
      <c r="F153" s="7" t="str">
        <f t="shared" si="18"/>
        <v>N/A</v>
      </c>
      <c r="G153" s="26">
        <v>24634.156188000001</v>
      </c>
      <c r="H153" s="7" t="str">
        <f t="shared" si="19"/>
        <v>N/A</v>
      </c>
      <c r="I153" s="8">
        <v>-1.48</v>
      </c>
      <c r="J153" s="8">
        <v>42.43</v>
      </c>
      <c r="K153" s="25" t="s">
        <v>734</v>
      </c>
      <c r="L153" s="85" t="str">
        <f t="shared" si="16"/>
        <v>No</v>
      </c>
    </row>
    <row r="154" spans="1:12" x14ac:dyDescent="0.25">
      <c r="A154" s="142" t="s">
        <v>1503</v>
      </c>
      <c r="B154" s="21" t="s">
        <v>213</v>
      </c>
      <c r="C154" s="26">
        <v>956.57442729000002</v>
      </c>
      <c r="D154" s="7" t="str">
        <f t="shared" ref="D154:D173" si="20">IF($B154="N/A","N/A",IF(C154&gt;10,"No",IF(C154&lt;-10,"No","Yes")))</f>
        <v>N/A</v>
      </c>
      <c r="E154" s="26">
        <v>957.18581030999997</v>
      </c>
      <c r="F154" s="7" t="str">
        <f t="shared" ref="F154:F173" si="21">IF($B154="N/A","N/A",IF(E154&gt;10,"No",IF(E154&lt;-10,"No","Yes")))</f>
        <v>N/A</v>
      </c>
      <c r="G154" s="26">
        <v>946.77696169000001</v>
      </c>
      <c r="H154" s="7" t="str">
        <f t="shared" ref="H154:H173" si="22">IF($B154="N/A","N/A",IF(G154&gt;10,"No",IF(G154&lt;-10,"No","Yes")))</f>
        <v>N/A</v>
      </c>
      <c r="I154" s="8">
        <v>6.3899999999999998E-2</v>
      </c>
      <c r="J154" s="8">
        <v>-1.0900000000000001</v>
      </c>
      <c r="K154" s="25" t="s">
        <v>734</v>
      </c>
      <c r="L154" s="85" t="str">
        <f t="shared" ref="L154:L173" si="23">IF(J154="Div by 0", "N/A", IF(K154="N/A","N/A", IF(J154&gt;VALUE(MID(K154,1,2)), "No", IF(J154&lt;-1*VALUE(MID(K154,1,2)), "No", "Yes"))))</f>
        <v>Yes</v>
      </c>
    </row>
    <row r="155" spans="1:12" x14ac:dyDescent="0.25">
      <c r="A155" s="146" t="s">
        <v>1504</v>
      </c>
      <c r="B155" s="21" t="s">
        <v>213</v>
      </c>
      <c r="C155" s="26">
        <v>1009.2182491</v>
      </c>
      <c r="D155" s="7" t="str">
        <f t="shared" si="20"/>
        <v>N/A</v>
      </c>
      <c r="E155" s="26">
        <v>971.01574569000002</v>
      </c>
      <c r="F155" s="7" t="str">
        <f t="shared" si="21"/>
        <v>N/A</v>
      </c>
      <c r="G155" s="26">
        <v>1068.0519558999999</v>
      </c>
      <c r="H155" s="7" t="str">
        <f t="shared" si="22"/>
        <v>N/A</v>
      </c>
      <c r="I155" s="8">
        <v>-3.79</v>
      </c>
      <c r="J155" s="8">
        <v>9.9930000000000003</v>
      </c>
      <c r="K155" s="25" t="s">
        <v>734</v>
      </c>
      <c r="L155" s="85" t="str">
        <f t="shared" si="23"/>
        <v>Yes</v>
      </c>
    </row>
    <row r="156" spans="1:12" x14ac:dyDescent="0.25">
      <c r="A156" s="146" t="s">
        <v>1505</v>
      </c>
      <c r="B156" s="21" t="s">
        <v>213</v>
      </c>
      <c r="C156" s="26">
        <v>2460.1017436000002</v>
      </c>
      <c r="D156" s="7" t="str">
        <f t="shared" si="20"/>
        <v>N/A</v>
      </c>
      <c r="E156" s="26">
        <v>2415.3841567999998</v>
      </c>
      <c r="F156" s="7" t="str">
        <f t="shared" si="21"/>
        <v>N/A</v>
      </c>
      <c r="G156" s="26">
        <v>2465.7994773999999</v>
      </c>
      <c r="H156" s="7" t="str">
        <f t="shared" si="22"/>
        <v>N/A</v>
      </c>
      <c r="I156" s="8">
        <v>-1.82</v>
      </c>
      <c r="J156" s="8">
        <v>2.0870000000000002</v>
      </c>
      <c r="K156" s="25" t="s">
        <v>734</v>
      </c>
      <c r="L156" s="85" t="str">
        <f t="shared" si="23"/>
        <v>Yes</v>
      </c>
    </row>
    <row r="157" spans="1:12" x14ac:dyDescent="0.25">
      <c r="A157" s="146" t="s">
        <v>1506</v>
      </c>
      <c r="B157" s="21" t="s">
        <v>213</v>
      </c>
      <c r="C157" s="26">
        <v>580.68025041999999</v>
      </c>
      <c r="D157" s="7" t="str">
        <f t="shared" si="20"/>
        <v>N/A</v>
      </c>
      <c r="E157" s="26">
        <v>596.23535871000001</v>
      </c>
      <c r="F157" s="7" t="str">
        <f t="shared" si="21"/>
        <v>N/A</v>
      </c>
      <c r="G157" s="26">
        <v>583.94741216</v>
      </c>
      <c r="H157" s="7" t="str">
        <f t="shared" si="22"/>
        <v>N/A</v>
      </c>
      <c r="I157" s="8">
        <v>2.6789999999999998</v>
      </c>
      <c r="J157" s="8">
        <v>-2.06</v>
      </c>
      <c r="K157" s="25" t="s">
        <v>734</v>
      </c>
      <c r="L157" s="85" t="str">
        <f t="shared" si="23"/>
        <v>Yes</v>
      </c>
    </row>
    <row r="158" spans="1:12" x14ac:dyDescent="0.25">
      <c r="A158" s="146" t="s">
        <v>1507</v>
      </c>
      <c r="B158" s="21" t="s">
        <v>213</v>
      </c>
      <c r="C158" s="26">
        <v>1025.3114565999999</v>
      </c>
      <c r="D158" s="7" t="str">
        <f t="shared" si="20"/>
        <v>N/A</v>
      </c>
      <c r="E158" s="26">
        <v>1028.2095314000001</v>
      </c>
      <c r="F158" s="7" t="str">
        <f t="shared" si="21"/>
        <v>N/A</v>
      </c>
      <c r="G158" s="26">
        <v>993.05144198000005</v>
      </c>
      <c r="H158" s="7" t="str">
        <f t="shared" si="22"/>
        <v>N/A</v>
      </c>
      <c r="I158" s="8">
        <v>0.28270000000000001</v>
      </c>
      <c r="J158" s="8">
        <v>-3.42</v>
      </c>
      <c r="K158" s="25" t="s">
        <v>734</v>
      </c>
      <c r="L158" s="85" t="str">
        <f t="shared" si="23"/>
        <v>Yes</v>
      </c>
    </row>
    <row r="159" spans="1:12" x14ac:dyDescent="0.25">
      <c r="A159" s="142" t="s">
        <v>1508</v>
      </c>
      <c r="B159" s="21" t="s">
        <v>213</v>
      </c>
      <c r="C159" s="26">
        <v>2202.3928274</v>
      </c>
      <c r="D159" s="7" t="str">
        <f t="shared" si="20"/>
        <v>N/A</v>
      </c>
      <c r="E159" s="26">
        <v>2083.4086461000002</v>
      </c>
      <c r="F159" s="7" t="str">
        <f t="shared" si="21"/>
        <v>N/A</v>
      </c>
      <c r="G159" s="26">
        <v>2362.6787359999998</v>
      </c>
      <c r="H159" s="7" t="str">
        <f t="shared" si="22"/>
        <v>N/A</v>
      </c>
      <c r="I159" s="8">
        <v>-5.4</v>
      </c>
      <c r="J159" s="8">
        <v>13.4</v>
      </c>
      <c r="K159" s="25" t="s">
        <v>734</v>
      </c>
      <c r="L159" s="85" t="str">
        <f t="shared" si="23"/>
        <v>Yes</v>
      </c>
    </row>
    <row r="160" spans="1:12" x14ac:dyDescent="0.25">
      <c r="A160" s="146" t="s">
        <v>1509</v>
      </c>
      <c r="B160" s="21" t="s">
        <v>213</v>
      </c>
      <c r="C160" s="26">
        <v>21353.574659999998</v>
      </c>
      <c r="D160" s="7" t="str">
        <f t="shared" si="20"/>
        <v>N/A</v>
      </c>
      <c r="E160" s="26">
        <v>20447.469937999998</v>
      </c>
      <c r="F160" s="7" t="str">
        <f t="shared" si="21"/>
        <v>N/A</v>
      </c>
      <c r="G160" s="26">
        <v>22179.197323</v>
      </c>
      <c r="H160" s="7" t="str">
        <f t="shared" si="22"/>
        <v>N/A</v>
      </c>
      <c r="I160" s="8">
        <v>-4.24</v>
      </c>
      <c r="J160" s="8">
        <v>8.4689999999999994</v>
      </c>
      <c r="K160" s="25" t="s">
        <v>734</v>
      </c>
      <c r="L160" s="85" t="str">
        <f t="shared" si="23"/>
        <v>Yes</v>
      </c>
    </row>
    <row r="161" spans="1:12" x14ac:dyDescent="0.25">
      <c r="A161" s="146" t="s">
        <v>1510</v>
      </c>
      <c r="B161" s="21" t="s">
        <v>213</v>
      </c>
      <c r="C161" s="26">
        <v>6854.0788579</v>
      </c>
      <c r="D161" s="7" t="str">
        <f t="shared" si="20"/>
        <v>N/A</v>
      </c>
      <c r="E161" s="26">
        <v>6511.2940246999997</v>
      </c>
      <c r="F161" s="7" t="str">
        <f t="shared" si="21"/>
        <v>N/A</v>
      </c>
      <c r="G161" s="26">
        <v>8480.4300576999995</v>
      </c>
      <c r="H161" s="7" t="str">
        <f t="shared" si="22"/>
        <v>N/A</v>
      </c>
      <c r="I161" s="8">
        <v>-5</v>
      </c>
      <c r="J161" s="8">
        <v>30.24</v>
      </c>
      <c r="K161" s="25" t="s">
        <v>734</v>
      </c>
      <c r="L161" s="85" t="str">
        <f t="shared" si="23"/>
        <v>No</v>
      </c>
    </row>
    <row r="162" spans="1:12" x14ac:dyDescent="0.25">
      <c r="A162" s="146" t="s">
        <v>1511</v>
      </c>
      <c r="B162" s="21" t="s">
        <v>213</v>
      </c>
      <c r="C162" s="26">
        <v>153.96344317000001</v>
      </c>
      <c r="D162" s="7" t="str">
        <f t="shared" si="20"/>
        <v>N/A</v>
      </c>
      <c r="E162" s="26">
        <v>176.38054987000001</v>
      </c>
      <c r="F162" s="7" t="str">
        <f t="shared" si="21"/>
        <v>N/A</v>
      </c>
      <c r="G162" s="26">
        <v>417.16952547</v>
      </c>
      <c r="H162" s="7" t="str">
        <f t="shared" si="22"/>
        <v>N/A</v>
      </c>
      <c r="I162" s="8">
        <v>14.56</v>
      </c>
      <c r="J162" s="8">
        <v>136.5</v>
      </c>
      <c r="K162" s="25" t="s">
        <v>734</v>
      </c>
      <c r="L162" s="85" t="str">
        <f t="shared" si="23"/>
        <v>No</v>
      </c>
    </row>
    <row r="163" spans="1:12" x14ac:dyDescent="0.25">
      <c r="A163" s="146" t="s">
        <v>1512</v>
      </c>
      <c r="B163" s="21" t="s">
        <v>213</v>
      </c>
      <c r="C163" s="26">
        <v>95.339807730999993</v>
      </c>
      <c r="D163" s="7" t="str">
        <f t="shared" si="20"/>
        <v>N/A</v>
      </c>
      <c r="E163" s="26">
        <v>111.78591432</v>
      </c>
      <c r="F163" s="7" t="str">
        <f t="shared" si="21"/>
        <v>N/A</v>
      </c>
      <c r="G163" s="26">
        <v>131.30311893999999</v>
      </c>
      <c r="H163" s="7" t="str">
        <f t="shared" si="22"/>
        <v>N/A</v>
      </c>
      <c r="I163" s="8">
        <v>17.25</v>
      </c>
      <c r="J163" s="8">
        <v>17.46</v>
      </c>
      <c r="K163" s="25" t="s">
        <v>734</v>
      </c>
      <c r="L163" s="85" t="str">
        <f t="shared" si="23"/>
        <v>Yes</v>
      </c>
    </row>
    <row r="164" spans="1:12" x14ac:dyDescent="0.25">
      <c r="A164" s="142" t="s">
        <v>1513</v>
      </c>
      <c r="B164" s="21" t="s">
        <v>213</v>
      </c>
      <c r="C164" s="26">
        <v>888.48316532000001</v>
      </c>
      <c r="D164" s="7" t="str">
        <f t="shared" si="20"/>
        <v>N/A</v>
      </c>
      <c r="E164" s="26">
        <v>893.10284142</v>
      </c>
      <c r="F164" s="7" t="str">
        <f t="shared" si="21"/>
        <v>N/A</v>
      </c>
      <c r="G164" s="26">
        <v>1106.8797999000001</v>
      </c>
      <c r="H164" s="7" t="str">
        <f t="shared" si="22"/>
        <v>N/A</v>
      </c>
      <c r="I164" s="8">
        <v>0.52</v>
      </c>
      <c r="J164" s="8">
        <v>23.94</v>
      </c>
      <c r="K164" s="25" t="s">
        <v>734</v>
      </c>
      <c r="L164" s="85" t="str">
        <f t="shared" si="23"/>
        <v>Yes</v>
      </c>
    </row>
    <row r="165" spans="1:12" x14ac:dyDescent="0.25">
      <c r="A165" s="146" t="s">
        <v>1514</v>
      </c>
      <c r="B165" s="21" t="s">
        <v>213</v>
      </c>
      <c r="C165" s="26">
        <v>399.97058546</v>
      </c>
      <c r="D165" s="7" t="str">
        <f t="shared" si="20"/>
        <v>N/A</v>
      </c>
      <c r="E165" s="26">
        <v>389.42143865000003</v>
      </c>
      <c r="F165" s="7" t="str">
        <f t="shared" si="21"/>
        <v>N/A</v>
      </c>
      <c r="G165" s="26">
        <v>458.78695349999998</v>
      </c>
      <c r="H165" s="7" t="str">
        <f t="shared" si="22"/>
        <v>N/A</v>
      </c>
      <c r="I165" s="8">
        <v>-2.64</v>
      </c>
      <c r="J165" s="8">
        <v>17.809999999999999</v>
      </c>
      <c r="K165" s="25" t="s">
        <v>734</v>
      </c>
      <c r="L165" s="85" t="str">
        <f t="shared" si="23"/>
        <v>Yes</v>
      </c>
    </row>
    <row r="166" spans="1:12" x14ac:dyDescent="0.25">
      <c r="A166" s="146" t="s">
        <v>1515</v>
      </c>
      <c r="B166" s="21" t="s">
        <v>213</v>
      </c>
      <c r="C166" s="26">
        <v>3114.3433478000002</v>
      </c>
      <c r="D166" s="7" t="str">
        <f t="shared" si="20"/>
        <v>N/A</v>
      </c>
      <c r="E166" s="26">
        <v>3040.7501354999999</v>
      </c>
      <c r="F166" s="7" t="str">
        <f t="shared" si="21"/>
        <v>N/A</v>
      </c>
      <c r="G166" s="26">
        <v>3599.1417646</v>
      </c>
      <c r="H166" s="7" t="str">
        <f t="shared" si="22"/>
        <v>N/A</v>
      </c>
      <c r="I166" s="8">
        <v>-2.36</v>
      </c>
      <c r="J166" s="8">
        <v>18.36</v>
      </c>
      <c r="K166" s="25" t="s">
        <v>734</v>
      </c>
      <c r="L166" s="85" t="str">
        <f t="shared" si="23"/>
        <v>Yes</v>
      </c>
    </row>
    <row r="167" spans="1:12" x14ac:dyDescent="0.25">
      <c r="A167" s="146" t="s">
        <v>1516</v>
      </c>
      <c r="B167" s="21" t="s">
        <v>213</v>
      </c>
      <c r="C167" s="26">
        <v>389.58369140999997</v>
      </c>
      <c r="D167" s="7" t="str">
        <f t="shared" si="20"/>
        <v>N/A</v>
      </c>
      <c r="E167" s="26">
        <v>408.76153290000002</v>
      </c>
      <c r="F167" s="7" t="str">
        <f t="shared" si="21"/>
        <v>N/A</v>
      </c>
      <c r="G167" s="26">
        <v>468.60324428000001</v>
      </c>
      <c r="H167" s="7" t="str">
        <f t="shared" si="22"/>
        <v>N/A</v>
      </c>
      <c r="I167" s="8">
        <v>4.923</v>
      </c>
      <c r="J167" s="8">
        <v>14.64</v>
      </c>
      <c r="K167" s="25" t="s">
        <v>734</v>
      </c>
      <c r="L167" s="85" t="str">
        <f t="shared" si="23"/>
        <v>Yes</v>
      </c>
    </row>
    <row r="168" spans="1:12" x14ac:dyDescent="0.25">
      <c r="A168" s="146" t="s">
        <v>1517</v>
      </c>
      <c r="B168" s="21" t="s">
        <v>213</v>
      </c>
      <c r="C168" s="26">
        <v>1027.1565925</v>
      </c>
      <c r="D168" s="7" t="str">
        <f t="shared" si="20"/>
        <v>N/A</v>
      </c>
      <c r="E168" s="26">
        <v>1036.3231568000001</v>
      </c>
      <c r="F168" s="7" t="str">
        <f t="shared" si="21"/>
        <v>N/A</v>
      </c>
      <c r="G168" s="26">
        <v>1345.4681505000001</v>
      </c>
      <c r="H168" s="7" t="str">
        <f t="shared" si="22"/>
        <v>N/A</v>
      </c>
      <c r="I168" s="8">
        <v>0.89239999999999997</v>
      </c>
      <c r="J168" s="8">
        <v>29.83</v>
      </c>
      <c r="K168" s="25" t="s">
        <v>734</v>
      </c>
      <c r="L168" s="85" t="str">
        <f t="shared" si="23"/>
        <v>Yes</v>
      </c>
    </row>
    <row r="169" spans="1:12" x14ac:dyDescent="0.25">
      <c r="A169" s="142" t="s">
        <v>1518</v>
      </c>
      <c r="B169" s="21" t="s">
        <v>213</v>
      </c>
      <c r="C169" s="26">
        <v>3817.5499813000001</v>
      </c>
      <c r="D169" s="7" t="str">
        <f t="shared" si="20"/>
        <v>N/A</v>
      </c>
      <c r="E169" s="26">
        <v>4116.4540042999997</v>
      </c>
      <c r="F169" s="7" t="str">
        <f t="shared" si="21"/>
        <v>N/A</v>
      </c>
      <c r="G169" s="26">
        <v>4741.5348866000004</v>
      </c>
      <c r="H169" s="7" t="str">
        <f t="shared" si="22"/>
        <v>N/A</v>
      </c>
      <c r="I169" s="8">
        <v>7.83</v>
      </c>
      <c r="J169" s="8">
        <v>15.18</v>
      </c>
      <c r="K169" s="25" t="s">
        <v>734</v>
      </c>
      <c r="L169" s="85" t="str">
        <f t="shared" si="23"/>
        <v>Yes</v>
      </c>
    </row>
    <row r="170" spans="1:12" x14ac:dyDescent="0.25">
      <c r="A170" s="146" t="s">
        <v>1519</v>
      </c>
      <c r="B170" s="21" t="s">
        <v>213</v>
      </c>
      <c r="C170" s="26">
        <v>7819.4066872000003</v>
      </c>
      <c r="D170" s="7" t="str">
        <f t="shared" si="20"/>
        <v>N/A</v>
      </c>
      <c r="E170" s="26">
        <v>8655.4453543</v>
      </c>
      <c r="F170" s="7" t="str">
        <f t="shared" si="21"/>
        <v>N/A</v>
      </c>
      <c r="G170" s="26">
        <v>10587.104294999999</v>
      </c>
      <c r="H170" s="7" t="str">
        <f t="shared" si="22"/>
        <v>N/A</v>
      </c>
      <c r="I170" s="8">
        <v>10.69</v>
      </c>
      <c r="J170" s="8">
        <v>22.32</v>
      </c>
      <c r="K170" s="25" t="s">
        <v>734</v>
      </c>
      <c r="L170" s="85" t="str">
        <f t="shared" si="23"/>
        <v>Yes</v>
      </c>
    </row>
    <row r="171" spans="1:12" x14ac:dyDescent="0.25">
      <c r="A171" s="146" t="s">
        <v>1520</v>
      </c>
      <c r="B171" s="21" t="s">
        <v>213</v>
      </c>
      <c r="C171" s="26">
        <v>17253.442513999998</v>
      </c>
      <c r="D171" s="7" t="str">
        <f t="shared" si="20"/>
        <v>N/A</v>
      </c>
      <c r="E171" s="26">
        <v>18445.647553999999</v>
      </c>
      <c r="F171" s="7" t="str">
        <f t="shared" si="21"/>
        <v>N/A</v>
      </c>
      <c r="G171" s="26">
        <v>25136.189179000001</v>
      </c>
      <c r="H171" s="7" t="str">
        <f t="shared" si="22"/>
        <v>N/A</v>
      </c>
      <c r="I171" s="8">
        <v>6.91</v>
      </c>
      <c r="J171" s="8">
        <v>36.270000000000003</v>
      </c>
      <c r="K171" s="25" t="s">
        <v>734</v>
      </c>
      <c r="L171" s="85" t="str">
        <f t="shared" si="23"/>
        <v>No</v>
      </c>
    </row>
    <row r="172" spans="1:12" x14ac:dyDescent="0.25">
      <c r="A172" s="146" t="s">
        <v>1521</v>
      </c>
      <c r="B172" s="21" t="s">
        <v>213</v>
      </c>
      <c r="C172" s="26">
        <v>1727.9071041</v>
      </c>
      <c r="D172" s="7" t="str">
        <f t="shared" si="20"/>
        <v>N/A</v>
      </c>
      <c r="E172" s="26">
        <v>1879.4252630000001</v>
      </c>
      <c r="F172" s="7" t="str">
        <f t="shared" si="21"/>
        <v>N/A</v>
      </c>
      <c r="G172" s="26">
        <v>2044.9610705</v>
      </c>
      <c r="H172" s="7" t="str">
        <f t="shared" si="22"/>
        <v>N/A</v>
      </c>
      <c r="I172" s="8">
        <v>8.7690000000000001</v>
      </c>
      <c r="J172" s="8">
        <v>8.8079999999999998</v>
      </c>
      <c r="K172" s="25" t="s">
        <v>734</v>
      </c>
      <c r="L172" s="85" t="str">
        <f t="shared" si="23"/>
        <v>Yes</v>
      </c>
    </row>
    <row r="173" spans="1:12" x14ac:dyDescent="0.25">
      <c r="A173" s="146" t="s">
        <v>1522</v>
      </c>
      <c r="B173" s="21" t="s">
        <v>213</v>
      </c>
      <c r="C173" s="26">
        <v>2514.8285899000002</v>
      </c>
      <c r="D173" s="7" t="str">
        <f t="shared" si="20"/>
        <v>N/A</v>
      </c>
      <c r="E173" s="26">
        <v>2791.9780692999998</v>
      </c>
      <c r="F173" s="7" t="str">
        <f t="shared" si="21"/>
        <v>N/A</v>
      </c>
      <c r="G173" s="26">
        <v>2821.0981092000002</v>
      </c>
      <c r="H173" s="7" t="str">
        <f t="shared" si="22"/>
        <v>N/A</v>
      </c>
      <c r="I173" s="8">
        <v>11.02</v>
      </c>
      <c r="J173" s="8">
        <v>1.0429999999999999</v>
      </c>
      <c r="K173" s="25" t="s">
        <v>734</v>
      </c>
      <c r="L173" s="85" t="str">
        <f t="shared" si="23"/>
        <v>Yes</v>
      </c>
    </row>
    <row r="174" spans="1:12" x14ac:dyDescent="0.25">
      <c r="A174" s="142" t="s">
        <v>371</v>
      </c>
      <c r="B174" s="21" t="s">
        <v>213</v>
      </c>
      <c r="C174" s="4">
        <v>11.320638984</v>
      </c>
      <c r="D174" s="7" t="str">
        <f t="shared" ref="D174:D203" si="24">IF($B174="N/A","N/A",IF(C174&gt;10,"No",IF(C174&lt;-10,"No","Yes")))</f>
        <v>N/A</v>
      </c>
      <c r="E174" s="4">
        <v>11.086235007999999</v>
      </c>
      <c r="F174" s="7" t="str">
        <f t="shared" ref="F174:F203" si="25">IF($B174="N/A","N/A",IF(E174&gt;10,"No",IF(E174&lt;-10,"No","Yes")))</f>
        <v>N/A</v>
      </c>
      <c r="G174" s="4">
        <v>10.137971672000001</v>
      </c>
      <c r="H174" s="7" t="str">
        <f t="shared" ref="H174:H203" si="26">IF($B174="N/A","N/A",IF(G174&gt;10,"No",IF(G174&lt;-10,"No","Yes")))</f>
        <v>N/A</v>
      </c>
      <c r="I174" s="8">
        <v>-2.0699999999999998</v>
      </c>
      <c r="J174" s="8">
        <v>-8.5500000000000007</v>
      </c>
      <c r="K174" s="25" t="s">
        <v>734</v>
      </c>
      <c r="L174" s="85" t="str">
        <f t="shared" ref="L174:L203" si="27">IF(J174="Div by 0", "N/A", IF(K174="N/A","N/A", IF(J174&gt;VALUE(MID(K174,1,2)), "No", IF(J174&lt;-1*VALUE(MID(K174,1,2)), "No", "Yes"))))</f>
        <v>Yes</v>
      </c>
    </row>
    <row r="175" spans="1:12" x14ac:dyDescent="0.25">
      <c r="A175" s="146" t="s">
        <v>480</v>
      </c>
      <c r="B175" s="21" t="s">
        <v>213</v>
      </c>
      <c r="C175" s="4">
        <v>22.470594899000002</v>
      </c>
      <c r="D175" s="7" t="str">
        <f t="shared" si="24"/>
        <v>N/A</v>
      </c>
      <c r="E175" s="4">
        <v>22.398618538000001</v>
      </c>
      <c r="F175" s="7" t="str">
        <f t="shared" si="25"/>
        <v>N/A</v>
      </c>
      <c r="G175" s="4">
        <v>21.673545418</v>
      </c>
      <c r="H175" s="7" t="str">
        <f t="shared" si="26"/>
        <v>N/A</v>
      </c>
      <c r="I175" s="8">
        <v>-0.32</v>
      </c>
      <c r="J175" s="8">
        <v>-3.24</v>
      </c>
      <c r="K175" s="25" t="s">
        <v>734</v>
      </c>
      <c r="L175" s="85" t="str">
        <f t="shared" si="27"/>
        <v>Yes</v>
      </c>
    </row>
    <row r="176" spans="1:12" x14ac:dyDescent="0.25">
      <c r="A176" s="146" t="s">
        <v>481</v>
      </c>
      <c r="B176" s="21" t="s">
        <v>213</v>
      </c>
      <c r="C176" s="4">
        <v>21.210427438</v>
      </c>
      <c r="D176" s="7" t="str">
        <f t="shared" si="24"/>
        <v>N/A</v>
      </c>
      <c r="E176" s="4">
        <v>21.014818140999999</v>
      </c>
      <c r="F176" s="7" t="str">
        <f t="shared" si="25"/>
        <v>N/A</v>
      </c>
      <c r="G176" s="4">
        <v>20.592358919999999</v>
      </c>
      <c r="H176" s="7" t="str">
        <f t="shared" si="26"/>
        <v>N/A</v>
      </c>
      <c r="I176" s="8">
        <v>-0.92200000000000004</v>
      </c>
      <c r="J176" s="8">
        <v>-2.0099999999999998</v>
      </c>
      <c r="K176" s="25" t="s">
        <v>734</v>
      </c>
      <c r="L176" s="85" t="str">
        <f t="shared" si="27"/>
        <v>Yes</v>
      </c>
    </row>
    <row r="177" spans="1:12" x14ac:dyDescent="0.25">
      <c r="A177" s="146" t="s">
        <v>482</v>
      </c>
      <c r="B177" s="21" t="s">
        <v>213</v>
      </c>
      <c r="C177" s="4">
        <v>7.1268117631000001</v>
      </c>
      <c r="D177" s="7" t="str">
        <f t="shared" si="24"/>
        <v>N/A</v>
      </c>
      <c r="E177" s="4">
        <v>6.9848668335999999</v>
      </c>
      <c r="F177" s="7" t="str">
        <f t="shared" si="25"/>
        <v>N/A</v>
      </c>
      <c r="G177" s="4">
        <v>6.7077198439999997</v>
      </c>
      <c r="H177" s="7" t="str">
        <f t="shared" si="26"/>
        <v>N/A</v>
      </c>
      <c r="I177" s="8">
        <v>-1.99</v>
      </c>
      <c r="J177" s="8">
        <v>-3.97</v>
      </c>
      <c r="K177" s="25" t="s">
        <v>734</v>
      </c>
      <c r="L177" s="85" t="str">
        <f t="shared" si="27"/>
        <v>Yes</v>
      </c>
    </row>
    <row r="178" spans="1:12" x14ac:dyDescent="0.25">
      <c r="A178" s="146" t="s">
        <v>483</v>
      </c>
      <c r="B178" s="21" t="s">
        <v>213</v>
      </c>
      <c r="C178" s="4">
        <v>11.714100885000001</v>
      </c>
      <c r="D178" s="7" t="str">
        <f t="shared" si="24"/>
        <v>N/A</v>
      </c>
      <c r="E178" s="4">
        <v>11.371642348</v>
      </c>
      <c r="F178" s="7" t="str">
        <f t="shared" si="25"/>
        <v>N/A</v>
      </c>
      <c r="G178" s="4">
        <v>9.7052584600999996</v>
      </c>
      <c r="H178" s="7" t="str">
        <f t="shared" si="26"/>
        <v>N/A</v>
      </c>
      <c r="I178" s="8">
        <v>-2.92</v>
      </c>
      <c r="J178" s="8">
        <v>-14.7</v>
      </c>
      <c r="K178" s="25" t="s">
        <v>734</v>
      </c>
      <c r="L178" s="85" t="str">
        <f t="shared" si="27"/>
        <v>Yes</v>
      </c>
    </row>
    <row r="179" spans="1:12" x14ac:dyDescent="0.25">
      <c r="A179" s="142" t="s">
        <v>1523</v>
      </c>
      <c r="B179" s="21" t="s">
        <v>213</v>
      </c>
      <c r="C179" s="4">
        <v>4.0957943302000004</v>
      </c>
      <c r="D179" s="7" t="str">
        <f t="shared" si="24"/>
        <v>N/A</v>
      </c>
      <c r="E179" s="4">
        <v>3.9644516624000001</v>
      </c>
      <c r="F179" s="7" t="str">
        <f t="shared" si="25"/>
        <v>N/A</v>
      </c>
      <c r="G179" s="4">
        <v>3.7758223165000002</v>
      </c>
      <c r="H179" s="7" t="str">
        <f t="shared" si="26"/>
        <v>N/A</v>
      </c>
      <c r="I179" s="8">
        <v>-3.21</v>
      </c>
      <c r="J179" s="8">
        <v>-4.76</v>
      </c>
      <c r="K179" s="25" t="s">
        <v>734</v>
      </c>
      <c r="L179" s="85" t="str">
        <f t="shared" si="27"/>
        <v>Yes</v>
      </c>
    </row>
    <row r="180" spans="1:12" x14ac:dyDescent="0.25">
      <c r="A180" s="146" t="s">
        <v>1524</v>
      </c>
      <c r="B180" s="21" t="s">
        <v>213</v>
      </c>
      <c r="C180" s="4">
        <v>43.591292692000003</v>
      </c>
      <c r="D180" s="7" t="str">
        <f t="shared" si="24"/>
        <v>N/A</v>
      </c>
      <c r="E180" s="4">
        <v>42.400103981000001</v>
      </c>
      <c r="F180" s="7" t="str">
        <f t="shared" si="25"/>
        <v>N/A</v>
      </c>
      <c r="G180" s="4">
        <v>41.330947076000001</v>
      </c>
      <c r="H180" s="7" t="str">
        <f t="shared" si="26"/>
        <v>N/A</v>
      </c>
      <c r="I180" s="8">
        <v>-2.73</v>
      </c>
      <c r="J180" s="8">
        <v>-2.52</v>
      </c>
      <c r="K180" s="25" t="s">
        <v>734</v>
      </c>
      <c r="L180" s="85" t="str">
        <f t="shared" si="27"/>
        <v>Yes</v>
      </c>
    </row>
    <row r="181" spans="1:12" x14ac:dyDescent="0.25">
      <c r="A181" s="146" t="s">
        <v>1525</v>
      </c>
      <c r="B181" s="21" t="s">
        <v>213</v>
      </c>
      <c r="C181" s="4">
        <v>8.6310494201000001</v>
      </c>
      <c r="D181" s="7" t="str">
        <f t="shared" si="24"/>
        <v>N/A</v>
      </c>
      <c r="E181" s="4">
        <v>8.6261090379999992</v>
      </c>
      <c r="F181" s="7" t="str">
        <f t="shared" si="25"/>
        <v>N/A</v>
      </c>
      <c r="G181" s="4">
        <v>8.7005703724999996</v>
      </c>
      <c r="H181" s="7" t="str">
        <f t="shared" si="26"/>
        <v>N/A</v>
      </c>
      <c r="I181" s="8">
        <v>-5.7000000000000002E-2</v>
      </c>
      <c r="J181" s="8">
        <v>0.86319999999999997</v>
      </c>
      <c r="K181" s="25" t="s">
        <v>734</v>
      </c>
      <c r="L181" s="85" t="str">
        <f t="shared" si="27"/>
        <v>Yes</v>
      </c>
    </row>
    <row r="182" spans="1:12" x14ac:dyDescent="0.25">
      <c r="A182" s="146" t="s">
        <v>1526</v>
      </c>
      <c r="B182" s="21" t="s">
        <v>213</v>
      </c>
      <c r="C182" s="4">
        <v>0.20506128539999999</v>
      </c>
      <c r="D182" s="7" t="str">
        <f t="shared" si="24"/>
        <v>N/A</v>
      </c>
      <c r="E182" s="4">
        <v>0.2150550755</v>
      </c>
      <c r="F182" s="7" t="str">
        <f t="shared" si="25"/>
        <v>N/A</v>
      </c>
      <c r="G182" s="4">
        <v>0.22160192619999999</v>
      </c>
      <c r="H182" s="7" t="str">
        <f t="shared" si="26"/>
        <v>N/A</v>
      </c>
      <c r="I182" s="8">
        <v>4.8739999999999997</v>
      </c>
      <c r="J182" s="8">
        <v>3.044</v>
      </c>
      <c r="K182" s="25" t="s">
        <v>734</v>
      </c>
      <c r="L182" s="85" t="str">
        <f t="shared" si="27"/>
        <v>Yes</v>
      </c>
    </row>
    <row r="183" spans="1:12" x14ac:dyDescent="0.25">
      <c r="A183" s="146" t="s">
        <v>1527</v>
      </c>
      <c r="B183" s="21" t="s">
        <v>213</v>
      </c>
      <c r="C183" s="4">
        <v>0.4531542173</v>
      </c>
      <c r="D183" s="7" t="str">
        <f t="shared" si="24"/>
        <v>N/A</v>
      </c>
      <c r="E183" s="4">
        <v>0.49972237650000001</v>
      </c>
      <c r="F183" s="7" t="str">
        <f t="shared" si="25"/>
        <v>N/A</v>
      </c>
      <c r="G183" s="4">
        <v>0.55517767029999998</v>
      </c>
      <c r="H183" s="7" t="str">
        <f t="shared" si="26"/>
        <v>N/A</v>
      </c>
      <c r="I183" s="8">
        <v>10.28</v>
      </c>
      <c r="J183" s="8">
        <v>11.1</v>
      </c>
      <c r="K183" s="25" t="s">
        <v>734</v>
      </c>
      <c r="L183" s="85" t="str">
        <f t="shared" si="27"/>
        <v>Yes</v>
      </c>
    </row>
    <row r="184" spans="1:12" x14ac:dyDescent="0.25">
      <c r="A184" s="142" t="s">
        <v>97</v>
      </c>
      <c r="B184" s="21" t="s">
        <v>213</v>
      </c>
      <c r="C184" s="4">
        <v>66.322772487999998</v>
      </c>
      <c r="D184" s="7" t="str">
        <f t="shared" si="24"/>
        <v>N/A</v>
      </c>
      <c r="E184" s="4">
        <v>64.222364002999996</v>
      </c>
      <c r="F184" s="7" t="str">
        <f t="shared" si="25"/>
        <v>N/A</v>
      </c>
      <c r="G184" s="4">
        <v>63.274669496000001</v>
      </c>
      <c r="H184" s="7" t="str">
        <f t="shared" si="26"/>
        <v>N/A</v>
      </c>
      <c r="I184" s="8">
        <v>-3.17</v>
      </c>
      <c r="J184" s="8">
        <v>-1.48</v>
      </c>
      <c r="K184" s="25" t="s">
        <v>734</v>
      </c>
      <c r="L184" s="85" t="str">
        <f t="shared" si="27"/>
        <v>Yes</v>
      </c>
    </row>
    <row r="185" spans="1:12" x14ac:dyDescent="0.25">
      <c r="A185" s="146" t="s">
        <v>484</v>
      </c>
      <c r="B185" s="21" t="s">
        <v>213</v>
      </c>
      <c r="C185" s="4">
        <v>46.211792248000002</v>
      </c>
      <c r="D185" s="7" t="str">
        <f t="shared" si="24"/>
        <v>N/A</v>
      </c>
      <c r="E185" s="4">
        <v>30.934343433999999</v>
      </c>
      <c r="F185" s="7" t="str">
        <f t="shared" si="25"/>
        <v>N/A</v>
      </c>
      <c r="G185" s="4">
        <v>28.717265056999999</v>
      </c>
      <c r="H185" s="7" t="str">
        <f t="shared" si="26"/>
        <v>N/A</v>
      </c>
      <c r="I185" s="8">
        <v>-33.1</v>
      </c>
      <c r="J185" s="8">
        <v>-7.17</v>
      </c>
      <c r="K185" s="25" t="s">
        <v>734</v>
      </c>
      <c r="L185" s="85" t="str">
        <f t="shared" si="27"/>
        <v>Yes</v>
      </c>
    </row>
    <row r="186" spans="1:12" x14ac:dyDescent="0.25">
      <c r="A186" s="146" t="s">
        <v>485</v>
      </c>
      <c r="B186" s="21" t="s">
        <v>213</v>
      </c>
      <c r="C186" s="4">
        <v>70.916204759999999</v>
      </c>
      <c r="D186" s="7" t="str">
        <f t="shared" si="24"/>
        <v>N/A</v>
      </c>
      <c r="E186" s="4">
        <v>62.265611692999997</v>
      </c>
      <c r="F186" s="7" t="str">
        <f t="shared" si="25"/>
        <v>N/A</v>
      </c>
      <c r="G186" s="4">
        <v>57.228435777000001</v>
      </c>
      <c r="H186" s="7" t="str">
        <f t="shared" si="26"/>
        <v>N/A</v>
      </c>
      <c r="I186" s="8">
        <v>-12.2</v>
      </c>
      <c r="J186" s="8">
        <v>-8.09</v>
      </c>
      <c r="K186" s="25" t="s">
        <v>734</v>
      </c>
      <c r="L186" s="85" t="str">
        <f t="shared" si="27"/>
        <v>Yes</v>
      </c>
    </row>
    <row r="187" spans="1:12" x14ac:dyDescent="0.25">
      <c r="A187" s="146" t="s">
        <v>486</v>
      </c>
      <c r="B187" s="21" t="s">
        <v>213</v>
      </c>
      <c r="C187" s="4">
        <v>63.435087228999997</v>
      </c>
      <c r="D187" s="7" t="str">
        <f t="shared" si="24"/>
        <v>N/A</v>
      </c>
      <c r="E187" s="4">
        <v>62.696333082000002</v>
      </c>
      <c r="F187" s="7" t="str">
        <f t="shared" si="25"/>
        <v>N/A</v>
      </c>
      <c r="G187" s="4">
        <v>62.022665494000002</v>
      </c>
      <c r="H187" s="7" t="str">
        <f t="shared" si="26"/>
        <v>N/A</v>
      </c>
      <c r="I187" s="8">
        <v>-1.1599999999999999</v>
      </c>
      <c r="J187" s="8">
        <v>-1.07</v>
      </c>
      <c r="K187" s="25" t="s">
        <v>734</v>
      </c>
      <c r="L187" s="85" t="str">
        <f t="shared" si="27"/>
        <v>Yes</v>
      </c>
    </row>
    <row r="188" spans="1:12" x14ac:dyDescent="0.25">
      <c r="A188" s="146" t="s">
        <v>487</v>
      </c>
      <c r="B188" s="21" t="s">
        <v>213</v>
      </c>
      <c r="C188" s="4">
        <v>71.790184448000005</v>
      </c>
      <c r="D188" s="7" t="str">
        <f t="shared" si="24"/>
        <v>N/A</v>
      </c>
      <c r="E188" s="4">
        <v>71.563157079999996</v>
      </c>
      <c r="F188" s="7" t="str">
        <f t="shared" si="25"/>
        <v>N/A</v>
      </c>
      <c r="G188" s="4">
        <v>70.488206843</v>
      </c>
      <c r="H188" s="7" t="str">
        <f t="shared" si="26"/>
        <v>N/A</v>
      </c>
      <c r="I188" s="8">
        <v>-0.316</v>
      </c>
      <c r="J188" s="8">
        <v>-1.5</v>
      </c>
      <c r="K188" s="25" t="s">
        <v>734</v>
      </c>
      <c r="L188" s="85" t="str">
        <f t="shared" si="27"/>
        <v>Yes</v>
      </c>
    </row>
    <row r="189" spans="1:12" x14ac:dyDescent="0.25">
      <c r="A189" s="142" t="s">
        <v>118</v>
      </c>
      <c r="B189" s="21" t="s">
        <v>213</v>
      </c>
      <c r="C189" s="4">
        <v>88.684294743999999</v>
      </c>
      <c r="D189" s="7" t="str">
        <f t="shared" si="24"/>
        <v>N/A</v>
      </c>
      <c r="E189" s="4">
        <v>88.969446216999998</v>
      </c>
      <c r="F189" s="7" t="str">
        <f t="shared" si="25"/>
        <v>N/A</v>
      </c>
      <c r="G189" s="4">
        <v>88.639403223000002</v>
      </c>
      <c r="H189" s="7" t="str">
        <f t="shared" si="26"/>
        <v>N/A</v>
      </c>
      <c r="I189" s="8">
        <v>0.32150000000000001</v>
      </c>
      <c r="J189" s="8">
        <v>-0.371</v>
      </c>
      <c r="K189" s="25" t="s">
        <v>734</v>
      </c>
      <c r="L189" s="85" t="str">
        <f t="shared" si="27"/>
        <v>Yes</v>
      </c>
    </row>
    <row r="190" spans="1:12" x14ac:dyDescent="0.25">
      <c r="A190" s="146" t="s">
        <v>488</v>
      </c>
      <c r="B190" s="21" t="s">
        <v>213</v>
      </c>
      <c r="C190" s="4">
        <v>89.695470764999996</v>
      </c>
      <c r="D190" s="7" t="str">
        <f t="shared" si="24"/>
        <v>N/A</v>
      </c>
      <c r="E190" s="4">
        <v>91.239601901</v>
      </c>
      <c r="F190" s="7" t="str">
        <f t="shared" si="25"/>
        <v>N/A</v>
      </c>
      <c r="G190" s="4">
        <v>92.605646664000005</v>
      </c>
      <c r="H190" s="7" t="str">
        <f t="shared" si="26"/>
        <v>N/A</v>
      </c>
      <c r="I190" s="8">
        <v>1.722</v>
      </c>
      <c r="J190" s="8">
        <v>1.4970000000000001</v>
      </c>
      <c r="K190" s="25" t="s">
        <v>734</v>
      </c>
      <c r="L190" s="85" t="str">
        <f t="shared" si="27"/>
        <v>Yes</v>
      </c>
    </row>
    <row r="191" spans="1:12" x14ac:dyDescent="0.25">
      <c r="A191" s="146" t="s">
        <v>489</v>
      </c>
      <c r="B191" s="21" t="s">
        <v>213</v>
      </c>
      <c r="C191" s="4">
        <v>94.986569782999993</v>
      </c>
      <c r="D191" s="7" t="str">
        <f t="shared" si="24"/>
        <v>N/A</v>
      </c>
      <c r="E191" s="4">
        <v>95.339330783999998</v>
      </c>
      <c r="F191" s="7" t="str">
        <f t="shared" si="25"/>
        <v>N/A</v>
      </c>
      <c r="G191" s="4">
        <v>95.564477582999999</v>
      </c>
      <c r="H191" s="7" t="str">
        <f t="shared" si="26"/>
        <v>N/A</v>
      </c>
      <c r="I191" s="8">
        <v>0.37140000000000001</v>
      </c>
      <c r="J191" s="8">
        <v>0.23619999999999999</v>
      </c>
      <c r="K191" s="25" t="s">
        <v>734</v>
      </c>
      <c r="L191" s="85" t="str">
        <f t="shared" si="27"/>
        <v>Yes</v>
      </c>
    </row>
    <row r="192" spans="1:12" x14ac:dyDescent="0.25">
      <c r="A192" s="146" t="s">
        <v>490</v>
      </c>
      <c r="B192" s="21" t="s">
        <v>213</v>
      </c>
      <c r="C192" s="4">
        <v>91.188889407000005</v>
      </c>
      <c r="D192" s="7" t="str">
        <f t="shared" si="24"/>
        <v>N/A</v>
      </c>
      <c r="E192" s="4">
        <v>91.762933046000001</v>
      </c>
      <c r="F192" s="7" t="str">
        <f t="shared" si="25"/>
        <v>N/A</v>
      </c>
      <c r="G192" s="4">
        <v>92.457315754999996</v>
      </c>
      <c r="H192" s="7" t="str">
        <f t="shared" si="26"/>
        <v>N/A</v>
      </c>
      <c r="I192" s="8">
        <v>0.62949999999999995</v>
      </c>
      <c r="J192" s="8">
        <v>0.75670000000000004</v>
      </c>
      <c r="K192" s="25" t="s">
        <v>734</v>
      </c>
      <c r="L192" s="85" t="str">
        <f t="shared" si="27"/>
        <v>Yes</v>
      </c>
    </row>
    <row r="193" spans="1:12" x14ac:dyDescent="0.25">
      <c r="A193" s="146" t="s">
        <v>491</v>
      </c>
      <c r="B193" s="21" t="s">
        <v>213</v>
      </c>
      <c r="C193" s="4">
        <v>84.611101634999997</v>
      </c>
      <c r="D193" s="7" t="str">
        <f t="shared" si="24"/>
        <v>N/A</v>
      </c>
      <c r="E193" s="4">
        <v>84.571716381000002</v>
      </c>
      <c r="F193" s="7" t="str">
        <f t="shared" si="25"/>
        <v>N/A</v>
      </c>
      <c r="G193" s="4">
        <v>83.514852683000001</v>
      </c>
      <c r="H193" s="7" t="str">
        <f t="shared" si="26"/>
        <v>N/A</v>
      </c>
      <c r="I193" s="8">
        <v>-4.7E-2</v>
      </c>
      <c r="J193" s="8">
        <v>-1.25</v>
      </c>
      <c r="K193" s="25" t="s">
        <v>734</v>
      </c>
      <c r="L193" s="85" t="str">
        <f t="shared" si="27"/>
        <v>Yes</v>
      </c>
    </row>
    <row r="194" spans="1:12" x14ac:dyDescent="0.25">
      <c r="A194" s="142" t="s">
        <v>1528</v>
      </c>
      <c r="B194" s="21" t="s">
        <v>213</v>
      </c>
      <c r="C194" s="22">
        <v>5.5617211242</v>
      </c>
      <c r="D194" s="7" t="str">
        <f t="shared" si="24"/>
        <v>N/A</v>
      </c>
      <c r="E194" s="22">
        <v>5.6529554015999999</v>
      </c>
      <c r="F194" s="7" t="str">
        <f t="shared" si="25"/>
        <v>N/A</v>
      </c>
      <c r="G194" s="22">
        <v>5.6336460543999998</v>
      </c>
      <c r="H194" s="7" t="str">
        <f t="shared" si="26"/>
        <v>N/A</v>
      </c>
      <c r="I194" s="8">
        <v>1.64</v>
      </c>
      <c r="J194" s="8">
        <v>-0.34200000000000003</v>
      </c>
      <c r="K194" s="25" t="s">
        <v>734</v>
      </c>
      <c r="L194" s="85" t="str">
        <f t="shared" si="27"/>
        <v>Yes</v>
      </c>
    </row>
    <row r="195" spans="1:12" x14ac:dyDescent="0.25">
      <c r="A195" s="146" t="s">
        <v>1529</v>
      </c>
      <c r="B195" s="21" t="s">
        <v>213</v>
      </c>
      <c r="C195" s="22">
        <v>3.0182322299000002</v>
      </c>
      <c r="D195" s="7" t="str">
        <f t="shared" si="24"/>
        <v>N/A</v>
      </c>
      <c r="E195" s="22">
        <v>2.8036143579999999</v>
      </c>
      <c r="F195" s="7" t="str">
        <f t="shared" si="25"/>
        <v>N/A</v>
      </c>
      <c r="G195" s="22">
        <v>2.9437984496</v>
      </c>
      <c r="H195" s="7" t="str">
        <f t="shared" si="26"/>
        <v>N/A</v>
      </c>
      <c r="I195" s="8">
        <v>-7.11</v>
      </c>
      <c r="J195" s="8">
        <v>5</v>
      </c>
      <c r="K195" s="25" t="s">
        <v>734</v>
      </c>
      <c r="L195" s="85" t="str">
        <f t="shared" si="27"/>
        <v>Yes</v>
      </c>
    </row>
    <row r="196" spans="1:12" x14ac:dyDescent="0.25">
      <c r="A196" s="146" t="s">
        <v>1530</v>
      </c>
      <c r="B196" s="21" t="s">
        <v>213</v>
      </c>
      <c r="C196" s="22">
        <v>7.2464680476999996</v>
      </c>
      <c r="D196" s="7" t="str">
        <f t="shared" si="24"/>
        <v>N/A</v>
      </c>
      <c r="E196" s="22">
        <v>7.1718243442</v>
      </c>
      <c r="F196" s="7" t="str">
        <f t="shared" si="25"/>
        <v>N/A</v>
      </c>
      <c r="G196" s="22">
        <v>6.7928820115999997</v>
      </c>
      <c r="H196" s="7" t="str">
        <f t="shared" si="26"/>
        <v>N/A</v>
      </c>
      <c r="I196" s="8">
        <v>-1.03</v>
      </c>
      <c r="J196" s="8">
        <v>-5.28</v>
      </c>
      <c r="K196" s="25" t="s">
        <v>734</v>
      </c>
      <c r="L196" s="85" t="str">
        <f t="shared" si="27"/>
        <v>Yes</v>
      </c>
    </row>
    <row r="197" spans="1:12" x14ac:dyDescent="0.25">
      <c r="A197" s="146" t="s">
        <v>1531</v>
      </c>
      <c r="B197" s="21" t="s">
        <v>213</v>
      </c>
      <c r="C197" s="22">
        <v>5.1203679484000002</v>
      </c>
      <c r="D197" s="7" t="str">
        <f t="shared" si="24"/>
        <v>N/A</v>
      </c>
      <c r="E197" s="22">
        <v>5.3971525897000001</v>
      </c>
      <c r="F197" s="7" t="str">
        <f t="shared" si="25"/>
        <v>N/A</v>
      </c>
      <c r="G197" s="22">
        <v>5.2380196042999998</v>
      </c>
      <c r="H197" s="7" t="str">
        <f t="shared" si="26"/>
        <v>N/A</v>
      </c>
      <c r="I197" s="8">
        <v>5.4059999999999997</v>
      </c>
      <c r="J197" s="8">
        <v>-2.95</v>
      </c>
      <c r="K197" s="25" t="s">
        <v>734</v>
      </c>
      <c r="L197" s="85" t="str">
        <f t="shared" si="27"/>
        <v>Yes</v>
      </c>
    </row>
    <row r="198" spans="1:12" x14ac:dyDescent="0.25">
      <c r="A198" s="146" t="s">
        <v>1532</v>
      </c>
      <c r="B198" s="21" t="s">
        <v>213</v>
      </c>
      <c r="C198" s="22">
        <v>6.0392614776000002</v>
      </c>
      <c r="D198" s="7" t="str">
        <f t="shared" si="24"/>
        <v>N/A</v>
      </c>
      <c r="E198" s="22">
        <v>6.1763120680999997</v>
      </c>
      <c r="F198" s="7" t="str">
        <f t="shared" si="25"/>
        <v>N/A</v>
      </c>
      <c r="G198" s="22">
        <v>6.3444139727</v>
      </c>
      <c r="H198" s="7" t="str">
        <f t="shared" si="26"/>
        <v>N/A</v>
      </c>
      <c r="I198" s="8">
        <v>2.2690000000000001</v>
      </c>
      <c r="J198" s="8">
        <v>2.722</v>
      </c>
      <c r="K198" s="25" t="s">
        <v>734</v>
      </c>
      <c r="L198" s="85" t="str">
        <f t="shared" si="27"/>
        <v>Yes</v>
      </c>
    </row>
    <row r="199" spans="1:12" x14ac:dyDescent="0.25">
      <c r="A199" s="142" t="s">
        <v>1533</v>
      </c>
      <c r="B199" s="21" t="s">
        <v>213</v>
      </c>
      <c r="C199" s="22">
        <v>217.73795415999999</v>
      </c>
      <c r="D199" s="7" t="str">
        <f t="shared" si="24"/>
        <v>N/A</v>
      </c>
      <c r="E199" s="22">
        <v>213.13736263999999</v>
      </c>
      <c r="F199" s="7" t="str">
        <f t="shared" si="25"/>
        <v>N/A</v>
      </c>
      <c r="G199" s="22">
        <v>233.4627663</v>
      </c>
      <c r="H199" s="7" t="str">
        <f t="shared" si="26"/>
        <v>N/A</v>
      </c>
      <c r="I199" s="8">
        <v>-2.11</v>
      </c>
      <c r="J199" s="8">
        <v>9.5359999999999996</v>
      </c>
      <c r="K199" s="25" t="s">
        <v>734</v>
      </c>
      <c r="L199" s="85" t="str">
        <f t="shared" si="27"/>
        <v>Yes</v>
      </c>
    </row>
    <row r="200" spans="1:12" x14ac:dyDescent="0.25">
      <c r="A200" s="146" t="s">
        <v>1534</v>
      </c>
      <c r="B200" s="21" t="s">
        <v>213</v>
      </c>
      <c r="C200" s="22">
        <v>235.0856685</v>
      </c>
      <c r="D200" s="7" t="str">
        <f t="shared" si="24"/>
        <v>N/A</v>
      </c>
      <c r="E200" s="22">
        <v>232.12923144000001</v>
      </c>
      <c r="F200" s="7" t="str">
        <f t="shared" si="25"/>
        <v>N/A</v>
      </c>
      <c r="G200" s="22">
        <v>251.4973047</v>
      </c>
      <c r="H200" s="7" t="str">
        <f t="shared" si="26"/>
        <v>N/A</v>
      </c>
      <c r="I200" s="8">
        <v>-1.26</v>
      </c>
      <c r="J200" s="8">
        <v>8.3439999999999994</v>
      </c>
      <c r="K200" s="25" t="s">
        <v>734</v>
      </c>
      <c r="L200" s="85" t="str">
        <f t="shared" si="27"/>
        <v>Yes</v>
      </c>
    </row>
    <row r="201" spans="1:12" x14ac:dyDescent="0.25">
      <c r="A201" s="146" t="s">
        <v>1535</v>
      </c>
      <c r="B201" s="21" t="s">
        <v>213</v>
      </c>
      <c r="C201" s="22">
        <v>203.04227379</v>
      </c>
      <c r="D201" s="7" t="str">
        <f t="shared" si="24"/>
        <v>N/A</v>
      </c>
      <c r="E201" s="22">
        <v>196.49901274000001</v>
      </c>
      <c r="F201" s="7" t="str">
        <f t="shared" si="25"/>
        <v>N/A</v>
      </c>
      <c r="G201" s="22">
        <v>235.05951291</v>
      </c>
      <c r="H201" s="7" t="str">
        <f t="shared" si="26"/>
        <v>N/A</v>
      </c>
      <c r="I201" s="8">
        <v>-3.22</v>
      </c>
      <c r="J201" s="8">
        <v>19.62</v>
      </c>
      <c r="K201" s="25" t="s">
        <v>734</v>
      </c>
      <c r="L201" s="85" t="str">
        <f t="shared" si="27"/>
        <v>Yes</v>
      </c>
    </row>
    <row r="202" spans="1:12" x14ac:dyDescent="0.25">
      <c r="A202" s="146" t="s">
        <v>1536</v>
      </c>
      <c r="B202" s="21" t="s">
        <v>213</v>
      </c>
      <c r="C202" s="22">
        <v>51.760606060999997</v>
      </c>
      <c r="D202" s="7" t="str">
        <f t="shared" si="24"/>
        <v>N/A</v>
      </c>
      <c r="E202" s="22">
        <v>49.173049644999999</v>
      </c>
      <c r="F202" s="7" t="str">
        <f t="shared" si="25"/>
        <v>N/A</v>
      </c>
      <c r="G202" s="22">
        <v>86.344780220000004</v>
      </c>
      <c r="H202" s="7" t="str">
        <f t="shared" si="26"/>
        <v>N/A</v>
      </c>
      <c r="I202" s="8">
        <v>-5</v>
      </c>
      <c r="J202" s="8">
        <v>75.59</v>
      </c>
      <c r="K202" s="25" t="s">
        <v>734</v>
      </c>
      <c r="L202" s="85" t="str">
        <f t="shared" si="27"/>
        <v>No</v>
      </c>
    </row>
    <row r="203" spans="1:12" x14ac:dyDescent="0.25">
      <c r="A203" s="146" t="s">
        <v>1537</v>
      </c>
      <c r="B203" s="21" t="s">
        <v>213</v>
      </c>
      <c r="C203" s="22">
        <v>69.085227273000001</v>
      </c>
      <c r="D203" s="7" t="str">
        <f t="shared" si="24"/>
        <v>N/A</v>
      </c>
      <c r="E203" s="22">
        <v>76.287188827999998</v>
      </c>
      <c r="F203" s="7" t="str">
        <f t="shared" si="25"/>
        <v>N/A</v>
      </c>
      <c r="G203" s="22">
        <v>83.450363195999998</v>
      </c>
      <c r="H203" s="7" t="str">
        <f t="shared" si="26"/>
        <v>N/A</v>
      </c>
      <c r="I203" s="8">
        <v>10.42</v>
      </c>
      <c r="J203" s="8">
        <v>9.39</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51</v>
      </c>
      <c r="H204" s="7" t="str">
        <f t="shared" ref="H204:H214" si="30">IF($B204="N/A","N/A",IF(G204&gt;10,"No",IF(G204&lt;-10,"No","Yes")))</f>
        <v>N/A</v>
      </c>
      <c r="I204" s="8">
        <v>100</v>
      </c>
      <c r="J204" s="8">
        <v>1175</v>
      </c>
      <c r="K204" s="10" t="s">
        <v>213</v>
      </c>
      <c r="L204" s="85" t="str">
        <f t="shared" ref="L204:L214" si="31">IF(J204="Div by 0", "N/A", IF(K204="N/A","N/A", IF(J204&gt;VALUE(MID(K204,1,2)), "No", IF(J204&lt;-1*VALUE(MID(K204,1,2)), "No", "Yes"))))</f>
        <v>N/A</v>
      </c>
    </row>
    <row r="205" spans="1:12" x14ac:dyDescent="0.25">
      <c r="A205" s="142" t="s">
        <v>128</v>
      </c>
      <c r="B205" s="21" t="s">
        <v>213</v>
      </c>
      <c r="C205" s="22">
        <v>55</v>
      </c>
      <c r="D205" s="7" t="str">
        <f t="shared" si="28"/>
        <v>N/A</v>
      </c>
      <c r="E205" s="22">
        <v>73</v>
      </c>
      <c r="F205" s="7" t="str">
        <f t="shared" si="29"/>
        <v>N/A</v>
      </c>
      <c r="G205" s="22">
        <v>643</v>
      </c>
      <c r="H205" s="7" t="str">
        <f t="shared" si="30"/>
        <v>N/A</v>
      </c>
      <c r="I205" s="8">
        <v>32.729999999999997</v>
      </c>
      <c r="J205" s="8">
        <v>780.8</v>
      </c>
      <c r="K205" s="10" t="s">
        <v>213</v>
      </c>
      <c r="L205" s="85" t="str">
        <f t="shared" si="31"/>
        <v>N/A</v>
      </c>
    </row>
    <row r="206" spans="1:12" ht="25" x14ac:dyDescent="0.25">
      <c r="A206" s="142" t="s">
        <v>1585</v>
      </c>
      <c r="B206" s="21" t="s">
        <v>213</v>
      </c>
      <c r="C206" s="22">
        <v>11</v>
      </c>
      <c r="D206" s="7" t="str">
        <f t="shared" si="28"/>
        <v>N/A</v>
      </c>
      <c r="E206" s="22">
        <v>15</v>
      </c>
      <c r="F206" s="7" t="str">
        <f t="shared" si="29"/>
        <v>N/A</v>
      </c>
      <c r="G206" s="22">
        <v>12</v>
      </c>
      <c r="H206" s="7" t="str">
        <f t="shared" si="30"/>
        <v>N/A</v>
      </c>
      <c r="I206" s="8">
        <v>50</v>
      </c>
      <c r="J206" s="8">
        <v>-20</v>
      </c>
      <c r="K206" s="10" t="s">
        <v>213</v>
      </c>
      <c r="L206" s="85" t="str">
        <f t="shared" si="31"/>
        <v>N/A</v>
      </c>
    </row>
    <row r="207" spans="1:12" ht="25" x14ac:dyDescent="0.25">
      <c r="A207" s="142" t="s">
        <v>1538</v>
      </c>
      <c r="B207" s="21" t="s">
        <v>213</v>
      </c>
      <c r="C207" s="22">
        <v>918</v>
      </c>
      <c r="D207" s="7" t="str">
        <f t="shared" si="28"/>
        <v>N/A</v>
      </c>
      <c r="E207" s="22">
        <v>865</v>
      </c>
      <c r="F207" s="7" t="str">
        <f t="shared" si="29"/>
        <v>N/A</v>
      </c>
      <c r="G207" s="22">
        <v>1014</v>
      </c>
      <c r="H207" s="7" t="str">
        <f t="shared" si="30"/>
        <v>N/A</v>
      </c>
      <c r="I207" s="8">
        <v>-5.77</v>
      </c>
      <c r="J207" s="8">
        <v>17.23</v>
      </c>
      <c r="K207" s="10" t="s">
        <v>213</v>
      </c>
      <c r="L207" s="85" t="str">
        <f t="shared" si="31"/>
        <v>N/A</v>
      </c>
    </row>
    <row r="208" spans="1:12" x14ac:dyDescent="0.25">
      <c r="A208" s="142" t="s">
        <v>1586</v>
      </c>
      <c r="B208" s="21" t="s">
        <v>213</v>
      </c>
      <c r="C208" s="22">
        <v>28</v>
      </c>
      <c r="D208" s="7" t="str">
        <f t="shared" si="28"/>
        <v>N/A</v>
      </c>
      <c r="E208" s="22">
        <v>30</v>
      </c>
      <c r="F208" s="7" t="str">
        <f t="shared" si="29"/>
        <v>N/A</v>
      </c>
      <c r="G208" s="22">
        <v>79</v>
      </c>
      <c r="H208" s="7" t="str">
        <f t="shared" si="30"/>
        <v>N/A</v>
      </c>
      <c r="I208" s="8">
        <v>7.1429999999999998</v>
      </c>
      <c r="J208" s="8">
        <v>163.30000000000001</v>
      </c>
      <c r="K208" s="10" t="s">
        <v>213</v>
      </c>
      <c r="L208" s="85" t="str">
        <f t="shared" si="31"/>
        <v>N/A</v>
      </c>
    </row>
    <row r="209" spans="1:12" x14ac:dyDescent="0.25">
      <c r="A209" s="142" t="s">
        <v>1587</v>
      </c>
      <c r="B209" s="21" t="s">
        <v>213</v>
      </c>
      <c r="C209" s="22">
        <v>689</v>
      </c>
      <c r="D209" s="7" t="str">
        <f t="shared" si="28"/>
        <v>N/A</v>
      </c>
      <c r="E209" s="22">
        <v>703</v>
      </c>
      <c r="F209" s="7" t="str">
        <f t="shared" si="29"/>
        <v>N/A</v>
      </c>
      <c r="G209" s="22">
        <v>2611</v>
      </c>
      <c r="H209" s="7" t="str">
        <f t="shared" si="30"/>
        <v>N/A</v>
      </c>
      <c r="I209" s="8">
        <v>2.032</v>
      </c>
      <c r="J209" s="8">
        <v>271.39999999999998</v>
      </c>
      <c r="K209" s="10" t="s">
        <v>213</v>
      </c>
      <c r="L209" s="85" t="str">
        <f t="shared" si="31"/>
        <v>N/A</v>
      </c>
    </row>
    <row r="210" spans="1:12" x14ac:dyDescent="0.25">
      <c r="A210" s="142" t="s">
        <v>125</v>
      </c>
      <c r="B210" s="21" t="s">
        <v>213</v>
      </c>
      <c r="C210" s="26">
        <v>1038150</v>
      </c>
      <c r="D210" s="7" t="str">
        <f t="shared" si="28"/>
        <v>N/A</v>
      </c>
      <c r="E210" s="26">
        <v>1536562</v>
      </c>
      <c r="F210" s="7" t="str">
        <f t="shared" si="29"/>
        <v>N/A</v>
      </c>
      <c r="G210" s="26">
        <v>1708395</v>
      </c>
      <c r="H210" s="7" t="str">
        <f t="shared" si="30"/>
        <v>N/A</v>
      </c>
      <c r="I210" s="8">
        <v>48.01</v>
      </c>
      <c r="J210" s="8">
        <v>11.18</v>
      </c>
      <c r="K210" s="10" t="s">
        <v>213</v>
      </c>
      <c r="L210" s="85" t="str">
        <f t="shared" si="31"/>
        <v>N/A</v>
      </c>
    </row>
    <row r="211" spans="1:12" x14ac:dyDescent="0.25">
      <c r="A211" s="142" t="s">
        <v>1588</v>
      </c>
      <c r="B211" s="21" t="s">
        <v>213</v>
      </c>
      <c r="C211" s="26">
        <v>937830</v>
      </c>
      <c r="D211" s="7" t="str">
        <f t="shared" si="28"/>
        <v>N/A</v>
      </c>
      <c r="E211" s="26">
        <v>1263056</v>
      </c>
      <c r="F211" s="7" t="str">
        <f t="shared" si="29"/>
        <v>N/A</v>
      </c>
      <c r="G211" s="26">
        <v>1292813</v>
      </c>
      <c r="H211" s="7" t="str">
        <f t="shared" si="30"/>
        <v>N/A</v>
      </c>
      <c r="I211" s="8">
        <v>34.68</v>
      </c>
      <c r="J211" s="8">
        <v>2.3559999999999999</v>
      </c>
      <c r="K211" s="10" t="s">
        <v>213</v>
      </c>
      <c r="L211" s="85" t="str">
        <f t="shared" si="31"/>
        <v>N/A</v>
      </c>
    </row>
    <row r="212" spans="1:12" x14ac:dyDescent="0.25">
      <c r="A212" s="142" t="s">
        <v>1539</v>
      </c>
      <c r="B212" s="21" t="s">
        <v>213</v>
      </c>
      <c r="C212" s="26">
        <v>741963</v>
      </c>
      <c r="D212" s="7" t="str">
        <f t="shared" si="28"/>
        <v>N/A</v>
      </c>
      <c r="E212" s="26">
        <v>884395</v>
      </c>
      <c r="F212" s="7" t="str">
        <f t="shared" si="29"/>
        <v>N/A</v>
      </c>
      <c r="G212" s="26">
        <v>1708316</v>
      </c>
      <c r="H212" s="7" t="str">
        <f t="shared" si="30"/>
        <v>N/A</v>
      </c>
      <c r="I212" s="8">
        <v>19.2</v>
      </c>
      <c r="J212" s="8">
        <v>93.16</v>
      </c>
      <c r="K212" s="10" t="s">
        <v>213</v>
      </c>
      <c r="L212" s="85" t="str">
        <f t="shared" si="31"/>
        <v>N/A</v>
      </c>
    </row>
    <row r="213" spans="1:12" x14ac:dyDescent="0.25">
      <c r="A213" s="142" t="s">
        <v>1589</v>
      </c>
      <c r="B213" s="21" t="s">
        <v>213</v>
      </c>
      <c r="C213" s="26">
        <v>1010859</v>
      </c>
      <c r="D213" s="7" t="str">
        <f t="shared" si="28"/>
        <v>N/A</v>
      </c>
      <c r="E213" s="26">
        <v>1508997</v>
      </c>
      <c r="F213" s="7" t="str">
        <f t="shared" si="29"/>
        <v>N/A</v>
      </c>
      <c r="G213" s="26">
        <v>1522840</v>
      </c>
      <c r="H213" s="7" t="str">
        <f t="shared" si="30"/>
        <v>N/A</v>
      </c>
      <c r="I213" s="8">
        <v>49.28</v>
      </c>
      <c r="J213" s="8">
        <v>0.91739999999999999</v>
      </c>
      <c r="K213" s="10" t="s">
        <v>213</v>
      </c>
      <c r="L213" s="85" t="str">
        <f t="shared" si="31"/>
        <v>N/A</v>
      </c>
    </row>
    <row r="214" spans="1:12" x14ac:dyDescent="0.25">
      <c r="A214" s="146" t="s">
        <v>1590</v>
      </c>
      <c r="B214" s="21" t="s">
        <v>213</v>
      </c>
      <c r="C214" s="26">
        <v>550545</v>
      </c>
      <c r="D214" s="7" t="str">
        <f t="shared" si="28"/>
        <v>N/A</v>
      </c>
      <c r="E214" s="26">
        <v>617846</v>
      </c>
      <c r="F214" s="7" t="str">
        <f t="shared" si="29"/>
        <v>N/A</v>
      </c>
      <c r="G214" s="26">
        <v>836451</v>
      </c>
      <c r="H214" s="7" t="str">
        <f t="shared" si="30"/>
        <v>N/A</v>
      </c>
      <c r="I214" s="8">
        <v>12.22</v>
      </c>
      <c r="J214" s="8">
        <v>35.380000000000003</v>
      </c>
      <c r="K214" s="10" t="s">
        <v>213</v>
      </c>
      <c r="L214" s="85" t="str">
        <f t="shared" si="31"/>
        <v>N/A</v>
      </c>
    </row>
    <row r="215" spans="1:12" ht="25" x14ac:dyDescent="0.25">
      <c r="A215" s="142" t="s">
        <v>1353</v>
      </c>
      <c r="B215" s="21" t="s">
        <v>213</v>
      </c>
      <c r="C215" s="26">
        <v>9238946</v>
      </c>
      <c r="D215" s="7" t="str">
        <f t="shared" ref="D215:D229" si="32">IF($B215="N/A","N/A",IF(C215&gt;10,"No",IF(C215&lt;-10,"No","Yes")))</f>
        <v>N/A</v>
      </c>
      <c r="E215" s="26">
        <v>9226746</v>
      </c>
      <c r="F215" s="7" t="str">
        <f t="shared" ref="F215:F229" si="33">IF($B215="N/A","N/A",IF(E215&gt;10,"No",IF(E215&lt;-10,"No","Yes")))</f>
        <v>N/A</v>
      </c>
      <c r="G215" s="26">
        <v>10214974</v>
      </c>
      <c r="H215" s="7" t="str">
        <f t="shared" ref="H215:H229" si="34">IF($B215="N/A","N/A",IF(G215&gt;10,"No",IF(G215&lt;-10,"No","Yes")))</f>
        <v>N/A</v>
      </c>
      <c r="I215" s="8">
        <v>-0.13200000000000001</v>
      </c>
      <c r="J215" s="8">
        <v>10.71</v>
      </c>
      <c r="K215" s="25" t="s">
        <v>734</v>
      </c>
      <c r="L215" s="85" t="str">
        <f t="shared" ref="L215:L229" si="35">IF(J215="Div by 0", "N/A", IF(K215="N/A","N/A", IF(J215&gt;VALUE(MID(K215,1,2)), "No", IF(J215&lt;-1*VALUE(MID(K215,1,2)), "No", "Yes"))))</f>
        <v>Yes</v>
      </c>
    </row>
    <row r="216" spans="1:12" x14ac:dyDescent="0.25">
      <c r="A216" s="142" t="s">
        <v>646</v>
      </c>
      <c r="B216" s="21" t="s">
        <v>213</v>
      </c>
      <c r="C216" s="22">
        <v>34405</v>
      </c>
      <c r="D216" s="7" t="str">
        <f t="shared" si="32"/>
        <v>N/A</v>
      </c>
      <c r="E216" s="22">
        <v>34797</v>
      </c>
      <c r="F216" s="7" t="str">
        <f t="shared" si="33"/>
        <v>N/A</v>
      </c>
      <c r="G216" s="22">
        <v>35662</v>
      </c>
      <c r="H216" s="7" t="str">
        <f t="shared" si="34"/>
        <v>N/A</v>
      </c>
      <c r="I216" s="8">
        <v>1.139</v>
      </c>
      <c r="J216" s="8">
        <v>2.4860000000000002</v>
      </c>
      <c r="K216" s="25" t="s">
        <v>734</v>
      </c>
      <c r="L216" s="85" t="str">
        <f t="shared" si="35"/>
        <v>Yes</v>
      </c>
    </row>
    <row r="217" spans="1:12" x14ac:dyDescent="0.25">
      <c r="A217" s="142" t="s">
        <v>1354</v>
      </c>
      <c r="B217" s="21" t="s">
        <v>213</v>
      </c>
      <c r="C217" s="26">
        <v>268.53498037999998</v>
      </c>
      <c r="D217" s="7" t="str">
        <f t="shared" si="32"/>
        <v>N/A</v>
      </c>
      <c r="E217" s="26">
        <v>265.15923787000003</v>
      </c>
      <c r="F217" s="7" t="str">
        <f t="shared" si="33"/>
        <v>N/A</v>
      </c>
      <c r="G217" s="26">
        <v>286.43861814000002</v>
      </c>
      <c r="H217" s="7" t="str">
        <f t="shared" si="34"/>
        <v>N/A</v>
      </c>
      <c r="I217" s="8">
        <v>-1.26</v>
      </c>
      <c r="J217" s="8">
        <v>8.0250000000000004</v>
      </c>
      <c r="K217" s="25" t="s">
        <v>734</v>
      </c>
      <c r="L217" s="85" t="str">
        <f t="shared" si="35"/>
        <v>Yes</v>
      </c>
    </row>
    <row r="218" spans="1:12" ht="25" x14ac:dyDescent="0.25">
      <c r="A218" s="142" t="s">
        <v>1355</v>
      </c>
      <c r="B218" s="21" t="s">
        <v>213</v>
      </c>
      <c r="C218" s="26">
        <v>0</v>
      </c>
      <c r="D218" s="7" t="str">
        <f t="shared" si="32"/>
        <v>N/A</v>
      </c>
      <c r="E218" s="26">
        <v>0</v>
      </c>
      <c r="F218" s="7" t="str">
        <f t="shared" si="33"/>
        <v>N/A</v>
      </c>
      <c r="G218" s="26">
        <v>0</v>
      </c>
      <c r="H218" s="7" t="str">
        <f t="shared" si="34"/>
        <v>N/A</v>
      </c>
      <c r="I218" s="8" t="s">
        <v>1747</v>
      </c>
      <c r="J218" s="8" t="s">
        <v>1747</v>
      </c>
      <c r="K218" s="25" t="s">
        <v>734</v>
      </c>
      <c r="L218" s="85" t="str">
        <f t="shared" si="35"/>
        <v>N/A</v>
      </c>
    </row>
    <row r="219" spans="1:12" x14ac:dyDescent="0.25">
      <c r="A219" s="142" t="s">
        <v>513</v>
      </c>
      <c r="B219" s="21" t="s">
        <v>213</v>
      </c>
      <c r="C219" s="22">
        <v>0</v>
      </c>
      <c r="D219" s="7" t="str">
        <f t="shared" si="32"/>
        <v>N/A</v>
      </c>
      <c r="E219" s="22">
        <v>0</v>
      </c>
      <c r="F219" s="7" t="str">
        <f t="shared" si="33"/>
        <v>N/A</v>
      </c>
      <c r="G219" s="22">
        <v>0</v>
      </c>
      <c r="H219" s="7" t="str">
        <f t="shared" si="34"/>
        <v>N/A</v>
      </c>
      <c r="I219" s="8" t="s">
        <v>1747</v>
      </c>
      <c r="J219" s="8" t="s">
        <v>1747</v>
      </c>
      <c r="K219" s="25" t="s">
        <v>734</v>
      </c>
      <c r="L219" s="85" t="str">
        <f t="shared" si="35"/>
        <v>N/A</v>
      </c>
    </row>
    <row r="220" spans="1:12" x14ac:dyDescent="0.25">
      <c r="A220" s="142" t="s">
        <v>1356</v>
      </c>
      <c r="B220" s="21" t="s">
        <v>213</v>
      </c>
      <c r="C220" s="26" t="s">
        <v>1747</v>
      </c>
      <c r="D220" s="7" t="str">
        <f t="shared" si="32"/>
        <v>N/A</v>
      </c>
      <c r="E220" s="26" t="s">
        <v>1747</v>
      </c>
      <c r="F220" s="7" t="str">
        <f t="shared" si="33"/>
        <v>N/A</v>
      </c>
      <c r="G220" s="26" t="s">
        <v>1747</v>
      </c>
      <c r="H220" s="7" t="str">
        <f t="shared" si="34"/>
        <v>N/A</v>
      </c>
      <c r="I220" s="8" t="s">
        <v>1747</v>
      </c>
      <c r="J220" s="8" t="s">
        <v>1747</v>
      </c>
      <c r="K220" s="25" t="s">
        <v>734</v>
      </c>
      <c r="L220" s="85" t="str">
        <f t="shared" si="35"/>
        <v>N/A</v>
      </c>
    </row>
    <row r="221" spans="1:12" ht="25" x14ac:dyDescent="0.25">
      <c r="A221" s="142" t="s">
        <v>1357</v>
      </c>
      <c r="B221" s="21" t="s">
        <v>213</v>
      </c>
      <c r="C221" s="26">
        <v>154340671</v>
      </c>
      <c r="D221" s="7" t="str">
        <f t="shared" si="32"/>
        <v>N/A</v>
      </c>
      <c r="E221" s="26">
        <v>160898891</v>
      </c>
      <c r="F221" s="7" t="str">
        <f t="shared" si="33"/>
        <v>N/A</v>
      </c>
      <c r="G221" s="26">
        <v>167619642</v>
      </c>
      <c r="H221" s="7" t="str">
        <f t="shared" si="34"/>
        <v>N/A</v>
      </c>
      <c r="I221" s="8">
        <v>4.2489999999999997</v>
      </c>
      <c r="J221" s="8">
        <v>4.1769999999999996</v>
      </c>
      <c r="K221" s="25" t="s">
        <v>734</v>
      </c>
      <c r="L221" s="85" t="str">
        <f t="shared" si="35"/>
        <v>Yes</v>
      </c>
    </row>
    <row r="222" spans="1:12" x14ac:dyDescent="0.25">
      <c r="A222" s="142" t="s">
        <v>514</v>
      </c>
      <c r="B222" s="21" t="s">
        <v>213</v>
      </c>
      <c r="C222" s="22">
        <v>208457</v>
      </c>
      <c r="D222" s="7" t="str">
        <f t="shared" si="32"/>
        <v>N/A</v>
      </c>
      <c r="E222" s="22">
        <v>214277</v>
      </c>
      <c r="F222" s="7" t="str">
        <f t="shared" si="33"/>
        <v>N/A</v>
      </c>
      <c r="G222" s="22">
        <v>215233</v>
      </c>
      <c r="H222" s="7" t="str">
        <f t="shared" si="34"/>
        <v>N/A</v>
      </c>
      <c r="I222" s="8">
        <v>2.7919999999999998</v>
      </c>
      <c r="J222" s="8">
        <v>0.44619999999999999</v>
      </c>
      <c r="K222" s="25" t="s">
        <v>734</v>
      </c>
      <c r="L222" s="85" t="str">
        <f t="shared" si="35"/>
        <v>Yes</v>
      </c>
    </row>
    <row r="223" spans="1:12" ht="25" x14ac:dyDescent="0.25">
      <c r="A223" s="142" t="s">
        <v>1358</v>
      </c>
      <c r="B223" s="21" t="s">
        <v>213</v>
      </c>
      <c r="C223" s="26">
        <v>740.39572190000001</v>
      </c>
      <c r="D223" s="7" t="str">
        <f t="shared" si="32"/>
        <v>N/A</v>
      </c>
      <c r="E223" s="26">
        <v>750.89202761000001</v>
      </c>
      <c r="F223" s="7" t="str">
        <f t="shared" si="33"/>
        <v>N/A</v>
      </c>
      <c r="G223" s="26">
        <v>778.78225923000002</v>
      </c>
      <c r="H223" s="7" t="str">
        <f t="shared" si="34"/>
        <v>N/A</v>
      </c>
      <c r="I223" s="8">
        <v>1.4179999999999999</v>
      </c>
      <c r="J223" s="8">
        <v>3.714</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967037325</v>
      </c>
      <c r="D227" s="7" t="str">
        <f t="shared" si="32"/>
        <v>N/A</v>
      </c>
      <c r="E227" s="26">
        <v>1009904239</v>
      </c>
      <c r="F227" s="7" t="str">
        <f t="shared" si="33"/>
        <v>N/A</v>
      </c>
      <c r="G227" s="26">
        <v>1454476142</v>
      </c>
      <c r="H227" s="7" t="str">
        <f t="shared" si="34"/>
        <v>N/A</v>
      </c>
      <c r="I227" s="8">
        <v>4.4329999999999998</v>
      </c>
      <c r="J227" s="8">
        <v>44.02</v>
      </c>
      <c r="K227" s="25" t="s">
        <v>734</v>
      </c>
      <c r="L227" s="85" t="str">
        <f t="shared" si="35"/>
        <v>No</v>
      </c>
    </row>
    <row r="228" spans="1:12" ht="25" x14ac:dyDescent="0.25">
      <c r="A228" s="142" t="s">
        <v>516</v>
      </c>
      <c r="B228" s="21" t="s">
        <v>213</v>
      </c>
      <c r="C228" s="22">
        <v>24105</v>
      </c>
      <c r="D228" s="7" t="str">
        <f t="shared" si="32"/>
        <v>N/A</v>
      </c>
      <c r="E228" s="22">
        <v>24873</v>
      </c>
      <c r="F228" s="7" t="str">
        <f t="shared" si="33"/>
        <v>N/A</v>
      </c>
      <c r="G228" s="22">
        <v>26049</v>
      </c>
      <c r="H228" s="7" t="str">
        <f t="shared" si="34"/>
        <v>N/A</v>
      </c>
      <c r="I228" s="8">
        <v>3.1859999999999999</v>
      </c>
      <c r="J228" s="8">
        <v>4.7279999999999998</v>
      </c>
      <c r="K228" s="25" t="s">
        <v>734</v>
      </c>
      <c r="L228" s="85" t="str">
        <f t="shared" si="35"/>
        <v>Yes</v>
      </c>
    </row>
    <row r="229" spans="1:12" ht="25" x14ac:dyDescent="0.25">
      <c r="A229" s="142" t="s">
        <v>1362</v>
      </c>
      <c r="B229" s="21" t="s">
        <v>213</v>
      </c>
      <c r="C229" s="26">
        <v>40117.706907</v>
      </c>
      <c r="D229" s="7" t="str">
        <f t="shared" si="32"/>
        <v>N/A</v>
      </c>
      <c r="E229" s="26">
        <v>40602.429903999997</v>
      </c>
      <c r="F229" s="7" t="str">
        <f t="shared" si="33"/>
        <v>N/A</v>
      </c>
      <c r="G229" s="26">
        <v>55836.160389999997</v>
      </c>
      <c r="H229" s="7" t="str">
        <f t="shared" si="34"/>
        <v>N/A</v>
      </c>
      <c r="I229" s="8">
        <v>1.208</v>
      </c>
      <c r="J229" s="8">
        <v>37.520000000000003</v>
      </c>
      <c r="K229" s="25" t="s">
        <v>734</v>
      </c>
      <c r="L229" s="85" t="str">
        <f t="shared" si="35"/>
        <v>No</v>
      </c>
    </row>
    <row r="230" spans="1:12" x14ac:dyDescent="0.25">
      <c r="A230" s="116" t="s">
        <v>1363</v>
      </c>
      <c r="B230" s="21" t="s">
        <v>213</v>
      </c>
      <c r="C230" s="10">
        <v>1127395572</v>
      </c>
      <c r="D230" s="7" t="str">
        <f t="shared" ref="D230:D253" si="36">IF($B230="N/A","N/A",IF(C230&gt;10,"No",IF(C230&lt;-10,"No","Yes")))</f>
        <v>N/A</v>
      </c>
      <c r="E230" s="10">
        <v>1285632277</v>
      </c>
      <c r="F230" s="7" t="str">
        <f t="shared" ref="F230:F253" si="37">IF($B230="N/A","N/A",IF(E230&gt;10,"No",IF(E230&lt;-10,"No","Yes")))</f>
        <v>N/A</v>
      </c>
      <c r="G230" s="10">
        <v>1771017333</v>
      </c>
      <c r="H230" s="7" t="str">
        <f t="shared" ref="H230:H253" si="38">IF($B230="N/A","N/A",IF(G230&gt;10,"No",IF(G230&lt;-10,"No","Yes")))</f>
        <v>N/A</v>
      </c>
      <c r="I230" s="8">
        <v>14.04</v>
      </c>
      <c r="J230" s="8">
        <v>37.75</v>
      </c>
      <c r="K230" s="25" t="s">
        <v>734</v>
      </c>
      <c r="L230" s="85" t="str">
        <f t="shared" ref="L230:L253" si="39">IF(J230="Div by 0", "N/A", IF(K230="N/A","N/A", IF(J230&gt;VALUE(MID(K230,1,2)), "No", IF(J230&lt;-1*VALUE(MID(K230,1,2)), "No", "Yes"))))</f>
        <v>No</v>
      </c>
    </row>
    <row r="231" spans="1:12" x14ac:dyDescent="0.25">
      <c r="A231" s="116" t="s">
        <v>1540</v>
      </c>
      <c r="B231" s="21" t="s">
        <v>213</v>
      </c>
      <c r="C231" s="1">
        <v>43896</v>
      </c>
      <c r="D231" s="1" t="str">
        <f t="shared" si="36"/>
        <v>N/A</v>
      </c>
      <c r="E231" s="1">
        <v>45505</v>
      </c>
      <c r="F231" s="1" t="str">
        <f t="shared" si="37"/>
        <v>N/A</v>
      </c>
      <c r="G231" s="1">
        <v>47593</v>
      </c>
      <c r="H231" s="7" t="str">
        <f t="shared" si="38"/>
        <v>N/A</v>
      </c>
      <c r="I231" s="8">
        <v>3.665</v>
      </c>
      <c r="J231" s="8">
        <v>4.5890000000000004</v>
      </c>
      <c r="K231" s="25" t="s">
        <v>734</v>
      </c>
      <c r="L231" s="85" t="str">
        <f t="shared" si="39"/>
        <v>Yes</v>
      </c>
    </row>
    <row r="232" spans="1:12" x14ac:dyDescent="0.25">
      <c r="A232" s="116" t="s">
        <v>1541</v>
      </c>
      <c r="B232" s="21" t="s">
        <v>213</v>
      </c>
      <c r="C232" s="10">
        <v>25683.332695000001</v>
      </c>
      <c r="D232" s="7" t="str">
        <f t="shared" si="36"/>
        <v>N/A</v>
      </c>
      <c r="E232" s="10">
        <v>28252.549763999999</v>
      </c>
      <c r="F232" s="7" t="str">
        <f t="shared" si="37"/>
        <v>N/A</v>
      </c>
      <c r="G232" s="10">
        <v>37211.718803000003</v>
      </c>
      <c r="H232" s="7" t="str">
        <f t="shared" si="38"/>
        <v>N/A</v>
      </c>
      <c r="I232" s="8">
        <v>10</v>
      </c>
      <c r="J232" s="8">
        <v>31.71</v>
      </c>
      <c r="K232" s="25" t="s">
        <v>734</v>
      </c>
      <c r="L232" s="85" t="str">
        <f t="shared" si="39"/>
        <v>No</v>
      </c>
    </row>
    <row r="233" spans="1:12" x14ac:dyDescent="0.25">
      <c r="A233" s="147" t="s">
        <v>1542</v>
      </c>
      <c r="B233" s="21" t="s">
        <v>213</v>
      </c>
      <c r="C233" s="10">
        <v>18655.201271000002</v>
      </c>
      <c r="D233" s="7" t="str">
        <f t="shared" si="36"/>
        <v>N/A</v>
      </c>
      <c r="E233" s="10">
        <v>20685.771937000001</v>
      </c>
      <c r="F233" s="7" t="str">
        <f t="shared" si="37"/>
        <v>N/A</v>
      </c>
      <c r="G233" s="10">
        <v>25649.852748000001</v>
      </c>
      <c r="H233" s="7" t="str">
        <f t="shared" si="38"/>
        <v>N/A</v>
      </c>
      <c r="I233" s="8">
        <v>10.88</v>
      </c>
      <c r="J233" s="8">
        <v>24</v>
      </c>
      <c r="K233" s="25" t="s">
        <v>734</v>
      </c>
      <c r="L233" s="85" t="str">
        <f t="shared" si="39"/>
        <v>Yes</v>
      </c>
    </row>
    <row r="234" spans="1:12" x14ac:dyDescent="0.25">
      <c r="A234" s="147" t="s">
        <v>1543</v>
      </c>
      <c r="B234" s="21" t="s">
        <v>213</v>
      </c>
      <c r="C234" s="10">
        <v>40767.556507000001</v>
      </c>
      <c r="D234" s="7" t="str">
        <f t="shared" si="36"/>
        <v>N/A</v>
      </c>
      <c r="E234" s="10">
        <v>44642.540867999996</v>
      </c>
      <c r="F234" s="7" t="str">
        <f t="shared" si="37"/>
        <v>N/A</v>
      </c>
      <c r="G234" s="10">
        <v>62431.223126999997</v>
      </c>
      <c r="H234" s="7" t="str">
        <f t="shared" si="38"/>
        <v>N/A</v>
      </c>
      <c r="I234" s="8">
        <v>9.5050000000000008</v>
      </c>
      <c r="J234" s="8">
        <v>39.85</v>
      </c>
      <c r="K234" s="25" t="s">
        <v>734</v>
      </c>
      <c r="L234" s="85" t="str">
        <f t="shared" si="39"/>
        <v>No</v>
      </c>
    </row>
    <row r="235" spans="1:12" x14ac:dyDescent="0.25">
      <c r="A235" s="147" t="s">
        <v>1544</v>
      </c>
      <c r="B235" s="21" t="s">
        <v>213</v>
      </c>
      <c r="C235" s="10">
        <v>12771.452792</v>
      </c>
      <c r="D235" s="7" t="str">
        <f t="shared" si="36"/>
        <v>N/A</v>
      </c>
      <c r="E235" s="10">
        <v>13461.245961000001</v>
      </c>
      <c r="F235" s="7" t="str">
        <f t="shared" si="37"/>
        <v>N/A</v>
      </c>
      <c r="G235" s="10">
        <v>16365.558389</v>
      </c>
      <c r="H235" s="7" t="str">
        <f t="shared" si="38"/>
        <v>N/A</v>
      </c>
      <c r="I235" s="8">
        <v>5.4009999999999998</v>
      </c>
      <c r="J235" s="8">
        <v>21.58</v>
      </c>
      <c r="K235" s="25" t="s">
        <v>734</v>
      </c>
      <c r="L235" s="85" t="str">
        <f t="shared" si="39"/>
        <v>Yes</v>
      </c>
    </row>
    <row r="236" spans="1:12" x14ac:dyDescent="0.25">
      <c r="A236" s="147" t="s">
        <v>1545</v>
      </c>
      <c r="B236" s="21" t="s">
        <v>213</v>
      </c>
      <c r="C236" s="10">
        <v>2434.1489617000002</v>
      </c>
      <c r="D236" s="7" t="str">
        <f t="shared" si="36"/>
        <v>N/A</v>
      </c>
      <c r="E236" s="10">
        <v>4590.5005338000001</v>
      </c>
      <c r="F236" s="7" t="str">
        <f t="shared" si="37"/>
        <v>N/A</v>
      </c>
      <c r="G236" s="10">
        <v>4997.6091181000002</v>
      </c>
      <c r="H236" s="7" t="str">
        <f t="shared" si="38"/>
        <v>N/A</v>
      </c>
      <c r="I236" s="8">
        <v>88.59</v>
      </c>
      <c r="J236" s="8">
        <v>8.8689999999999998</v>
      </c>
      <c r="K236" s="25" t="s">
        <v>734</v>
      </c>
      <c r="L236" s="85" t="str">
        <f t="shared" si="39"/>
        <v>Yes</v>
      </c>
    </row>
    <row r="237" spans="1:12" x14ac:dyDescent="0.25">
      <c r="A237" s="142" t="s">
        <v>1546</v>
      </c>
      <c r="B237" s="21" t="s">
        <v>213</v>
      </c>
      <c r="C237" s="7">
        <v>5.8532682615000002</v>
      </c>
      <c r="D237" s="7" t="str">
        <f t="shared" si="36"/>
        <v>N/A</v>
      </c>
      <c r="E237" s="7">
        <v>5.8652179237000004</v>
      </c>
      <c r="F237" s="7" t="str">
        <f t="shared" si="37"/>
        <v>N/A</v>
      </c>
      <c r="G237" s="7">
        <v>5.8182578355999999</v>
      </c>
      <c r="H237" s="7" t="str">
        <f t="shared" si="38"/>
        <v>N/A</v>
      </c>
      <c r="I237" s="8">
        <v>0.20419999999999999</v>
      </c>
      <c r="J237" s="8">
        <v>-0.80100000000000005</v>
      </c>
      <c r="K237" s="25" t="s">
        <v>734</v>
      </c>
      <c r="L237" s="85" t="str">
        <f t="shared" si="39"/>
        <v>Yes</v>
      </c>
    </row>
    <row r="238" spans="1:12" x14ac:dyDescent="0.25">
      <c r="A238" s="146" t="s">
        <v>1547</v>
      </c>
      <c r="B238" s="21" t="s">
        <v>213</v>
      </c>
      <c r="C238" s="7">
        <v>30.598297053</v>
      </c>
      <c r="D238" s="7" t="str">
        <f t="shared" si="36"/>
        <v>N/A</v>
      </c>
      <c r="E238" s="7">
        <v>31.084744504</v>
      </c>
      <c r="F238" s="7" t="str">
        <f t="shared" si="37"/>
        <v>N/A</v>
      </c>
      <c r="G238" s="7">
        <v>31.997151101</v>
      </c>
      <c r="H238" s="7" t="str">
        <f t="shared" si="38"/>
        <v>N/A</v>
      </c>
      <c r="I238" s="8">
        <v>1.59</v>
      </c>
      <c r="J238" s="8">
        <v>2.9350000000000001</v>
      </c>
      <c r="K238" s="25" t="s">
        <v>734</v>
      </c>
      <c r="L238" s="85" t="str">
        <f t="shared" si="39"/>
        <v>Yes</v>
      </c>
    </row>
    <row r="239" spans="1:12" x14ac:dyDescent="0.25">
      <c r="A239" s="146" t="s">
        <v>1548</v>
      </c>
      <c r="B239" s="21" t="s">
        <v>213</v>
      </c>
      <c r="C239" s="7">
        <v>29.015479683999999</v>
      </c>
      <c r="D239" s="7" t="str">
        <f t="shared" si="36"/>
        <v>N/A</v>
      </c>
      <c r="E239" s="7">
        <v>29.893315577999999</v>
      </c>
      <c r="F239" s="7" t="str">
        <f t="shared" si="37"/>
        <v>N/A</v>
      </c>
      <c r="G239" s="7">
        <v>31.317910971</v>
      </c>
      <c r="H239" s="7" t="str">
        <f t="shared" si="38"/>
        <v>N/A</v>
      </c>
      <c r="I239" s="8">
        <v>3.0249999999999999</v>
      </c>
      <c r="J239" s="8">
        <v>4.766</v>
      </c>
      <c r="K239" s="25" t="s">
        <v>734</v>
      </c>
      <c r="L239" s="85" t="str">
        <f t="shared" si="39"/>
        <v>Yes</v>
      </c>
    </row>
    <row r="240" spans="1:12" x14ac:dyDescent="0.25">
      <c r="A240" s="146" t="s">
        <v>1549</v>
      </c>
      <c r="B240" s="21" t="s">
        <v>213</v>
      </c>
      <c r="C240" s="7">
        <v>1.2406207763999999</v>
      </c>
      <c r="D240" s="7" t="str">
        <f t="shared" si="36"/>
        <v>N/A</v>
      </c>
      <c r="E240" s="7">
        <v>1.1707537298999999</v>
      </c>
      <c r="F240" s="7" t="str">
        <f t="shared" si="37"/>
        <v>N/A</v>
      </c>
      <c r="G240" s="7">
        <v>1.1338834823999999</v>
      </c>
      <c r="H240" s="7" t="str">
        <f t="shared" si="38"/>
        <v>N/A</v>
      </c>
      <c r="I240" s="8">
        <v>-5.63</v>
      </c>
      <c r="J240" s="8">
        <v>-3.15</v>
      </c>
      <c r="K240" s="25" t="s">
        <v>734</v>
      </c>
      <c r="L240" s="85" t="str">
        <f t="shared" si="39"/>
        <v>Yes</v>
      </c>
    </row>
    <row r="241" spans="1:12" x14ac:dyDescent="0.25">
      <c r="A241" s="146" t="s">
        <v>1550</v>
      </c>
      <c r="B241" s="21" t="s">
        <v>213</v>
      </c>
      <c r="C241" s="7">
        <v>1.6117871590999999</v>
      </c>
      <c r="D241" s="7" t="str">
        <f t="shared" si="36"/>
        <v>N/A</v>
      </c>
      <c r="E241" s="7">
        <v>1.7051850368000001</v>
      </c>
      <c r="F241" s="7" t="str">
        <f t="shared" si="37"/>
        <v>N/A</v>
      </c>
      <c r="G241" s="7">
        <v>1.7986143411</v>
      </c>
      <c r="H241" s="7" t="str">
        <f t="shared" si="38"/>
        <v>N/A</v>
      </c>
      <c r="I241" s="8">
        <v>5.7949999999999999</v>
      </c>
      <c r="J241" s="8">
        <v>5.4790000000000001</v>
      </c>
      <c r="K241" s="25" t="s">
        <v>734</v>
      </c>
      <c r="L241" s="85" t="str">
        <f t="shared" si="39"/>
        <v>Yes</v>
      </c>
    </row>
    <row r="242" spans="1:12" x14ac:dyDescent="0.25">
      <c r="A242" s="116" t="s">
        <v>1375</v>
      </c>
      <c r="B242" s="21" t="s">
        <v>213</v>
      </c>
      <c r="C242" s="10">
        <v>967037325</v>
      </c>
      <c r="D242" s="7" t="str">
        <f t="shared" si="36"/>
        <v>N/A</v>
      </c>
      <c r="E242" s="10">
        <v>1009904239</v>
      </c>
      <c r="F242" s="7" t="str">
        <f t="shared" si="37"/>
        <v>N/A</v>
      </c>
      <c r="G242" s="10">
        <v>1454476142</v>
      </c>
      <c r="H242" s="7" t="str">
        <f t="shared" si="38"/>
        <v>N/A</v>
      </c>
      <c r="I242" s="8">
        <v>4.4329999999999998</v>
      </c>
      <c r="J242" s="8">
        <v>44.02</v>
      </c>
      <c r="K242" s="25" t="s">
        <v>734</v>
      </c>
      <c r="L242" s="85" t="str">
        <f t="shared" si="39"/>
        <v>No</v>
      </c>
    </row>
    <row r="243" spans="1:12" x14ac:dyDescent="0.25">
      <c r="A243" s="116" t="s">
        <v>1551</v>
      </c>
      <c r="B243" s="21" t="s">
        <v>213</v>
      </c>
      <c r="C243" s="1">
        <v>24105</v>
      </c>
      <c r="D243" s="1" t="str">
        <f t="shared" si="36"/>
        <v>N/A</v>
      </c>
      <c r="E243" s="1">
        <v>24874</v>
      </c>
      <c r="F243" s="1" t="str">
        <f t="shared" si="37"/>
        <v>N/A</v>
      </c>
      <c r="G243" s="1">
        <v>26053</v>
      </c>
      <c r="H243" s="7" t="str">
        <f t="shared" si="38"/>
        <v>N/A</v>
      </c>
      <c r="I243" s="8">
        <v>3.19</v>
      </c>
      <c r="J243" s="8">
        <v>4.74</v>
      </c>
      <c r="K243" s="25" t="s">
        <v>734</v>
      </c>
      <c r="L243" s="85" t="str">
        <f t="shared" si="39"/>
        <v>Yes</v>
      </c>
    </row>
    <row r="244" spans="1:12" ht="25" x14ac:dyDescent="0.25">
      <c r="A244" s="116" t="s">
        <v>1552</v>
      </c>
      <c r="B244" s="21" t="s">
        <v>213</v>
      </c>
      <c r="C244" s="10">
        <v>40117.706907</v>
      </c>
      <c r="D244" s="7" t="str">
        <f t="shared" si="36"/>
        <v>N/A</v>
      </c>
      <c r="E244" s="10">
        <v>40600.797579999999</v>
      </c>
      <c r="F244" s="7" t="str">
        <f t="shared" si="37"/>
        <v>N/A</v>
      </c>
      <c r="G244" s="10">
        <v>55827.587686999999</v>
      </c>
      <c r="H244" s="7" t="str">
        <f t="shared" si="38"/>
        <v>N/A</v>
      </c>
      <c r="I244" s="8">
        <v>1.204</v>
      </c>
      <c r="J244" s="8">
        <v>37.5</v>
      </c>
      <c r="K244" s="25" t="s">
        <v>734</v>
      </c>
      <c r="L244" s="85" t="str">
        <f t="shared" si="39"/>
        <v>No</v>
      </c>
    </row>
    <row r="245" spans="1:12" ht="25" x14ac:dyDescent="0.25">
      <c r="A245" s="147" t="s">
        <v>1553</v>
      </c>
      <c r="B245" s="21" t="s">
        <v>213</v>
      </c>
      <c r="C245" s="10">
        <v>17170.517227</v>
      </c>
      <c r="D245" s="7" t="str">
        <f t="shared" si="36"/>
        <v>N/A</v>
      </c>
      <c r="E245" s="10">
        <v>18729.571709</v>
      </c>
      <c r="F245" s="7" t="str">
        <f t="shared" si="37"/>
        <v>N/A</v>
      </c>
      <c r="G245" s="10">
        <v>23692.103718999999</v>
      </c>
      <c r="H245" s="7" t="str">
        <f t="shared" si="38"/>
        <v>N/A</v>
      </c>
      <c r="I245" s="8">
        <v>9.08</v>
      </c>
      <c r="J245" s="8">
        <v>26.5</v>
      </c>
      <c r="K245" s="25" t="s">
        <v>734</v>
      </c>
      <c r="L245" s="85" t="str">
        <f t="shared" si="39"/>
        <v>Yes</v>
      </c>
    </row>
    <row r="246" spans="1:12" ht="25" x14ac:dyDescent="0.25">
      <c r="A246" s="147" t="s">
        <v>1554</v>
      </c>
      <c r="B246" s="21" t="s">
        <v>213</v>
      </c>
      <c r="C246" s="10">
        <v>74504.379006000003</v>
      </c>
      <c r="D246" s="7" t="str">
        <f t="shared" si="36"/>
        <v>N/A</v>
      </c>
      <c r="E246" s="10">
        <v>72688.973866999993</v>
      </c>
      <c r="F246" s="7" t="str">
        <f t="shared" si="37"/>
        <v>N/A</v>
      </c>
      <c r="G246" s="10">
        <v>104322.72613</v>
      </c>
      <c r="H246" s="7" t="str">
        <f t="shared" si="38"/>
        <v>N/A</v>
      </c>
      <c r="I246" s="8">
        <v>-2.44</v>
      </c>
      <c r="J246" s="8">
        <v>43.52</v>
      </c>
      <c r="K246" s="25" t="s">
        <v>734</v>
      </c>
      <c r="L246" s="85" t="str">
        <f t="shared" si="39"/>
        <v>No</v>
      </c>
    </row>
    <row r="247" spans="1:12" ht="25" x14ac:dyDescent="0.25">
      <c r="A247" s="147" t="s">
        <v>1555</v>
      </c>
      <c r="B247" s="21" t="s">
        <v>213</v>
      </c>
      <c r="C247" s="10">
        <v>28331.221374000001</v>
      </c>
      <c r="D247" s="7" t="str">
        <f t="shared" si="36"/>
        <v>N/A</v>
      </c>
      <c r="E247" s="10">
        <v>31434.053506</v>
      </c>
      <c r="F247" s="7" t="str">
        <f t="shared" si="37"/>
        <v>N/A</v>
      </c>
      <c r="G247" s="10">
        <v>35950.108453000001</v>
      </c>
      <c r="H247" s="7" t="str">
        <f t="shared" si="38"/>
        <v>N/A</v>
      </c>
      <c r="I247" s="8">
        <v>10.95</v>
      </c>
      <c r="J247" s="8">
        <v>14.37</v>
      </c>
      <c r="K247" s="25" t="s">
        <v>734</v>
      </c>
      <c r="L247" s="85" t="str">
        <f t="shared" si="39"/>
        <v>Yes</v>
      </c>
    </row>
    <row r="248" spans="1:12" ht="25" x14ac:dyDescent="0.25">
      <c r="A248" s="147" t="s">
        <v>1556</v>
      </c>
      <c r="B248" s="21" t="s">
        <v>213</v>
      </c>
      <c r="C248" s="10">
        <v>29651.090908999999</v>
      </c>
      <c r="D248" s="7" t="str">
        <f t="shared" si="36"/>
        <v>N/A</v>
      </c>
      <c r="E248" s="10">
        <v>33874.141935</v>
      </c>
      <c r="F248" s="7" t="str">
        <f t="shared" si="37"/>
        <v>N/A</v>
      </c>
      <c r="G248" s="10">
        <v>43651.422534999998</v>
      </c>
      <c r="H248" s="7" t="str">
        <f t="shared" si="38"/>
        <v>N/A</v>
      </c>
      <c r="I248" s="8">
        <v>14.24</v>
      </c>
      <c r="J248" s="8">
        <v>28.86</v>
      </c>
      <c r="K248" s="25" t="s">
        <v>734</v>
      </c>
      <c r="L248" s="85" t="str">
        <f t="shared" si="39"/>
        <v>Yes</v>
      </c>
    </row>
    <row r="249" spans="1:12" ht="25" x14ac:dyDescent="0.25">
      <c r="A249" s="142" t="s">
        <v>1557</v>
      </c>
      <c r="B249" s="21" t="s">
        <v>213</v>
      </c>
      <c r="C249" s="7">
        <v>3.2142571406</v>
      </c>
      <c r="D249" s="7" t="str">
        <f t="shared" si="36"/>
        <v>N/A</v>
      </c>
      <c r="E249" s="7">
        <v>3.2060527554</v>
      </c>
      <c r="F249" s="7" t="str">
        <f t="shared" si="37"/>
        <v>N/A</v>
      </c>
      <c r="G249" s="7">
        <v>3.1849866868999999</v>
      </c>
      <c r="H249" s="7" t="str">
        <f t="shared" si="38"/>
        <v>N/A</v>
      </c>
      <c r="I249" s="8">
        <v>-0.255</v>
      </c>
      <c r="J249" s="8">
        <v>-0.65700000000000003</v>
      </c>
      <c r="K249" s="25" t="s">
        <v>734</v>
      </c>
      <c r="L249" s="85" t="str">
        <f t="shared" si="39"/>
        <v>Yes</v>
      </c>
    </row>
    <row r="250" spans="1:12" ht="25" x14ac:dyDescent="0.25">
      <c r="A250" s="146" t="s">
        <v>1558</v>
      </c>
      <c r="B250" s="21" t="s">
        <v>213</v>
      </c>
      <c r="C250" s="7">
        <v>26.303169898</v>
      </c>
      <c r="D250" s="7" t="str">
        <f t="shared" si="36"/>
        <v>N/A</v>
      </c>
      <c r="E250" s="7">
        <v>26.489156268999999</v>
      </c>
      <c r="F250" s="7" t="str">
        <f t="shared" si="37"/>
        <v>N/A</v>
      </c>
      <c r="G250" s="7">
        <v>27.449870339</v>
      </c>
      <c r="H250" s="7" t="str">
        <f t="shared" si="38"/>
        <v>N/A</v>
      </c>
      <c r="I250" s="8">
        <v>0.70709999999999995</v>
      </c>
      <c r="J250" s="8">
        <v>3.6269999999999998</v>
      </c>
      <c r="K250" s="25" t="s">
        <v>734</v>
      </c>
      <c r="L250" s="85" t="str">
        <f t="shared" si="39"/>
        <v>Yes</v>
      </c>
    </row>
    <row r="251" spans="1:12" ht="25" x14ac:dyDescent="0.25">
      <c r="A251" s="146" t="s">
        <v>1559</v>
      </c>
      <c r="B251" s="21" t="s">
        <v>213</v>
      </c>
      <c r="C251" s="7">
        <v>14.776344185999999</v>
      </c>
      <c r="D251" s="7" t="str">
        <f t="shared" si="36"/>
        <v>N/A</v>
      </c>
      <c r="E251" s="7">
        <v>15.346143722000001</v>
      </c>
      <c r="F251" s="7" t="str">
        <f t="shared" si="37"/>
        <v>N/A</v>
      </c>
      <c r="G251" s="7">
        <v>16.335277060999999</v>
      </c>
      <c r="H251" s="7" t="str">
        <f t="shared" si="38"/>
        <v>N/A</v>
      </c>
      <c r="I251" s="8">
        <v>3.8559999999999999</v>
      </c>
      <c r="J251" s="8">
        <v>6.4450000000000003</v>
      </c>
      <c r="K251" s="25" t="s">
        <v>734</v>
      </c>
      <c r="L251" s="85" t="str">
        <f t="shared" si="39"/>
        <v>Yes</v>
      </c>
    </row>
    <row r="252" spans="1:12" ht="25" x14ac:dyDescent="0.25">
      <c r="A252" s="146" t="s">
        <v>1560</v>
      </c>
      <c r="B252" s="21" t="s">
        <v>213</v>
      </c>
      <c r="C252" s="7">
        <v>0.16280623259999999</v>
      </c>
      <c r="D252" s="7" t="str">
        <f t="shared" si="36"/>
        <v>N/A</v>
      </c>
      <c r="E252" s="7">
        <v>0.16533312180000001</v>
      </c>
      <c r="F252" s="7" t="str">
        <f t="shared" si="37"/>
        <v>N/A</v>
      </c>
      <c r="G252" s="7">
        <v>0.19085770290000001</v>
      </c>
      <c r="H252" s="7" t="str">
        <f t="shared" si="38"/>
        <v>N/A</v>
      </c>
      <c r="I252" s="8">
        <v>1.552</v>
      </c>
      <c r="J252" s="8">
        <v>15.44</v>
      </c>
      <c r="K252" s="25" t="s">
        <v>734</v>
      </c>
      <c r="L252" s="85" t="str">
        <f t="shared" si="39"/>
        <v>Yes</v>
      </c>
    </row>
    <row r="253" spans="1:12" ht="25" x14ac:dyDescent="0.25">
      <c r="A253" s="148" t="s">
        <v>1561</v>
      </c>
      <c r="B253" s="93" t="s">
        <v>213</v>
      </c>
      <c r="C253" s="124">
        <v>4.24832079E-2</v>
      </c>
      <c r="D253" s="124" t="str">
        <f t="shared" si="36"/>
        <v>N/A</v>
      </c>
      <c r="E253" s="124">
        <v>4.7029124700000001E-2</v>
      </c>
      <c r="F253" s="124" t="str">
        <f t="shared" si="37"/>
        <v>N/A</v>
      </c>
      <c r="G253" s="124">
        <v>3.8176866400000002E-2</v>
      </c>
      <c r="H253" s="124" t="str">
        <f t="shared" si="38"/>
        <v>N/A</v>
      </c>
      <c r="I253" s="125">
        <v>10.7</v>
      </c>
      <c r="J253" s="125">
        <v>-18.8</v>
      </c>
      <c r="K253" s="138" t="s">
        <v>734</v>
      </c>
      <c r="L253" s="96" t="str">
        <f t="shared" si="39"/>
        <v>Yes</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129457</v>
      </c>
      <c r="D7" s="18" t="str">
        <f>IF($B7="N/A","N/A",IF(C7&gt;15,"No",IF(C7&lt;-15,"No","Yes")))</f>
        <v>N/A</v>
      </c>
      <c r="E7" s="17">
        <v>133355</v>
      </c>
      <c r="F7" s="18" t="str">
        <f>IF($B7="N/A","N/A",IF(E7&gt;15,"No",IF(E7&lt;-15,"No","Yes")))</f>
        <v>N/A</v>
      </c>
      <c r="G7" s="17">
        <v>135435</v>
      </c>
      <c r="H7" s="18" t="str">
        <f>IF($B7="N/A","N/A",IF(G7&gt;15,"No",IF(G7&lt;-15,"No","Yes")))</f>
        <v>N/A</v>
      </c>
      <c r="I7" s="19">
        <v>3.0110000000000001</v>
      </c>
      <c r="J7" s="19">
        <v>1.56</v>
      </c>
      <c r="K7" s="86" t="str">
        <f t="shared" ref="K7:K24" si="0">IF(J7="Div by 0", "N/A", IF(J7="N/A","N/A", IF(J7&gt;30, "No", IF(J7&lt;-30, "No", "Yes"))))</f>
        <v>Yes</v>
      </c>
    </row>
    <row r="8" spans="1:11" x14ac:dyDescent="0.25">
      <c r="A8" s="82" t="s">
        <v>361</v>
      </c>
      <c r="B8" s="16" t="s">
        <v>213</v>
      </c>
      <c r="C8" s="20">
        <v>99.924299188000006</v>
      </c>
      <c r="D8" s="18" t="str">
        <f>IF($B8="N/A","N/A",IF(C8&gt;15,"No",IF(C8&lt;-15,"No","Yes")))</f>
        <v>N/A</v>
      </c>
      <c r="E8" s="20">
        <v>100</v>
      </c>
      <c r="F8" s="18" t="str">
        <f>IF($B8="N/A","N/A",IF(E8&gt;15,"No",IF(E8&lt;-15,"No","Yes")))</f>
        <v>N/A</v>
      </c>
      <c r="G8" s="20">
        <v>100</v>
      </c>
      <c r="H8" s="18" t="str">
        <f>IF($B8="N/A","N/A",IF(G8&gt;15,"No",IF(G8&lt;-15,"No","Yes")))</f>
        <v>N/A</v>
      </c>
      <c r="I8" s="19">
        <v>7.5800000000000006E-2</v>
      </c>
      <c r="J8" s="19">
        <v>0</v>
      </c>
      <c r="K8" s="86" t="str">
        <f t="shared" si="0"/>
        <v>Yes</v>
      </c>
    </row>
    <row r="9" spans="1:11" x14ac:dyDescent="0.25">
      <c r="A9" s="82" t="s">
        <v>302</v>
      </c>
      <c r="B9" s="21" t="s">
        <v>213</v>
      </c>
      <c r="C9" s="5">
        <v>7.5700811899999998E-2</v>
      </c>
      <c r="D9" s="5" t="str">
        <f>IF($B9="N/A","N/A",IF(C9&gt;15,"No",IF(C9&lt;-15,"No","Yes")))</f>
        <v>N/A</v>
      </c>
      <c r="E9" s="5">
        <v>0</v>
      </c>
      <c r="F9" s="5" t="str">
        <f>IF($B9="N/A","N/A",IF(E9&gt;15,"No",IF(E9&lt;-15,"No","Yes")))</f>
        <v>N/A</v>
      </c>
      <c r="G9" s="5">
        <v>0</v>
      </c>
      <c r="H9" s="5" t="str">
        <f>IF($B9="N/A","N/A",IF(G9&gt;15,"No",IF(G9&lt;-15,"No","Yes")))</f>
        <v>N/A</v>
      </c>
      <c r="I9" s="6">
        <v>-100</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2.1848119023999999</v>
      </c>
      <c r="H12" s="5" t="str">
        <f t="shared" ref="H12:H13" si="3">IF($B12="N/A","N/A",IF(G12&gt;100,"No",IF(G12&lt;95,"No","Yes")))</f>
        <v>N/A</v>
      </c>
      <c r="I12" s="6" t="s">
        <v>1747</v>
      </c>
      <c r="J12" s="6" t="s">
        <v>1747</v>
      </c>
      <c r="K12" s="85" t="str">
        <f t="shared" si="0"/>
        <v>N/A</v>
      </c>
    </row>
    <row r="13" spans="1:11" x14ac:dyDescent="0.25">
      <c r="A13" s="82" t="s">
        <v>813</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3" t="s">
        <v>305</v>
      </c>
      <c r="B14" s="21" t="s">
        <v>213</v>
      </c>
      <c r="C14" s="22">
        <v>129359</v>
      </c>
      <c r="D14" s="5" t="str">
        <f>IF($B14="N/A","N/A",IF(C14&gt;15,"No",IF(C14&lt;-15,"No","Yes")))</f>
        <v>N/A</v>
      </c>
      <c r="E14" s="22">
        <v>133355</v>
      </c>
      <c r="F14" s="5" t="str">
        <f>IF($B14="N/A","N/A",IF(E14&gt;15,"No",IF(E14&lt;-15,"No","Yes")))</f>
        <v>N/A</v>
      </c>
      <c r="G14" s="22">
        <v>135435</v>
      </c>
      <c r="H14" s="5" t="str">
        <f>IF($B14="N/A","N/A",IF(G14&gt;15,"No",IF(G14&lt;-15,"No","Yes")))</f>
        <v>N/A</v>
      </c>
      <c r="I14" s="6">
        <v>3.089</v>
      </c>
      <c r="J14" s="6">
        <v>1.56</v>
      </c>
      <c r="K14" s="85" t="str">
        <f t="shared" si="0"/>
        <v>Yes</v>
      </c>
    </row>
    <row r="15" spans="1:11" x14ac:dyDescent="0.25">
      <c r="A15" s="82" t="s">
        <v>432</v>
      </c>
      <c r="B15" s="21" t="s">
        <v>215</v>
      </c>
      <c r="C15" s="5">
        <v>26.440371370000001</v>
      </c>
      <c r="D15" s="5" t="str">
        <f>IF($B15="N/A","N/A",IF(C15&gt;20,"No",IF(C15&lt;5,"No","Yes")))</f>
        <v>No</v>
      </c>
      <c r="E15" s="5">
        <v>27.259570320000002</v>
      </c>
      <c r="F15" s="5" t="str">
        <f>IF($B15="N/A","N/A",IF(E15&gt;20,"No",IF(E15&lt;5,"No","Yes")))</f>
        <v>No</v>
      </c>
      <c r="G15" s="5">
        <v>27.572636320000001</v>
      </c>
      <c r="H15" s="5" t="str">
        <f>IF($B15="N/A","N/A",IF(G15&gt;20,"No",IF(G15&lt;5,"No","Yes")))</f>
        <v>No</v>
      </c>
      <c r="I15" s="6">
        <v>3.0979999999999999</v>
      </c>
      <c r="J15" s="6">
        <v>1.1479999999999999</v>
      </c>
      <c r="K15" s="85" t="str">
        <f t="shared" si="0"/>
        <v>Yes</v>
      </c>
    </row>
    <row r="16" spans="1:11" x14ac:dyDescent="0.25">
      <c r="A16" s="82" t="s">
        <v>433</v>
      </c>
      <c r="B16" s="21" t="s">
        <v>213</v>
      </c>
      <c r="C16" s="5">
        <v>73.559628630000006</v>
      </c>
      <c r="D16" s="5" t="str">
        <f>IF($B16="N/A","N/A",IF(C16&gt;15,"No",IF(C16&lt;-15,"No","Yes")))</f>
        <v>N/A</v>
      </c>
      <c r="E16" s="5">
        <v>72.740429680000005</v>
      </c>
      <c r="F16" s="5" t="str">
        <f>IF($B16="N/A","N/A",IF(E16&gt;15,"No",IF(E16&lt;-15,"No","Yes")))</f>
        <v>N/A</v>
      </c>
      <c r="G16" s="5">
        <v>72.427363679999999</v>
      </c>
      <c r="H16" s="5" t="str">
        <f>IF($B16="N/A","N/A",IF(G16&gt;15,"No",IF(G16&lt;-15,"No","Yes")))</f>
        <v>N/A</v>
      </c>
      <c r="I16" s="6">
        <v>-1.1100000000000001</v>
      </c>
      <c r="J16" s="6">
        <v>-0.43</v>
      </c>
      <c r="K16" s="85" t="str">
        <f t="shared" si="0"/>
        <v>Yes</v>
      </c>
    </row>
    <row r="17" spans="1:11" x14ac:dyDescent="0.25">
      <c r="A17" s="82" t="s">
        <v>434</v>
      </c>
      <c r="B17" s="21" t="s">
        <v>213</v>
      </c>
      <c r="C17" s="5">
        <v>33.284116296999997</v>
      </c>
      <c r="D17" s="5" t="str">
        <f>IF($B17="N/A","N/A",IF(C17&gt;15,"No",IF(C17&lt;-15,"No","Yes")))</f>
        <v>N/A</v>
      </c>
      <c r="E17" s="5">
        <v>16.828015446999999</v>
      </c>
      <c r="F17" s="5" t="str">
        <f>IF($B17="N/A","N/A",IF(E17&gt;15,"No",IF(E17&lt;-15,"No","Yes")))</f>
        <v>N/A</v>
      </c>
      <c r="G17" s="5">
        <v>26.702108022000001</v>
      </c>
      <c r="H17" s="5" t="str">
        <f>IF($B17="N/A","N/A",IF(G17&gt;15,"No",IF(G17&lt;-15,"No","Yes")))</f>
        <v>N/A</v>
      </c>
      <c r="I17" s="6">
        <v>-49.4</v>
      </c>
      <c r="J17" s="6">
        <v>58.68</v>
      </c>
      <c r="K17" s="85" t="str">
        <f t="shared" si="0"/>
        <v>No</v>
      </c>
    </row>
    <row r="18" spans="1:11" x14ac:dyDescent="0.25">
      <c r="A18" s="82" t="s">
        <v>814</v>
      </c>
      <c r="B18" s="21" t="s">
        <v>213</v>
      </c>
      <c r="C18" s="51">
        <v>6847.3294082000002</v>
      </c>
      <c r="D18" s="5" t="str">
        <f>IF($B18="N/A","N/A",IF(C18&gt;15,"No",IF(C18&lt;-15,"No","Yes")))</f>
        <v>N/A</v>
      </c>
      <c r="E18" s="51">
        <v>6865.0988369999995</v>
      </c>
      <c r="F18" s="5" t="str">
        <f>IF($B18="N/A","N/A",IF(E18&gt;15,"No",IF(E18&lt;-15,"No","Yes")))</f>
        <v>N/A</v>
      </c>
      <c r="G18" s="51">
        <v>7770.2302565999998</v>
      </c>
      <c r="H18" s="5" t="str">
        <f>IF($B18="N/A","N/A",IF(G18&gt;15,"No",IF(G18&lt;-15,"No","Yes")))</f>
        <v>N/A</v>
      </c>
      <c r="I18" s="6">
        <v>0.25950000000000001</v>
      </c>
      <c r="J18" s="6">
        <v>13.18</v>
      </c>
      <c r="K18" s="85" t="str">
        <f t="shared" si="0"/>
        <v>Yes</v>
      </c>
    </row>
    <row r="19" spans="1:11" x14ac:dyDescent="0.25">
      <c r="A19" s="84" t="s">
        <v>306</v>
      </c>
      <c r="B19" s="21" t="s">
        <v>213</v>
      </c>
      <c r="C19" s="22">
        <v>366</v>
      </c>
      <c r="D19" s="21" t="s">
        <v>213</v>
      </c>
      <c r="E19" s="22">
        <v>298</v>
      </c>
      <c r="F19" s="21" t="s">
        <v>213</v>
      </c>
      <c r="G19" s="22">
        <v>5348</v>
      </c>
      <c r="H19" s="5" t="str">
        <f>IF($B19="N/A","N/A",IF(G19&gt;15,"No",IF(G19&lt;-15,"No","Yes")))</f>
        <v>N/A</v>
      </c>
      <c r="I19" s="6">
        <v>-18.600000000000001</v>
      </c>
      <c r="J19" s="6">
        <v>1695</v>
      </c>
      <c r="K19" s="85" t="str">
        <f t="shared" si="0"/>
        <v>No</v>
      </c>
    </row>
    <row r="20" spans="1:11" x14ac:dyDescent="0.25">
      <c r="A20" s="84" t="s">
        <v>346</v>
      </c>
      <c r="B20" s="21" t="s">
        <v>213</v>
      </c>
      <c r="C20" s="4">
        <v>0.28271935860000003</v>
      </c>
      <c r="D20" s="21" t="s">
        <v>213</v>
      </c>
      <c r="E20" s="4">
        <v>0.22346368720000001</v>
      </c>
      <c r="F20" s="21" t="s">
        <v>213</v>
      </c>
      <c r="G20" s="4">
        <v>3.9487577065999999</v>
      </c>
      <c r="H20" s="5" t="str">
        <f>IF($B20="N/A","N/A",IF(G20&gt;15,"No",IF(G20&lt;-15,"No","Yes")))</f>
        <v>N/A</v>
      </c>
      <c r="I20" s="6">
        <v>-21</v>
      </c>
      <c r="J20" s="6">
        <v>1667</v>
      </c>
      <c r="K20" s="85" t="str">
        <f t="shared" si="0"/>
        <v>No</v>
      </c>
    </row>
    <row r="21" spans="1:11" ht="25" x14ac:dyDescent="0.25">
      <c r="A21" s="84" t="s">
        <v>815</v>
      </c>
      <c r="B21" s="21" t="s">
        <v>213</v>
      </c>
      <c r="C21" s="23">
        <v>6045.0300545999999</v>
      </c>
      <c r="D21" s="5" t="str">
        <f>IF($B21="N/A","N/A",IF(C21&gt;60,"No",IF(C21&lt;15,"No","Yes")))</f>
        <v>N/A</v>
      </c>
      <c r="E21" s="23">
        <v>5054.1778523000003</v>
      </c>
      <c r="F21" s="5" t="str">
        <f>IF($B21="N/A","N/A",IF(E21&gt;60,"No",IF(E21&lt;15,"No","Yes")))</f>
        <v>N/A</v>
      </c>
      <c r="G21" s="23">
        <v>6482.6469708000004</v>
      </c>
      <c r="H21" s="5" t="str">
        <f>IF($B21="N/A","N/A",IF(G21&gt;60,"No",IF(G21&lt;15,"No","Yes")))</f>
        <v>N/A</v>
      </c>
      <c r="I21" s="6">
        <v>-16.399999999999999</v>
      </c>
      <c r="J21" s="6">
        <v>28.26</v>
      </c>
      <c r="K21" s="85" t="str">
        <f t="shared" si="0"/>
        <v>Yes</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1747</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95156</v>
      </c>
      <c r="D6" s="5" t="str">
        <f>IF($B6="N/A","N/A",IF(C6&gt;15,"No",IF(C6&lt;-15,"No","Yes")))</f>
        <v>N/A</v>
      </c>
      <c r="E6" s="22">
        <v>97003</v>
      </c>
      <c r="F6" s="5" t="str">
        <f>IF($B6="N/A","N/A",IF(E6&gt;15,"No",IF(E6&lt;-15,"No","Yes")))</f>
        <v>N/A</v>
      </c>
      <c r="G6" s="22">
        <v>98092</v>
      </c>
      <c r="H6" s="5" t="str">
        <f>IF($B6="N/A","N/A",IF(G6&gt;15,"No",IF(G6&lt;-15,"No","Yes")))</f>
        <v>N/A</v>
      </c>
      <c r="I6" s="6">
        <v>1.9410000000000001</v>
      </c>
      <c r="J6" s="6">
        <v>1.123</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7295.0234141999999</v>
      </c>
      <c r="D9" s="5" t="str">
        <f>IF($B9="N/A","N/A",IF(C9&gt;7000,"No",IF(C9&lt;2000,"No","Yes")))</f>
        <v>No</v>
      </c>
      <c r="E9" s="51">
        <v>7400.2623836000002</v>
      </c>
      <c r="F9" s="5" t="str">
        <f>IF($B9="N/A","N/A",IF(E9&gt;7000,"No",IF(E9&lt;2000,"No","Yes")))</f>
        <v>No</v>
      </c>
      <c r="G9" s="51">
        <v>7949.1919829999997</v>
      </c>
      <c r="H9" s="5" t="str">
        <f>IF($B9="N/A","N/A",IF(G9&gt;7000,"No",IF(G9&lt;2000,"No","Yes")))</f>
        <v>No</v>
      </c>
      <c r="I9" s="6">
        <v>1.4430000000000001</v>
      </c>
      <c r="J9" s="6">
        <v>7.4180000000000001</v>
      </c>
      <c r="K9" s="85" t="str">
        <f t="shared" si="0"/>
        <v>Yes</v>
      </c>
    </row>
    <row r="10" spans="1:11" x14ac:dyDescent="0.25">
      <c r="A10" s="81" t="s">
        <v>820</v>
      </c>
      <c r="B10" s="21" t="s">
        <v>213</v>
      </c>
      <c r="C10" s="51">
        <v>1465.8072013999999</v>
      </c>
      <c r="D10" s="5" t="str">
        <f>IF($B10="N/A","N/A",IF(C10&gt;15,"No",IF(C10&lt;-15,"No","Yes")))</f>
        <v>N/A</v>
      </c>
      <c r="E10" s="51">
        <v>1471.8466522000001</v>
      </c>
      <c r="F10" s="5" t="str">
        <f>IF($B10="N/A","N/A",IF(E10&gt;15,"No",IF(E10&lt;-15,"No","Yes")))</f>
        <v>N/A</v>
      </c>
      <c r="G10" s="51">
        <v>1591.5794179</v>
      </c>
      <c r="H10" s="5" t="str">
        <f>IF($B10="N/A","N/A",IF(G10&gt;15,"No",IF(G10&lt;-15,"No","Yes")))</f>
        <v>N/A</v>
      </c>
      <c r="I10" s="6">
        <v>0.41199999999999998</v>
      </c>
      <c r="J10" s="6">
        <v>8.1349999999999998</v>
      </c>
      <c r="K10" s="85" t="str">
        <f t="shared" si="0"/>
        <v>Yes</v>
      </c>
    </row>
    <row r="11" spans="1:11" x14ac:dyDescent="0.25">
      <c r="A11" s="81" t="s">
        <v>309</v>
      </c>
      <c r="B11" s="21" t="s">
        <v>219</v>
      </c>
      <c r="C11" s="5">
        <v>2.5726175964000002</v>
      </c>
      <c r="D11" s="5" t="str">
        <f>IF($B11="N/A","N/A",IF(C11&gt;10,"No",IF(C11&lt;=0,"No","Yes")))</f>
        <v>Yes</v>
      </c>
      <c r="E11" s="5">
        <v>2.3411647061999998</v>
      </c>
      <c r="F11" s="5" t="str">
        <f>IF($B11="N/A","N/A",IF(E11&gt;10,"No",IF(E11&lt;=0,"No","Yes")))</f>
        <v>Yes</v>
      </c>
      <c r="G11" s="5">
        <v>1.5913632099999999</v>
      </c>
      <c r="H11" s="5" t="str">
        <f>IF($B11="N/A","N/A",IF(G11&gt;10,"No",IF(G11&lt;=0,"No","Yes")))</f>
        <v>Yes</v>
      </c>
      <c r="I11" s="6">
        <v>-9</v>
      </c>
      <c r="J11" s="6">
        <v>-32</v>
      </c>
      <c r="K11" s="85" t="str">
        <f t="shared" si="0"/>
        <v>No</v>
      </c>
    </row>
    <row r="12" spans="1:11" x14ac:dyDescent="0.25">
      <c r="A12" s="81" t="s">
        <v>821</v>
      </c>
      <c r="B12" s="21" t="s">
        <v>213</v>
      </c>
      <c r="C12" s="51">
        <v>2846.9897876</v>
      </c>
      <c r="D12" s="5" t="str">
        <f>IF($B12="N/A","N/A",IF(C12&gt;15,"No",IF(C12&lt;-15,"No","Yes")))</f>
        <v>N/A</v>
      </c>
      <c r="E12" s="51">
        <v>2921.3681197999999</v>
      </c>
      <c r="F12" s="5" t="str">
        <f>IF($B12="N/A","N/A",IF(E12&gt;15,"No",IF(E12&lt;-15,"No","Yes")))</f>
        <v>N/A</v>
      </c>
      <c r="G12" s="51">
        <v>3399.0269057999999</v>
      </c>
      <c r="H12" s="5" t="str">
        <f>IF($B12="N/A","N/A",IF(G12&gt;15,"No",IF(G12&lt;-15,"No","Yes")))</f>
        <v>N/A</v>
      </c>
      <c r="I12" s="6">
        <v>2.613</v>
      </c>
      <c r="J12" s="6">
        <v>16.350000000000001</v>
      </c>
      <c r="K12" s="85" t="str">
        <f t="shared" si="0"/>
        <v>Yes</v>
      </c>
    </row>
    <row r="13" spans="1:11" x14ac:dyDescent="0.25">
      <c r="A13" s="81" t="s">
        <v>310</v>
      </c>
      <c r="B13" s="21" t="s">
        <v>214</v>
      </c>
      <c r="C13" s="4">
        <v>99.982134599999995</v>
      </c>
      <c r="D13" s="5" t="str">
        <f>IF($B13="N/A","N/A",IF(C13&gt;100,"No",IF(C13&lt;95,"No","Yes")))</f>
        <v>Yes</v>
      </c>
      <c r="E13" s="4">
        <v>99.971134913</v>
      </c>
      <c r="F13" s="5" t="str">
        <f>IF($B13="N/A","N/A",IF(E13&gt;100,"No",IF(E13&lt;95,"No","Yes")))</f>
        <v>Yes</v>
      </c>
      <c r="G13" s="4">
        <v>99.982669330999997</v>
      </c>
      <c r="H13" s="5" t="str">
        <f>IF($B13="N/A","N/A",IF(G13&gt;100,"No",IF(G13&lt;95,"No","Yes")))</f>
        <v>Yes</v>
      </c>
      <c r="I13" s="6">
        <v>-1.0999999999999999E-2</v>
      </c>
      <c r="J13" s="6">
        <v>1.15E-2</v>
      </c>
      <c r="K13" s="85" t="str">
        <f t="shared" si="0"/>
        <v>Yes</v>
      </c>
    </row>
    <row r="14" spans="1:11" x14ac:dyDescent="0.25">
      <c r="A14" s="81" t="s">
        <v>822</v>
      </c>
      <c r="B14" s="21" t="s">
        <v>220</v>
      </c>
      <c r="C14" s="4">
        <v>1.149770336</v>
      </c>
      <c r="D14" s="5" t="str">
        <f>IF($B14="N/A","N/A",IF(C14&gt;1,"Yes","No"))</f>
        <v>Yes</v>
      </c>
      <c r="E14" s="4">
        <v>1.1521835524999999</v>
      </c>
      <c r="F14" s="5" t="str">
        <f>IF($B14="N/A","N/A",IF(E14&gt;1,"Yes","No"))</f>
        <v>Yes</v>
      </c>
      <c r="G14" s="4">
        <v>1.1469997451</v>
      </c>
      <c r="H14" s="5" t="str">
        <f>IF($B14="N/A","N/A",IF(G14&gt;1,"Yes","No"))</f>
        <v>Yes</v>
      </c>
      <c r="I14" s="6">
        <v>0.2099</v>
      </c>
      <c r="J14" s="6">
        <v>-0.45</v>
      </c>
      <c r="K14" s="85" t="str">
        <f t="shared" si="0"/>
        <v>Yes</v>
      </c>
    </row>
    <row r="15" spans="1:11" x14ac:dyDescent="0.25">
      <c r="A15" s="81" t="s">
        <v>311</v>
      </c>
      <c r="B15" s="21" t="s">
        <v>214</v>
      </c>
      <c r="C15" s="4">
        <v>99.500819707000005</v>
      </c>
      <c r="D15" s="5" t="str">
        <f>IF($B15="N/A","N/A",IF(C15&gt;100,"No",IF(C15&lt;95,"No","Yes")))</f>
        <v>Yes</v>
      </c>
      <c r="E15" s="4">
        <v>99.379400637000003</v>
      </c>
      <c r="F15" s="5" t="str">
        <f>IF($B15="N/A","N/A",IF(E15&gt;100,"No",IF(E15&lt;95,"No","Yes")))</f>
        <v>Yes</v>
      </c>
      <c r="G15" s="4">
        <v>98.266933082999998</v>
      </c>
      <c r="H15" s="5" t="str">
        <f>IF($B15="N/A","N/A",IF(G15&gt;100,"No",IF(G15&lt;95,"No","Yes")))</f>
        <v>Yes</v>
      </c>
      <c r="I15" s="6">
        <v>-0.122</v>
      </c>
      <c r="J15" s="6">
        <v>-1.1200000000000001</v>
      </c>
      <c r="K15" s="85" t="str">
        <f t="shared" si="0"/>
        <v>Yes</v>
      </c>
    </row>
    <row r="16" spans="1:11" x14ac:dyDescent="0.25">
      <c r="A16" s="81" t="s">
        <v>823</v>
      </c>
      <c r="B16" s="21" t="s">
        <v>221</v>
      </c>
      <c r="C16" s="4">
        <v>9.3926658992000007</v>
      </c>
      <c r="D16" s="5" t="str">
        <f>IF($B16="N/A","N/A",IF(C16&gt;3,"Yes","No"))</f>
        <v>Yes</v>
      </c>
      <c r="E16" s="4">
        <v>9.3809711518000007</v>
      </c>
      <c r="F16" s="5" t="str">
        <f>IF($B16="N/A","N/A",IF(E16&gt;3,"Yes","No"))</f>
        <v>Yes</v>
      </c>
      <c r="G16" s="4">
        <v>9.3192796083000005</v>
      </c>
      <c r="H16" s="5" t="str">
        <f>IF($B16="N/A","N/A",IF(G16&gt;3,"Yes","No"))</f>
        <v>Yes</v>
      </c>
      <c r="I16" s="6">
        <v>-0.125</v>
      </c>
      <c r="J16" s="6">
        <v>-0.65800000000000003</v>
      </c>
      <c r="K16" s="85" t="str">
        <f t="shared" si="0"/>
        <v>Yes</v>
      </c>
    </row>
    <row r="17" spans="1:11" x14ac:dyDescent="0.25">
      <c r="A17" s="81" t="s">
        <v>824</v>
      </c>
      <c r="B17" s="21" t="s">
        <v>222</v>
      </c>
      <c r="C17" s="4">
        <v>4.9670567928000002</v>
      </c>
      <c r="D17" s="5" t="str">
        <f>IF($B17="N/A","N/A",IF(C17&gt;=8,"No",IF(C17&lt;2,"No","Yes")))</f>
        <v>Yes</v>
      </c>
      <c r="E17" s="4">
        <v>5.0610790913999999</v>
      </c>
      <c r="F17" s="5" t="str">
        <f>IF($B17="N/A","N/A",IF(E17&gt;=8,"No",IF(E17&lt;2,"No","Yes")))</f>
        <v>Yes</v>
      </c>
      <c r="G17" s="4">
        <v>5.0038058118000004</v>
      </c>
      <c r="H17" s="5" t="str">
        <f>IF($B17="N/A","N/A",IF(G17&gt;=8,"No",IF(G17&lt;2,"No","Yes")))</f>
        <v>Yes</v>
      </c>
      <c r="I17" s="6">
        <v>1.893</v>
      </c>
      <c r="J17" s="6">
        <v>-1.1299999999999999</v>
      </c>
      <c r="K17" s="85" t="str">
        <f t="shared" si="0"/>
        <v>Yes</v>
      </c>
    </row>
    <row r="18" spans="1:11" x14ac:dyDescent="0.25">
      <c r="A18" s="81" t="s">
        <v>825</v>
      </c>
      <c r="B18" s="21" t="s">
        <v>222</v>
      </c>
      <c r="C18" s="4">
        <v>4.9767959982000001</v>
      </c>
      <c r="D18" s="5" t="str">
        <f>IF($B18="N/A","N/A",IF(C18&gt;=8,"No",IF(C18&lt;2,"No","Yes")))</f>
        <v>Yes</v>
      </c>
      <c r="E18" s="4">
        <v>5.0278860229999998</v>
      </c>
      <c r="F18" s="5" t="str">
        <f>IF($B18="N/A","N/A",IF(E18&gt;=8,"No",IF(E18&lt;2,"No","Yes")))</f>
        <v>Yes</v>
      </c>
      <c r="G18" s="4">
        <v>4.9944642111000004</v>
      </c>
      <c r="H18" s="5" t="str">
        <f>IF($B18="N/A","N/A",IF(G18&gt;=8,"No",IF(G18&lt;2,"No","Yes")))</f>
        <v>Yes</v>
      </c>
      <c r="I18" s="6">
        <v>1.0269999999999999</v>
      </c>
      <c r="J18" s="6">
        <v>-0.66500000000000004</v>
      </c>
      <c r="K18" s="85" t="str">
        <f t="shared" si="0"/>
        <v>Yes</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98.159863802999993</v>
      </c>
      <c r="D20" s="5" t="str">
        <f>IF($B20="N/A","N/A",IF(C20&gt;100,"No",IF(C20&lt;95,"No","Yes")))</f>
        <v>Yes</v>
      </c>
      <c r="E20" s="4">
        <v>98.16397431</v>
      </c>
      <c r="F20" s="5" t="str">
        <f>IF($B20="N/A","N/A",IF(E20&gt;100,"No",IF(E20&lt;95,"No","Yes")))</f>
        <v>Yes</v>
      </c>
      <c r="G20" s="4">
        <v>97.197528849999998</v>
      </c>
      <c r="H20" s="5" t="str">
        <f>IF($B20="N/A","N/A",IF(G20&gt;100,"No",IF(G20&lt;95,"No","Yes")))</f>
        <v>Yes</v>
      </c>
      <c r="I20" s="6">
        <v>4.1999999999999997E-3</v>
      </c>
      <c r="J20" s="6">
        <v>-0.98499999999999999</v>
      </c>
      <c r="K20" s="85" t="str">
        <f t="shared" si="0"/>
        <v>Yes</v>
      </c>
    </row>
    <row r="21" spans="1:11" x14ac:dyDescent="0.25">
      <c r="A21" s="81" t="s">
        <v>313</v>
      </c>
      <c r="B21" s="21" t="s">
        <v>214</v>
      </c>
      <c r="C21" s="4">
        <v>98.60965152</v>
      </c>
      <c r="D21" s="5" t="str">
        <f>IF($B21="N/A","N/A",IF(C21&gt;100,"No",IF(C21&lt;95,"No","Yes")))</f>
        <v>Yes</v>
      </c>
      <c r="E21" s="4">
        <v>98.585610754000001</v>
      </c>
      <c r="F21" s="5" t="str">
        <f>IF($B21="N/A","N/A",IF(E21&gt;100,"No",IF(E21&lt;95,"No","Yes")))</f>
        <v>Yes</v>
      </c>
      <c r="G21" s="4">
        <v>98.865350895000006</v>
      </c>
      <c r="H21" s="5" t="str">
        <f>IF($B21="N/A","N/A",IF(G21&gt;100,"No",IF(G21&lt;95,"No","Yes")))</f>
        <v>Yes</v>
      </c>
      <c r="I21" s="6">
        <v>-2.4E-2</v>
      </c>
      <c r="J21" s="6">
        <v>0.2838</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6.3946466853999997</v>
      </c>
      <c r="D24" s="5" t="str">
        <f>IF($B24="N/A","N/A",IF(C24&gt;=2,"Yes","No"))</f>
        <v>Yes</v>
      </c>
      <c r="E24" s="4">
        <v>6.5440759564000004</v>
      </c>
      <c r="F24" s="5" t="str">
        <f>IF($B24="N/A","N/A",IF(E24&gt;=2,"Yes","No"))</f>
        <v>Yes</v>
      </c>
      <c r="G24" s="4">
        <v>6.7451066345999999</v>
      </c>
      <c r="H24" s="5" t="str">
        <f>IF($B24="N/A","N/A",IF(G24&gt;=2,"Yes","No"))</f>
        <v>Yes</v>
      </c>
      <c r="I24" s="6">
        <v>2.3370000000000002</v>
      </c>
      <c r="J24" s="6">
        <v>3.0720000000000001</v>
      </c>
      <c r="K24" s="85" t="str">
        <f t="shared" si="0"/>
        <v>Yes</v>
      </c>
    </row>
    <row r="25" spans="1:11" x14ac:dyDescent="0.25">
      <c r="A25" s="81" t="s">
        <v>827</v>
      </c>
      <c r="B25" s="21" t="s">
        <v>226</v>
      </c>
      <c r="C25" s="4">
        <v>4.3980411114000004</v>
      </c>
      <c r="D25" s="5" t="str">
        <f>IF($B25="N/A","N/A",IF(C25&gt;30,"No",IF(C25&lt;5,"No","Yes")))</f>
        <v>No</v>
      </c>
      <c r="E25" s="4">
        <v>4.2905889509000001</v>
      </c>
      <c r="F25" s="5" t="str">
        <f>IF($B25="N/A","N/A",IF(E25&gt;30,"No",IF(E25&lt;5,"No","Yes")))</f>
        <v>No</v>
      </c>
      <c r="G25" s="4">
        <v>3.7729886228999998</v>
      </c>
      <c r="H25" s="5" t="str">
        <f>IF($B25="N/A","N/A",IF(G25&gt;30,"No",IF(G25&lt;5,"No","Yes")))</f>
        <v>No</v>
      </c>
      <c r="I25" s="6">
        <v>-2.44</v>
      </c>
      <c r="J25" s="6">
        <v>-12.1</v>
      </c>
      <c r="K25" s="85" t="str">
        <f t="shared" si="0"/>
        <v>Yes</v>
      </c>
    </row>
    <row r="26" spans="1:11" x14ac:dyDescent="0.25">
      <c r="A26" s="81" t="s">
        <v>828</v>
      </c>
      <c r="B26" s="21" t="s">
        <v>227</v>
      </c>
      <c r="C26" s="4">
        <v>22.516709404</v>
      </c>
      <c r="D26" s="5" t="str">
        <f>IF($B26="N/A","N/A",IF(C26&gt;75,"No",IF(C26&lt;15,"No","Yes")))</f>
        <v>Yes</v>
      </c>
      <c r="E26" s="4">
        <v>22.610640908000001</v>
      </c>
      <c r="F26" s="5" t="str">
        <f>IF($B26="N/A","N/A",IF(E26&gt;75,"No",IF(E26&lt;15,"No","Yes")))</f>
        <v>Yes</v>
      </c>
      <c r="G26" s="4">
        <v>23.138482240999998</v>
      </c>
      <c r="H26" s="5" t="str">
        <f>IF($B26="N/A","N/A",IF(G26&gt;75,"No",IF(G26&lt;15,"No","Yes")))</f>
        <v>Yes</v>
      </c>
      <c r="I26" s="6">
        <v>0.41720000000000002</v>
      </c>
      <c r="J26" s="6">
        <v>2.3340000000000001</v>
      </c>
      <c r="K26" s="85" t="str">
        <f t="shared" si="0"/>
        <v>Yes</v>
      </c>
    </row>
    <row r="27" spans="1:11" x14ac:dyDescent="0.25">
      <c r="A27" s="81" t="s">
        <v>829</v>
      </c>
      <c r="B27" s="21" t="s">
        <v>228</v>
      </c>
      <c r="C27" s="4">
        <v>73.085249485000006</v>
      </c>
      <c r="D27" s="5" t="str">
        <f>IF($B27="N/A","N/A",IF(C27&gt;70,"No",IF(C27&lt;25,"No","Yes")))</f>
        <v>No</v>
      </c>
      <c r="E27" s="4">
        <v>73.098770141000003</v>
      </c>
      <c r="F27" s="5" t="str">
        <f>IF($B27="N/A","N/A",IF(E27&gt;70,"No",IF(E27&lt;25,"No","Yes")))</f>
        <v>No</v>
      </c>
      <c r="G27" s="4">
        <v>73.088529136000005</v>
      </c>
      <c r="H27" s="5" t="str">
        <f>IF($B27="N/A","N/A",IF(G27&gt;70,"No",IF(G27&lt;25,"No","Yes")))</f>
        <v>No</v>
      </c>
      <c r="I27" s="6">
        <v>1.8499999999999999E-2</v>
      </c>
      <c r="J27" s="6">
        <v>-1.4E-2</v>
      </c>
      <c r="K27" s="85" t="str">
        <f t="shared" si="0"/>
        <v>Yes</v>
      </c>
    </row>
    <row r="28" spans="1:11" x14ac:dyDescent="0.25">
      <c r="A28" s="81" t="s">
        <v>318</v>
      </c>
      <c r="B28" s="21" t="s">
        <v>229</v>
      </c>
      <c r="C28" s="4">
        <v>57.336373954000003</v>
      </c>
      <c r="D28" s="5" t="str">
        <f>IF($B28="N/A","N/A",IF(C28&gt;70,"No",IF(C28&lt;35,"No","Yes")))</f>
        <v>Yes</v>
      </c>
      <c r="E28" s="4">
        <v>58.372421471999999</v>
      </c>
      <c r="F28" s="5" t="str">
        <f>IF($B28="N/A","N/A",IF(E28&gt;70,"No",IF(E28&lt;35,"No","Yes")))</f>
        <v>Yes</v>
      </c>
      <c r="G28" s="4">
        <v>57.276842148</v>
      </c>
      <c r="H28" s="5" t="str">
        <f>IF($B28="N/A","N/A",IF(G28&gt;70,"No",IF(G28&lt;35,"No","Yes")))</f>
        <v>Yes</v>
      </c>
      <c r="I28" s="6">
        <v>1.8069999999999999</v>
      </c>
      <c r="J28" s="6">
        <v>-1.88</v>
      </c>
      <c r="K28" s="85" t="str">
        <f t="shared" si="0"/>
        <v>Yes</v>
      </c>
    </row>
    <row r="29" spans="1:11" x14ac:dyDescent="0.25">
      <c r="A29" s="81" t="s">
        <v>830</v>
      </c>
      <c r="B29" s="21" t="s">
        <v>220</v>
      </c>
      <c r="C29" s="4">
        <v>2.0206748657000002</v>
      </c>
      <c r="D29" s="5" t="str">
        <f>IF($B29="N/A","N/A",IF(C29&gt;1,"Yes","No"))</f>
        <v>Yes</v>
      </c>
      <c r="E29" s="4">
        <v>2.0195503594000002</v>
      </c>
      <c r="F29" s="5" t="str">
        <f>IF($B29="N/A","N/A",IF(E29&gt;1,"Yes","No"))</f>
        <v>Yes</v>
      </c>
      <c r="G29" s="4">
        <v>2.0635768190000001</v>
      </c>
      <c r="H29" s="5" t="str">
        <f>IF($B29="N/A","N/A",IF(G29&gt;1,"Yes","No"))</f>
        <v>Yes</v>
      </c>
      <c r="I29" s="6">
        <v>-5.6000000000000001E-2</v>
      </c>
      <c r="J29" s="6">
        <v>2.1800000000000002</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99.998167121999998</v>
      </c>
      <c r="D31" s="5" t="str">
        <f>IF($B31="N/A","N/A",IF(C31&gt;15,"No",IF(C31&lt;-15,"No","Yes")))</f>
        <v>N/A</v>
      </c>
      <c r="E31" s="4">
        <v>100</v>
      </c>
      <c r="F31" s="5" t="str">
        <f>IF($B31="N/A","N/A",IF(E31&gt;15,"No",IF(E31&lt;-15,"No","Yes")))</f>
        <v>N/A</v>
      </c>
      <c r="G31" s="4">
        <v>99.998220133999993</v>
      </c>
      <c r="H31" s="5" t="str">
        <f>IF($B31="N/A","N/A",IF(G31&gt;15,"No",IF(G31&lt;-15,"No","Yes")))</f>
        <v>N/A</v>
      </c>
      <c r="I31" s="6">
        <v>1.8E-3</v>
      </c>
      <c r="J31" s="6">
        <v>-2E-3</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99.994660306</v>
      </c>
      <c r="H33" s="5" t="str">
        <f>IF($B33="N/A","N/A",IF(G33&gt;15,"No",IF(G33&lt;-15,"No","Yes")))</f>
        <v>N/A</v>
      </c>
      <c r="I33" s="6">
        <v>0</v>
      </c>
      <c r="J33" s="6">
        <v>-5.0000000000000001E-3</v>
      </c>
      <c r="K33" s="85" t="str">
        <f t="shared" si="0"/>
        <v>Yes</v>
      </c>
    </row>
    <row r="34" spans="1:11" x14ac:dyDescent="0.25">
      <c r="A34" s="81" t="s">
        <v>322</v>
      </c>
      <c r="B34" s="21" t="s">
        <v>230</v>
      </c>
      <c r="C34" s="4">
        <v>0</v>
      </c>
      <c r="D34" s="5" t="str">
        <f>IF($B34="N/A","N/A",IF(C34&gt;=90,"Yes","No"))</f>
        <v>No</v>
      </c>
      <c r="E34" s="4">
        <v>0</v>
      </c>
      <c r="F34" s="5" t="str">
        <f>IF($B34="N/A","N/A",IF(E34&gt;=90,"Yes","No"))</f>
        <v>No</v>
      </c>
      <c r="G34" s="4">
        <v>4.5875300700000003E-2</v>
      </c>
      <c r="H34" s="5" t="str">
        <f>IF($B34="N/A","N/A",IF(G34&gt;=90,"Yes","No"))</f>
        <v>No</v>
      </c>
      <c r="I34" s="6" t="s">
        <v>1747</v>
      </c>
      <c r="J34" s="6" t="s">
        <v>1747</v>
      </c>
      <c r="K34" s="85" t="str">
        <f t="shared" si="0"/>
        <v>N/A</v>
      </c>
    </row>
    <row r="35" spans="1:11" x14ac:dyDescent="0.25">
      <c r="A35" s="81" t="s">
        <v>323</v>
      </c>
      <c r="B35" s="21" t="s">
        <v>213</v>
      </c>
      <c r="C35" s="4">
        <v>14.908150826</v>
      </c>
      <c r="D35" s="5" t="str">
        <f>IF($B35="N/A","N/A",IF(C35&gt;15,"No",IF(C35&lt;-15,"No","Yes")))</f>
        <v>N/A</v>
      </c>
      <c r="E35" s="4">
        <v>14.735626733</v>
      </c>
      <c r="F35" s="5" t="str">
        <f>IF($B35="N/A","N/A",IF(E35&gt;15,"No",IF(E35&lt;-15,"No","Yes")))</f>
        <v>N/A</v>
      </c>
      <c r="G35" s="4">
        <v>14.608734656999999</v>
      </c>
      <c r="H35" s="5" t="str">
        <f>IF($B35="N/A","N/A",IF(G35&gt;15,"No",IF(G35&lt;-15,"No","Yes")))</f>
        <v>N/A</v>
      </c>
      <c r="I35" s="6">
        <v>-1.1599999999999999</v>
      </c>
      <c r="J35" s="6">
        <v>-0.86099999999999999</v>
      </c>
      <c r="K35" s="85" t="str">
        <f t="shared" si="0"/>
        <v>Yes</v>
      </c>
    </row>
    <row r="36" spans="1:11" x14ac:dyDescent="0.25">
      <c r="A36" s="81" t="s">
        <v>1705</v>
      </c>
      <c r="B36" s="21" t="s">
        <v>213</v>
      </c>
      <c r="C36" s="4">
        <v>16.241750389</v>
      </c>
      <c r="D36" s="5" t="str">
        <f>IF($B36="N/A","N/A",IF(C36&gt;15,"No",IF(C36&lt;-15,"No","Yes")))</f>
        <v>N/A</v>
      </c>
      <c r="E36" s="4">
        <v>15.765491789</v>
      </c>
      <c r="F36" s="5" t="str">
        <f>IF($B36="N/A","N/A",IF(E36&gt;15,"No",IF(E36&lt;-15,"No","Yes")))</f>
        <v>N/A</v>
      </c>
      <c r="G36" s="4">
        <v>15.798434123</v>
      </c>
      <c r="H36" s="5" t="str">
        <f>IF($B36="N/A","N/A",IF(G36&gt;15,"No",IF(G36&lt;-15,"No","Yes")))</f>
        <v>N/A</v>
      </c>
      <c r="I36" s="6">
        <v>-2.93</v>
      </c>
      <c r="J36" s="6">
        <v>0.20899999999999999</v>
      </c>
      <c r="K36" s="85" t="str">
        <f t="shared" si="0"/>
        <v>Yes</v>
      </c>
    </row>
    <row r="37" spans="1:11" x14ac:dyDescent="0.25">
      <c r="A37" s="81" t="s">
        <v>372</v>
      </c>
      <c r="B37" s="21" t="s">
        <v>231</v>
      </c>
      <c r="C37" s="4">
        <v>80.409012568999998</v>
      </c>
      <c r="D37" s="5" t="str">
        <f>IF($B37="N/A","N/A",IF(C37&gt;90,"No",IF(C37&lt;75,"No","Yes")))</f>
        <v>Yes</v>
      </c>
      <c r="E37" s="4">
        <v>80.745956311</v>
      </c>
      <c r="F37" s="5" t="str">
        <f>IF($B37="N/A","N/A",IF(E37&gt;90,"No",IF(E37&lt;75,"No","Yes")))</f>
        <v>Yes</v>
      </c>
      <c r="G37" s="4">
        <v>80.317457081000001</v>
      </c>
      <c r="H37" s="5" t="str">
        <f>IF($B37="N/A","N/A",IF(G37&gt;90,"No",IF(G37&lt;75,"No","Yes")))</f>
        <v>Yes</v>
      </c>
      <c r="I37" s="6">
        <v>0.41899999999999998</v>
      </c>
      <c r="J37" s="6">
        <v>-0.53100000000000003</v>
      </c>
      <c r="K37" s="85" t="str">
        <f>IF(J37="Div by 0", "N/A", IF(J37="N/A","N/A", IF(J37&gt;30, "No", IF(J37&lt;-30, "No", "Yes"))))</f>
        <v>Yes</v>
      </c>
    </row>
    <row r="38" spans="1:11" x14ac:dyDescent="0.25">
      <c r="A38" s="81" t="s">
        <v>373</v>
      </c>
      <c r="B38" s="21" t="s">
        <v>232</v>
      </c>
      <c r="C38" s="4">
        <v>15.164571861000001</v>
      </c>
      <c r="D38" s="5" t="str">
        <f>IF($B38="N/A","N/A",IF(C38&gt;10,"No",IF(C38&lt;1,"No","Yes")))</f>
        <v>No</v>
      </c>
      <c r="E38" s="4">
        <v>15.341793553</v>
      </c>
      <c r="F38" s="5" t="str">
        <f>IF($B38="N/A","N/A",IF(E38&gt;10,"No",IF(E38&lt;1,"No","Yes")))</f>
        <v>No</v>
      </c>
      <c r="G38" s="4">
        <v>16.036985687000001</v>
      </c>
      <c r="H38" s="5" t="str">
        <f>IF($B38="N/A","N/A",IF(G38&gt;10,"No",IF(G38&lt;1,"No","Yes")))</f>
        <v>No</v>
      </c>
      <c r="I38" s="6">
        <v>1.169</v>
      </c>
      <c r="J38" s="6">
        <v>4.5309999999999997</v>
      </c>
      <c r="K38" s="85" t="str">
        <f>IF(J38="Div by 0", "N/A", IF(J38="N/A","N/A", IF(J38&gt;30, "No", IF(J38&lt;-30, "No", "Yes"))))</f>
        <v>Yes</v>
      </c>
    </row>
    <row r="39" spans="1:11" x14ac:dyDescent="0.25">
      <c r="A39" s="81" t="s">
        <v>374</v>
      </c>
      <c r="B39" s="21" t="s">
        <v>233</v>
      </c>
      <c r="C39" s="4">
        <v>2.4780360671000001</v>
      </c>
      <c r="D39" s="5" t="str">
        <f>IF($B39="N/A","N/A",IF(C39&gt;2,"No",IF(C39&lt;=0,"No","Yes")))</f>
        <v>No</v>
      </c>
      <c r="E39" s="4">
        <v>1.5216024247</v>
      </c>
      <c r="F39" s="5" t="str">
        <f>IF($B39="N/A","N/A",IF(E39&gt;2,"No",IF(E39&lt;=0,"No","Yes")))</f>
        <v>Yes</v>
      </c>
      <c r="G39" s="4">
        <v>1.3008196386999999</v>
      </c>
      <c r="H39" s="5" t="str">
        <f>IF($B39="N/A","N/A",IF(G39&gt;2,"No",IF(G39&lt;=0,"No","Yes")))</f>
        <v>Yes</v>
      </c>
      <c r="I39" s="6">
        <v>-38.6</v>
      </c>
      <c r="J39" s="6">
        <v>-14.5</v>
      </c>
      <c r="K39" s="85" t="str">
        <f>IF(J39="Div by 0", "N/A", IF(J39="N/A","N/A", IF(J39&gt;30, "No", IF(J39&lt;-30, "No", "Yes"))))</f>
        <v>Yes</v>
      </c>
    </row>
    <row r="40" spans="1:11" x14ac:dyDescent="0.25">
      <c r="A40" s="97" t="s">
        <v>375</v>
      </c>
      <c r="B40" s="93" t="s">
        <v>234</v>
      </c>
      <c r="C40" s="98">
        <v>0.52755475220000003</v>
      </c>
      <c r="D40" s="94" t="str">
        <f>IF($B40="N/A","N/A",IF(C40&gt;3,"No",IF(C40&lt;=0,"No","Yes")))</f>
        <v>Yes</v>
      </c>
      <c r="E40" s="98">
        <v>0.7319361257</v>
      </c>
      <c r="F40" s="94" t="str">
        <f>IF($B40="N/A","N/A",IF(E40&gt;3,"No",IF(E40&lt;=0,"No","Yes")))</f>
        <v>Yes</v>
      </c>
      <c r="G40" s="98">
        <v>0.71871304489999999</v>
      </c>
      <c r="H40" s="94" t="str">
        <f>IF($B40="N/A","N/A",IF(G40&gt;3,"No",IF(G40&lt;=0,"No","Yes")))</f>
        <v>Yes</v>
      </c>
      <c r="I40" s="95">
        <v>38.74</v>
      </c>
      <c r="J40" s="95">
        <v>-1.81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34203</v>
      </c>
      <c r="D6" s="5" t="str">
        <f>IF($B6="N/A","N/A",IF(C6&gt;15,"No",IF(C6&lt;-15,"No","Yes")))</f>
        <v>N/A</v>
      </c>
      <c r="E6" s="22">
        <v>36352</v>
      </c>
      <c r="F6" s="5" t="str">
        <f>IF($B6="N/A","N/A",IF(E6&gt;15,"No",IF(E6&lt;-15,"No","Yes")))</f>
        <v>N/A</v>
      </c>
      <c r="G6" s="22">
        <v>37343</v>
      </c>
      <c r="H6" s="5" t="str">
        <f>IF($B6="N/A","N/A",IF(G6&gt;15,"No",IF(G6&lt;-15,"No","Yes")))</f>
        <v>N/A</v>
      </c>
      <c r="I6" s="6">
        <v>6.2830000000000004</v>
      </c>
      <c r="J6" s="6">
        <v>2.726</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1268.5383446000001</v>
      </c>
      <c r="D9" s="5" t="str">
        <f>IF($B9="N/A","N/A",IF(C9&gt;15,"No",IF(C9&lt;-15,"No","Yes")))</f>
        <v>N/A</v>
      </c>
      <c r="E9" s="51">
        <v>1318.5954005000001</v>
      </c>
      <c r="F9" s="5" t="str">
        <f>IF($B9="N/A","N/A",IF(E9&gt;15,"No",IF(E9&lt;-15,"No","Yes")))</f>
        <v>N/A</v>
      </c>
      <c r="G9" s="51">
        <v>1400.2919155</v>
      </c>
      <c r="H9" s="5" t="str">
        <f>IF($B9="N/A","N/A",IF(G9&gt;15,"No",IF(G9&lt;-15,"No","Yes")))</f>
        <v>N/A</v>
      </c>
      <c r="I9" s="6">
        <v>3.9460000000000002</v>
      </c>
      <c r="J9" s="6">
        <v>6.1959999999999997</v>
      </c>
      <c r="K9" s="85" t="str">
        <f t="shared" si="0"/>
        <v>Yes</v>
      </c>
    </row>
    <row r="10" spans="1:11" x14ac:dyDescent="0.25">
      <c r="A10" s="81" t="s">
        <v>309</v>
      </c>
      <c r="B10" s="21" t="s">
        <v>213</v>
      </c>
      <c r="C10" s="4">
        <v>1.1314796948000001</v>
      </c>
      <c r="D10" s="5" t="str">
        <f>IF($B10="N/A","N/A",IF(C10&gt;15,"No",IF(C10&lt;-15,"No","Yes")))</f>
        <v>N/A</v>
      </c>
      <c r="E10" s="4">
        <v>1.2296434859000001</v>
      </c>
      <c r="F10" s="5" t="str">
        <f>IF($B10="N/A","N/A",IF(E10&gt;15,"No",IF(E10&lt;-15,"No","Yes")))</f>
        <v>N/A</v>
      </c>
      <c r="G10" s="4">
        <v>1.2264681466</v>
      </c>
      <c r="H10" s="5" t="str">
        <f>IF($B10="N/A","N/A",IF(G10&gt;15,"No",IF(G10&lt;-15,"No","Yes")))</f>
        <v>N/A</v>
      </c>
      <c r="I10" s="6">
        <v>8.6760000000000002</v>
      </c>
      <c r="J10" s="6">
        <v>-0.25800000000000001</v>
      </c>
      <c r="K10" s="85" t="str">
        <f t="shared" si="0"/>
        <v>Yes</v>
      </c>
    </row>
    <row r="11" spans="1:11" x14ac:dyDescent="0.25">
      <c r="A11" s="81" t="s">
        <v>821</v>
      </c>
      <c r="B11" s="21" t="s">
        <v>213</v>
      </c>
      <c r="C11" s="51">
        <v>921.65891472999999</v>
      </c>
      <c r="D11" s="5" t="str">
        <f>IF($B11="N/A","N/A",IF(C11&gt;15,"No",IF(C11&lt;-15,"No","Yes")))</f>
        <v>N/A</v>
      </c>
      <c r="E11" s="51">
        <v>895.27516778999995</v>
      </c>
      <c r="F11" s="5" t="str">
        <f>IF($B11="N/A","N/A",IF(E11&gt;15,"No",IF(E11&lt;-15,"No","Yes")))</f>
        <v>N/A</v>
      </c>
      <c r="G11" s="51">
        <v>1239.3558952000001</v>
      </c>
      <c r="H11" s="5" t="str">
        <f>IF($B11="N/A","N/A",IF(G11&gt;15,"No",IF(G11&lt;-15,"No","Yes")))</f>
        <v>N/A</v>
      </c>
      <c r="I11" s="6">
        <v>-2.86</v>
      </c>
      <c r="J11" s="6">
        <v>38.43</v>
      </c>
      <c r="K11" s="85" t="str">
        <f t="shared" si="0"/>
        <v>No</v>
      </c>
    </row>
    <row r="12" spans="1:11" x14ac:dyDescent="0.25">
      <c r="A12" s="81" t="s">
        <v>310</v>
      </c>
      <c r="B12" s="21" t="s">
        <v>214</v>
      </c>
      <c r="C12" s="4">
        <v>85.711779668000005</v>
      </c>
      <c r="D12" s="5" t="str">
        <f>IF($B12="N/A","N/A",IF(C12&gt;100,"No",IF(C12&lt;95,"No","Yes")))</f>
        <v>No</v>
      </c>
      <c r="E12" s="4">
        <v>0.14029489440000001</v>
      </c>
      <c r="F12" s="5" t="str">
        <f>IF($B12="N/A","N/A",IF(E12&gt;100,"No",IF(E12&lt;95,"No","Yes")))</f>
        <v>No</v>
      </c>
      <c r="G12" s="4">
        <v>3.4303617812999998</v>
      </c>
      <c r="H12" s="5" t="str">
        <f>IF($B12="N/A","N/A",IF(G12&gt;100,"No",IF(G12&lt;95,"No","Yes")))</f>
        <v>No</v>
      </c>
      <c r="I12" s="6">
        <v>-99.8</v>
      </c>
      <c r="J12" s="6">
        <v>2345</v>
      </c>
      <c r="K12" s="85" t="str">
        <f t="shared" si="0"/>
        <v>No</v>
      </c>
    </row>
    <row r="13" spans="1:11" x14ac:dyDescent="0.25">
      <c r="A13" s="81" t="s">
        <v>822</v>
      </c>
      <c r="B13" s="21" t="s">
        <v>220</v>
      </c>
      <c r="C13" s="4">
        <v>1.2553213262</v>
      </c>
      <c r="D13" s="5" t="str">
        <f>IF($B13="N/A","N/A",IF(C13&gt;1,"Yes","No"))</f>
        <v>Yes</v>
      </c>
      <c r="E13" s="4">
        <v>1.2156862745000001</v>
      </c>
      <c r="F13" s="5" t="str">
        <f>IF($B13="N/A","N/A",IF(E13&gt;1,"Yes","No"))</f>
        <v>Yes</v>
      </c>
      <c r="G13" s="4">
        <v>1.2802498047999999</v>
      </c>
      <c r="H13" s="5" t="str">
        <f>IF($B13="N/A","N/A",IF(G13&gt;1,"Yes","No"))</f>
        <v>Yes</v>
      </c>
      <c r="I13" s="6">
        <v>-3.16</v>
      </c>
      <c r="J13" s="6">
        <v>5.3109999999999999</v>
      </c>
      <c r="K13" s="85" t="str">
        <f t="shared" si="0"/>
        <v>Yes</v>
      </c>
    </row>
    <row r="14" spans="1:11" x14ac:dyDescent="0.25">
      <c r="A14" s="81" t="s">
        <v>311</v>
      </c>
      <c r="B14" s="21" t="s">
        <v>214</v>
      </c>
      <c r="C14" s="4">
        <v>84.536444172000003</v>
      </c>
      <c r="D14" s="5" t="str">
        <f>IF($B14="N/A","N/A",IF(C14&gt;100,"No",IF(C14&lt;95,"No","Yes")))</f>
        <v>No</v>
      </c>
      <c r="E14" s="4">
        <v>0.1292913732</v>
      </c>
      <c r="F14" s="5" t="str">
        <f>IF($B14="N/A","N/A",IF(E14&gt;100,"No",IF(E14&lt;95,"No","Yes")))</f>
        <v>No</v>
      </c>
      <c r="G14" s="4">
        <v>4.1319658303000004</v>
      </c>
      <c r="H14" s="5" t="str">
        <f>IF($B14="N/A","N/A",IF(G14&gt;100,"No",IF(G14&lt;95,"No","Yes")))</f>
        <v>No</v>
      </c>
      <c r="I14" s="6">
        <v>-99.8</v>
      </c>
      <c r="J14" s="6">
        <v>3096</v>
      </c>
      <c r="K14" s="85" t="str">
        <f t="shared" si="0"/>
        <v>No</v>
      </c>
    </row>
    <row r="15" spans="1:11" x14ac:dyDescent="0.25">
      <c r="A15" s="81" t="s">
        <v>823</v>
      </c>
      <c r="B15" s="21" t="s">
        <v>221</v>
      </c>
      <c r="C15" s="4">
        <v>12.297260842</v>
      </c>
      <c r="D15" s="5" t="str">
        <f>IF($B15="N/A","N/A",IF(C15&gt;3,"Yes","No"))</f>
        <v>Yes</v>
      </c>
      <c r="E15" s="4">
        <v>11.382978723000001</v>
      </c>
      <c r="F15" s="5" t="str">
        <f>IF($B15="N/A","N/A",IF(E15&gt;3,"Yes","No"))</f>
        <v>Yes</v>
      </c>
      <c r="G15" s="4">
        <v>11.02786779</v>
      </c>
      <c r="H15" s="5" t="str">
        <f>IF($B15="N/A","N/A",IF(G15&gt;3,"Yes","No"))</f>
        <v>Yes</v>
      </c>
      <c r="I15" s="6">
        <v>-7.43</v>
      </c>
      <c r="J15" s="6">
        <v>-3.12</v>
      </c>
      <c r="K15" s="85" t="str">
        <f t="shared" si="0"/>
        <v>Yes</v>
      </c>
    </row>
    <row r="16" spans="1:11" x14ac:dyDescent="0.25">
      <c r="A16" s="81" t="s">
        <v>824</v>
      </c>
      <c r="B16" s="21" t="s">
        <v>222</v>
      </c>
      <c r="C16" s="4">
        <v>6.1784314872000001</v>
      </c>
      <c r="D16" s="5" t="str">
        <f>IF($B16="N/A","N/A",IF(C16&gt;=8,"No",IF(C16&lt;2,"No","Yes")))</f>
        <v>Yes</v>
      </c>
      <c r="E16" s="4">
        <v>6.2503369921000003</v>
      </c>
      <c r="F16" s="5" t="str">
        <f>IF($B16="N/A","N/A",IF(E16&gt;=8,"No",IF(E16&lt;2,"No","Yes")))</f>
        <v>Yes</v>
      </c>
      <c r="G16" s="4">
        <v>6.3196378830000004</v>
      </c>
      <c r="H16" s="5" t="str">
        <f>IF($B16="N/A","N/A",IF(G16&gt;=8,"No",IF(G16&lt;2,"No","Yes")))</f>
        <v>Yes</v>
      </c>
      <c r="I16" s="6">
        <v>1.1639999999999999</v>
      </c>
      <c r="J16" s="6">
        <v>1.109</v>
      </c>
      <c r="K16" s="85" t="str">
        <f t="shared" si="0"/>
        <v>Yes</v>
      </c>
    </row>
    <row r="17" spans="1:11" x14ac:dyDescent="0.25">
      <c r="A17" s="81" t="s">
        <v>312</v>
      </c>
      <c r="B17" s="21" t="s">
        <v>223</v>
      </c>
      <c r="C17" s="4">
        <v>88.957109025999998</v>
      </c>
      <c r="D17" s="5" t="str">
        <f>IF(OR($B17="N/A",$C17="N/A"),"N/A",IF(C17&gt;100,"No",IF(C17&lt;98,"No","Yes")))</f>
        <v>No</v>
      </c>
      <c r="E17" s="4">
        <v>87.728323063000005</v>
      </c>
      <c r="F17" s="5" t="str">
        <f>IF(OR($B17="N/A",$E17="N/A"),"N/A",IF(E17&gt;100,"No",IF(E17&lt;98,"No","Yes")))</f>
        <v>No</v>
      </c>
      <c r="G17" s="4">
        <v>80.389899044000003</v>
      </c>
      <c r="H17" s="5" t="str">
        <f>IF($B17="N/A","N/A",IF(G17&gt;100,"No",IF(G17&lt;98,"No","Yes")))</f>
        <v>No</v>
      </c>
      <c r="I17" s="6">
        <v>-1.38</v>
      </c>
      <c r="J17" s="6">
        <v>-8.36</v>
      </c>
      <c r="K17" s="85" t="str">
        <f t="shared" si="0"/>
        <v>Yes</v>
      </c>
    </row>
    <row r="18" spans="1:11" x14ac:dyDescent="0.25">
      <c r="A18" s="81" t="s">
        <v>31</v>
      </c>
      <c r="B18" s="21" t="s">
        <v>214</v>
      </c>
      <c r="C18" s="4">
        <v>88.740753734999998</v>
      </c>
      <c r="D18" s="5" t="str">
        <f>IF($B18="N/A","N/A",IF(C18&gt;100,"No",IF(C18&lt;95,"No","Yes")))</f>
        <v>No</v>
      </c>
      <c r="E18" s="4">
        <v>87.533010563000005</v>
      </c>
      <c r="F18" s="5" t="str">
        <f>IF($B18="N/A","N/A",IF(E18&gt;100,"No",IF(E18&lt;95,"No","Yes")))</f>
        <v>No</v>
      </c>
      <c r="G18" s="4">
        <v>79.131296360999997</v>
      </c>
      <c r="H18" s="5" t="str">
        <f>IF($B18="N/A","N/A",IF(G18&gt;100,"No",IF(G18&lt;95,"No","Yes")))</f>
        <v>No</v>
      </c>
      <c r="I18" s="6">
        <v>-1.36</v>
      </c>
      <c r="J18" s="6">
        <v>-9.6</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98.389030202000001</v>
      </c>
      <c r="D20" s="5" t="str">
        <f>IF($B20="N/A","N/A",IF(C20&gt;100,"No",IF(C20&lt;98,"No","Yes")))</f>
        <v>Yes</v>
      </c>
      <c r="E20" s="4">
        <v>97.499449823999996</v>
      </c>
      <c r="F20" s="5" t="str">
        <f>IF($B20="N/A","N/A",IF(E20&gt;100,"No",IF(E20&lt;98,"No","Yes")))</f>
        <v>No</v>
      </c>
      <c r="G20" s="4">
        <v>96.944541146000006</v>
      </c>
      <c r="H20" s="5" t="str">
        <f>IF($B20="N/A","N/A",IF(G20&gt;100,"No",IF(G20&lt;98,"No","Yes")))</f>
        <v>No</v>
      </c>
      <c r="I20" s="6">
        <v>-0.90400000000000003</v>
      </c>
      <c r="J20" s="6">
        <v>-0.56899999999999995</v>
      </c>
      <c r="K20" s="85" t="str">
        <f t="shared" si="0"/>
        <v>Yes</v>
      </c>
    </row>
    <row r="21" spans="1:11" x14ac:dyDescent="0.25">
      <c r="A21" s="81" t="s">
        <v>826</v>
      </c>
      <c r="B21" s="21" t="s">
        <v>225</v>
      </c>
      <c r="C21" s="4">
        <v>8.2889278498000003</v>
      </c>
      <c r="D21" s="5" t="str">
        <f>IF($B21="N/A","N/A",IF(C21&gt;=2,"Yes","No"))</f>
        <v>Yes</v>
      </c>
      <c r="E21" s="4">
        <v>8.3837711254999991</v>
      </c>
      <c r="F21" s="5" t="str">
        <f>IF($B21="N/A","N/A",IF(E21&gt;=2,"Yes","No"))</f>
        <v>Yes</v>
      </c>
      <c r="G21" s="4">
        <v>8.4593668857999997</v>
      </c>
      <c r="H21" s="5" t="str">
        <f>IF($B21="N/A","N/A",IF(G21&gt;=2,"Yes","No"))</f>
        <v>Yes</v>
      </c>
      <c r="I21" s="6">
        <v>1.1439999999999999</v>
      </c>
      <c r="J21" s="6">
        <v>0.90169999999999995</v>
      </c>
      <c r="K21" s="85" t="str">
        <f t="shared" si="0"/>
        <v>Yes</v>
      </c>
    </row>
    <row r="22" spans="1:11" x14ac:dyDescent="0.25">
      <c r="A22" s="81" t="s">
        <v>827</v>
      </c>
      <c r="B22" s="21" t="s">
        <v>226</v>
      </c>
      <c r="C22" s="4">
        <v>5.3191489362000004</v>
      </c>
      <c r="D22" s="5" t="str">
        <f>IF($B22="N/A","N/A",IF(C22&gt;30,"No",IF(C22&lt;5,"No","Yes")))</f>
        <v>Yes</v>
      </c>
      <c r="E22" s="4">
        <v>4.8585052055000002</v>
      </c>
      <c r="F22" s="5" t="str">
        <f>IF($B22="N/A","N/A",IF(E22&gt;30,"No",IF(E22&lt;5,"No","Yes")))</f>
        <v>No</v>
      </c>
      <c r="G22" s="4">
        <v>4.3837357052000003</v>
      </c>
      <c r="H22" s="5" t="str">
        <f>IF($B22="N/A","N/A",IF(G22&gt;30,"No",IF(G22&lt;5,"No","Yes")))</f>
        <v>No</v>
      </c>
      <c r="I22" s="6">
        <v>-8.66</v>
      </c>
      <c r="J22" s="6">
        <v>-9.77</v>
      </c>
      <c r="K22" s="85" t="str">
        <f t="shared" si="0"/>
        <v>Yes</v>
      </c>
    </row>
    <row r="23" spans="1:11" x14ac:dyDescent="0.25">
      <c r="A23" s="81" t="s">
        <v>828</v>
      </c>
      <c r="B23" s="21" t="s">
        <v>227</v>
      </c>
      <c r="C23" s="4">
        <v>37.245928919999997</v>
      </c>
      <c r="D23" s="5" t="str">
        <f>IF($B23="N/A","N/A",IF(C23&gt;75,"No",IF(C23&lt;15,"No","Yes")))</f>
        <v>Yes</v>
      </c>
      <c r="E23" s="4">
        <v>37.905933470999997</v>
      </c>
      <c r="F23" s="5" t="str">
        <f>IF($B23="N/A","N/A",IF(E23&gt;75,"No",IF(E23&lt;15,"No","Yes")))</f>
        <v>Yes</v>
      </c>
      <c r="G23" s="4">
        <v>38.224407491000001</v>
      </c>
      <c r="H23" s="5" t="str">
        <f>IF($B23="N/A","N/A",IF(G23&gt;75,"No",IF(G23&lt;15,"No","Yes")))</f>
        <v>Yes</v>
      </c>
      <c r="I23" s="6">
        <v>1.772</v>
      </c>
      <c r="J23" s="6">
        <v>0.84019999999999995</v>
      </c>
      <c r="K23" s="85" t="str">
        <f t="shared" si="0"/>
        <v>Yes</v>
      </c>
    </row>
    <row r="24" spans="1:11" x14ac:dyDescent="0.25">
      <c r="A24" s="81" t="s">
        <v>829</v>
      </c>
      <c r="B24" s="21" t="s">
        <v>228</v>
      </c>
      <c r="C24" s="4">
        <v>57.426007370000001</v>
      </c>
      <c r="D24" s="5" t="str">
        <f>IF($B24="N/A","N/A",IF(C24&gt;70,"No",IF(C24&lt;25,"No","Yes")))</f>
        <v>Yes</v>
      </c>
      <c r="E24" s="4">
        <v>57.235561324000003</v>
      </c>
      <c r="F24" s="5" t="str">
        <f>IF($B24="N/A","N/A",IF(E24&gt;70,"No",IF(E24&lt;25,"No","Yes")))</f>
        <v>Yes</v>
      </c>
      <c r="G24" s="4">
        <v>57.383569969</v>
      </c>
      <c r="H24" s="5" t="str">
        <f>IF($B24="N/A","N/A",IF(G24&gt;70,"No",IF(G24&lt;25,"No","Yes")))</f>
        <v>Yes</v>
      </c>
      <c r="I24" s="6">
        <v>-0.33200000000000002</v>
      </c>
      <c r="J24" s="6">
        <v>0.2586</v>
      </c>
      <c r="K24" s="85" t="str">
        <f t="shared" si="0"/>
        <v>Yes</v>
      </c>
    </row>
    <row r="25" spans="1:11" x14ac:dyDescent="0.25">
      <c r="A25" s="81" t="s">
        <v>318</v>
      </c>
      <c r="B25" s="21" t="s">
        <v>229</v>
      </c>
      <c r="C25" s="4">
        <v>47.525070900000003</v>
      </c>
      <c r="D25" s="5" t="str">
        <f>IF($B25="N/A","N/A",IF(C25&gt;70,"No",IF(C25&lt;35,"No","Yes")))</f>
        <v>Yes</v>
      </c>
      <c r="E25" s="4">
        <v>48.313710387</v>
      </c>
      <c r="F25" s="5" t="str">
        <f>IF($B25="N/A","N/A",IF(E25&gt;70,"No",IF(E25&lt;35,"No","Yes")))</f>
        <v>Yes</v>
      </c>
      <c r="G25" s="4">
        <v>46.758428621</v>
      </c>
      <c r="H25" s="5" t="str">
        <f>IF($B25="N/A","N/A",IF(G25&gt;70,"No",IF(G25&lt;35,"No","Yes")))</f>
        <v>Yes</v>
      </c>
      <c r="I25" s="6">
        <v>1.659</v>
      </c>
      <c r="J25" s="6">
        <v>-3.22</v>
      </c>
      <c r="K25" s="85" t="str">
        <f t="shared" si="0"/>
        <v>Yes</v>
      </c>
    </row>
    <row r="26" spans="1:11" x14ac:dyDescent="0.25">
      <c r="A26" s="81" t="s">
        <v>830</v>
      </c>
      <c r="B26" s="21" t="s">
        <v>220</v>
      </c>
      <c r="C26" s="4">
        <v>2.2749307905</v>
      </c>
      <c r="D26" s="5" t="str">
        <f>IF($B26="N/A","N/A",IF(C26&gt;1,"Yes","No"))</f>
        <v>Yes</v>
      </c>
      <c r="E26" s="4">
        <v>2.2619142515999999</v>
      </c>
      <c r="F26" s="5" t="str">
        <f>IF($B26="N/A","N/A",IF(E26&gt;1,"Yes","No"))</f>
        <v>Yes</v>
      </c>
      <c r="G26" s="4">
        <v>2.2399633469000002</v>
      </c>
      <c r="H26" s="5" t="str">
        <f>IF($B26="N/A","N/A",IF(G26&gt;1,"Yes","No"))</f>
        <v>Yes</v>
      </c>
      <c r="I26" s="6">
        <v>-0.57199999999999995</v>
      </c>
      <c r="J26" s="6">
        <v>-0.97</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86.465702860999997</v>
      </c>
      <c r="D28" s="5" t="str">
        <f>IF($B28="N/A","N/A",IF(C28&gt;15,"No",IF(C28&lt;-15,"No","Yes")))</f>
        <v>N/A</v>
      </c>
      <c r="E28" s="4">
        <v>0.11956954960000001</v>
      </c>
      <c r="F28" s="5" t="str">
        <f>IF($B28="N/A","N/A",IF(E28&gt;15,"No",IF(E28&lt;-15,"No","Yes")))</f>
        <v>N/A</v>
      </c>
      <c r="G28" s="4">
        <v>3.2128744058000001</v>
      </c>
      <c r="H28" s="5" t="str">
        <f>IF($B28="N/A","N/A",IF(G28&gt;15,"No",IF(G28&lt;-15,"No","Yes")))</f>
        <v>N/A</v>
      </c>
      <c r="I28" s="6">
        <v>-99.9</v>
      </c>
      <c r="J28" s="6">
        <v>2587</v>
      </c>
      <c r="K28" s="85" t="str">
        <f t="shared" si="0"/>
        <v>No</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2.6778779999999999E-3</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98</v>
      </c>
      <c r="D6" s="5" t="str">
        <f>IF(OR($B6="N/A",$C6="N/A"),"N/A",IF(C6&lt;0,"No","Yes"))</f>
        <v>N/A</v>
      </c>
      <c r="E6" s="22">
        <v>0</v>
      </c>
      <c r="F6" s="5" t="str">
        <f>IF($B6="N/A","N/A",IF(E6&lt;0,"No","Yes"))</f>
        <v>N/A</v>
      </c>
      <c r="G6" s="22">
        <v>0</v>
      </c>
      <c r="H6" s="5" t="str">
        <f>IF($B6="N/A","N/A",IF(G6&lt;0,"No","Yes"))</f>
        <v>N/A</v>
      </c>
      <c r="I6" s="6">
        <v>-100</v>
      </c>
      <c r="J6" s="6" t="s">
        <v>1747</v>
      </c>
      <c r="K6" s="85" t="str">
        <f t="shared" ref="K6:K35" si="0">IF(J6="Div by 0", "N/A", IF(J6="N/A","N/A", IF(J6&gt;30, "No", IF(J6&lt;-30, "No", "Yes"))))</f>
        <v>N/A</v>
      </c>
    </row>
    <row r="7" spans="1:11" x14ac:dyDescent="0.25">
      <c r="A7" s="81" t="s">
        <v>435</v>
      </c>
      <c r="B7" s="60" t="s">
        <v>213</v>
      </c>
      <c r="C7" s="5">
        <v>3.0612244897999998</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v>31.632653060999999</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v>22.448979592000001</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v>40.816326531000001</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v>34.693877551</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v>97.959183672999998</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v>1.2916666667000001</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v>98.979591837000001</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v>10.835051546000001</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v>8.0277777778000008</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v>20.16</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v>98.979591837000001</v>
      </c>
      <c r="D18" s="5" t="str">
        <f>IF(OR($B18="N/A",$C18="N/A"),"N/A",IF(C18&gt;100,"No",IF(C18&lt;98,"No","Yes")))</f>
        <v>Yes</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v>91.836734694</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v>100</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v>0</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v>100</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v>7.0306122449000004</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v>1.0204081632999999</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v>23.469387755</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v>75.510204082000001</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v>69.387755102</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v>2.1029411764999999</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v>0</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v>47.058823529000001</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v>0</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v>31.632653060999999</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v>5.1020408162999997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v>65.306122449</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v>24.489795917999999</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v>8.1632653060999996</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v>0</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290123</v>
      </c>
      <c r="D7" s="18" t="str">
        <f>IF($B7="N/A","N/A",IF(C7&gt;15,"No",IF(C7&lt;-15,"No","Yes")))</f>
        <v>N/A</v>
      </c>
      <c r="E7" s="17">
        <v>286584</v>
      </c>
      <c r="F7" s="18" t="str">
        <f>IF($B7="N/A","N/A",IF(E7&gt;15,"No",IF(E7&lt;-15,"No","Yes")))</f>
        <v>N/A</v>
      </c>
      <c r="G7" s="17">
        <v>312187</v>
      </c>
      <c r="H7" s="18" t="str">
        <f>IF($B7="N/A","N/A",IF(G7&gt;15,"No",IF(G7&lt;-15,"No","Yes")))</f>
        <v>N/A</v>
      </c>
      <c r="I7" s="19">
        <v>-1.22</v>
      </c>
      <c r="J7" s="19">
        <v>8.9339999999999993</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99.764582607999998</v>
      </c>
      <c r="D13" s="5" t="str">
        <f t="shared" si="1"/>
        <v>Yes</v>
      </c>
      <c r="E13" s="4">
        <v>99.759930771000001</v>
      </c>
      <c r="F13" s="5" t="str">
        <f t="shared" si="2"/>
        <v>Yes</v>
      </c>
      <c r="G13" s="4">
        <v>99.710109646000006</v>
      </c>
      <c r="H13" s="5" t="str">
        <f t="shared" si="3"/>
        <v>Yes</v>
      </c>
      <c r="I13" s="6">
        <v>-5.0000000000000001E-3</v>
      </c>
      <c r="J13" s="6">
        <v>-0.05</v>
      </c>
      <c r="K13" s="85" t="str">
        <f t="shared" si="0"/>
        <v>Yes</v>
      </c>
    </row>
    <row r="14" spans="1:11" x14ac:dyDescent="0.25">
      <c r="A14" s="102" t="s">
        <v>13</v>
      </c>
      <c r="B14" s="21" t="s">
        <v>213</v>
      </c>
      <c r="C14" s="22">
        <v>290123</v>
      </c>
      <c r="D14" s="5" t="str">
        <f>IF($B14="N/A","N/A",IF(C14&gt;15,"No",IF(C14&lt;-15,"No","Yes")))</f>
        <v>N/A</v>
      </c>
      <c r="E14" s="22">
        <v>286584</v>
      </c>
      <c r="F14" s="5" t="str">
        <f>IF($B14="N/A","N/A",IF(E14&gt;15,"No",IF(E14&lt;-15,"No","Yes")))</f>
        <v>N/A</v>
      </c>
      <c r="G14" s="22">
        <v>312187</v>
      </c>
      <c r="H14" s="5" t="str">
        <f>IF($B14="N/A","N/A",IF(G14&gt;15,"No",IF(G14&lt;-15,"No","Yes")))</f>
        <v>N/A</v>
      </c>
      <c r="I14" s="6">
        <v>-1.22</v>
      </c>
      <c r="J14" s="6">
        <v>8.9339999999999993</v>
      </c>
      <c r="K14" s="85" t="str">
        <f t="shared" si="0"/>
        <v>Yes</v>
      </c>
    </row>
    <row r="15" spans="1:11" x14ac:dyDescent="0.25">
      <c r="A15" s="102" t="s">
        <v>439</v>
      </c>
      <c r="B15" s="21" t="s">
        <v>215</v>
      </c>
      <c r="C15" s="4">
        <v>15.528241469999999</v>
      </c>
      <c r="D15" s="5" t="str">
        <f>IF($B15="N/A","N/A",IF(C15&gt;20,"No",IF(C15&lt;5,"No","Yes")))</f>
        <v>Yes</v>
      </c>
      <c r="E15" s="4">
        <v>16.739245736000001</v>
      </c>
      <c r="F15" s="5" t="str">
        <f>IF($B15="N/A","N/A",IF(E15&gt;20,"No",IF(E15&lt;5,"No","Yes")))</f>
        <v>Yes</v>
      </c>
      <c r="G15" s="4">
        <v>16.395621855000002</v>
      </c>
      <c r="H15" s="5" t="str">
        <f>IF($B15="N/A","N/A",IF(G15&gt;20,"No",IF(G15&lt;5,"No","Yes")))</f>
        <v>Yes</v>
      </c>
      <c r="I15" s="6">
        <v>7.7990000000000004</v>
      </c>
      <c r="J15" s="6">
        <v>-2.0499999999999998</v>
      </c>
      <c r="K15" s="85" t="str">
        <f t="shared" si="0"/>
        <v>Yes</v>
      </c>
    </row>
    <row r="16" spans="1:11" x14ac:dyDescent="0.25">
      <c r="A16" s="102" t="s">
        <v>440</v>
      </c>
      <c r="B16" s="16" t="s">
        <v>213</v>
      </c>
      <c r="C16" s="4">
        <v>84.471758530000002</v>
      </c>
      <c r="D16" s="5" t="str">
        <f>IF($B16="N/A","N/A",IF(C16&gt;15,"No",IF(C16&lt;-15,"No","Yes")))</f>
        <v>N/A</v>
      </c>
      <c r="E16" s="4">
        <v>83.260754263999999</v>
      </c>
      <c r="F16" s="5" t="str">
        <f>IF($B16="N/A","N/A",IF(E16&gt;15,"No",IF(E16&lt;-15,"No","Yes")))</f>
        <v>N/A</v>
      </c>
      <c r="G16" s="4">
        <v>83.604378144999998</v>
      </c>
      <c r="H16" s="5" t="str">
        <f>IF($B16="N/A","N/A",IF(G16&gt;15,"No",IF(G16&lt;-15,"No","Yes")))</f>
        <v>N/A</v>
      </c>
      <c r="I16" s="6">
        <v>-1.43</v>
      </c>
      <c r="J16" s="6">
        <v>0.41270000000000001</v>
      </c>
      <c r="K16" s="85" t="str">
        <f t="shared" si="0"/>
        <v>Yes</v>
      </c>
    </row>
    <row r="17" spans="1:11" x14ac:dyDescent="0.25">
      <c r="A17" s="102" t="s">
        <v>441</v>
      </c>
      <c r="B17" s="21" t="s">
        <v>235</v>
      </c>
      <c r="C17" s="4">
        <v>23.083312939999999</v>
      </c>
      <c r="D17" s="5" t="str">
        <f>IF($B17="N/A","N/A",IF(C17&gt;1,"Yes","No"))</f>
        <v>Yes</v>
      </c>
      <c r="E17" s="4">
        <v>33.137230271</v>
      </c>
      <c r="F17" s="5" t="str">
        <f>IF($B17="N/A","N/A",IF(E17&gt;1,"Yes","No"))</f>
        <v>Yes</v>
      </c>
      <c r="G17" s="4">
        <v>23.280277525999999</v>
      </c>
      <c r="H17" s="5" t="str">
        <f>IF($B17="N/A","N/A",IF(G17&gt;1,"Yes","No"))</f>
        <v>Yes</v>
      </c>
      <c r="I17" s="6">
        <v>43.55</v>
      </c>
      <c r="J17" s="6">
        <v>-29.7</v>
      </c>
      <c r="K17" s="85" t="str">
        <f t="shared" si="0"/>
        <v>Yes</v>
      </c>
    </row>
    <row r="18" spans="1:11" x14ac:dyDescent="0.25">
      <c r="A18" s="102" t="s">
        <v>857</v>
      </c>
      <c r="B18" s="21" t="s">
        <v>213</v>
      </c>
      <c r="C18" s="62">
        <v>7774.3684038000001</v>
      </c>
      <c r="D18" s="5" t="str">
        <f>IF($B18="N/A","N/A",IF(C18&gt;15,"No",IF(C18&lt;-15,"No","Yes")))</f>
        <v>N/A</v>
      </c>
      <c r="E18" s="62">
        <v>6510.2021249999998</v>
      </c>
      <c r="F18" s="5" t="str">
        <f>IF($B18="N/A","N/A",IF(E18&gt;15,"No",IF(E18&lt;-15,"No","Yes")))</f>
        <v>N/A</v>
      </c>
      <c r="G18" s="62">
        <v>8482.9014420000003</v>
      </c>
      <c r="H18" s="5" t="str">
        <f>IF($B18="N/A","N/A",IF(G18&gt;15,"No",IF(G18&lt;-15,"No","Yes")))</f>
        <v>N/A</v>
      </c>
      <c r="I18" s="6">
        <v>-16.3</v>
      </c>
      <c r="J18" s="6">
        <v>30.3</v>
      </c>
      <c r="K18" s="85" t="str">
        <f t="shared" si="0"/>
        <v>No</v>
      </c>
    </row>
    <row r="19" spans="1:11" x14ac:dyDescent="0.25">
      <c r="A19" s="84" t="s">
        <v>131</v>
      </c>
      <c r="B19" s="21" t="s">
        <v>213</v>
      </c>
      <c r="C19" s="22">
        <v>132</v>
      </c>
      <c r="D19" s="21" t="s">
        <v>213</v>
      </c>
      <c r="E19" s="22">
        <v>187</v>
      </c>
      <c r="F19" s="21" t="s">
        <v>213</v>
      </c>
      <c r="G19" s="22">
        <v>522</v>
      </c>
      <c r="H19" s="5" t="str">
        <f>IF($B19="N/A","N/A",IF(G19&gt;15,"No",IF(G19&lt;-15,"No","Yes")))</f>
        <v>N/A</v>
      </c>
      <c r="I19" s="6">
        <v>41.67</v>
      </c>
      <c r="J19" s="6">
        <v>179.1</v>
      </c>
      <c r="K19" s="85" t="str">
        <f t="shared" si="0"/>
        <v>No</v>
      </c>
    </row>
    <row r="20" spans="1:11" x14ac:dyDescent="0.25">
      <c r="A20" s="84" t="s">
        <v>346</v>
      </c>
      <c r="B20" s="16" t="s">
        <v>213</v>
      </c>
      <c r="C20" s="4">
        <v>4.5497943999999998E-2</v>
      </c>
      <c r="D20" s="21" t="s">
        <v>213</v>
      </c>
      <c r="E20" s="4">
        <v>6.5251374799999998E-2</v>
      </c>
      <c r="F20" s="21" t="s">
        <v>213</v>
      </c>
      <c r="G20" s="4">
        <v>0.16720747499999999</v>
      </c>
      <c r="H20" s="5" t="str">
        <f>IF($B20="N/A","N/A",IF(G20&gt;15,"No",IF(G20&lt;-15,"No","Yes")))</f>
        <v>N/A</v>
      </c>
      <c r="I20" s="6">
        <v>43.42</v>
      </c>
      <c r="J20" s="6">
        <v>156.30000000000001</v>
      </c>
      <c r="K20" s="85" t="str">
        <f t="shared" si="0"/>
        <v>No</v>
      </c>
    </row>
    <row r="21" spans="1:11" ht="25" x14ac:dyDescent="0.25">
      <c r="A21" s="84" t="s">
        <v>836</v>
      </c>
      <c r="B21" s="21" t="s">
        <v>213</v>
      </c>
      <c r="C21" s="62">
        <v>3299.5984847999998</v>
      </c>
      <c r="D21" s="5" t="str">
        <f>IF($B21="N/A","N/A",IF(C21&gt;60,"No",IF(C21&lt;15,"No","Yes")))</f>
        <v>N/A</v>
      </c>
      <c r="E21" s="62">
        <v>6399.1604278000004</v>
      </c>
      <c r="F21" s="5" t="str">
        <f>IF($B21="N/A","N/A",IF(E21&gt;60,"No",IF(E21&lt;15,"No","Yes")))</f>
        <v>N/A</v>
      </c>
      <c r="G21" s="62">
        <v>15598.419540000001</v>
      </c>
      <c r="H21" s="5" t="str">
        <f>IF($B21="N/A","N/A",IF(G21&gt;60,"No",IF(G21&lt;15,"No","Yes")))</f>
        <v>N/A</v>
      </c>
      <c r="I21" s="6">
        <v>93.94</v>
      </c>
      <c r="J21" s="6">
        <v>143.80000000000001</v>
      </c>
      <c r="K21" s="85" t="str">
        <f t="shared" si="0"/>
        <v>No</v>
      </c>
    </row>
    <row r="22" spans="1:11" x14ac:dyDescent="0.25">
      <c r="A22" s="84" t="s">
        <v>27</v>
      </c>
      <c r="B22" s="21" t="s">
        <v>217</v>
      </c>
      <c r="C22" s="22">
        <v>0</v>
      </c>
      <c r="D22" s="5" t="str">
        <f>IF($B22="N/A","N/A",IF(C22="N/A","N/A",IF(C22=0,"Yes","No")))</f>
        <v>Yes</v>
      </c>
      <c r="E22" s="22">
        <v>11</v>
      </c>
      <c r="F22" s="5" t="str">
        <f>IF($B22="N/A","N/A",IF(E22="N/A","N/A",IF(E22=0,"Yes","No")))</f>
        <v>No</v>
      </c>
      <c r="G22" s="22">
        <v>11</v>
      </c>
      <c r="H22" s="5" t="str">
        <f>IF($B22="N/A","N/A",IF(G22=0,"Yes","No"))</f>
        <v>No</v>
      </c>
      <c r="I22" s="6" t="s">
        <v>1747</v>
      </c>
      <c r="J22" s="6">
        <v>200</v>
      </c>
      <c r="K22" s="85" t="str">
        <f t="shared" si="0"/>
        <v>No</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245072</v>
      </c>
      <c r="D6" s="5" t="str">
        <f>IF($B6="N/A","N/A",IF(C6&gt;15,"No",IF(C6&lt;-15,"No","Yes")))</f>
        <v>N/A</v>
      </c>
      <c r="E6" s="22">
        <v>238612</v>
      </c>
      <c r="F6" s="5" t="str">
        <f>IF($B6="N/A","N/A",IF(E6&gt;15,"No",IF(E6&lt;-15,"No","Yes")))</f>
        <v>N/A</v>
      </c>
      <c r="G6" s="22">
        <v>261002</v>
      </c>
      <c r="H6" s="5" t="str">
        <f>IF($B6="N/A","N/A",IF(G6&gt;15,"No",IF(G6&lt;-15,"No","Yes")))</f>
        <v>N/A</v>
      </c>
      <c r="I6" s="6">
        <v>-2.64</v>
      </c>
      <c r="J6" s="6">
        <v>9.3829999999999991</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203.70370661999999</v>
      </c>
      <c r="D9" s="5" t="str">
        <f>IF($B9="N/A","N/A",IF(C9&gt;100,"No",IF(C9&lt;50,"No","Yes")))</f>
        <v>No</v>
      </c>
      <c r="E9" s="23">
        <v>203.33296573999999</v>
      </c>
      <c r="F9" s="5" t="str">
        <f>IF($B9="N/A","N/A",IF(E9&gt;100,"No",IF(E9&lt;50,"No","Yes")))</f>
        <v>No</v>
      </c>
      <c r="G9" s="23">
        <v>202.90979329000001</v>
      </c>
      <c r="H9" s="5" t="str">
        <f>IF($B9="N/A","N/A",IF(G9&gt;100,"No",IF(G9&lt;50,"No","Yes")))</f>
        <v>No</v>
      </c>
      <c r="I9" s="6">
        <v>-0.182</v>
      </c>
      <c r="J9" s="6">
        <v>-0.20799999999999999</v>
      </c>
      <c r="K9" s="85" t="str">
        <f t="shared" si="0"/>
        <v>Yes</v>
      </c>
    </row>
    <row r="10" spans="1:11" ht="25" x14ac:dyDescent="0.25">
      <c r="A10" s="104" t="s">
        <v>839</v>
      </c>
      <c r="B10" s="21" t="s">
        <v>213</v>
      </c>
      <c r="C10" s="23">
        <v>768.02115471000002</v>
      </c>
      <c r="D10" s="5" t="str">
        <f>IF($B10="N/A","N/A",IF(C10&gt;15,"No",IF(C10&lt;-15,"No","Yes")))</f>
        <v>N/A</v>
      </c>
      <c r="E10" s="23">
        <v>769.05990488999998</v>
      </c>
      <c r="F10" s="5" t="str">
        <f>IF($B10="N/A","N/A",IF(E10&gt;15,"No",IF(E10&lt;-15,"No","Yes")))</f>
        <v>N/A</v>
      </c>
      <c r="G10" s="23">
        <v>783.05994874999999</v>
      </c>
      <c r="H10" s="5" t="str">
        <f>IF($B10="N/A","N/A",IF(G10&gt;15,"No",IF(G10&lt;-15,"No","Yes")))</f>
        <v>N/A</v>
      </c>
      <c r="I10" s="6">
        <v>0.1353</v>
      </c>
      <c r="J10" s="6">
        <v>1.82</v>
      </c>
      <c r="K10" s="85" t="str">
        <f t="shared" si="0"/>
        <v>Yes</v>
      </c>
    </row>
    <row r="11" spans="1:11" ht="25" x14ac:dyDescent="0.25">
      <c r="A11" s="104" t="s">
        <v>840</v>
      </c>
      <c r="B11" s="21" t="s">
        <v>213</v>
      </c>
      <c r="C11" s="23">
        <v>1353.6112556999999</v>
      </c>
      <c r="D11" s="5" t="str">
        <f>IF($B11="N/A","N/A",IF(C11&gt;15,"No",IF(C11&lt;-15,"No","Yes")))</f>
        <v>N/A</v>
      </c>
      <c r="E11" s="23">
        <v>1382.3639839</v>
      </c>
      <c r="F11" s="5" t="str">
        <f>IF($B11="N/A","N/A",IF(E11&gt;15,"No",IF(E11&lt;-15,"No","Yes")))</f>
        <v>N/A</v>
      </c>
      <c r="G11" s="23">
        <v>1451.2915961000001</v>
      </c>
      <c r="H11" s="5" t="str">
        <f>IF($B11="N/A","N/A",IF(G11&gt;15,"No",IF(G11&lt;-15,"No","Yes")))</f>
        <v>N/A</v>
      </c>
      <c r="I11" s="6">
        <v>2.1240000000000001</v>
      </c>
      <c r="J11" s="6">
        <v>4.9859999999999998</v>
      </c>
      <c r="K11" s="85" t="str">
        <f t="shared" si="0"/>
        <v>Yes</v>
      </c>
    </row>
    <row r="12" spans="1:11" ht="25" x14ac:dyDescent="0.25">
      <c r="A12" s="104" t="s">
        <v>841</v>
      </c>
      <c r="B12" s="21" t="s">
        <v>213</v>
      </c>
      <c r="C12" s="23">
        <v>1560.2932315</v>
      </c>
      <c r="D12" s="5" t="str">
        <f>IF($B12="N/A","N/A",IF(C12&gt;15,"No",IF(C12&lt;-15,"No","Yes")))</f>
        <v>N/A</v>
      </c>
      <c r="E12" s="23">
        <v>1855.9548646999999</v>
      </c>
      <c r="F12" s="5" t="str">
        <f>IF($B12="N/A","N/A",IF(E12&gt;15,"No",IF(E12&lt;-15,"No","Yes")))</f>
        <v>N/A</v>
      </c>
      <c r="G12" s="23">
        <v>2192.9422611999998</v>
      </c>
      <c r="H12" s="5" t="str">
        <f>IF($B12="N/A","N/A",IF(G12&gt;15,"No",IF(G12&lt;-15,"No","Yes")))</f>
        <v>N/A</v>
      </c>
      <c r="I12" s="6">
        <v>18.95</v>
      </c>
      <c r="J12" s="6">
        <v>18.16</v>
      </c>
      <c r="K12" s="85" t="str">
        <f t="shared" si="0"/>
        <v>Yes</v>
      </c>
    </row>
    <row r="13" spans="1:11" x14ac:dyDescent="0.25">
      <c r="A13" s="104" t="s">
        <v>650</v>
      </c>
      <c r="B13" s="21" t="s">
        <v>237</v>
      </c>
      <c r="C13" s="4">
        <v>92.383054775999994</v>
      </c>
      <c r="D13" s="5" t="str">
        <f>IF($B13="N/A","N/A",IF(C13&gt;99,"No",IF(C13&lt;75,"No","Yes")))</f>
        <v>Yes</v>
      </c>
      <c r="E13" s="4">
        <v>93.281561698000004</v>
      </c>
      <c r="F13" s="5" t="str">
        <f>IF($B13="N/A","N/A",IF(E13&gt;99,"No",IF(E13&lt;75,"No","Yes")))</f>
        <v>Yes</v>
      </c>
      <c r="G13" s="4">
        <v>91.229185982999994</v>
      </c>
      <c r="H13" s="5" t="str">
        <f>IF($B13="N/A","N/A",IF(G13&gt;99,"No",IF(G13&lt;75,"No","Yes")))</f>
        <v>Yes</v>
      </c>
      <c r="I13" s="6">
        <v>0.97260000000000002</v>
      </c>
      <c r="J13" s="6">
        <v>-2.2000000000000002</v>
      </c>
      <c r="K13" s="85" t="str">
        <f t="shared" ref="K13:K24" si="1">IF(J13="Div by 0", "N/A", IF(J13="N/A","N/A", IF(J13&gt;30, "No", IF(J13&lt;-30, "No", "Yes"))))</f>
        <v>Yes</v>
      </c>
    </row>
    <row r="14" spans="1:11" x14ac:dyDescent="0.25">
      <c r="A14" s="104" t="s">
        <v>492</v>
      </c>
      <c r="B14" s="21" t="s">
        <v>213</v>
      </c>
      <c r="C14" s="5">
        <v>99.996024822999999</v>
      </c>
      <c r="D14" s="5" t="str">
        <f>IF($B14="N/A","N/A",IF(C14&gt;15,"No",IF(C14&lt;-15,"No","Yes")))</f>
        <v>N/A</v>
      </c>
      <c r="E14" s="5">
        <v>99.999101451000001</v>
      </c>
      <c r="F14" s="5" t="str">
        <f>IF($B14="N/A","N/A",IF(E14&gt;15,"No",IF(E14&lt;-15,"No","Yes")))</f>
        <v>N/A</v>
      </c>
      <c r="G14" s="5">
        <v>100</v>
      </c>
      <c r="H14" s="5" t="str">
        <f>IF($B14="N/A","N/A",IF(G14&gt;15,"No",IF(G14&lt;-15,"No","Yes")))</f>
        <v>N/A</v>
      </c>
      <c r="I14" s="6">
        <v>3.0999999999999999E-3</v>
      </c>
      <c r="J14" s="6">
        <v>8.9999999999999998E-4</v>
      </c>
      <c r="K14" s="85" t="str">
        <f t="shared" si="1"/>
        <v>Yes</v>
      </c>
    </row>
    <row r="15" spans="1:11" x14ac:dyDescent="0.25">
      <c r="A15" s="104" t="s">
        <v>842</v>
      </c>
      <c r="B15" s="21" t="s">
        <v>213</v>
      </c>
      <c r="C15" s="22">
        <v>27.756665311999999</v>
      </c>
      <c r="D15" s="5" t="str">
        <f>IF($B15="N/A","N/A",IF(C15&gt;15,"No",IF(C15&lt;-15,"No","Yes")))</f>
        <v>N/A</v>
      </c>
      <c r="E15" s="6">
        <v>27.760669245999999</v>
      </c>
      <c r="F15" s="5" t="str">
        <f>IF($B15="N/A","N/A",IF(E15&gt;15,"No",IF(E15&lt;-15,"No","Yes")))</f>
        <v>N/A</v>
      </c>
      <c r="G15" s="6">
        <v>27.820692117</v>
      </c>
      <c r="H15" s="5" t="str">
        <f>IF($B15="N/A","N/A",IF(G15&gt;15,"No",IF(G15&lt;-15,"No","Yes")))</f>
        <v>N/A</v>
      </c>
      <c r="I15" s="6">
        <v>1.44E-2</v>
      </c>
      <c r="J15" s="6">
        <v>0.2162</v>
      </c>
      <c r="K15" s="85" t="str">
        <f t="shared" si="1"/>
        <v>Yes</v>
      </c>
    </row>
    <row r="16" spans="1:11" x14ac:dyDescent="0.25">
      <c r="A16" s="105" t="s">
        <v>651</v>
      </c>
      <c r="B16" s="29" t="s">
        <v>238</v>
      </c>
      <c r="C16" s="5">
        <v>5.6824116994000002</v>
      </c>
      <c r="D16" s="5" t="str">
        <f>IF($B16="N/A","N/A",IF(C16&gt;20,"No",IF(C16&lt;=0,"No","Yes")))</f>
        <v>Yes</v>
      </c>
      <c r="E16" s="5">
        <v>5.2109701104999999</v>
      </c>
      <c r="F16" s="5" t="str">
        <f>IF($B16="N/A","N/A",IF(E16&gt;20,"No",IF(E16&lt;=0,"No","Yes")))</f>
        <v>Yes</v>
      </c>
      <c r="G16" s="5">
        <v>7.2229331576</v>
      </c>
      <c r="H16" s="5" t="str">
        <f>IF($B16="N/A","N/A",IF(G16&gt;20,"No",IF(G16&lt;=0,"No","Yes")))</f>
        <v>Yes</v>
      </c>
      <c r="I16" s="6">
        <v>-8.3000000000000007</v>
      </c>
      <c r="J16" s="6">
        <v>38.61</v>
      </c>
      <c r="K16" s="85" t="str">
        <f t="shared" si="1"/>
        <v>No</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26.323782852000001</v>
      </c>
      <c r="D18" s="5" t="str">
        <f>IF($B18="N/A","N/A",IF(C18&gt;15,"No",IF(C18&lt;-15,"No","Yes")))</f>
        <v>N/A</v>
      </c>
      <c r="E18" s="6">
        <v>27.649589834</v>
      </c>
      <c r="F18" s="5" t="str">
        <f>IF($B18="N/A","N/A",IF(E18&gt;15,"No",IF(E18&lt;-15,"No","Yes")))</f>
        <v>N/A</v>
      </c>
      <c r="G18" s="6">
        <v>28.088213452000002</v>
      </c>
      <c r="H18" s="5" t="str">
        <f>IF($B18="N/A","N/A",IF(G18&gt;15,"No",IF(G18&lt;-15,"No","Yes")))</f>
        <v>N/A</v>
      </c>
      <c r="I18" s="6">
        <v>5.0369999999999999</v>
      </c>
      <c r="J18" s="6">
        <v>1.5860000000000001</v>
      </c>
      <c r="K18" s="85" t="str">
        <f t="shared" si="1"/>
        <v>Yes</v>
      </c>
    </row>
    <row r="19" spans="1:11" x14ac:dyDescent="0.25">
      <c r="A19" s="104" t="s">
        <v>652</v>
      </c>
      <c r="B19" s="29" t="s">
        <v>239</v>
      </c>
      <c r="C19" s="5">
        <v>0.1077234445</v>
      </c>
      <c r="D19" s="5" t="str">
        <f>IF($B19="N/A","N/A",IF(C19&gt;10,"No",IF(C19&lt;=0,"No","Yes")))</f>
        <v>Yes</v>
      </c>
      <c r="E19" s="5">
        <v>0.1152498617</v>
      </c>
      <c r="F19" s="5" t="str">
        <f>IF($B19="N/A","N/A",IF(E19&gt;10,"No",IF(E19&lt;=0,"No","Yes")))</f>
        <v>Yes</v>
      </c>
      <c r="G19" s="5">
        <v>0.132566034</v>
      </c>
      <c r="H19" s="5" t="str">
        <f>IF($B19="N/A","N/A",IF(G19&gt;10,"No",IF(G19&lt;=0,"No","Yes")))</f>
        <v>Yes</v>
      </c>
      <c r="I19" s="6">
        <v>6.9870000000000001</v>
      </c>
      <c r="J19" s="6">
        <v>15.02</v>
      </c>
      <c r="K19" s="85" t="str">
        <f t="shared" si="1"/>
        <v>Yes</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42.200757576000001</v>
      </c>
      <c r="D21" s="5" t="str">
        <f>IF($B21="N/A","N/A",IF(C21&gt;15,"No",IF(C21&lt;-15,"No","Yes")))</f>
        <v>N/A</v>
      </c>
      <c r="E21" s="6">
        <v>34.247272727000002</v>
      </c>
      <c r="F21" s="5" t="str">
        <f>IF($B21="N/A","N/A",IF(E21&gt;15,"No",IF(E21&lt;-15,"No","Yes")))</f>
        <v>N/A</v>
      </c>
      <c r="G21" s="6">
        <v>28.991329480000001</v>
      </c>
      <c r="H21" s="5" t="str">
        <f>IF($B21="N/A","N/A",IF(G21&gt;15,"No",IF(G21&lt;-15,"No","Yes")))</f>
        <v>N/A</v>
      </c>
      <c r="I21" s="6">
        <v>-18.8</v>
      </c>
      <c r="J21" s="6">
        <v>-15.3</v>
      </c>
      <c r="K21" s="85" t="str">
        <f t="shared" si="1"/>
        <v>Yes</v>
      </c>
    </row>
    <row r="22" spans="1:11" x14ac:dyDescent="0.25">
      <c r="A22" s="104" t="s">
        <v>1682</v>
      </c>
      <c r="B22" s="29" t="s">
        <v>224</v>
      </c>
      <c r="C22" s="5">
        <v>1.8268100803</v>
      </c>
      <c r="D22" s="5" t="str">
        <f>IF($B22="N/A","N/A",IF(C22&gt;5,"No",IF(C22&lt;=0,"No","Yes")))</f>
        <v>Yes</v>
      </c>
      <c r="E22" s="5">
        <v>1.3922183292999999</v>
      </c>
      <c r="F22" s="5" t="str">
        <f>IF($B22="N/A","N/A",IF(E22&gt;5,"No",IF(E22&lt;=0,"No","Yes")))</f>
        <v>Yes</v>
      </c>
      <c r="G22" s="5">
        <v>1.4153148252000001</v>
      </c>
      <c r="H22" s="5" t="str">
        <f>IF($B22="N/A","N/A",IF(G22&gt;5,"No",IF(G22&lt;=0,"No","Yes")))</f>
        <v>Yes</v>
      </c>
      <c r="I22" s="6">
        <v>-23.8</v>
      </c>
      <c r="J22" s="6">
        <v>1.659</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91.553871142000006</v>
      </c>
      <c r="H23" s="5" t="str">
        <f>IF($B23="N/A","N/A",IF(G23&gt;15,"No",IF(G23&lt;-15,"No","Yes")))</f>
        <v>N/A</v>
      </c>
      <c r="I23" s="6">
        <v>0</v>
      </c>
      <c r="J23" s="6">
        <v>-8.4499999999999993</v>
      </c>
      <c r="K23" s="85" t="str">
        <f t="shared" si="1"/>
        <v>Yes</v>
      </c>
    </row>
    <row r="24" spans="1:11" x14ac:dyDescent="0.25">
      <c r="A24" s="104" t="s">
        <v>845</v>
      </c>
      <c r="B24" s="21" t="s">
        <v>213</v>
      </c>
      <c r="C24" s="6">
        <v>6.3459906187000001</v>
      </c>
      <c r="D24" s="5" t="str">
        <f>IF($B24="N/A","N/A",IF(C24&gt;15,"No",IF(C24&lt;-15,"No","Yes")))</f>
        <v>N/A</v>
      </c>
      <c r="E24" s="6">
        <v>8.5301023479999998</v>
      </c>
      <c r="F24" s="5" t="str">
        <f>IF($B24="N/A","N/A",IF(E24&gt;15,"No",IF(E24&lt;-15,"No","Yes")))</f>
        <v>N/A</v>
      </c>
      <c r="G24" s="6">
        <v>17.237433470999999</v>
      </c>
      <c r="H24" s="5" t="str">
        <f>IF($B24="N/A","N/A",IF(G24&gt;15,"No",IF(G24&lt;-15,"No","Yes")))</f>
        <v>N/A</v>
      </c>
      <c r="I24" s="6">
        <v>34.42</v>
      </c>
      <c r="J24" s="6">
        <v>102.1</v>
      </c>
      <c r="K24" s="85" t="str">
        <f t="shared" si="1"/>
        <v>No</v>
      </c>
    </row>
    <row r="25" spans="1:11" x14ac:dyDescent="0.25">
      <c r="A25" s="104" t="s">
        <v>15</v>
      </c>
      <c r="B25" s="21" t="s">
        <v>240</v>
      </c>
      <c r="C25" s="5">
        <v>1.9888032904999999</v>
      </c>
      <c r="D25" s="5" t="str">
        <f>IF($B25="N/A","N/A",IF(C25&gt;20,"No",IF(C25&lt;1,"No","Yes")))</f>
        <v>Yes</v>
      </c>
      <c r="E25" s="5">
        <v>1.6763616246999999</v>
      </c>
      <c r="F25" s="5" t="str">
        <f>IF($B25="N/A","N/A",IF(E25&gt;20,"No",IF(E25&lt;1,"No","Yes")))</f>
        <v>Yes</v>
      </c>
      <c r="G25" s="5">
        <v>1.7812124045</v>
      </c>
      <c r="H25" s="5" t="str">
        <f>IF($B25="N/A","N/A",IF(G25&gt;20,"No",IF(G25&lt;1,"No","Yes")))</f>
        <v>Yes</v>
      </c>
      <c r="I25" s="6">
        <v>-15.7</v>
      </c>
      <c r="J25" s="6">
        <v>6.2549999999999999</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12.851733368</v>
      </c>
      <c r="D28" s="5" t="str">
        <f>IF($B28="N/A","N/A",IF(C28&gt;30,"No",IF(C28&lt;5,"No","Yes")))</f>
        <v>Yes</v>
      </c>
      <c r="E28" s="5">
        <v>12.313714314</v>
      </c>
      <c r="F28" s="5" t="str">
        <f>IF($B28="N/A","N/A",IF(E28&gt;30,"No",IF(E28&lt;5,"No","Yes")))</f>
        <v>Yes</v>
      </c>
      <c r="G28" s="5">
        <v>11.059685366</v>
      </c>
      <c r="H28" s="5" t="str">
        <f>IF($B28="N/A","N/A",IF(G28&gt;30,"No",IF(G28&lt;5,"No","Yes")))</f>
        <v>Yes</v>
      </c>
      <c r="I28" s="6">
        <v>-4.1900000000000004</v>
      </c>
      <c r="J28" s="6">
        <v>-10.199999999999999</v>
      </c>
      <c r="K28" s="85" t="str">
        <f t="shared" si="2"/>
        <v>Yes</v>
      </c>
    </row>
    <row r="29" spans="1:11" x14ac:dyDescent="0.25">
      <c r="A29" s="104" t="s">
        <v>847</v>
      </c>
      <c r="B29" s="21" t="s">
        <v>227</v>
      </c>
      <c r="C29" s="5">
        <v>46.028106026000003</v>
      </c>
      <c r="D29" s="5" t="str">
        <f>IF($B29="N/A","N/A",IF(C29&gt;75,"No",IF(C29&lt;15,"No","Yes")))</f>
        <v>Yes</v>
      </c>
      <c r="E29" s="5">
        <v>44.433222135000001</v>
      </c>
      <c r="F29" s="5" t="str">
        <f>IF($B29="N/A","N/A",IF(E29&gt;75,"No",IF(E29&lt;15,"No","Yes")))</f>
        <v>Yes</v>
      </c>
      <c r="G29" s="5">
        <v>44.228779856000003</v>
      </c>
      <c r="H29" s="5" t="str">
        <f>IF($B29="N/A","N/A",IF(G29&gt;75,"No",IF(G29&lt;15,"No","Yes")))</f>
        <v>Yes</v>
      </c>
      <c r="I29" s="6">
        <v>-3.47</v>
      </c>
      <c r="J29" s="6">
        <v>-0.46</v>
      </c>
      <c r="K29" s="85" t="str">
        <f t="shared" si="2"/>
        <v>Yes</v>
      </c>
    </row>
    <row r="30" spans="1:11" x14ac:dyDescent="0.25">
      <c r="A30" s="104" t="s">
        <v>848</v>
      </c>
      <c r="B30" s="21" t="s">
        <v>228</v>
      </c>
      <c r="C30" s="5">
        <v>41.120160605999999</v>
      </c>
      <c r="D30" s="5" t="str">
        <f>IF($B30="N/A","N/A",IF(C30&gt;70,"No",IF(C30&lt;25,"No","Yes")))</f>
        <v>Yes</v>
      </c>
      <c r="E30" s="5">
        <v>43.253063550999997</v>
      </c>
      <c r="F30" s="5" t="str">
        <f>IF($B30="N/A","N/A",IF(E30&gt;70,"No",IF(E30&lt;25,"No","Yes")))</f>
        <v>Yes</v>
      </c>
      <c r="G30" s="5">
        <v>44.711534778000001</v>
      </c>
      <c r="H30" s="5" t="str">
        <f>IF($B30="N/A","N/A",IF(G30&gt;70,"No",IF(G30&lt;25,"No","Yes")))</f>
        <v>Yes</v>
      </c>
      <c r="I30" s="6">
        <v>5.1870000000000003</v>
      </c>
      <c r="J30" s="6">
        <v>3.3719999999999999</v>
      </c>
      <c r="K30" s="85" t="str">
        <f t="shared" si="2"/>
        <v>Yes</v>
      </c>
    </row>
    <row r="31" spans="1:11" x14ac:dyDescent="0.25">
      <c r="A31" s="104" t="s">
        <v>160</v>
      </c>
      <c r="B31" s="21" t="s">
        <v>214</v>
      </c>
      <c r="C31" s="5">
        <v>99.997551740000006</v>
      </c>
      <c r="D31" s="5" t="str">
        <f>IF($B31="N/A","N/A",IF(C31&gt;100,"No",IF(C31&lt;95,"No","Yes")))</f>
        <v>Yes</v>
      </c>
      <c r="E31" s="5">
        <v>99.996647276999994</v>
      </c>
      <c r="F31" s="5" t="str">
        <f>IF($B31="N/A","N/A",IF(E31&gt;100,"No",IF(E31&lt;95,"No","Yes")))</f>
        <v>Yes</v>
      </c>
      <c r="G31" s="5">
        <v>99.998850583999996</v>
      </c>
      <c r="H31" s="5" t="str">
        <f>IF($B31="N/A","N/A",IF(G31&gt;100,"No",IF(G31&lt;95,"No","Yes")))</f>
        <v>Yes</v>
      </c>
      <c r="I31" s="6">
        <v>-1E-3</v>
      </c>
      <c r="J31" s="6">
        <v>2.2000000000000001E-3</v>
      </c>
      <c r="K31" s="85" t="str">
        <f t="shared" si="2"/>
        <v>Yes</v>
      </c>
    </row>
    <row r="32" spans="1:11" x14ac:dyDescent="0.25">
      <c r="A32" s="83" t="s">
        <v>372</v>
      </c>
      <c r="B32" s="21" t="s">
        <v>241</v>
      </c>
      <c r="C32" s="5">
        <v>1.1633315923000001</v>
      </c>
      <c r="D32" s="5" t="str">
        <f>IF($B32="N/A","N/A",IF(C32&gt;5,"No",IF(C32&lt;1,"No","Yes")))</f>
        <v>Yes</v>
      </c>
      <c r="E32" s="5">
        <v>1.3708447185999999</v>
      </c>
      <c r="F32" s="5" t="str">
        <f>IF($B32="N/A","N/A",IF(E32&gt;5,"No",IF(E32&lt;1,"No","Yes")))</f>
        <v>Yes</v>
      </c>
      <c r="G32" s="5">
        <v>1.4566938184</v>
      </c>
      <c r="H32" s="5" t="str">
        <f>IF($B32="N/A","N/A",IF(G32&gt;5,"No",IF(G32&lt;1,"No","Yes")))</f>
        <v>Yes</v>
      </c>
      <c r="I32" s="6">
        <v>17.84</v>
      </c>
      <c r="J32" s="6">
        <v>6.2619999999999996</v>
      </c>
      <c r="K32" s="85" t="str">
        <f t="shared" si="2"/>
        <v>Yes</v>
      </c>
    </row>
    <row r="33" spans="1:11" x14ac:dyDescent="0.25">
      <c r="A33" s="83" t="s">
        <v>374</v>
      </c>
      <c r="B33" s="21" t="s">
        <v>242</v>
      </c>
      <c r="C33" s="5">
        <v>97.135127635999993</v>
      </c>
      <c r="D33" s="5" t="str">
        <f>IF($B33="N/A","N/A",IF(C33&gt;98,"No",IF(C33&lt;8,"No","Yes")))</f>
        <v>Yes</v>
      </c>
      <c r="E33" s="5">
        <v>97.055470806000002</v>
      </c>
      <c r="F33" s="5" t="str">
        <f>IF($B33="N/A","N/A",IF(E33&gt;98,"No",IF(E33&lt;8,"No","Yes")))</f>
        <v>Yes</v>
      </c>
      <c r="G33" s="5">
        <v>96.798491966</v>
      </c>
      <c r="H33" s="5" t="str">
        <f>IF($B33="N/A","N/A",IF(G33&gt;98,"No",IF(G33&lt;8,"No","Yes")))</f>
        <v>Yes</v>
      </c>
      <c r="I33" s="6">
        <v>-8.2000000000000003E-2</v>
      </c>
      <c r="J33" s="6">
        <v>-0.26500000000000001</v>
      </c>
      <c r="K33" s="85" t="str">
        <f t="shared" si="2"/>
        <v>Yes</v>
      </c>
    </row>
    <row r="34" spans="1:11" x14ac:dyDescent="0.25">
      <c r="A34" s="100" t="s">
        <v>375</v>
      </c>
      <c r="B34" s="106" t="s">
        <v>224</v>
      </c>
      <c r="C34" s="94">
        <v>0.7512078083</v>
      </c>
      <c r="D34" s="94" t="str">
        <f>IF($B34="N/A","N/A",IF(C34&gt;5,"No",IF(C34&lt;=0,"No","Yes")))</f>
        <v>Yes</v>
      </c>
      <c r="E34" s="94">
        <v>0.66342011300000003</v>
      </c>
      <c r="F34" s="94" t="str">
        <f>IF($B34="N/A","N/A",IF(E34&gt;5,"No",IF(E34&lt;=0,"No","Yes")))</f>
        <v>Yes</v>
      </c>
      <c r="G34" s="94">
        <v>0.65095286630000004</v>
      </c>
      <c r="H34" s="94" t="str">
        <f>IF($B34="N/A","N/A",IF(G34&gt;5,"No",IF(G34&lt;=0,"No","Yes")))</f>
        <v>Yes</v>
      </c>
      <c r="I34" s="95">
        <v>-11.7</v>
      </c>
      <c r="J34" s="95">
        <v>-1.88</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45051</v>
      </c>
      <c r="D6" s="5" t="str">
        <f>IF($B6="N/A","N/A",IF(C6&gt;15,"No",IF(C6&lt;-15,"No","Yes")))</f>
        <v>N/A</v>
      </c>
      <c r="E6" s="22">
        <v>47972</v>
      </c>
      <c r="F6" s="5" t="str">
        <f>IF($B6="N/A","N/A",IF(E6&gt;15,"No",IF(E6&lt;-15,"No","Yes")))</f>
        <v>N/A</v>
      </c>
      <c r="G6" s="22">
        <v>51185</v>
      </c>
      <c r="H6" s="5" t="str">
        <f>IF($B6="N/A","N/A",IF(G6&gt;15,"No",IF(G6&lt;-15,"No","Yes")))</f>
        <v>N/A</v>
      </c>
      <c r="I6" s="6">
        <v>6.484</v>
      </c>
      <c r="J6" s="6">
        <v>6.6980000000000004</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796.01742469999999</v>
      </c>
      <c r="D9" s="5" t="str">
        <f>IF($B9="N/A","N/A",IF(C9&gt;15,"No",IF(C9&lt;-15,"No","Yes")))</f>
        <v>N/A</v>
      </c>
      <c r="E9" s="23">
        <v>794.33569581999996</v>
      </c>
      <c r="F9" s="5" t="str">
        <f>IF($B9="N/A","N/A",IF(E9&gt;15,"No",IF(E9&lt;-15,"No","Yes")))</f>
        <v>N/A</v>
      </c>
      <c r="G9" s="23">
        <v>758.84030478</v>
      </c>
      <c r="H9" s="5" t="str">
        <f>IF($B9="N/A","N/A",IF(G9&gt;15,"No",IF(G9&lt;-15,"No","Yes")))</f>
        <v>N/A</v>
      </c>
      <c r="I9" s="6">
        <v>-0.21099999999999999</v>
      </c>
      <c r="J9" s="6">
        <v>-4.47</v>
      </c>
      <c r="K9" s="85" t="str">
        <f t="shared" si="0"/>
        <v>Yes</v>
      </c>
    </row>
    <row r="10" spans="1:11" x14ac:dyDescent="0.25">
      <c r="A10" s="104" t="s">
        <v>650</v>
      </c>
      <c r="B10" s="21" t="s">
        <v>237</v>
      </c>
      <c r="C10" s="4">
        <v>99.209784466000002</v>
      </c>
      <c r="D10" s="5" t="str">
        <f>IF($B10="N/A","N/A",IF(C10&gt;99,"No",IF(C10&lt;75,"No","Yes")))</f>
        <v>No</v>
      </c>
      <c r="E10" s="4">
        <v>99.170349369999997</v>
      </c>
      <c r="F10" s="5" t="str">
        <f>IF($B10="N/A","N/A",IF(E10&gt;99,"No",IF(E10&lt;75,"No","Yes")))</f>
        <v>No</v>
      </c>
      <c r="G10" s="4">
        <v>97.923219692999993</v>
      </c>
      <c r="H10" s="5" t="str">
        <f>IF($B10="N/A","N/A",IF(G10&gt;99,"No",IF(G10&lt;75,"No","Yes")))</f>
        <v>Yes</v>
      </c>
      <c r="I10" s="6">
        <v>-0.04</v>
      </c>
      <c r="J10" s="6">
        <v>-1.26</v>
      </c>
      <c r="K10" s="85" t="str">
        <f t="shared" si="0"/>
        <v>Yes</v>
      </c>
    </row>
    <row r="11" spans="1:11" x14ac:dyDescent="0.25">
      <c r="A11" s="105" t="s">
        <v>651</v>
      </c>
      <c r="B11" s="29" t="s">
        <v>238</v>
      </c>
      <c r="C11" s="5">
        <v>7.9909436E-2</v>
      </c>
      <c r="D11" s="5" t="str">
        <f>IF($B11="N/A","N/A",IF(C11&gt;20,"No",IF(C11&lt;=0,"No","Yes")))</f>
        <v>Yes</v>
      </c>
      <c r="E11" s="5">
        <v>0.2397231719</v>
      </c>
      <c r="F11" s="5" t="str">
        <f>IF($B11="N/A","N/A",IF(E11&gt;20,"No",IF(E11&lt;=0,"No","Yes")))</f>
        <v>Yes</v>
      </c>
      <c r="G11" s="5">
        <v>1.3597733711</v>
      </c>
      <c r="H11" s="5" t="str">
        <f>IF($B11="N/A","N/A",IF(G11&gt;20,"No",IF(G11&lt;=0,"No","Yes")))</f>
        <v>Yes</v>
      </c>
      <c r="I11" s="6">
        <v>200</v>
      </c>
      <c r="J11" s="6">
        <v>467.2</v>
      </c>
      <c r="K11" s="85" t="str">
        <f t="shared" si="0"/>
        <v>No</v>
      </c>
    </row>
    <row r="12" spans="1:11" x14ac:dyDescent="0.25">
      <c r="A12" s="104" t="s">
        <v>652</v>
      </c>
      <c r="B12" s="29" t="s">
        <v>239</v>
      </c>
      <c r="C12" s="5">
        <v>0.6836696189</v>
      </c>
      <c r="D12" s="5" t="str">
        <f>IF($B12="N/A","N/A",IF(C12&gt;10,"No",IF(C12&lt;=0,"No","Yes")))</f>
        <v>Yes</v>
      </c>
      <c r="E12" s="5">
        <v>0.57116651380000005</v>
      </c>
      <c r="F12" s="5" t="str">
        <f>IF($B12="N/A","N/A",IF(E12&gt;10,"No",IF(E12&lt;=0,"No","Yes")))</f>
        <v>Yes</v>
      </c>
      <c r="G12" s="5">
        <v>0.66425710660000004</v>
      </c>
      <c r="H12" s="5" t="str">
        <f>IF($B12="N/A","N/A",IF(G12&gt;10,"No",IF(G12&lt;=0,"No","Yes")))</f>
        <v>Yes</v>
      </c>
      <c r="I12" s="6">
        <v>-16.5</v>
      </c>
      <c r="J12" s="6">
        <v>16.3</v>
      </c>
      <c r="K12" s="85" t="str">
        <f t="shared" si="0"/>
        <v>Yes</v>
      </c>
    </row>
    <row r="13" spans="1:11" x14ac:dyDescent="0.25">
      <c r="A13" s="104" t="s">
        <v>653</v>
      </c>
      <c r="B13" s="29" t="s">
        <v>224</v>
      </c>
      <c r="C13" s="5">
        <v>2.6636478700000001E-2</v>
      </c>
      <c r="D13" s="5" t="str">
        <f>IF($B13="N/A","N/A",IF(C13&gt;5,"No",IF(C13&lt;=0,"No","Yes")))</f>
        <v>Yes</v>
      </c>
      <c r="E13" s="5">
        <v>1.87609439E-2</v>
      </c>
      <c r="F13" s="5" t="str">
        <f>IF($B13="N/A","N/A",IF(E13&gt;5,"No",IF(E13&lt;=0,"No","Yes")))</f>
        <v>Yes</v>
      </c>
      <c r="G13" s="5">
        <v>5.2749829099999999E-2</v>
      </c>
      <c r="H13" s="5" t="str">
        <f>IF($B13="N/A","N/A",IF(G13&gt;5,"No",IF(G13&lt;=0,"No","Yes")))</f>
        <v>Yes</v>
      </c>
      <c r="I13" s="6">
        <v>-29.6</v>
      </c>
      <c r="J13" s="6">
        <v>181.2</v>
      </c>
      <c r="K13" s="85" t="str">
        <f t="shared" si="0"/>
        <v>No</v>
      </c>
    </row>
    <row r="14" spans="1:11" x14ac:dyDescent="0.25">
      <c r="A14" s="104" t="s">
        <v>159</v>
      </c>
      <c r="B14" s="21" t="s">
        <v>214</v>
      </c>
      <c r="C14" s="5">
        <v>0</v>
      </c>
      <c r="D14" s="5" t="str">
        <f>IF($B14="N/A","N/A",IF(C14&gt;100,"No",IF(C14&lt;95,"No","Yes")))</f>
        <v>No</v>
      </c>
      <c r="E14" s="5">
        <v>0</v>
      </c>
      <c r="F14" s="5" t="str">
        <f>IF($B14="N/A","N/A",IF(E14&gt;100,"No",IF(E14&lt;95,"No","Yes")))</f>
        <v>No</v>
      </c>
      <c r="G14" s="5">
        <v>3.7843118101000002</v>
      </c>
      <c r="H14" s="5" t="str">
        <f>IF($B14="N/A","N/A",IF(G14&gt;100,"No",IF(G14&lt;95,"No","Yes")))</f>
        <v>No</v>
      </c>
      <c r="I14" s="6" t="s">
        <v>1747</v>
      </c>
      <c r="J14" s="6" t="s">
        <v>1747</v>
      </c>
      <c r="K14" s="85" t="str">
        <f t="shared" si="0"/>
        <v>N/A</v>
      </c>
    </row>
    <row r="15" spans="1:11" x14ac:dyDescent="0.25">
      <c r="A15" s="104" t="s">
        <v>32</v>
      </c>
      <c r="B15" s="21" t="s">
        <v>214</v>
      </c>
      <c r="C15" s="5">
        <v>97.125480011999997</v>
      </c>
      <c r="D15" s="5" t="str">
        <f>IF($B15="N/A","N/A",IF(C15&gt;100,"No",IF(C15&lt;95,"No","Yes")))</f>
        <v>Yes</v>
      </c>
      <c r="E15" s="5">
        <v>96.658467439000006</v>
      </c>
      <c r="F15" s="5" t="str">
        <f>IF($B15="N/A","N/A",IF(E15&gt;100,"No",IF(E15&lt;95,"No","Yes")))</f>
        <v>Yes</v>
      </c>
      <c r="G15" s="5">
        <v>96.362215492999994</v>
      </c>
      <c r="H15" s="5" t="str">
        <f>IF($B15="N/A","N/A",IF(G15&gt;100,"No",IF(G15&lt;95,"No","Yes")))</f>
        <v>Yes</v>
      </c>
      <c r="I15" s="6">
        <v>-0.48099999999999998</v>
      </c>
      <c r="J15" s="6">
        <v>-0.30599999999999999</v>
      </c>
      <c r="K15" s="85" t="str">
        <f t="shared" si="0"/>
        <v>Yes</v>
      </c>
    </row>
    <row r="16" spans="1:11" x14ac:dyDescent="0.25">
      <c r="A16" s="104" t="s">
        <v>846</v>
      </c>
      <c r="B16" s="21" t="s">
        <v>226</v>
      </c>
      <c r="C16" s="5">
        <v>7.4298381936000002</v>
      </c>
      <c r="D16" s="5" t="str">
        <f>IF($B16="N/A","N/A",IF(C16&gt;30,"No",IF(C16&lt;5,"No","Yes")))</f>
        <v>Yes</v>
      </c>
      <c r="E16" s="5">
        <v>6.5582609071000002</v>
      </c>
      <c r="F16" s="5" t="str">
        <f>IF($B16="N/A","N/A",IF(E16&gt;30,"No",IF(E16&lt;5,"No","Yes")))</f>
        <v>Yes</v>
      </c>
      <c r="G16" s="5">
        <v>6.8649514424999998</v>
      </c>
      <c r="H16" s="5" t="str">
        <f>IF($B16="N/A","N/A",IF(G16&gt;30,"No",IF(G16&lt;5,"No","Yes")))</f>
        <v>Yes</v>
      </c>
      <c r="I16" s="6">
        <v>-11.7</v>
      </c>
      <c r="J16" s="6">
        <v>4.6760000000000002</v>
      </c>
      <c r="K16" s="85" t="str">
        <f t="shared" si="0"/>
        <v>Yes</v>
      </c>
    </row>
    <row r="17" spans="1:11" x14ac:dyDescent="0.25">
      <c r="A17" s="104" t="s">
        <v>847</v>
      </c>
      <c r="B17" s="21" t="s">
        <v>227</v>
      </c>
      <c r="C17" s="5">
        <v>38.026784898000002</v>
      </c>
      <c r="D17" s="5" t="str">
        <f>IF($B17="N/A","N/A",IF(C17&gt;75,"No",IF(C17&lt;15,"No","Yes")))</f>
        <v>Yes</v>
      </c>
      <c r="E17" s="5">
        <v>37.770924540000003</v>
      </c>
      <c r="F17" s="5" t="str">
        <f>IF($B17="N/A","N/A",IF(E17&gt;75,"No",IF(E17&lt;15,"No","Yes")))</f>
        <v>Yes</v>
      </c>
      <c r="G17" s="5">
        <v>37.185491556000002</v>
      </c>
      <c r="H17" s="5" t="str">
        <f>IF($B17="N/A","N/A",IF(G17&gt;75,"No",IF(G17&lt;15,"No","Yes")))</f>
        <v>Yes</v>
      </c>
      <c r="I17" s="6">
        <v>-0.67300000000000004</v>
      </c>
      <c r="J17" s="6">
        <v>-1.55</v>
      </c>
      <c r="K17" s="85" t="str">
        <f t="shared" si="0"/>
        <v>Yes</v>
      </c>
    </row>
    <row r="18" spans="1:11" x14ac:dyDescent="0.25">
      <c r="A18" s="104" t="s">
        <v>848</v>
      </c>
      <c r="B18" s="21" t="s">
        <v>228</v>
      </c>
      <c r="C18" s="5">
        <v>54.543376907999999</v>
      </c>
      <c r="D18" s="5" t="str">
        <f>IF($B18="N/A","N/A",IF(C18&gt;70,"No",IF(C18&lt;25,"No","Yes")))</f>
        <v>Yes</v>
      </c>
      <c r="E18" s="5">
        <v>55.664344712999998</v>
      </c>
      <c r="F18" s="5" t="str">
        <f>IF($B18="N/A","N/A",IF(E18&gt;70,"No",IF(E18&lt;25,"No","Yes")))</f>
        <v>Yes</v>
      </c>
      <c r="G18" s="5">
        <v>55.945502097999999</v>
      </c>
      <c r="H18" s="5" t="str">
        <f>IF($B18="N/A","N/A",IF(G18&gt;70,"No",IF(G18&lt;25,"No","Yes")))</f>
        <v>Yes</v>
      </c>
      <c r="I18" s="6">
        <v>2.0550000000000002</v>
      </c>
      <c r="J18" s="6">
        <v>0.50509999999999999</v>
      </c>
      <c r="K18" s="85" t="str">
        <f t="shared" si="0"/>
        <v>Yes</v>
      </c>
    </row>
    <row r="19" spans="1:11" x14ac:dyDescent="0.25">
      <c r="A19" s="104" t="s">
        <v>160</v>
      </c>
      <c r="B19" s="21" t="s">
        <v>214</v>
      </c>
      <c r="C19" s="5">
        <v>0</v>
      </c>
      <c r="D19" s="5" t="str">
        <f>IF($B19="N/A","N/A",IF(C19&gt;100,"No",IF(C19&lt;95,"No","Yes")))</f>
        <v>No</v>
      </c>
      <c r="E19" s="5">
        <v>0</v>
      </c>
      <c r="F19" s="5" t="str">
        <f>IF($B19="N/A","N/A",IF(E19&gt;100,"No",IF(E19&lt;95,"No","Yes")))</f>
        <v>No</v>
      </c>
      <c r="G19" s="5">
        <v>2.8738888346000002</v>
      </c>
      <c r="H19" s="5" t="str">
        <f>IF($B19="N/A","N/A",IF(G19&gt;100,"No",IF(G19&lt;95,"No","Yes")))</f>
        <v>No</v>
      </c>
      <c r="I19" s="6" t="s">
        <v>1747</v>
      </c>
      <c r="J19" s="6" t="s">
        <v>1747</v>
      </c>
      <c r="K19" s="85" t="str">
        <f t="shared" si="0"/>
        <v>N/A</v>
      </c>
    </row>
    <row r="20" spans="1:11" x14ac:dyDescent="0.25">
      <c r="A20" s="83" t="s">
        <v>372</v>
      </c>
      <c r="B20" s="21" t="s">
        <v>241</v>
      </c>
      <c r="C20" s="5">
        <v>0</v>
      </c>
      <c r="D20" s="5" t="str">
        <f>IF($B20="N/A","N/A",IF(C20&gt;5,"No",IF(C20&lt;1,"No","Yes")))</f>
        <v>No</v>
      </c>
      <c r="E20" s="5">
        <v>0</v>
      </c>
      <c r="F20" s="5" t="str">
        <f>IF($B20="N/A","N/A",IF(E20&gt;5,"No",IF(E20&lt;1,"No","Yes")))</f>
        <v>No</v>
      </c>
      <c r="G20" s="5">
        <v>0.31649897430000001</v>
      </c>
      <c r="H20" s="5" t="str">
        <f>IF($B20="N/A","N/A",IF(G20&gt;5,"No",IF(G20&lt;1,"No","Yes")))</f>
        <v>No</v>
      </c>
      <c r="I20" s="6" t="s">
        <v>1747</v>
      </c>
      <c r="J20" s="6" t="s">
        <v>1747</v>
      </c>
      <c r="K20" s="85" t="str">
        <f t="shared" si="0"/>
        <v>N/A</v>
      </c>
    </row>
    <row r="21" spans="1:11" x14ac:dyDescent="0.25">
      <c r="A21" s="83" t="s">
        <v>374</v>
      </c>
      <c r="B21" s="21" t="s">
        <v>242</v>
      </c>
      <c r="C21" s="5">
        <v>0</v>
      </c>
      <c r="D21" s="5" t="str">
        <f>IF($B21="N/A","N/A",IF(C21&gt;98,"No",IF(C21&lt;8,"No","Yes")))</f>
        <v>No</v>
      </c>
      <c r="E21" s="5">
        <v>0</v>
      </c>
      <c r="F21" s="5" t="str">
        <f>IF($B21="N/A","N/A",IF(E21&gt;98,"No",IF(E21&lt;8,"No","Yes")))</f>
        <v>No</v>
      </c>
      <c r="G21" s="5">
        <v>2.3737423073000001</v>
      </c>
      <c r="H21" s="5" t="str">
        <f>IF($B21="N/A","N/A",IF(G21&gt;98,"No",IF(G21&lt;8,"No","Yes")))</f>
        <v>No</v>
      </c>
      <c r="I21" s="6" t="s">
        <v>1747</v>
      </c>
      <c r="J21" s="6" t="s">
        <v>1747</v>
      </c>
      <c r="K21" s="85" t="str">
        <f t="shared" si="0"/>
        <v>N/A</v>
      </c>
    </row>
    <row r="22" spans="1:11" x14ac:dyDescent="0.25">
      <c r="A22" s="100" t="s">
        <v>375</v>
      </c>
      <c r="B22" s="106" t="s">
        <v>224</v>
      </c>
      <c r="C22" s="94">
        <v>0</v>
      </c>
      <c r="D22" s="94" t="str">
        <f>IF($B22="N/A","N/A",IF(C22&gt;5,"No",IF(C22&lt;=0,"No","Yes")))</f>
        <v>No</v>
      </c>
      <c r="E22" s="94">
        <v>0</v>
      </c>
      <c r="F22" s="94" t="str">
        <f>IF($B22="N/A","N/A",IF(E22&gt;5,"No",IF(E22&lt;=0,"No","Yes")))</f>
        <v>No</v>
      </c>
      <c r="G22" s="94">
        <v>2.34443685E-2</v>
      </c>
      <c r="H22" s="94" t="str">
        <f>IF($B22="N/A","N/A",IF(G22&gt;5,"No",IF(G22&lt;=0,"No","Yes")))</f>
        <v>Yes</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2025-04-03T11:02:16Z</dcterms:modified>
  <dc:language>English</dc:language>
</cp:coreProperties>
</file>