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B010EC4-A742-495F-A8F0-3AFAC2FECA5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<sst xmlns="http://schemas.openxmlformats.org/spreadsheetml/2006/main" count="8274" uniqueCount="1753">
  <si>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</si>
  <si>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</si>
  <si>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</si>
  <si>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</si>
  <si>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</si>
  <si>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</si>
  <si>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</si>
  <si>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</si>
  <si>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</si>
  <si>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</si>
  <si>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</si>
  <si>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</si>
  <si>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</si>
  <si>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</si>
  <si>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</si>
  <si>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</si>
  <si>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</si>
  <si>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</si>
  <si>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</si>
  <si>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</si>
  <si>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</si>
  <si>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</si>
  <si>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</si>
  <si>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</si>
  <si>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</si>
  <si>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</si>
  <si>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</si>
  <si>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</si>
  <si>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</si>
  <si>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</si>
  <si>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</si>
  <si>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</si>
  <si>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</si>
  <si>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</si>
  <si>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</si>
  <si>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</si>
  <si>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</si>
  <si>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</si>
  <si>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</si>
  <si>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</si>
  <si>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</si>
  <si>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</si>
  <si>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</si>
  <si>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</si>
  <si>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</si>
  <si>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</si>
  <si>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</si>
  <si>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</si>
  <si>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</si>
  <si>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</si>
  <si>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</si>
  <si>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</si>
  <si>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</si>
  <si>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</si>
  <si>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</si>
  <si>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</si>
  <si>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</si>
  <si>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</si>
  <si>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</si>
  <si>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</si>
  <si>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</si>
  <si>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</si>
  <si>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</si>
  <si>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</si>
  <si>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</si>
  <si>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</si>
  <si>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</si>
  <si>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</si>
  <si>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</si>
  <si>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</si>
  <si>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</si>
  <si>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</si>
  <si>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</si>
  <si>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</si>
  <si>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</si>
  <si>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</si>
  <si>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</si>
  <si>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</si>
  <si>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</si>
  <si>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</si>
  <si>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</si>
  <si>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</si>
  <si>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</si>
  <si>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</si>
  <si>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</si>
  <si>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</si>
  <si>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</si>
  <si>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</si>
  <si>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</si>
  <si>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</si>
  <si>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</si>
  <si>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</si>
  <si>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</si>
  <si>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</si>
  <si>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</si>
  <si>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</si>
  <si>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</si>
  <si>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</si>
  <si>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</si>
  <si>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</si>
  <si>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</si>
  <si>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</si>
  <si>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</si>
  <si>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</si>
  <si>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</si>
  <si>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</si>
  <si>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</si>
  <si>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</si>
  <si>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</si>
  <si>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</si>
  <si>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</si>
  <si>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</si>
  <si>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</si>
  <si>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</si>
  <si>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</si>
  <si>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</si>
  <si>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</si>
  <si>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</si>
  <si>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</si>
  <si>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</si>
  <si>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</si>
  <si>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</si>
  <si>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</si>
  <si>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</si>
  <si>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</si>
  <si>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</si>
  <si>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</si>
  <si>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</si>
  <si>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</si>
  <si>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</si>
  <si>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</si>
  <si>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</si>
  <si>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</si>
  <si>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</si>
  <si>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</si>
  <si>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</si>
  <si>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</si>
  <si>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</si>
  <si>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</si>
  <si>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</si>
  <si>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</si>
  <si>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</si>
  <si>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</si>
  <si>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</si>
  <si>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</si>
  <si>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</si>
  <si>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</si>
  <si>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</si>
  <si>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</si>
  <si>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</si>
  <si>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</si>
  <si>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</si>
  <si>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</si>
  <si>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</si>
  <si>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</si>
  <si>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</si>
  <si>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</si>
  <si>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</si>
  <si>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</si>
  <si>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</si>
  <si>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</si>
  <si>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</si>
  <si>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</si>
  <si>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</si>
  <si>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</si>
  <si>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</si>
  <si>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</si>
  <si>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</si>
  <si>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</si>
  <si>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</si>
  <si>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</si>
  <si>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</si>
  <si>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</si>
  <si>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</si>
  <si>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</si>
  <si>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</si>
  <si>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</si>
  <si>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</si>
  <si>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</si>
  <si>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</si>
  <si>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</si>
  <si>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</si>
  <si>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</si>
  <si>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</si>
  <si>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</si>
  <si>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</si>
  <si>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</si>
  <si>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</si>
  <si>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</si>
  <si>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</si>
  <si>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</si>
  <si>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</si>
  <si>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</si>
  <si>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</si>
  <si>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</si>
  <si>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</si>
  <si>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</si>
  <si>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</si>
  <si>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</si>
  <si>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</si>
  <si>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</si>
  <si>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</si>
  <si>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</si>
  <si>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</si>
  <si>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</si>
  <si>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</si>
  <si>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</si>
  <si>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</si>
  <si>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</si>
  <si>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</si>
  <si>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</si>
  <si>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</si>
  <si>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</si>
  <si>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</si>
  <si>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</si>
  <si>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</si>
  <si>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</si>
  <si>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</si>
  <si>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</si>
  <si>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</si>
  <si>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</si>
  <si>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</si>
  <si>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</si>
  <si>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</si>
  <si>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</si>
  <si>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</si>
  <si>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</si>
  <si>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</si>
  <si>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</si>
  <si>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</si>
  <si>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</si>
  <si>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</si>
  <si>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</si>
  <si>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</si>
  <si>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</si>
  <si>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</si>
  <si>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</si>
  <si>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</si>
  <si>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</si>
  <si>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</si>
  <si>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</si>
  <si>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</si>
  <si>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</si>
  <si>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</si>
  <si>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</si>
  <si>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</si>
  <si>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</si>
  <si>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</si>
  <si>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</si>
  <si>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</si>
  <si>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</si>
  <si>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</si>
  <si>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</si>
  <si>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</si>
  <si>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</si>
  <si>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</si>
  <si>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</si>
  <si>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</si>
  <si>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</si>
  <si>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</si>
  <si>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</si>
  <si>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</si>
  <si>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</si>
  <si>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</si>
  <si>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</si>
  <si>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</si>
  <si>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</si>
  <si>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</si>
  <si>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</si>
  <si>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</si>
  <si>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</si>
  <si>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</si>
  <si>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</si>
  <si>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</si>
  <si>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</si>
  <si>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</si>
  <si>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</si>
  <si>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</si>
  <si>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</si>
  <si>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</si>
  <si>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</si>
  <si>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</si>
  <si>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</si>
  <si>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</si>
  <si>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</si>
  <si>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</si>
  <si>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</si>
  <si>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</si>
  <si>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</si>
  <si>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</si>
  <si>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</si>
  <si>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</si>
  <si>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</si>
  <si>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</si>
  <si>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</si>
  <si>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</si>
  <si>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</si>
  <si>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</si>
  <si>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</si>
  <si>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</si>
  <si>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</si>
  <si>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</si>
  <si>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</si>
  <si>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</si>
  <si>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</si>
  <si>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</si>
  <si>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</si>
  <si>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</si>
  <si>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</si>
  <si>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</si>
  <si>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</si>
  <si>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</si>
  <si>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</si>
  <si>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</si>
  <si>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</si>
  <si>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</si>
  <si>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</si>
  <si>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</si>
  <si>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</si>
  <si>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</si>
  <si>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</si>
  <si>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</si>
  <si>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</si>
  <si>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</si>
  <si>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</si>
  <si>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</si>
  <si>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</si>
  <si>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</si>
  <si>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</si>
  <si>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</si>
  <si>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</si>
  <si>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</si>
  <si>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</si>
  <si>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</si>
  <si>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</si>
  <si>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</si>
  <si>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</si>
  <si>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</si>
  <si>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</si>
  <si>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</si>
  <si>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</si>
  <si>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</si>
  <si>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</si>
  <si>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</si>
  <si>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</si>
  <si>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</si>
  <si>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</si>
  <si>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</si>
  <si>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</si>
  <si>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</si>
  <si>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</si>
  <si>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</si>
  <si>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</si>
  <si>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</si>
  <si>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</si>
  <si>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</si>
  <si>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</si>
  <si>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</si>
  <si>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</si>
  <si>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</si>
  <si>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</si>
  <si>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</si>
  <si>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</si>
  <si>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</si>
  <si>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</si>
  <si>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</si>
  <si>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</si>
  <si>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</si>
  <si>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</si>
  <si>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</si>
  <si>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</si>
  <si>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</si>
  <si>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</si>
  <si>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</si>
  <si>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</si>
  <si>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</si>
  <si>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</si>
  <si>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</si>
  <si>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</si>
  <si>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</si>
  <si>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</si>
  <si>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</si>
  <si>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</si>
  <si>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</si>
  <si>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</si>
  <si>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</si>
  <si>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</si>
  <si>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</si>
  <si>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</si>
  <si>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</si>
  <si>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</si>
  <si>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</si>
  <si>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</si>
  <si>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</si>
  <si>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</si>
  <si>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</si>
  <si>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</si>
  <si>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</si>
  <si>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</si>
  <si>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</si>
  <si>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</si>
  <si>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</si>
  <si>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</si>
  <si>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</si>
  <si>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</si>
  <si>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</si>
  <si>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</si>
  <si>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</si>
  <si>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</si>
  <si>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</si>
  <si>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</si>
  <si>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</si>
  <si>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</si>
  <si>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</si>
  <si>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</si>
  <si>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</si>
  <si>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</si>
  <si>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</si>
  <si>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</si>
  <si>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</si>
  <si>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</si>
  <si>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</si>
  <si>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</si>
  <si>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</si>
  <si>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</si>
  <si>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</si>
  <si>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</si>
  <si>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</si>
  <si>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</si>
  <si>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</si>
  <si>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</si>
  <si>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</si>
  <si>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</si>
  <si>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</si>
  <si>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</si>
  <si>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</si>
  <si>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</si>
  <si>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</si>
  <si>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</si>
  <si>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</si>
  <si>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</si>
  <si>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</si>
  <si>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</si>
  <si>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</si>
  <si>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</si>
  <si>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</si>
  <si>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</si>
  <si>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</si>
  <si>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</si>
  <si>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</si>
  <si>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</si>
  <si>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</si>
  <si>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</si>
  <si>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</si>
  <si>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</si>
  <si>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</si>
  <si>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</si>
  <si>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</si>
  <si>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</si>
  <si>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</si>
  <si>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</si>
  <si>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</si>
  <si>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</si>
  <si>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</si>
  <si>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</si>
  <si>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</si>
  <si>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</si>
  <si>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</si>
  <si>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</si>
  <si>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</si>
  <si>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</si>
  <si>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</si>
  <si>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</si>
  <si>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</si>
  <si>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</si>
  <si>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</si>
  <si>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</si>
  <si>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</si>
  <si>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</si>
  <si>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</si>
  <si>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</si>
  <si>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</si>
  <si>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</si>
  <si>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</si>
  <si>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</si>
  <si>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</si>
  <si>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</si>
  <si>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</si>
  <si>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</si>
  <si>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</si>
  <si>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</si>
  <si>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</si>
  <si>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</si>
  <si>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</si>
  <si>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</si>
  <si>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</si>
  <si>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</si>
  <si>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</si>
  <si>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</si>
  <si>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</si>
  <si>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</si>
  <si>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</si>
  <si>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</si>
  <si>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</si>
  <si>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</si>
  <si>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</si>
  <si>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</si>
  <si>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</si>
  <si>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</si>
  <si>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</si>
  <si>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</si>
  <si>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</si>
  <si>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</si>
  <si>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</si>
  <si>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</si>
  <si>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</si>
  <si>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</si>
  <si>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</si>
  <si>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</si>
  <si>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</si>
  <si>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</si>
  <si>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</si>
  <si>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</si>
  <si>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</si>
  <si>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</si>
  <si>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</si>
  <si>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</si>
  <si>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</si>
  <si>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</si>
  <si>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</si>
  <si>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</si>
  <si>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</si>
  <si>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</si>
  <si>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</si>
  <si>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</si>
  <si>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</si>
  <si>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</si>
  <si>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</si>
  <si>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</si>
  <si>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</si>
  <si>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</si>
  <si>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</si>
  <si>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</si>
  <si>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</si>
  <si>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</si>
  <si>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</si>
  <si>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</si>
  <si>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</si>
  <si>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</si>
  <si>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</si>
  <si>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</si>
  <si>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</si>
  <si>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</si>
  <si>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</si>
  <si>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</si>
  <si>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</si>
  <si>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</si>
  <si>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</si>
  <si>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</si>
  <si>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</si>
  <si>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</si>
  <si>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</si>
  <si>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</si>
  <si>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</si>
  <si>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</si>
  <si>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</si>
  <si>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</si>
  <si>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</si>
  <si>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</si>
  <si>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</si>
  <si>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</si>
  <si>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</si>
  <si>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</si>
  <si>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</si>
  <si>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</si>
  <si>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</si>
  <si>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</si>
  <si>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</si>
  <si>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</si>
  <si>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</si>
  <si>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</si>
  <si>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</si>
  <si>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</si>
  <si>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</si>
  <si>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</si>
  <si>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</si>
  <si>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</si>
  <si>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</si>
  <si>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</si>
  <si>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</si>
  <si>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</si>
  <si>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</si>
  <si>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</si>
  <si>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</si>
  <si>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</si>
  <si>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</si>
  <si>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</si>
  <si>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</si>
  <si>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</si>
  <si>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</si>
  <si>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</si>
  <si>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</si>
  <si>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</si>
  <si>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</si>
  <si>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</si>
  <si>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</si>
  <si>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</si>
  <si>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</si>
  <si>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</si>
  <si>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</si>
  <si>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</si>
  <si>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</si>
  <si>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</si>
  <si>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</si>
  <si>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</si>
  <si>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</si>
  <si>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</si>
  <si>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</si>
  <si>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</si>
  <si>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</si>
  <si>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</si>
  <si>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</si>
  <si>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</si>
  <si>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</si>
  <si>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</si>
  <si>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</si>
  <si>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</si>
  <si>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</si>
  <si>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</si>
  <si>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</si>
  <si>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</si>
  <si>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</si>
  <si>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</si>
  <si>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</si>
  <si>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</si>
  <si>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</si>
  <si>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</si>
  <si>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</si>
  <si>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</si>
  <si>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</si>
  <si>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</si>
  <si>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</si>
  <si>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</si>
  <si>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</si>
  <si>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</si>
  <si>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</si>
  <si>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</si>
  <si>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</si>
  <si>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</si>
  <si>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</si>
  <si>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</si>
  <si>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</si>
  <si>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</si>
  <si>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</si>
  <si>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</si>
  <si>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</si>
  <si>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</si>
  <si>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</si>
  <si>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</si>
  <si>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</si>
  <si>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</si>
  <si>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</si>
  <si>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</si>
  <si>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</si>
  <si>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</si>
  <si>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</si>
  <si>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</si>
  <si>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</si>
  <si>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</si>
  <si>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</si>
  <si>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</si>
  <si>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</si>
  <si>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</si>
  <si>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</si>
  <si>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</si>
  <si>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</si>
  <si>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</si>
  <si>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</si>
  <si>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</si>
  <si>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</si>
  <si>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</si>
  <si>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</si>
  <si>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</si>
  <si>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</si>
  <si>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</si>
  <si>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</si>
  <si>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</si>
  <si>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</si>
  <si>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</si>
  <si>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</si>
  <si>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</si>
  <si>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</si>
  <si>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</si>
  <si>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</si>
  <si>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</si>
  <si>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</si>
  <si>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</si>
  <si>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</si>
  <si>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</si>
  <si>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</si>
  <si>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</si>
  <si>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</si>
  <si>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</si>
  <si>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</si>
  <si>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</si>
  <si>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</si>
  <si>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</si>
  <si>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</si>
  <si>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</si>
  <si>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</si>
  <si>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</si>
  <si>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</si>
  <si>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</si>
  <si>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</si>
  <si>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</si>
  <si>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</si>
  <si>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</si>
  <si>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</si>
  <si>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</si>
  <si>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</si>
  <si>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</si>
  <si>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</si>
  <si>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</si>
  <si>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</si>
  <si>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</si>
  <si>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</si>
  <si>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</si>
  <si>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</si>
  <si>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</si>
  <si>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</si>
  <si>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</si>
  <si>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</si>
  <si>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</si>
  <si>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</si>
  <si>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</si>
  <si>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</si>
  <si>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</si>
  <si>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</si>
  <si>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</si>
  <si>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</si>
  <si>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</si>
  <si>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</si>
  <si>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</si>
  <si>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</si>
  <si>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</si>
  <si>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</si>
  <si>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</si>
  <si>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</si>
  <si>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</si>
  <si>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</si>
  <si>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</si>
  <si>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</si>
  <si>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</si>
  <si>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</si>
  <si>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</si>
  <si>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</si>
  <si>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</si>
  <si>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</si>
  <si>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</si>
  <si>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</si>
  <si>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</si>
  <si>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</si>
  <si>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</si>
  <si>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</si>
  <si>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</si>
  <si>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</si>
  <si>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</si>
  <si>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</si>
  <si>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</si>
  <si>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</si>
  <si>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</si>
  <si>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</si>
  <si>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</si>
  <si>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</si>
  <si>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</si>
  <si>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</si>
  <si>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</si>
  <si>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</si>
  <si>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</si>
  <si>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</si>
  <si>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</si>
  <si>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</si>
  <si>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</si>
  <si>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</si>
  <si>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</si>
  <si>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</si>
  <si>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</si>
  <si>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</si>
  <si>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</si>
  <si>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</si>
  <si>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</si>
  <si>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</si>
  <si>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</si>
  <si>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</si>
  <si>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</si>
  <si>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</si>
  <si>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</si>
  <si>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</si>
  <si>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</si>
  <si>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</si>
  <si>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</si>
  <si>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</si>
  <si>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</si>
  <si>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</si>
  <si>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</si>
  <si>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</si>
  <si>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</si>
  <si>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</si>
  <si>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</si>
  <si>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</si>
  <si>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</si>
  <si>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</si>
  <si>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</si>
  <si>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</si>
  <si>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</si>
  <si>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</si>
  <si>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</si>
  <si>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</si>
  <si>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</si>
  <si>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</si>
  <si>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</si>
  <si>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</si>
  <si>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</si>
  <si>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</si>
  <si>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</si>
  <si>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</si>
  <si>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</si>
  <si>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</si>
  <si>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</si>
  <si>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</si>
  <si>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</si>
  <si>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</si>
  <si>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</si>
  <si>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</si>
  <si>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</si>
  <si>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</si>
  <si>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</si>
  <si>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</si>
  <si>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</si>
  <si>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</si>
  <si>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</si>
  <si>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</si>
  <si>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</si>
  <si>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</si>
  <si>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</si>
  <si>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</si>
  <si>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</si>
  <si>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</si>
  <si>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</si>
  <si>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</si>
  <si>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</si>
  <si>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</si>
  <si>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</si>
  <si>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</si>
  <si>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</si>
  <si>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</si>
  <si>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</si>
  <si>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</si>
  <si>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</si>
  <si>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</si>
  <si>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</si>
  <si>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</si>
  <si>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</si>
  <si>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</si>
  <si>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</si>
  <si>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</si>
  <si>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</si>
  <si>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</si>
  <si>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</si>
  <si>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</si>
  <si>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</si>
  <si>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</si>
  <si>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</si>
  <si>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</si>
  <si>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</si>
  <si>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</si>
  <si>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</si>
  <si>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</si>
  <si>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</si>
  <si>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</si>
  <si>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</si>
  <si>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</si>
  <si>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</si>
  <si>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</si>
  <si>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</si>
  <si>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</si>
  <si>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</si>
  <si>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</si>
  <si>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</si>
  <si>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</si>
  <si>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</si>
  <si>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</si>
  <si>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</si>
  <si>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</si>
  <si>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</si>
  <si>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</si>
  <si>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</si>
  <si>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</si>
  <si>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</si>
  <si>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</si>
  <si>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</si>
  <si>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</si>
  <si>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</si>
  <si>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</si>
  <si>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</si>
  <si>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</si>
  <si>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</si>
  <si>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</si>
  <si>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</si>
  <si>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</si>
  <si>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</si>
  <si>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</si>
  <si>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</si>
  <si>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</si>
  <si>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</si>
  <si>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</si>
  <si>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</si>
  <si>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</si>
  <si>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</si>
  <si>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</si>
  <si>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</si>
  <si>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</si>
  <si>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</si>
  <si>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</si>
  <si>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</si>
  <si>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</si>
  <si>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</si>
  <si>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</si>
  <si>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</si>
  <si>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</si>
  <si>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</si>
  <si>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</si>
  <si>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</si>
  <si>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</si>
  <si>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</si>
  <si>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</si>
  <si>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</si>
  <si>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</si>
  <si>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</si>
  <si>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</si>
  <si>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</si>
  <si>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</si>
  <si>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</si>
  <si>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</si>
  <si>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</si>
  <si>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</si>
  <si>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</si>
  <si>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</si>
  <si>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</si>
  <si>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</si>
  <si>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</si>
  <si>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</si>
  <si>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</si>
  <si>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</si>
  <si>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</si>
  <si>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</si>
  <si>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</si>
  <si>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</si>
  <si>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</si>
  <si>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</si>
  <si>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</si>
  <si>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</si>
  <si>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</si>
  <si>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</si>
  <si>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</si>
  <si>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</si>
  <si>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</si>
  <si>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</si>
  <si>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</si>
  <si>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</si>
  <si>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</si>
  <si>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</si>
  <si>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</si>
  <si>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</si>
  <si>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</si>
  <si>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</si>
  <si>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</si>
  <si>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</si>
  <si>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</si>
  <si>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</si>
  <si>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</si>
  <si>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</si>
  <si>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</si>
  <si>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</si>
  <si>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</si>
  <si>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</si>
  <si>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</si>
  <si>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</si>
  <si>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</si>
  <si>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</si>
  <si>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</si>
  <si>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</si>
  <si>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</si>
  <si>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</si>
  <si>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</si>
  <si>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</si>
  <si>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</si>
  <si>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</si>
  <si>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</si>
  <si>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</si>
  <si>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</si>
  <si>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</si>
  <si>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</si>
  <si>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</si>
  <si>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</si>
  <si>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</si>
  <si>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</si>
  <si>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</si>
  <si>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</si>
  <si>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</si>
  <si>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</si>
  <si>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</si>
  <si>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</si>
  <si>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</si>
  <si>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</si>
  <si>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</si>
  <si>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</si>
  <si>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</si>
  <si>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</si>
  <si>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</si>
  <si>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</si>
  <si>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</si>
  <si>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</si>
  <si>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</si>
  <si>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</si>
  <si>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</si>
  <si>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</si>
  <si>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</si>
  <si>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</si>
  <si>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</si>
  <si>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</si>
  <si>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</si>
  <si>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</si>
  <si>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</si>
  <si>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</si>
  <si>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</si>
  <si>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</si>
  <si>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</si>
  <si>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</si>
  <si>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</si>
  <si>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</si>
  <si>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</si>
  <si>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</si>
  <si>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</si>
  <si>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</si>
  <si>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</si>
  <si>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</si>
  <si>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</si>
  <si>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</si>
  <si>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</si>
  <si>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</si>
  <si>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</si>
  <si>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</si>
  <si>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</si>
  <si>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</si>
  <si>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</si>
  <si>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</si>
  <si>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</si>
  <si>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</si>
  <si>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</si>
  <si>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</si>
  <si>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</si>
  <si>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</si>
  <si>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</si>
  <si>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</si>
  <si>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</si>
  <si>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</si>
  <si>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</si>
  <si>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</si>
  <si>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</si>
  <si>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</si>
  <si>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</si>
  <si>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</si>
  <si>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</si>
  <si>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</si>
  <si>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</si>
  <si>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</si>
  <si>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</si>
  <si>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</si>
  <si>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</si>
  <si>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</si>
  <si>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</si>
  <si>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</si>
  <si>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</si>
  <si>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</si>
  <si>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</si>
  <si>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</si>
  <si>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</si>
  <si>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</si>
  <si>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</si>
  <si>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</si>
  <si>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</si>
  <si>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</si>
  <si>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</si>
  <si>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</si>
  <si>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</si>
  <si>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</si>
  <si>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</si>
  <si>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</si>
  <si>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</si>
  <si>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</si>
  <si>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</si>
  <si>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</si>
  <si>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</si>
  <si>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</si>
  <si>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</si>
  <si>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</si>
  <si>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</si>
  <si>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</si>
  <si>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</si>
  <si>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</si>
  <si>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</si>
  <si>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</si>
  <si>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</si>
  <si>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</si>
  <si>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</si>
  <si>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</si>
  <si>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</si>
  <si>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</si>
  <si>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</si>
  <si>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</si>
  <si>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</si>
  <si>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</si>
  <si>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</si>
  <si>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</si>
  <si>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</si>
  <si>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</si>
  <si>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</si>
  <si>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</si>
  <si>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</si>
  <si>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</si>
  <si>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</si>
  <si>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</si>
  <si>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</si>
  <si>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</si>
  <si>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</si>
  <si>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</si>
  <si>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</si>
  <si>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</si>
  <si>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</si>
  <si>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</si>
  <si>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</si>
  <si>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</si>
  <si>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</si>
  <si>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</si>
  <si>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</si>
  <si>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</si>
  <si>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</si>
  <si>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</si>
  <si>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</si>
  <si>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</si>
  <si>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</si>
  <si>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</si>
  <si>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</si>
  <si>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</si>
  <si>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</si>
  <si>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</si>
  <si>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</si>
  <si>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</si>
  <si>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</si>
  <si>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</si>
  <si>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</si>
  <si>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</si>
  <si>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</si>
  <si>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</si>
  <si>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</si>
  <si>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</si>
  <si>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</si>
  <si>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</si>
  <si>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</si>
  <si>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</si>
  <si>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</si>
  <si>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</si>
  <si>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</si>
  <si>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</si>
  <si>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</si>
  <si>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</si>
  <si>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</si>
  <si>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</si>
  <si>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</si>
  <si>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</si>
  <si>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</si>
  <si>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</si>
  <si>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</si>
  <si>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</si>
  <si>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</si>
  <si>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</si>
  <si>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</si>
  <si>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</si>
  <si>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</si>
  <si>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</si>
  <si>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</si>
  <si>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</si>
  <si>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</si>
  <si>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</si>
  <si>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</si>
  <si>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</si>
  <si>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</si>
  <si>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</si>
  <si>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</si>
  <si>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</si>
  <si>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</si>
  <si>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</si>
  <si>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</si>
  <si>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</si>
  <si>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</si>
  <si>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</si>
  <si>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</si>
  <si>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</si>
  <si>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</si>
  <si>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</si>
  <si>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</si>
  <si>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</si>
  <si>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</si>
  <si>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</si>
  <si>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</si>
  <si>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</si>
  <si>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</si>
  <si>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</si>
  <si>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</si>
  <si>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</si>
  <si>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</si>
  <si>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</si>
  <si>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</si>
  <si>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</si>
  <si>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</si>
  <si>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</si>
  <si>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</si>
  <si>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</si>
  <si>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</si>
  <si>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</si>
  <si>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</si>
  <si>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</si>
  <si>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</si>
  <si>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</si>
  <si>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</si>
  <si>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</si>
  <si>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</si>
  <si>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</si>
  <si>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</si>
  <si>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</si>
  <si>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</si>
  <si>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</si>
  <si>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</si>
  <si>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</si>
  <si>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</si>
  <si>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</si>
  <si>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</si>
  <si>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</si>
  <si>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</si>
  <si>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</si>
  <si>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</si>
  <si>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</si>
  <si>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</si>
  <si>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</si>
  <si>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</si>
  <si>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</si>
  <si>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</si>
  <si>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</si>
  <si>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</si>
  <si>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</si>
  <si>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</si>
  <si>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</si>
  <si>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</si>
  <si>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</si>
  <si>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</si>
  <si>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</si>
  <si>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</si>
  <si>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</si>
  <si>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</si>
  <si>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</si>
  <si>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</si>
  <si>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</si>
  <si>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</si>
  <si>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</si>
  <si>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</si>
  <si>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</si>
  <si>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</si>
  <si>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</si>
  <si>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</si>
  <si>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</si>
  <si>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</si>
  <si>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</si>
  <si>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</si>
  <si>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</si>
  <si>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</si>
  <si>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</si>
  <si>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</si>
  <si>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</si>
  <si>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</si>
  <si>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</si>
  <si>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</si>
  <si>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</si>
  <si>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</si>
  <si>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</si>
  <si>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</si>
  <si>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</si>
  <si>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</si>
  <si>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</si>
  <si>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</si>
  <si>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</si>
  <si>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</si>
  <si>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</si>
  <si>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</si>
  <si>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</si>
  <si>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</si>
  <si>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</si>
  <si>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</si>
  <si>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</si>
  <si>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</si>
  <si>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</si>
  <si>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</si>
  <si>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</si>
  <si>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</si>
  <si>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</si>
  <si>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</si>
  <si>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</si>
  <si>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</si>
  <si>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</si>
  <si>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</si>
  <si>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</si>
  <si>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</si>
  <si>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</si>
  <si>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</si>
  <si>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</si>
  <si>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</si>
  <si>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</si>
  <si>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</si>
  <si>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</si>
  <si>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</si>
  <si>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</si>
  <si>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</si>
  <si>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</si>
  <si>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</si>
  <si>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</si>
  <si>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</si>
  <si>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</si>
  <si>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</si>
  <si>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</si>
  <si>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</si>
  <si>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</si>
  <si>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</si>
  <si>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</si>
  <si>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</si>
  <si>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</si>
  <si>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</si>
  <si>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</si>
  <si>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</si>
  <si>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</si>
  <si>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</si>
  <si>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</si>
  <si>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</si>
  <si>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</si>
  <si>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</si>
  <si>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</si>
  <si>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</si>
  <si>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</si>
  <si>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</si>
  <si>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</si>
  <si>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</si>
  <si>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</si>
  <si>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</si>
  <si>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</si>
  <si>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</si>
  <si>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</si>
  <si>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</si>
  <si>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</si>
  <si>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</si>
  <si>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</si>
  <si>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</si>
  <si>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</si>
  <si>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</si>
  <si>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</si>
  <si>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</si>
  <si>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</si>
  <si>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</si>
  <si>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</si>
  <si>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</si>
  <si>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</si>
  <si>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</si>
  <si>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</si>
  <si>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</si>
  <si>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</si>
  <si>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</si>
  <si>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</si>
  <si>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</si>
  <si>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</si>
  <si>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</si>
  <si>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</si>
  <si>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</si>
  <si>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</si>
  <si>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</si>
  <si>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</si>
  <si>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</si>
  <si>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</si>
  <si>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</si>
  <si>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</si>
  <si>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</si>
  <si>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</si>
  <si>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</si>
  <si>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</si>
  <si>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</si>
  <si>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</si>
  <si>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</si>
  <si>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</si>
  <si>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</si>
  <si>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</si>
  <si>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</si>
  <si>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</si>
  <si>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</si>
  <si>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</si>
  <si>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</si>
  <si>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</si>
  <si>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</si>
  <si>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</si>
  <si>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</si>
  <si>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</si>
  <si>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</si>
  <si>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</si>
  <si>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</si>
  <si>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</si>
  <si>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</si>
  <si>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</si>
  <si>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</si>
  <si>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</si>
  <si>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</si>
  <si>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</si>
  <si>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</si>
  <si>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</si>
  <si>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</si>
  <si>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</si>
  <si>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</si>
  <si>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</si>
  <si>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</si>
  <si>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</si>
  <si>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</si>
  <si>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</si>
  <si>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</si>
  <si>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</si>
  <si>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</si>
  <si>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</si>
  <si>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</si>
  <si>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</si>
  <si>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</si>
  <si>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</si>
  <si>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</si>
  <si>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</si>
  <si>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</si>
  <si>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</si>
  <si>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</si>
  <si>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</si>
  <si>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</si>
  <si>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</si>
  <si>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</si>
  <si>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</si>
  <si>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</si>
  <si>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</si>
  <si>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</si>
  <si>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</si>
  <si>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</si>
  <si>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</si>
  <si>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</si>
  <si>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</si>
  <si>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</si>
  <si>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</si>
  <si>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</si>
  <si>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</si>
  <si>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</si>
  <si>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</si>
  <si>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</si>
  <si>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</si>
  <si>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</si>
  <si>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</si>
  <si>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</si>
  <si>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</si>
  <si>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</si>
  <si>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</si>
  <si>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</si>
  <si>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</si>
  <si>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</si>
  <si>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</si>
  <si>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</si>
  <si>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</si>
  <si>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</si>
  <si>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</si>
  <si>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</si>
  <si>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</si>
  <si>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</si>
  <si>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</si>
  <si>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</si>
  <si>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</si>
  <si>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</si>
  <si>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</si>
  <si>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</si>
  <si>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</si>
  <si>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</si>
  <si>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</si>
  <si>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</si>
  <si>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</si>
  <si>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</si>
  <si>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</si>
  <si>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</si>
  <si>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</si>
  <si>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</si>
  <si>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</si>
  <si>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</si>
  <si>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</si>
  <si>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</si>
  <si>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</si>
  <si>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</si>
  <si>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</si>
  <si>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</si>
  <si>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</si>
  <si>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</si>
  <si>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</si>
  <si>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</si>
  <si>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</si>
  <si>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</si>
  <si>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</si>
  <si>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</si>
  <si>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</si>
  <si>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</si>
  <si>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</si>
  <si>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</si>
  <si>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</si>
  <si>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</si>
  <si>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</si>
  <si>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</si>
  <si>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</si>
  <si>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</si>
  <si>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</si>
  <si>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</si>
  <si>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</si>
  <si>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</si>
  <si>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</si>
  <si>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</si>
  <si>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</si>
  <si>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</si>
  <si>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</si>
  <si>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</si>
  <si>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</si>
  <si>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</si>
  <si>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</si>
  <si>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</si>
  <si>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</si>
  <si>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</si>
  <si>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</si>
  <si>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</si>
  <si>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</si>
  <si>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</si>
  <si>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</si>
  <si>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</si>
  <si>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</si>
  <si>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</si>
  <si>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</si>
  <si>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</si>
  <si>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</si>
  <si>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</si>
  <si>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</si>
  <si>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</si>
  <si>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</si>
  <si>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</si>
  <si>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</si>
  <si>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</si>
  <si>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</si>
  <si>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</si>
  <si>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</si>
  <si>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</si>
  <si>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</si>
  <si>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</si>
  <si>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</si>
  <si>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</si>
  <si>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</si>
  <si>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</si>
  <si>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</si>
  <si>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</si>
  <si>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</si>
  <si>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</si>
  <si>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</si>
  <si>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</si>
  <si>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</si>
  <si>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</si>
  <si>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</si>
  <si>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</si>
  <si>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</si>
  <si>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</si>
  <si>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</si>
  <si>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</si>
  <si>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</si>
  <si>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</si>
  <si>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</si>
  <si>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</si>
  <si>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</si>
  <si>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</si>
  <si>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</si>
  <si>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</si>
  <si>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</si>
  <si>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</si>
  <si>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</si>
  <si>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</si>
  <si>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</si>
  <si>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</si>
  <si>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</si>
  <si>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</si>
  <si>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</si>
  <si>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</si>
  <si>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</si>
  <si>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</si>
  <si>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</si>
  <si>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</si>
  <si>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</si>
  <si>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</si>
  <si>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</si>
  <si>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</si>
  <si>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</si>
  <si>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</si>
  <si>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</si>
  <si>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</si>
  <si>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</si>
  <si>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</si>
  <si>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</si>
  <si>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</si>
  <si>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</si>
  <si>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</si>
  <si>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</si>
  <si>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</si>
  <si>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</si>
  <si>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</si>
  <si>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</si>
  <si>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</si>
  <si>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</si>
  <si>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</si>
  <si>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</si>
  <si>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</si>
  <si>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</si>
  <si>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</si>
  <si>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</si>
  <si>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</si>
  <si>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</si>
  <si>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</si>
  <si>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</si>
  <si>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</si>
  <si>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</si>
  <si>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</si>
  <si>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</si>
  <si>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</si>
  <si>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</si>
  <si>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</si>
  <si>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</si>
  <si>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</si>
  <si>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</si>
  <si>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</si>
  <si>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</si>
  <si>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</si>
  <si>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</si>
  <si>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</si>
  <si>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</si>
  <si>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</si>
  <si>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</si>
  <si>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</si>
  <si>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</si>
  <si>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</si>
  <si>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</si>
  <si>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</si>
  <si>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</si>
  <si>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</si>
  <si>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</si>
  <si>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</si>
  <si>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</si>
  <si>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</si>
  <si>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</si>
  <si>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</si>
  <si>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</si>
  <si>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</si>
  <si>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</si>
  <si>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</si>
  <si>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</si>
  <si>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</si>
  <si>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</si>
  <si>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</si>
  <si>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</si>
  <si>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</si>
  <si>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</si>
  <si>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</si>
  <si>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</si>
  <si>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</si>
  <si>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</si>
  <si>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</si>
  <si>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</si>
  <si>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</si>
  <si>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</si>
  <si>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</si>
  <si>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</si>
  <si>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</si>
  <si>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</si>
  <si>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</si>
  <si>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</si>
  <si>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</si>
  <si>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</si>
  <si>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</si>
  <si>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</si>
  <si>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</si>
  <si>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</si>
  <si>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</si>
  <si>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</si>
  <si>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</si>
  <si>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</si>
  <si>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</si>
  <si>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</si>
  <si>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</si>
  <si>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</si>
  <si>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</si>
  <si>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</si>
  <si>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</si>
  <si>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</si>
  <si>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</si>
  <si>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</si>
  <si>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</si>
  <si>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</si>
  <si>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</si>
  <si>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</si>
  <si>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</si>
  <si>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</si>
  <si>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</si>
  <si>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</si>
  <si>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</si>
  <si>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</si>
  <si>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</si>
  <si>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</si>
  <si>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</si>
  <si>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</si>
  <si>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</si>
  <si>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</si>
  <si>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</si>
  <si>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</si>
  <si>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</si>
  <si>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</si>
  <si>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</si>
  <si>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</si>
  <si>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</si>
  <si>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</si>
  <si>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</si>
  <si>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</si>
  <si>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</si>
  <si>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</si>
  <si>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</si>
  <si>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</si>
  <si>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</si>
  <si>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CT</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</si>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</sst>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6">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70" t="s">
        <v>1620</v>
      </c>
    </row>
    <row r="2" spans="1:1" ht="14.5" x14ac:dyDescent="0.35">
      <c r="A2" s="70" t="s">
        <v>647</v>
      </c>
    </row>
    <row r="3" spans="1:1" ht="56" x14ac:dyDescent="0.6">
      <c r="A3" s="151" t="s">
        <v>1743</v>
      </c>
    </row>
    <row r="4" spans="1:1" x14ac:dyDescent="0.25">
      <c r="A4" s="152" t="s">
        <v>647</v>
      </c>
    </row>
    <row r="5" spans="1:1" ht="15.5" x14ac:dyDescent="0.35">
      <c r="A5" s="153" t="s">
        <v>1751</v>
      </c>
    </row>
    <row r="6" spans="1:1" x14ac:dyDescent="0.25">
      <c r="A6" s="152" t="s">
        <v>647</v>
      </c>
    </row>
    <row r="7" spans="1:1" s="155" customFormat="1" ht="17.149999999999999" customHeight="1" x14ac:dyDescent="0.25">
      <c r="A7" s="154" t="s">
        <v>1621</v>
      </c>
    </row>
    <row r="8" spans="1:1" ht="65" x14ac:dyDescent="0.3">
      <c r="A8" s="156" t="s">
        <v>1622</v>
      </c>
    </row>
    <row r="9" spans="1:1" x14ac:dyDescent="0.25">
      <c r="A9" s="71" t="s">
        <v>647</v>
      </c>
    </row>
    <row r="10" spans="1:1" s="155" customFormat="1" ht="17.149999999999999" customHeight="1" x14ac:dyDescent="0.25">
      <c r="A10" s="154" t="s">
        <v>1623</v>
      </c>
    </row>
    <row r="11" spans="1:1" ht="104" x14ac:dyDescent="0.3">
      <c r="A11" s="156" t="s">
        <v>1719</v>
      </c>
    </row>
    <row r="12" spans="1:1" x14ac:dyDescent="0.25">
      <c r="A12" s="71" t="s">
        <v>1735</v>
      </c>
    </row>
    <row r="13" spans="1:1" x14ac:dyDescent="0.25">
      <c r="A13" s="157"/>
    </row>
    <row r="14" spans="1:1" x14ac:dyDescent="0.25">
      <c r="A14" s="157"/>
    </row>
    <row r="15" spans="1:1" x14ac:dyDescent="0.25">
      <c r="A15" s="157"/>
    </row>
    <row r="16" spans="1:1" ht="15.5" x14ac:dyDescent="0.35">
      <c r="A16" s="158"/>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1738</v>
      </c>
      <c r="B1" s="162"/>
      <c r="C1" s="162"/>
      <c r="D1" s="162"/>
      <c r="E1" s="162"/>
      <c r="F1" s="162"/>
      <c r="G1" s="162"/>
      <c r="H1" s="162"/>
      <c r="I1" s="162"/>
      <c r="J1" s="162"/>
      <c r="K1" s="163"/>
    </row>
    <row r="2" spans="1:11" ht="13" x14ac:dyDescent="0.3">
      <c r="A2" s="167" t="s">
        <v>1568</v>
      </c>
      <c r="B2" s="168"/>
      <c r="C2" s="168"/>
      <c r="D2" s="168"/>
      <c r="E2" s="168"/>
      <c r="F2" s="168"/>
      <c r="G2" s="168"/>
      <c r="H2" s="168"/>
      <c r="I2" s="168"/>
      <c r="J2" s="168"/>
      <c r="K2" s="169"/>
    </row>
    <row r="3" spans="1:11" ht="13" x14ac:dyDescent="0.3">
      <c r="A3" s="160" t="s">
        <v>1748</v>
      </c>
      <c r="B3" s="14"/>
      <c r="C3" s="14"/>
      <c r="D3" s="14"/>
      <c r="E3" s="14"/>
      <c r="F3" s="14"/>
      <c r="G3" s="14"/>
      <c r="H3" s="14"/>
      <c r="I3" s="14"/>
      <c r="J3" s="14"/>
      <c r="K3" s="15"/>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7" t="s">
        <v>12</v>
      </c>
      <c r="B6" s="62" t="s">
        <v>213</v>
      </c>
      <c r="C6" s="24">
        <v>0</v>
      </c>
      <c r="D6" s="5" t="str">
        <f>IF($B6="N/A","N/A",IF(C6&lt;0,"No","Yes"))</f>
        <v>N/A</v>
      </c>
      <c r="E6" s="24">
        <v>0</v>
      </c>
      <c r="F6" s="5" t="str">
        <f>IF($B6="N/A","N/A",IF(E6&lt;0,"No","Yes"))</f>
        <v>N/A</v>
      </c>
      <c r="G6" s="24">
        <v>0</v>
      </c>
      <c r="H6" s="5" t="str">
        <f>IF($B6="N/A","N/A",IF(G6&lt;0,"No","Yes"))</f>
        <v>N/A</v>
      </c>
      <c r="I6" s="6" t="s">
        <v>1749</v>
      </c>
      <c r="J6" s="6" t="s">
        <v>1749</v>
      </c>
      <c r="K6" s="87" t="str">
        <f t="shared" ref="K6:K11" si="0">IF(J6="Div by 0", "N/A", IF(J6="N/A","N/A", IF(J6&gt;30, "No", IF(J6&lt;-30, "No", "Yes"))))</f>
        <v>N/A</v>
      </c>
    </row>
    <row r="7" spans="1:11" x14ac:dyDescent="0.25">
      <c r="A7" s="107" t="s">
        <v>442</v>
      </c>
      <c r="B7" s="62" t="s">
        <v>213</v>
      </c>
      <c r="C7" s="5" t="s">
        <v>1749</v>
      </c>
      <c r="D7" s="5" t="str">
        <f t="shared" ref="D7:D11" si="1">IF($B7="N/A","N/A",IF(C7&lt;0,"No","Yes"))</f>
        <v>N/A</v>
      </c>
      <c r="E7" s="5" t="s">
        <v>1749</v>
      </c>
      <c r="F7" s="5" t="str">
        <f t="shared" ref="F7:F11" si="2">IF($B7="N/A","N/A",IF(E7&lt;0,"No","Yes"))</f>
        <v>N/A</v>
      </c>
      <c r="G7" s="5" t="s">
        <v>1749</v>
      </c>
      <c r="H7" s="5" t="str">
        <f t="shared" ref="H7:H11" si="3">IF($B7="N/A","N/A",IF(G7&lt;0,"No","Yes"))</f>
        <v>N/A</v>
      </c>
      <c r="I7" s="6" t="s">
        <v>1749</v>
      </c>
      <c r="J7" s="6" t="s">
        <v>1749</v>
      </c>
      <c r="K7" s="87" t="str">
        <f t="shared" si="0"/>
        <v>N/A</v>
      </c>
    </row>
    <row r="8" spans="1:11" x14ac:dyDescent="0.25">
      <c r="A8" s="107" t="s">
        <v>443</v>
      </c>
      <c r="B8" s="62" t="s">
        <v>213</v>
      </c>
      <c r="C8" s="5" t="s">
        <v>1749</v>
      </c>
      <c r="D8" s="5" t="str">
        <f t="shared" si="1"/>
        <v>N/A</v>
      </c>
      <c r="E8" s="5" t="s">
        <v>1749</v>
      </c>
      <c r="F8" s="5" t="str">
        <f t="shared" si="2"/>
        <v>N/A</v>
      </c>
      <c r="G8" s="5" t="s">
        <v>1749</v>
      </c>
      <c r="H8" s="5" t="str">
        <f t="shared" si="3"/>
        <v>N/A</v>
      </c>
      <c r="I8" s="6" t="s">
        <v>1749</v>
      </c>
      <c r="J8" s="6" t="s">
        <v>1749</v>
      </c>
      <c r="K8" s="87" t="str">
        <f t="shared" si="0"/>
        <v>N/A</v>
      </c>
    </row>
    <row r="9" spans="1:11" x14ac:dyDescent="0.25">
      <c r="A9" s="107" t="s">
        <v>444</v>
      </c>
      <c r="B9" s="62" t="s">
        <v>213</v>
      </c>
      <c r="C9" s="5" t="s">
        <v>1749</v>
      </c>
      <c r="D9" s="5" t="str">
        <f t="shared" si="1"/>
        <v>N/A</v>
      </c>
      <c r="E9" s="5" t="s">
        <v>1749</v>
      </c>
      <c r="F9" s="5" t="str">
        <f t="shared" si="2"/>
        <v>N/A</v>
      </c>
      <c r="G9" s="5" t="s">
        <v>1749</v>
      </c>
      <c r="H9" s="5" t="str">
        <f t="shared" si="3"/>
        <v>N/A</v>
      </c>
      <c r="I9" s="6" t="s">
        <v>1749</v>
      </c>
      <c r="J9" s="6" t="s">
        <v>1749</v>
      </c>
      <c r="K9" s="87" t="str">
        <f t="shared" si="0"/>
        <v>N/A</v>
      </c>
    </row>
    <row r="10" spans="1:11" x14ac:dyDescent="0.25">
      <c r="A10" s="107" t="s">
        <v>445</v>
      </c>
      <c r="B10" s="62" t="s">
        <v>213</v>
      </c>
      <c r="C10" s="5" t="s">
        <v>1749</v>
      </c>
      <c r="D10" s="5" t="str">
        <f t="shared" si="1"/>
        <v>N/A</v>
      </c>
      <c r="E10" s="5" t="s">
        <v>1749</v>
      </c>
      <c r="F10" s="5" t="str">
        <f t="shared" si="2"/>
        <v>N/A</v>
      </c>
      <c r="G10" s="5" t="s">
        <v>1749</v>
      </c>
      <c r="H10" s="5" t="str">
        <f t="shared" si="3"/>
        <v>N/A</v>
      </c>
      <c r="I10" s="6" t="s">
        <v>1749</v>
      </c>
      <c r="J10" s="6" t="s">
        <v>1749</v>
      </c>
      <c r="K10" s="87" t="str">
        <f t="shared" si="0"/>
        <v>N/A</v>
      </c>
    </row>
    <row r="11" spans="1:11" x14ac:dyDescent="0.25">
      <c r="A11" s="107" t="s">
        <v>204</v>
      </c>
      <c r="B11" s="62" t="s">
        <v>213</v>
      </c>
      <c r="C11" s="5" t="s">
        <v>1749</v>
      </c>
      <c r="D11" s="5" t="str">
        <f t="shared" si="1"/>
        <v>N/A</v>
      </c>
      <c r="E11" s="5" t="s">
        <v>1749</v>
      </c>
      <c r="F11" s="5" t="str">
        <f t="shared" si="2"/>
        <v>N/A</v>
      </c>
      <c r="G11" s="5" t="s">
        <v>1749</v>
      </c>
      <c r="H11" s="5" t="str">
        <f t="shared" si="3"/>
        <v>N/A</v>
      </c>
      <c r="I11" s="6" t="s">
        <v>1749</v>
      </c>
      <c r="J11" s="6" t="s">
        <v>1749</v>
      </c>
      <c r="K11" s="87" t="str">
        <f t="shared" si="0"/>
        <v>N/A</v>
      </c>
    </row>
    <row r="12" spans="1:11" x14ac:dyDescent="0.25">
      <c r="A12" s="107" t="s">
        <v>650</v>
      </c>
      <c r="B12" s="62" t="s">
        <v>213</v>
      </c>
      <c r="C12" s="5" t="s">
        <v>1749</v>
      </c>
      <c r="D12" s="5" t="str">
        <f t="shared" ref="D12:D23" si="4">IF($B12="N/A","N/A",IF(C12&lt;0,"No","Yes"))</f>
        <v>N/A</v>
      </c>
      <c r="E12" s="5" t="s">
        <v>1749</v>
      </c>
      <c r="F12" s="5" t="str">
        <f t="shared" ref="F12:F23" si="5">IF($B12="N/A","N/A",IF(E12&lt;0,"No","Yes"))</f>
        <v>N/A</v>
      </c>
      <c r="G12" s="5" t="s">
        <v>1749</v>
      </c>
      <c r="H12" s="5" t="str">
        <f t="shared" ref="H12:H23" si="6">IF($B12="N/A","N/A",IF(G12&lt;0,"No","Yes"))</f>
        <v>N/A</v>
      </c>
      <c r="I12" s="6" t="s">
        <v>1749</v>
      </c>
      <c r="J12" s="6" t="s">
        <v>1749</v>
      </c>
      <c r="K12" s="87" t="str">
        <f t="shared" ref="K12:K23" si="7">IF(J12="Div by 0", "N/A", IF(J12="N/A","N/A", IF(J12&gt;30, "No", IF(J12&lt;-30, "No", "Yes"))))</f>
        <v>N/A</v>
      </c>
    </row>
    <row r="13" spans="1:11" x14ac:dyDescent="0.25">
      <c r="A13" s="107" t="s">
        <v>649</v>
      </c>
      <c r="B13" s="62" t="s">
        <v>213</v>
      </c>
      <c r="C13" s="5" t="s">
        <v>1749</v>
      </c>
      <c r="D13" s="5" t="str">
        <f t="shared" si="4"/>
        <v>N/A</v>
      </c>
      <c r="E13" s="5" t="s">
        <v>1749</v>
      </c>
      <c r="F13" s="5" t="str">
        <f t="shared" si="5"/>
        <v>N/A</v>
      </c>
      <c r="G13" s="5" t="s">
        <v>1749</v>
      </c>
      <c r="H13" s="5" t="str">
        <f t="shared" si="6"/>
        <v>N/A</v>
      </c>
      <c r="I13" s="6" t="s">
        <v>1749</v>
      </c>
      <c r="J13" s="6" t="s">
        <v>1749</v>
      </c>
      <c r="K13" s="87" t="str">
        <f t="shared" si="7"/>
        <v>N/A</v>
      </c>
    </row>
    <row r="14" spans="1:11" x14ac:dyDescent="0.25">
      <c r="A14" s="107" t="s">
        <v>850</v>
      </c>
      <c r="B14" s="62" t="s">
        <v>213</v>
      </c>
      <c r="C14" s="6" t="s">
        <v>1749</v>
      </c>
      <c r="D14" s="5" t="str">
        <f t="shared" si="4"/>
        <v>N/A</v>
      </c>
      <c r="E14" s="6" t="s">
        <v>1749</v>
      </c>
      <c r="F14" s="5" t="str">
        <f t="shared" si="5"/>
        <v>N/A</v>
      </c>
      <c r="G14" s="6" t="s">
        <v>1749</v>
      </c>
      <c r="H14" s="5" t="str">
        <f t="shared" si="6"/>
        <v>N/A</v>
      </c>
      <c r="I14" s="6" t="s">
        <v>1749</v>
      </c>
      <c r="J14" s="6" t="s">
        <v>1749</v>
      </c>
      <c r="K14" s="87" t="str">
        <f t="shared" si="7"/>
        <v>N/A</v>
      </c>
    </row>
    <row r="15" spans="1:11" x14ac:dyDescent="0.25">
      <c r="A15" s="107" t="s">
        <v>651</v>
      </c>
      <c r="B15" s="62" t="s">
        <v>213</v>
      </c>
      <c r="C15" s="5" t="s">
        <v>1749</v>
      </c>
      <c r="D15" s="5" t="str">
        <f t="shared" si="4"/>
        <v>N/A</v>
      </c>
      <c r="E15" s="5" t="s">
        <v>1749</v>
      </c>
      <c r="F15" s="5" t="str">
        <f t="shared" si="5"/>
        <v>N/A</v>
      </c>
      <c r="G15" s="5" t="s">
        <v>1749</v>
      </c>
      <c r="H15" s="5" t="str">
        <f t="shared" si="6"/>
        <v>N/A</v>
      </c>
      <c r="I15" s="6" t="s">
        <v>1749</v>
      </c>
      <c r="J15" s="6" t="s">
        <v>1749</v>
      </c>
      <c r="K15" s="87" t="str">
        <f t="shared" si="7"/>
        <v>N/A</v>
      </c>
    </row>
    <row r="16" spans="1:11" x14ac:dyDescent="0.25">
      <c r="A16" s="107" t="s">
        <v>370</v>
      </c>
      <c r="B16" s="62" t="s">
        <v>213</v>
      </c>
      <c r="C16" s="5" t="s">
        <v>1749</v>
      </c>
      <c r="D16" s="5" t="str">
        <f t="shared" si="4"/>
        <v>N/A</v>
      </c>
      <c r="E16" s="5" t="s">
        <v>1749</v>
      </c>
      <c r="F16" s="5" t="str">
        <f t="shared" si="5"/>
        <v>N/A</v>
      </c>
      <c r="G16" s="5" t="s">
        <v>1749</v>
      </c>
      <c r="H16" s="5" t="str">
        <f t="shared" si="6"/>
        <v>N/A</v>
      </c>
      <c r="I16" s="6" t="s">
        <v>1749</v>
      </c>
      <c r="J16" s="6" t="s">
        <v>1749</v>
      </c>
      <c r="K16" s="87" t="str">
        <f t="shared" si="7"/>
        <v>N/A</v>
      </c>
    </row>
    <row r="17" spans="1:11" x14ac:dyDescent="0.25">
      <c r="A17" s="107" t="s">
        <v>851</v>
      </c>
      <c r="B17" s="62" t="s">
        <v>213</v>
      </c>
      <c r="C17" s="6" t="s">
        <v>1749</v>
      </c>
      <c r="D17" s="5" t="str">
        <f t="shared" si="4"/>
        <v>N/A</v>
      </c>
      <c r="E17" s="6" t="s">
        <v>1749</v>
      </c>
      <c r="F17" s="5" t="str">
        <f t="shared" si="5"/>
        <v>N/A</v>
      </c>
      <c r="G17" s="6" t="s">
        <v>1749</v>
      </c>
      <c r="H17" s="5" t="str">
        <f t="shared" si="6"/>
        <v>N/A</v>
      </c>
      <c r="I17" s="6" t="s">
        <v>1749</v>
      </c>
      <c r="J17" s="6" t="s">
        <v>1749</v>
      </c>
      <c r="K17" s="87" t="str">
        <f t="shared" si="7"/>
        <v>N/A</v>
      </c>
    </row>
    <row r="18" spans="1:11" x14ac:dyDescent="0.25">
      <c r="A18" s="107" t="s">
        <v>652</v>
      </c>
      <c r="B18" s="62" t="s">
        <v>213</v>
      </c>
      <c r="C18" s="5" t="s">
        <v>1749</v>
      </c>
      <c r="D18" s="5" t="str">
        <f t="shared" si="4"/>
        <v>N/A</v>
      </c>
      <c r="E18" s="5" t="s">
        <v>1749</v>
      </c>
      <c r="F18" s="5" t="str">
        <f t="shared" si="5"/>
        <v>N/A</v>
      </c>
      <c r="G18" s="5" t="s">
        <v>1749</v>
      </c>
      <c r="H18" s="5" t="str">
        <f t="shared" si="6"/>
        <v>N/A</v>
      </c>
      <c r="I18" s="6" t="s">
        <v>1749</v>
      </c>
      <c r="J18" s="6" t="s">
        <v>1749</v>
      </c>
      <c r="K18" s="87" t="str">
        <f t="shared" si="7"/>
        <v>N/A</v>
      </c>
    </row>
    <row r="19" spans="1:11" x14ac:dyDescent="0.25">
      <c r="A19" s="107" t="s">
        <v>205</v>
      </c>
      <c r="B19" s="62" t="s">
        <v>213</v>
      </c>
      <c r="C19" s="5" t="s">
        <v>1749</v>
      </c>
      <c r="D19" s="5" t="str">
        <f t="shared" si="4"/>
        <v>N/A</v>
      </c>
      <c r="E19" s="5" t="s">
        <v>1749</v>
      </c>
      <c r="F19" s="5" t="str">
        <f t="shared" si="5"/>
        <v>N/A</v>
      </c>
      <c r="G19" s="5" t="s">
        <v>1749</v>
      </c>
      <c r="H19" s="5" t="str">
        <f t="shared" si="6"/>
        <v>N/A</v>
      </c>
      <c r="I19" s="6" t="s">
        <v>1749</v>
      </c>
      <c r="J19" s="6" t="s">
        <v>1749</v>
      </c>
      <c r="K19" s="87" t="str">
        <f t="shared" si="7"/>
        <v>N/A</v>
      </c>
    </row>
    <row r="20" spans="1:11" x14ac:dyDescent="0.25">
      <c r="A20" s="107" t="s">
        <v>852</v>
      </c>
      <c r="B20" s="62" t="s">
        <v>213</v>
      </c>
      <c r="C20" s="6" t="s">
        <v>1749</v>
      </c>
      <c r="D20" s="5" t="str">
        <f t="shared" si="4"/>
        <v>N/A</v>
      </c>
      <c r="E20" s="6" t="s">
        <v>1749</v>
      </c>
      <c r="F20" s="5" t="str">
        <f t="shared" si="5"/>
        <v>N/A</v>
      </c>
      <c r="G20" s="6" t="s">
        <v>1749</v>
      </c>
      <c r="H20" s="5" t="str">
        <f t="shared" si="6"/>
        <v>N/A</v>
      </c>
      <c r="I20" s="6" t="s">
        <v>1749</v>
      </c>
      <c r="J20" s="6" t="s">
        <v>1749</v>
      </c>
      <c r="K20" s="87" t="str">
        <f t="shared" si="7"/>
        <v>N/A</v>
      </c>
    </row>
    <row r="21" spans="1:11" x14ac:dyDescent="0.25">
      <c r="A21" s="107" t="s">
        <v>653</v>
      </c>
      <c r="B21" s="62" t="s">
        <v>213</v>
      </c>
      <c r="C21" s="5" t="s">
        <v>1749</v>
      </c>
      <c r="D21" s="5" t="str">
        <f t="shared" si="4"/>
        <v>N/A</v>
      </c>
      <c r="E21" s="5" t="s">
        <v>1749</v>
      </c>
      <c r="F21" s="5" t="str">
        <f t="shared" si="5"/>
        <v>N/A</v>
      </c>
      <c r="G21" s="5" t="s">
        <v>1749</v>
      </c>
      <c r="H21" s="5" t="str">
        <f t="shared" si="6"/>
        <v>N/A</v>
      </c>
      <c r="I21" s="6" t="s">
        <v>1749</v>
      </c>
      <c r="J21" s="6" t="s">
        <v>1749</v>
      </c>
      <c r="K21" s="87" t="str">
        <f t="shared" si="7"/>
        <v>N/A</v>
      </c>
    </row>
    <row r="22" spans="1:11" x14ac:dyDescent="0.25">
      <c r="A22" s="107" t="s">
        <v>1682</v>
      </c>
      <c r="B22" s="62" t="s">
        <v>213</v>
      </c>
      <c r="C22" s="5" t="s">
        <v>1749</v>
      </c>
      <c r="D22" s="5" t="str">
        <f t="shared" si="4"/>
        <v>N/A</v>
      </c>
      <c r="E22" s="5" t="s">
        <v>1749</v>
      </c>
      <c r="F22" s="5" t="str">
        <f t="shared" si="5"/>
        <v>N/A</v>
      </c>
      <c r="G22" s="5" t="s">
        <v>1749</v>
      </c>
      <c r="H22" s="5" t="str">
        <f t="shared" si="6"/>
        <v>N/A</v>
      </c>
      <c r="I22" s="6" t="s">
        <v>1749</v>
      </c>
      <c r="J22" s="6" t="s">
        <v>1749</v>
      </c>
      <c r="K22" s="87" t="str">
        <f t="shared" si="7"/>
        <v>N/A</v>
      </c>
    </row>
    <row r="23" spans="1:11" x14ac:dyDescent="0.25">
      <c r="A23" s="107" t="s">
        <v>853</v>
      </c>
      <c r="B23" s="62" t="s">
        <v>213</v>
      </c>
      <c r="C23" s="6" t="s">
        <v>1749</v>
      </c>
      <c r="D23" s="5" t="str">
        <f t="shared" si="4"/>
        <v>N/A</v>
      </c>
      <c r="E23" s="6" t="s">
        <v>1749</v>
      </c>
      <c r="F23" s="5" t="str">
        <f t="shared" si="5"/>
        <v>N/A</v>
      </c>
      <c r="G23" s="6" t="s">
        <v>1749</v>
      </c>
      <c r="H23" s="5" t="str">
        <f t="shared" si="6"/>
        <v>N/A</v>
      </c>
      <c r="I23" s="6" t="s">
        <v>1749</v>
      </c>
      <c r="J23" s="6" t="s">
        <v>1749</v>
      </c>
      <c r="K23" s="87" t="str">
        <f t="shared" si="7"/>
        <v>N/A</v>
      </c>
    </row>
    <row r="24" spans="1:11" x14ac:dyDescent="0.25">
      <c r="A24" s="107" t="s">
        <v>15</v>
      </c>
      <c r="B24" s="62" t="s">
        <v>213</v>
      </c>
      <c r="C24" s="5" t="s">
        <v>1749</v>
      </c>
      <c r="D24" s="5" t="str">
        <f>IF($B24="N/A","N/A",IF(C24&lt;0,"No","Yes"))</f>
        <v>N/A</v>
      </c>
      <c r="E24" s="5" t="s">
        <v>1749</v>
      </c>
      <c r="F24" s="5" t="str">
        <f>IF($B24="N/A","N/A",IF(E24&lt;0,"No","Yes"))</f>
        <v>N/A</v>
      </c>
      <c r="G24" s="5" t="s">
        <v>1749</v>
      </c>
      <c r="H24" s="5" t="str">
        <f>IF($B24="N/A","N/A",IF(G24&lt;0,"No","Yes"))</f>
        <v>N/A</v>
      </c>
      <c r="I24" s="6" t="s">
        <v>1749</v>
      </c>
      <c r="J24" s="6" t="s">
        <v>1749</v>
      </c>
      <c r="K24" s="87" t="str">
        <f t="shared" ref="K24:K30" si="8">IF(J24="Div by 0", "N/A", IF(J24="N/A","N/A", IF(J24&gt;30, "No", IF(J24&lt;-30, "No", "Yes"))))</f>
        <v>N/A</v>
      </c>
    </row>
    <row r="25" spans="1:11" x14ac:dyDescent="0.25">
      <c r="A25" s="107" t="s">
        <v>159</v>
      </c>
      <c r="B25" s="62" t="s">
        <v>213</v>
      </c>
      <c r="C25" s="5" t="s">
        <v>1749</v>
      </c>
      <c r="D25" s="5" t="str">
        <f>IF($B25="N/A","N/A",IF(C25&lt;0,"No","Yes"))</f>
        <v>N/A</v>
      </c>
      <c r="E25" s="5" t="s">
        <v>1749</v>
      </c>
      <c r="F25" s="5" t="str">
        <f>IF($B25="N/A","N/A",IF(E25&lt;0,"No","Yes"))</f>
        <v>N/A</v>
      </c>
      <c r="G25" s="5" t="s">
        <v>1749</v>
      </c>
      <c r="H25" s="5" t="str">
        <f>IF($B25="N/A","N/A",IF(G25&lt;0,"No","Yes"))</f>
        <v>N/A</v>
      </c>
      <c r="I25" s="6" t="s">
        <v>1749</v>
      </c>
      <c r="J25" s="6" t="s">
        <v>1749</v>
      </c>
      <c r="K25" s="87" t="str">
        <f t="shared" si="8"/>
        <v>N/A</v>
      </c>
    </row>
    <row r="26" spans="1:11" x14ac:dyDescent="0.25">
      <c r="A26" s="107" t="s">
        <v>32</v>
      </c>
      <c r="B26" s="62" t="s">
        <v>213</v>
      </c>
      <c r="C26" s="5" t="s">
        <v>1749</v>
      </c>
      <c r="D26" s="5" t="str">
        <f>IF($B26="N/A","N/A",IF(C26&lt;0,"No","Yes"))</f>
        <v>N/A</v>
      </c>
      <c r="E26" s="5" t="s">
        <v>1749</v>
      </c>
      <c r="F26" s="5" t="str">
        <f>IF($B26="N/A","N/A",IF(E26&lt;0,"No","Yes"))</f>
        <v>N/A</v>
      </c>
      <c r="G26" s="5" t="s">
        <v>1749</v>
      </c>
      <c r="H26" s="5" t="str">
        <f>IF($B26="N/A","N/A",IF(G26&lt;0,"No","Yes"))</f>
        <v>N/A</v>
      </c>
      <c r="I26" s="6" t="s">
        <v>1749</v>
      </c>
      <c r="J26" s="6" t="s">
        <v>1749</v>
      </c>
      <c r="K26" s="87" t="str">
        <f t="shared" si="8"/>
        <v>N/A</v>
      </c>
    </row>
    <row r="27" spans="1:11" x14ac:dyDescent="0.25">
      <c r="A27" s="107" t="s">
        <v>160</v>
      </c>
      <c r="B27" s="62" t="s">
        <v>213</v>
      </c>
      <c r="C27" s="5" t="s">
        <v>1749</v>
      </c>
      <c r="D27" s="5" t="str">
        <f t="shared" ref="D27:D30" si="9">IF($B27="N/A","N/A",IF(C27&lt;0,"No","Yes"))</f>
        <v>N/A</v>
      </c>
      <c r="E27" s="5" t="s">
        <v>1749</v>
      </c>
      <c r="F27" s="5" t="str">
        <f t="shared" ref="F27:F30" si="10">IF($B27="N/A","N/A",IF(E27&lt;0,"No","Yes"))</f>
        <v>N/A</v>
      </c>
      <c r="G27" s="5" t="s">
        <v>1749</v>
      </c>
      <c r="H27" s="5" t="str">
        <f t="shared" ref="H27:H30" si="11">IF($B27="N/A","N/A",IF(G27&lt;0,"No","Yes"))</f>
        <v>N/A</v>
      </c>
      <c r="I27" s="6" t="s">
        <v>1749</v>
      </c>
      <c r="J27" s="6" t="s">
        <v>1749</v>
      </c>
      <c r="K27" s="87" t="str">
        <f t="shared" si="8"/>
        <v>N/A</v>
      </c>
    </row>
    <row r="28" spans="1:11" x14ac:dyDescent="0.25">
      <c r="A28" s="85" t="s">
        <v>372</v>
      </c>
      <c r="B28" s="62" t="s">
        <v>213</v>
      </c>
      <c r="C28" s="5" t="s">
        <v>1749</v>
      </c>
      <c r="D28" s="5" t="str">
        <f t="shared" si="9"/>
        <v>N/A</v>
      </c>
      <c r="E28" s="5" t="s">
        <v>1749</v>
      </c>
      <c r="F28" s="5" t="str">
        <f t="shared" si="10"/>
        <v>N/A</v>
      </c>
      <c r="G28" s="5" t="s">
        <v>1749</v>
      </c>
      <c r="H28" s="5" t="str">
        <f t="shared" si="11"/>
        <v>N/A</v>
      </c>
      <c r="I28" s="6" t="s">
        <v>1749</v>
      </c>
      <c r="J28" s="6" t="s">
        <v>1749</v>
      </c>
      <c r="K28" s="87" t="str">
        <f t="shared" si="8"/>
        <v>N/A</v>
      </c>
    </row>
    <row r="29" spans="1:11" x14ac:dyDescent="0.25">
      <c r="A29" s="85" t="s">
        <v>374</v>
      </c>
      <c r="B29" s="62" t="s">
        <v>213</v>
      </c>
      <c r="C29" s="5" t="s">
        <v>1749</v>
      </c>
      <c r="D29" s="5" t="str">
        <f t="shared" si="9"/>
        <v>N/A</v>
      </c>
      <c r="E29" s="5" t="s">
        <v>1749</v>
      </c>
      <c r="F29" s="5" t="str">
        <f t="shared" si="10"/>
        <v>N/A</v>
      </c>
      <c r="G29" s="5" t="s">
        <v>1749</v>
      </c>
      <c r="H29" s="5" t="str">
        <f t="shared" si="11"/>
        <v>N/A</v>
      </c>
      <c r="I29" s="6" t="s">
        <v>1749</v>
      </c>
      <c r="J29" s="6" t="s">
        <v>1749</v>
      </c>
      <c r="K29" s="87" t="str">
        <f t="shared" si="8"/>
        <v>N/A</v>
      </c>
    </row>
    <row r="30" spans="1:11" x14ac:dyDescent="0.25">
      <c r="A30" s="102" t="s">
        <v>375</v>
      </c>
      <c r="B30" s="109" t="s">
        <v>213</v>
      </c>
      <c r="C30" s="96" t="s">
        <v>1749</v>
      </c>
      <c r="D30" s="96" t="str">
        <f t="shared" si="9"/>
        <v>N/A</v>
      </c>
      <c r="E30" s="96" t="s">
        <v>1749</v>
      </c>
      <c r="F30" s="96" t="str">
        <f t="shared" si="10"/>
        <v>N/A</v>
      </c>
      <c r="G30" s="96" t="s">
        <v>1749</v>
      </c>
      <c r="H30" s="96" t="str">
        <f t="shared" si="11"/>
        <v>N/A</v>
      </c>
      <c r="I30" s="97" t="s">
        <v>1749</v>
      </c>
      <c r="J30" s="97" t="s">
        <v>1749</v>
      </c>
      <c r="K30" s="98" t="str">
        <f t="shared" si="8"/>
        <v>N/A</v>
      </c>
    </row>
    <row r="31" spans="1:11" ht="12" customHeight="1" x14ac:dyDescent="0.25">
      <c r="A31" s="180" t="s">
        <v>1619</v>
      </c>
      <c r="B31" s="181"/>
      <c r="C31" s="181"/>
      <c r="D31" s="181"/>
      <c r="E31" s="181"/>
      <c r="F31" s="181"/>
      <c r="G31" s="181"/>
      <c r="H31" s="181"/>
      <c r="I31" s="181"/>
      <c r="J31" s="181"/>
      <c r="K31" s="182"/>
    </row>
    <row r="32" spans="1:11" x14ac:dyDescent="0.25">
      <c r="A32" s="170" t="s">
        <v>1617</v>
      </c>
      <c r="B32" s="171"/>
      <c r="C32" s="171"/>
      <c r="D32" s="171"/>
      <c r="E32" s="171"/>
      <c r="F32" s="171"/>
      <c r="G32" s="171"/>
      <c r="H32" s="171"/>
      <c r="I32" s="171"/>
      <c r="J32" s="171"/>
      <c r="K32" s="172"/>
    </row>
    <row r="33" spans="1:11" x14ac:dyDescent="0.25">
      <c r="A33" s="173" t="s">
        <v>1705</v>
      </c>
      <c r="B33" s="173"/>
      <c r="C33" s="173"/>
      <c r="D33" s="173"/>
      <c r="E33" s="173"/>
      <c r="F33" s="173"/>
      <c r="G33" s="173"/>
      <c r="H33" s="173"/>
      <c r="I33" s="173"/>
      <c r="J33" s="173"/>
      <c r="K33" s="174"/>
    </row>
  </sheetData>
  <mergeCells count="6">
    <mergeCell ref="A33:K33"/>
    <mergeCell ref="A1:K1"/>
    <mergeCell ref="A2:K2"/>
    <mergeCell ref="A4:K4"/>
    <mergeCell ref="A31:K31"/>
    <mergeCell ref="A32:K32"/>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7"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1739</v>
      </c>
      <c r="B1" s="162"/>
      <c r="C1" s="162"/>
      <c r="D1" s="162"/>
      <c r="E1" s="162"/>
      <c r="F1" s="162"/>
      <c r="G1" s="162"/>
      <c r="H1" s="162"/>
      <c r="I1" s="162"/>
      <c r="J1" s="162"/>
      <c r="K1" s="163"/>
    </row>
    <row r="2" spans="1:11" ht="13" x14ac:dyDescent="0.3">
      <c r="A2" s="167" t="s">
        <v>1569</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s="17" customFormat="1" x14ac:dyDescent="0.25">
      <c r="A6" s="107" t="s">
        <v>343</v>
      </c>
      <c r="B6" s="5" t="s">
        <v>213</v>
      </c>
      <c r="C6" s="16">
        <v>7</v>
      </c>
      <c r="D6" s="5" t="s">
        <v>213</v>
      </c>
      <c r="E6" s="16">
        <v>7</v>
      </c>
      <c r="F6" s="5" t="s">
        <v>213</v>
      </c>
      <c r="G6" s="16">
        <v>7</v>
      </c>
      <c r="H6" s="5" t="s">
        <v>213</v>
      </c>
      <c r="I6" s="75" t="s">
        <v>213</v>
      </c>
      <c r="J6" s="75" t="s">
        <v>213</v>
      </c>
      <c r="K6" s="87" t="s">
        <v>213</v>
      </c>
    </row>
    <row r="7" spans="1:11" x14ac:dyDescent="0.25">
      <c r="A7" s="106" t="s">
        <v>12</v>
      </c>
      <c r="B7" s="18" t="s">
        <v>213</v>
      </c>
      <c r="C7" s="56">
        <v>38488081</v>
      </c>
      <c r="D7" s="20" t="str">
        <f>IF($B7="N/A","N/A",IF(C7&gt;15,"No",IF(C7&lt;-15,"No","Yes")))</f>
        <v>N/A</v>
      </c>
      <c r="E7" s="19">
        <v>47750767</v>
      </c>
      <c r="F7" s="20" t="str">
        <f>IF($B7="N/A","N/A",IF(E7&gt;15,"No",IF(E7&lt;-15,"No","Yes")))</f>
        <v>N/A</v>
      </c>
      <c r="G7" s="19">
        <v>43030463</v>
      </c>
      <c r="H7" s="20" t="str">
        <f>IF($B7="N/A","N/A",IF(G7&gt;15,"No",IF(G7&lt;-15,"No","Yes")))</f>
        <v>N/A</v>
      </c>
      <c r="I7" s="21">
        <v>24.07</v>
      </c>
      <c r="J7" s="21">
        <v>-9.89</v>
      </c>
      <c r="K7" s="88" t="str">
        <f t="shared" ref="K7:K54" si="0">IF(J7="Div by 0", "N/A", IF(J7="N/A","N/A", IF(J7&gt;30, "No", IF(J7&lt;-30, "No", "Yes"))))</f>
        <v>Yes</v>
      </c>
    </row>
    <row r="8" spans="1:11" x14ac:dyDescent="0.25">
      <c r="A8" s="106" t="s">
        <v>362</v>
      </c>
      <c r="B8" s="18" t="s">
        <v>213</v>
      </c>
      <c r="C8" s="82">
        <v>100</v>
      </c>
      <c r="D8" s="20" t="str">
        <f>IF($B8="N/A","N/A",IF(C8&gt;15,"No",IF(C8&lt;-15,"No","Yes")))</f>
        <v>N/A</v>
      </c>
      <c r="E8" s="22">
        <v>100</v>
      </c>
      <c r="F8" s="20" t="str">
        <f>IF($B8="N/A","N/A",IF(E8&gt;15,"No",IF(E8&lt;-15,"No","Yes")))</f>
        <v>N/A</v>
      </c>
      <c r="G8" s="22">
        <v>100</v>
      </c>
      <c r="H8" s="20" t="str">
        <f>IF($B8="N/A","N/A",IF(G8&gt;15,"No",IF(G8&lt;-15,"No","Yes")))</f>
        <v>N/A</v>
      </c>
      <c r="I8" s="21">
        <v>0</v>
      </c>
      <c r="J8" s="21">
        <v>0</v>
      </c>
      <c r="K8" s="88" t="str">
        <f t="shared" si="0"/>
        <v>Yes</v>
      </c>
    </row>
    <row r="9" spans="1:11" x14ac:dyDescent="0.25">
      <c r="A9" s="106" t="s">
        <v>119</v>
      </c>
      <c r="B9" s="23" t="s">
        <v>213</v>
      </c>
      <c r="C9" s="55">
        <v>0</v>
      </c>
      <c r="D9" s="5" t="str">
        <f>IF($B9="N/A","N/A",IF(C9&gt;15,"No",IF(C9&lt;-15,"No","Yes")))</f>
        <v>N/A</v>
      </c>
      <c r="E9" s="5">
        <v>0</v>
      </c>
      <c r="F9" s="5" t="str">
        <f>IF($B9="N/A","N/A",IF(E9&gt;15,"No",IF(E9&lt;-15,"No","Yes")))</f>
        <v>N/A</v>
      </c>
      <c r="G9" s="5">
        <v>0</v>
      </c>
      <c r="H9" s="5" t="str">
        <f>IF($B9="N/A","N/A",IF(G9&gt;15,"No",IF(G9&lt;-15,"No","Yes")))</f>
        <v>N/A</v>
      </c>
      <c r="I9" s="6" t="s">
        <v>1749</v>
      </c>
      <c r="J9" s="6" t="s">
        <v>1749</v>
      </c>
      <c r="K9" s="87" t="str">
        <f t="shared" si="0"/>
        <v>N/A</v>
      </c>
    </row>
    <row r="10" spans="1:11" x14ac:dyDescent="0.25">
      <c r="A10" s="106" t="s">
        <v>120</v>
      </c>
      <c r="B10" s="23" t="s">
        <v>213</v>
      </c>
      <c r="C10" s="55">
        <v>0</v>
      </c>
      <c r="D10" s="5" t="str">
        <f>IF($B10="N/A","N/A",IF(C10&gt;15,"No",IF(C10&lt;-15,"No","Yes")))</f>
        <v>N/A</v>
      </c>
      <c r="E10" s="5">
        <v>0</v>
      </c>
      <c r="F10" s="5" t="str">
        <f>IF($B10="N/A","N/A",IF(E10&gt;15,"No",IF(E10&lt;-15,"No","Yes")))</f>
        <v>N/A</v>
      </c>
      <c r="G10" s="5">
        <v>0</v>
      </c>
      <c r="H10" s="5" t="str">
        <f>IF($B10="N/A","N/A",IF(G10&gt;15,"No",IF(G10&lt;-15,"No","Yes")))</f>
        <v>N/A</v>
      </c>
      <c r="I10" s="6" t="s">
        <v>1749</v>
      </c>
      <c r="J10" s="6" t="s">
        <v>1749</v>
      </c>
      <c r="K10" s="87" t="str">
        <f t="shared" si="0"/>
        <v>N/A</v>
      </c>
    </row>
    <row r="11" spans="1:11" x14ac:dyDescent="0.25">
      <c r="A11" s="106" t="s">
        <v>854</v>
      </c>
      <c r="B11" s="23" t="s">
        <v>213</v>
      </c>
      <c r="C11" s="55">
        <v>0</v>
      </c>
      <c r="D11" s="5" t="str">
        <f>IF($B11="N/A","N/A",IF(C11&gt;15,"No",IF(C11&lt;-15,"No","Yes")))</f>
        <v>N/A</v>
      </c>
      <c r="E11" s="5">
        <v>0</v>
      </c>
      <c r="F11" s="5" t="str">
        <f>IF($B11="N/A","N/A",IF(E11&gt;15,"No",IF(E11&lt;-15,"No","Yes")))</f>
        <v>N/A</v>
      </c>
      <c r="G11" s="5">
        <v>0</v>
      </c>
      <c r="H11" s="5" t="str">
        <f>IF($B11="N/A","N/A",IF(G11&gt;15,"No",IF(G11&lt;-15,"No","Yes")))</f>
        <v>N/A</v>
      </c>
      <c r="I11" s="6" t="s">
        <v>1749</v>
      </c>
      <c r="J11" s="6" t="s">
        <v>1749</v>
      </c>
      <c r="K11" s="87" t="str">
        <f t="shared" si="0"/>
        <v>N/A</v>
      </c>
    </row>
    <row r="12" spans="1:11" x14ac:dyDescent="0.25">
      <c r="A12" s="106" t="s">
        <v>855</v>
      </c>
      <c r="B12" s="57" t="s">
        <v>214</v>
      </c>
      <c r="C12" s="55">
        <v>76.719216008999993</v>
      </c>
      <c r="D12" s="5" t="str">
        <f>IF(OR($B12="N/A",$C12="N/A"),"N/A",IF(C12&gt;100,"No",IF(C12&lt;95,"No","Yes")))</f>
        <v>No</v>
      </c>
      <c r="E12" s="55">
        <v>70.606591512999998</v>
      </c>
      <c r="F12" s="5" t="str">
        <f>IF(OR($B12="N/A",$E12="N/A"),"N/A",IF(E12&gt;100,"No",IF(E12&lt;95,"No","Yes")))</f>
        <v>No</v>
      </c>
      <c r="G12" s="55">
        <v>69.275341053000005</v>
      </c>
      <c r="H12" s="5" t="str">
        <f>IF($B12="N/A","N/A",IF(G12&gt;100,"No",IF(G12&lt;95,"No","Yes")))</f>
        <v>No</v>
      </c>
      <c r="I12" s="58">
        <v>-7.97</v>
      </c>
      <c r="J12" s="58">
        <v>-1.89</v>
      </c>
      <c r="K12" s="87" t="str">
        <f t="shared" si="0"/>
        <v>Yes</v>
      </c>
    </row>
    <row r="13" spans="1:11" x14ac:dyDescent="0.25">
      <c r="A13" s="106" t="s">
        <v>347</v>
      </c>
      <c r="B13" s="57" t="s">
        <v>213</v>
      </c>
      <c r="C13" s="55">
        <v>0</v>
      </c>
      <c r="D13" s="5" t="str">
        <f>IF($B13="N/A","N/A",IF(C13&gt;100,"No",IF(C13&lt;95,"No","Yes")))</f>
        <v>N/A</v>
      </c>
      <c r="E13" s="55">
        <v>0</v>
      </c>
      <c r="F13" s="5" t="str">
        <f>IF($B13="N/A","N/A",IF(E13&gt;100,"No",IF(E13&lt;95,"No","Yes")))</f>
        <v>N/A</v>
      </c>
      <c r="G13" s="55">
        <v>0</v>
      </c>
      <c r="H13" s="5" t="str">
        <f>IF($B13="N/A","N/A",IF(G13&gt;100,"No",IF(G13&lt;95,"No","Yes")))</f>
        <v>N/A</v>
      </c>
      <c r="I13" s="58" t="s">
        <v>1749</v>
      </c>
      <c r="J13" s="58" t="s">
        <v>1749</v>
      </c>
      <c r="K13" s="87" t="str">
        <f t="shared" si="0"/>
        <v>N/A</v>
      </c>
    </row>
    <row r="14" spans="1:11" x14ac:dyDescent="0.25">
      <c r="A14" s="106" t="s">
        <v>348</v>
      </c>
      <c r="B14" s="57" t="s">
        <v>213</v>
      </c>
      <c r="C14" s="55">
        <v>0</v>
      </c>
      <c r="D14" s="5" t="str">
        <f t="shared" ref="D14" si="1">IF($B14="N/A","N/A",IF(C14&lt;0,"No","Yes"))</f>
        <v>N/A</v>
      </c>
      <c r="E14" s="55">
        <v>0</v>
      </c>
      <c r="F14" s="5" t="str">
        <f t="shared" ref="F14" si="2">IF($B14="N/A","N/A",IF(E14&lt;0,"No","Yes"))</f>
        <v>N/A</v>
      </c>
      <c r="G14" s="55">
        <v>0</v>
      </c>
      <c r="H14" s="5" t="str">
        <f t="shared" ref="H14" si="3">IF($B14="N/A","N/A",IF(G14&lt;0,"No","Yes"))</f>
        <v>N/A</v>
      </c>
      <c r="I14" s="58" t="s">
        <v>1749</v>
      </c>
      <c r="J14" s="58" t="s">
        <v>1749</v>
      </c>
      <c r="K14" s="87" t="str">
        <f t="shared" si="0"/>
        <v>N/A</v>
      </c>
    </row>
    <row r="15" spans="1:11" x14ac:dyDescent="0.25">
      <c r="A15" s="106" t="s">
        <v>856</v>
      </c>
      <c r="B15" s="57" t="s">
        <v>214</v>
      </c>
      <c r="C15" s="55">
        <v>49.110728592000001</v>
      </c>
      <c r="D15" s="5" t="str">
        <f>IF(OR($B15="N/A",$C15="N/A"),"N/A",IF(C15&gt;100,"No",IF(C15&lt;95,"No","Yes")))</f>
        <v>No</v>
      </c>
      <c r="E15" s="55">
        <v>45.782581880000002</v>
      </c>
      <c r="F15" s="5" t="str">
        <f>IF(OR($B15="N/A",$E15="N/A"),"N/A",IF(E15&gt;100,"No",IF(E15&lt;95,"No","Yes")))</f>
        <v>No</v>
      </c>
      <c r="G15" s="55">
        <v>61.574333977999999</v>
      </c>
      <c r="H15" s="5" t="str">
        <f>IF($B15="N/A","N/A",IF(G15&gt;100,"No",IF(G15&lt;95,"No","Yes")))</f>
        <v>No</v>
      </c>
      <c r="I15" s="58">
        <v>-6.78</v>
      </c>
      <c r="J15" s="58">
        <v>34.49</v>
      </c>
      <c r="K15" s="87" t="str">
        <f t="shared" si="0"/>
        <v>No</v>
      </c>
    </row>
    <row r="16" spans="1:11" x14ac:dyDescent="0.25">
      <c r="A16" s="106" t="s">
        <v>331</v>
      </c>
      <c r="B16" s="23" t="s">
        <v>213</v>
      </c>
      <c r="C16" s="45">
        <v>38488081</v>
      </c>
      <c r="D16" s="5" t="str">
        <f>IF($B16="N/A","N/A",IF(C16&gt;15,"No",IF(C16&lt;-15,"No","Yes")))</f>
        <v>N/A</v>
      </c>
      <c r="E16" s="24">
        <v>47750767</v>
      </c>
      <c r="F16" s="5" t="str">
        <f>IF($B16="N/A","N/A",IF(E16&gt;15,"No",IF(E16&lt;-15,"No","Yes")))</f>
        <v>N/A</v>
      </c>
      <c r="G16" s="24">
        <v>43030463</v>
      </c>
      <c r="H16" s="5" t="str">
        <f>IF($B16="N/A","N/A",IF(G16&gt;15,"No",IF(G16&lt;-15,"No","Yes")))</f>
        <v>N/A</v>
      </c>
      <c r="I16" s="6">
        <v>24.07</v>
      </c>
      <c r="J16" s="6">
        <v>-9.89</v>
      </c>
      <c r="K16" s="87" t="str">
        <f t="shared" si="0"/>
        <v>Yes</v>
      </c>
    </row>
    <row r="17" spans="1:11" x14ac:dyDescent="0.25">
      <c r="A17" s="106" t="s">
        <v>439</v>
      </c>
      <c r="B17" s="23" t="s">
        <v>215</v>
      </c>
      <c r="C17" s="55">
        <v>6.1646097657999999</v>
      </c>
      <c r="D17" s="5" t="str">
        <f>IF($B17="N/A","N/A",IF(C17&gt;20,"No",IF(C17&lt;5,"No","Yes")))</f>
        <v>Yes</v>
      </c>
      <c r="E17" s="5">
        <v>5.5769135604000004</v>
      </c>
      <c r="F17" s="5" t="str">
        <f>IF($B17="N/A","N/A",IF(E17&gt;20,"No",IF(E17&lt;5,"No","Yes")))</f>
        <v>Yes</v>
      </c>
      <c r="G17" s="5">
        <v>4.5554169379999996</v>
      </c>
      <c r="H17" s="5" t="str">
        <f>IF($B17="N/A","N/A",IF(G17&gt;20,"No",IF(G17&lt;5,"No","Yes")))</f>
        <v>No</v>
      </c>
      <c r="I17" s="6">
        <v>-9.5299999999999994</v>
      </c>
      <c r="J17" s="6">
        <v>-18.3</v>
      </c>
      <c r="K17" s="87" t="str">
        <f t="shared" si="0"/>
        <v>Yes</v>
      </c>
    </row>
    <row r="18" spans="1:11" x14ac:dyDescent="0.25">
      <c r="A18" s="106" t="s">
        <v>440</v>
      </c>
      <c r="B18" s="18" t="s">
        <v>213</v>
      </c>
      <c r="C18" s="55">
        <v>93.835390234000002</v>
      </c>
      <c r="D18" s="5" t="str">
        <f>IF($B18="N/A","N/A",IF(C18&gt;15,"No",IF(C18&lt;-15,"No","Yes")))</f>
        <v>N/A</v>
      </c>
      <c r="E18" s="5">
        <v>94.423086440000006</v>
      </c>
      <c r="F18" s="5" t="str">
        <f>IF($B18="N/A","N/A",IF(E18&gt;15,"No",IF(E18&lt;-15,"No","Yes")))</f>
        <v>N/A</v>
      </c>
      <c r="G18" s="5">
        <v>95.444583062000007</v>
      </c>
      <c r="H18" s="5" t="str">
        <f>IF($B18="N/A","N/A",IF(G18&gt;15,"No",IF(G18&lt;-15,"No","Yes")))</f>
        <v>N/A</v>
      </c>
      <c r="I18" s="6">
        <v>0.62629999999999997</v>
      </c>
      <c r="J18" s="6">
        <v>1.0820000000000001</v>
      </c>
      <c r="K18" s="87" t="str">
        <f t="shared" si="0"/>
        <v>Yes</v>
      </c>
    </row>
    <row r="19" spans="1:11" x14ac:dyDescent="0.25">
      <c r="A19" s="106" t="s">
        <v>441</v>
      </c>
      <c r="B19" s="23" t="s">
        <v>216</v>
      </c>
      <c r="C19" s="55">
        <v>17.144785680999998</v>
      </c>
      <c r="D19" s="5" t="str">
        <f>IF($B19="N/A","N/A",IF(C19&gt;1,"Yes","No"))</f>
        <v>Yes</v>
      </c>
      <c r="E19" s="5">
        <v>19.433821868999999</v>
      </c>
      <c r="F19" s="5" t="str">
        <f>IF($B19="N/A","N/A",IF(E19&gt;1,"Yes","No"))</f>
        <v>Yes</v>
      </c>
      <c r="G19" s="5">
        <v>14.269314275999999</v>
      </c>
      <c r="H19" s="5" t="str">
        <f>IF($B19="N/A","N/A",IF(G19&gt;1,"Yes","No"))</f>
        <v>Yes</v>
      </c>
      <c r="I19" s="6">
        <v>13.35</v>
      </c>
      <c r="J19" s="6">
        <v>-26.6</v>
      </c>
      <c r="K19" s="87" t="str">
        <f t="shared" si="0"/>
        <v>Yes</v>
      </c>
    </row>
    <row r="20" spans="1:11" x14ac:dyDescent="0.25">
      <c r="A20" s="106" t="s">
        <v>857</v>
      </c>
      <c r="B20" s="23" t="s">
        <v>213</v>
      </c>
      <c r="C20" s="48">
        <v>127.00751497</v>
      </c>
      <c r="D20" s="5" t="str">
        <f>IF($B20="N/A","N/A",IF(C20&gt;15,"No",IF(C20&lt;-15,"No","Yes")))</f>
        <v>N/A</v>
      </c>
      <c r="E20" s="25">
        <v>128.92646048</v>
      </c>
      <c r="F20" s="5" t="str">
        <f>IF($B20="N/A","N/A",IF(E20&gt;15,"No",IF(E20&lt;-15,"No","Yes")))</f>
        <v>N/A</v>
      </c>
      <c r="G20" s="25">
        <v>141.59995810999999</v>
      </c>
      <c r="H20" s="5" t="str">
        <f>IF($B20="N/A","N/A",IF(G20&gt;15,"No",IF(G20&lt;-15,"No","Yes")))</f>
        <v>N/A</v>
      </c>
      <c r="I20" s="6">
        <v>1.5109999999999999</v>
      </c>
      <c r="J20" s="6">
        <v>9.83</v>
      </c>
      <c r="K20" s="87" t="str">
        <f t="shared" si="0"/>
        <v>Yes</v>
      </c>
    </row>
    <row r="21" spans="1:11" x14ac:dyDescent="0.25">
      <c r="A21" s="106" t="s">
        <v>34</v>
      </c>
      <c r="B21" s="23" t="s">
        <v>213</v>
      </c>
      <c r="C21" s="59">
        <v>0</v>
      </c>
      <c r="D21" s="5" t="str">
        <f>IF($B21="N/A","N/A",IF(C21&gt;15,"No",IF(C21&lt;-15,"No","Yes")))</f>
        <v>N/A</v>
      </c>
      <c r="E21" s="60">
        <v>0</v>
      </c>
      <c r="F21" s="5" t="str">
        <f>IF($B21="N/A","N/A",IF(E21&gt;15,"No",IF(E21&lt;-15,"No","Yes")))</f>
        <v>N/A</v>
      </c>
      <c r="G21" s="60">
        <v>0</v>
      </c>
      <c r="H21" s="5" t="str">
        <f>IF($B21="N/A","N/A",IF(G21&gt;15,"No",IF(G21&lt;-15,"No","Yes")))</f>
        <v>N/A</v>
      </c>
      <c r="I21" s="6" t="s">
        <v>1749</v>
      </c>
      <c r="J21" s="6" t="s">
        <v>1749</v>
      </c>
      <c r="K21" s="87" t="str">
        <f t="shared" si="0"/>
        <v>N/A</v>
      </c>
    </row>
    <row r="22" spans="1:11" x14ac:dyDescent="0.25">
      <c r="A22" s="106" t="s">
        <v>1683</v>
      </c>
      <c r="B22" s="23" t="s">
        <v>213</v>
      </c>
      <c r="C22" s="59">
        <v>0</v>
      </c>
      <c r="D22" s="5" t="str">
        <f>IF($B22="N/A","N/A",IF(C22&gt;15,"No",IF(C22&lt;-15,"No","Yes")))</f>
        <v>N/A</v>
      </c>
      <c r="E22" s="60">
        <v>0</v>
      </c>
      <c r="F22" s="5" t="str">
        <f>IF($B22="N/A","N/A",IF(E22&gt;15,"No",IF(E22&lt;-15,"No","Yes")))</f>
        <v>N/A</v>
      </c>
      <c r="G22" s="60">
        <v>0</v>
      </c>
      <c r="H22" s="5" t="str">
        <f>IF($B22="N/A","N/A",IF(G22&gt;15,"No",IF(G22&lt;-15,"No","Yes")))</f>
        <v>N/A</v>
      </c>
      <c r="I22" s="6" t="s">
        <v>1749</v>
      </c>
      <c r="J22" s="6" t="s">
        <v>1749</v>
      </c>
      <c r="K22" s="87" t="str">
        <f t="shared" si="0"/>
        <v>N/A</v>
      </c>
    </row>
    <row r="23" spans="1:11" x14ac:dyDescent="0.25">
      <c r="A23" s="106" t="s">
        <v>35</v>
      </c>
      <c r="B23" s="23" t="s">
        <v>213</v>
      </c>
      <c r="C23" s="59">
        <v>0</v>
      </c>
      <c r="D23" s="5" t="str">
        <f>IF($B23="N/A","N/A",IF(C23&gt;15,"No",IF(C23&lt;-15,"No","Yes")))</f>
        <v>N/A</v>
      </c>
      <c r="E23" s="60">
        <v>0</v>
      </c>
      <c r="F23" s="5" t="str">
        <f>IF($B23="N/A","N/A",IF(E23&gt;15,"No",IF(E23&lt;-15,"No","Yes")))</f>
        <v>N/A</v>
      </c>
      <c r="G23" s="60">
        <v>0</v>
      </c>
      <c r="H23" s="5" t="str">
        <f>IF($B23="N/A","N/A",IF(G23&gt;15,"No",IF(G23&lt;-15,"No","Yes")))</f>
        <v>N/A</v>
      </c>
      <c r="I23" s="6" t="s">
        <v>1749</v>
      </c>
      <c r="J23" s="6" t="s">
        <v>1749</v>
      </c>
      <c r="K23" s="87" t="str">
        <f t="shared" si="0"/>
        <v>N/A</v>
      </c>
    </row>
    <row r="24" spans="1:11" x14ac:dyDescent="0.25">
      <c r="A24" s="106" t="s">
        <v>858</v>
      </c>
      <c r="B24" s="23" t="s">
        <v>243</v>
      </c>
      <c r="C24" s="48" t="s">
        <v>1749</v>
      </c>
      <c r="D24" s="5" t="str">
        <f>IF($B24="N/A","N/A",IF(C24&gt;300,"No",IF(C24&lt;75,"No","Yes")))</f>
        <v>No</v>
      </c>
      <c r="E24" s="25" t="s">
        <v>1749</v>
      </c>
      <c r="F24" s="5" t="str">
        <f>IF($B24="N/A","N/A",IF(E24&gt;300,"No",IF(E24&lt;75,"No","Yes")))</f>
        <v>No</v>
      </c>
      <c r="G24" s="25" t="s">
        <v>1749</v>
      </c>
      <c r="H24" s="5" t="str">
        <f>IF($B24="N/A","N/A",IF(G24&gt;300,"No",IF(G24&lt;75,"No","Yes")))</f>
        <v>No</v>
      </c>
      <c r="I24" s="6" t="s">
        <v>1749</v>
      </c>
      <c r="J24" s="6" t="s">
        <v>1749</v>
      </c>
      <c r="K24" s="87" t="str">
        <f t="shared" si="0"/>
        <v>N/A</v>
      </c>
    </row>
    <row r="25" spans="1:11" x14ac:dyDescent="0.25">
      <c r="A25" s="106" t="s">
        <v>859</v>
      </c>
      <c r="B25" s="23" t="s">
        <v>244</v>
      </c>
      <c r="C25" s="48" t="s">
        <v>1749</v>
      </c>
      <c r="D25" s="5" t="str">
        <f>IF($B25="N/A","N/A",IF(C25&gt;250,"No",IF(C25&lt;20,"No","Yes")))</f>
        <v>No</v>
      </c>
      <c r="E25" s="25" t="s">
        <v>1749</v>
      </c>
      <c r="F25" s="5" t="str">
        <f>IF($B25="N/A","N/A",IF(E25&gt;250,"No",IF(E25&lt;20,"No","Yes")))</f>
        <v>No</v>
      </c>
      <c r="G25" s="25" t="s">
        <v>1749</v>
      </c>
      <c r="H25" s="5" t="str">
        <f>IF($B25="N/A","N/A",IF(G25&gt;250,"No",IF(G25&lt;20,"No","Yes")))</f>
        <v>No</v>
      </c>
      <c r="I25" s="6" t="s">
        <v>1749</v>
      </c>
      <c r="J25" s="6" t="s">
        <v>1749</v>
      </c>
      <c r="K25" s="87" t="str">
        <f t="shared" si="0"/>
        <v>N/A</v>
      </c>
    </row>
    <row r="26" spans="1:11" x14ac:dyDescent="0.25">
      <c r="A26" s="106" t="s">
        <v>860</v>
      </c>
      <c r="B26" s="23" t="s">
        <v>245</v>
      </c>
      <c r="C26" s="48" t="s">
        <v>1749</v>
      </c>
      <c r="D26" s="5" t="str">
        <f>IF($B26="N/A","N/A",IF(C26&gt;5,"No",IF(C26&lt;3,"No","Yes")))</f>
        <v>No</v>
      </c>
      <c r="E26" s="25" t="s">
        <v>1749</v>
      </c>
      <c r="F26" s="5" t="str">
        <f>IF($B26="N/A","N/A",IF(E26&gt;5,"No",IF(E26&lt;3,"No","Yes")))</f>
        <v>No</v>
      </c>
      <c r="G26" s="25" t="s">
        <v>1749</v>
      </c>
      <c r="H26" s="5" t="str">
        <f>IF($B26="N/A","N/A",IF(G26&gt;5,"No",IF(G26&lt;3,"No","Yes")))</f>
        <v>No</v>
      </c>
      <c r="I26" s="6" t="s">
        <v>1749</v>
      </c>
      <c r="J26" s="6" t="s">
        <v>1749</v>
      </c>
      <c r="K26" s="87" t="str">
        <f t="shared" si="0"/>
        <v>N/A</v>
      </c>
    </row>
    <row r="27" spans="1:11" x14ac:dyDescent="0.25">
      <c r="A27" s="106" t="s">
        <v>131</v>
      </c>
      <c r="B27" s="23" t="s">
        <v>213</v>
      </c>
      <c r="C27" s="45">
        <v>68517</v>
      </c>
      <c r="D27" s="23" t="s">
        <v>213</v>
      </c>
      <c r="E27" s="24">
        <v>1540997</v>
      </c>
      <c r="F27" s="23" t="s">
        <v>213</v>
      </c>
      <c r="G27" s="24">
        <v>40225</v>
      </c>
      <c r="H27" s="5" t="str">
        <f>IF($B27="N/A","N/A",IF(G27&gt;15,"No",IF(G27&lt;-15,"No","Yes")))</f>
        <v>N/A</v>
      </c>
      <c r="I27" s="6">
        <v>2149</v>
      </c>
      <c r="J27" s="6">
        <v>-97.4</v>
      </c>
      <c r="K27" s="87" t="str">
        <f t="shared" si="0"/>
        <v>No</v>
      </c>
    </row>
    <row r="28" spans="1:11" x14ac:dyDescent="0.25">
      <c r="A28" s="106" t="s">
        <v>346</v>
      </c>
      <c r="B28" s="23" t="s">
        <v>213</v>
      </c>
      <c r="C28" s="46">
        <v>0.1780213464</v>
      </c>
      <c r="D28" s="23" t="s">
        <v>213</v>
      </c>
      <c r="E28" s="4">
        <v>3.2271670107000001</v>
      </c>
      <c r="F28" s="23" t="s">
        <v>213</v>
      </c>
      <c r="G28" s="4">
        <v>9.3480286300000007E-2</v>
      </c>
      <c r="H28" s="5" t="str">
        <f>IF($B28="N/A","N/A",IF(G28&gt;15,"No",IF(G28&lt;-15,"No","Yes")))</f>
        <v>N/A</v>
      </c>
      <c r="I28" s="6">
        <v>1713</v>
      </c>
      <c r="J28" s="6">
        <v>-97.1</v>
      </c>
      <c r="K28" s="87" t="str">
        <f t="shared" si="0"/>
        <v>No</v>
      </c>
    </row>
    <row r="29" spans="1:11" ht="25" x14ac:dyDescent="0.25">
      <c r="A29" s="106" t="s">
        <v>836</v>
      </c>
      <c r="B29" s="23" t="s">
        <v>213</v>
      </c>
      <c r="C29" s="25">
        <v>98.716143439000007</v>
      </c>
      <c r="D29" s="23" t="s">
        <v>213</v>
      </c>
      <c r="E29" s="25">
        <v>72.664508756000004</v>
      </c>
      <c r="F29" s="23" t="s">
        <v>213</v>
      </c>
      <c r="G29" s="25">
        <v>92.982448726000001</v>
      </c>
      <c r="H29" s="23" t="s">
        <v>213</v>
      </c>
      <c r="I29" s="6">
        <v>-26.4</v>
      </c>
      <c r="J29" s="6">
        <v>27.96</v>
      </c>
      <c r="K29" s="87" t="str">
        <f t="shared" si="0"/>
        <v>Yes</v>
      </c>
    </row>
    <row r="30" spans="1:11" x14ac:dyDescent="0.25">
      <c r="A30" s="106" t="s">
        <v>27</v>
      </c>
      <c r="B30" s="23" t="s">
        <v>217</v>
      </c>
      <c r="C30" s="24">
        <v>0</v>
      </c>
      <c r="D30" s="5" t="str">
        <f>IF($B30="N/A","N/A",IF(C30="N/A","N/A",IF(C30=0,"Yes","No")))</f>
        <v>Yes</v>
      </c>
      <c r="E30" s="24">
        <v>0</v>
      </c>
      <c r="F30" s="5" t="str">
        <f>IF($B30="N/A","N/A",IF(E30="N/A","N/A",IF(E30=0,"Yes","No")))</f>
        <v>Yes</v>
      </c>
      <c r="G30" s="24">
        <v>0</v>
      </c>
      <c r="H30" s="5" t="str">
        <f>IF($B30="N/A","N/A",IF(G30=0,"Yes","No"))</f>
        <v>Yes</v>
      </c>
      <c r="I30" s="6" t="s">
        <v>1749</v>
      </c>
      <c r="J30" s="6" t="s">
        <v>1749</v>
      </c>
      <c r="K30" s="87" t="str">
        <f t="shared" si="0"/>
        <v>N/A</v>
      </c>
    </row>
    <row r="31" spans="1:11" x14ac:dyDescent="0.25">
      <c r="A31" s="106" t="s">
        <v>206</v>
      </c>
      <c r="B31" s="61" t="s">
        <v>213</v>
      </c>
      <c r="C31" s="45">
        <v>0</v>
      </c>
      <c r="D31" s="5" t="str">
        <f t="shared" ref="D31:F50" si="4">IF($B31="N/A","N/A",IF(C31&lt;0,"No","Yes"))</f>
        <v>N/A</v>
      </c>
      <c r="E31" s="45">
        <v>0</v>
      </c>
      <c r="F31" s="5" t="str">
        <f t="shared" si="4"/>
        <v>N/A</v>
      </c>
      <c r="G31" s="45">
        <v>0</v>
      </c>
      <c r="H31" s="5" t="str">
        <f t="shared" ref="H31:H50" si="5">IF($B31="N/A","N/A",IF(G31&lt;0,"No","Yes"))</f>
        <v>N/A</v>
      </c>
      <c r="I31" s="6" t="s">
        <v>1749</v>
      </c>
      <c r="J31" s="6" t="s">
        <v>1749</v>
      </c>
      <c r="K31" s="87" t="str">
        <f t="shared" si="0"/>
        <v>N/A</v>
      </c>
    </row>
    <row r="32" spans="1:11" x14ac:dyDescent="0.25">
      <c r="A32" s="110" t="s">
        <v>654</v>
      </c>
      <c r="B32" s="61" t="s">
        <v>213</v>
      </c>
      <c r="C32" s="46" t="s">
        <v>1749</v>
      </c>
      <c r="D32" s="5" t="str">
        <f t="shared" si="4"/>
        <v>N/A</v>
      </c>
      <c r="E32" s="46" t="s">
        <v>1749</v>
      </c>
      <c r="F32" s="5" t="str">
        <f t="shared" si="4"/>
        <v>N/A</v>
      </c>
      <c r="G32" s="46" t="s">
        <v>1749</v>
      </c>
      <c r="H32" s="5" t="str">
        <f t="shared" si="5"/>
        <v>N/A</v>
      </c>
      <c r="I32" s="6" t="s">
        <v>1749</v>
      </c>
      <c r="J32" s="6" t="s">
        <v>1749</v>
      </c>
      <c r="K32" s="87" t="str">
        <f t="shared" si="0"/>
        <v>N/A</v>
      </c>
    </row>
    <row r="33" spans="1:11" x14ac:dyDescent="0.25">
      <c r="A33" s="110" t="s">
        <v>655</v>
      </c>
      <c r="B33" s="61" t="s">
        <v>213</v>
      </c>
      <c r="C33" s="46" t="s">
        <v>1749</v>
      </c>
      <c r="D33" s="5" t="str">
        <f t="shared" si="4"/>
        <v>N/A</v>
      </c>
      <c r="E33" s="46" t="s">
        <v>1749</v>
      </c>
      <c r="F33" s="5" t="str">
        <f t="shared" si="4"/>
        <v>N/A</v>
      </c>
      <c r="G33" s="46" t="s">
        <v>1749</v>
      </c>
      <c r="H33" s="5" t="str">
        <f t="shared" si="5"/>
        <v>N/A</v>
      </c>
      <c r="I33" s="6" t="s">
        <v>1749</v>
      </c>
      <c r="J33" s="6" t="s">
        <v>1749</v>
      </c>
      <c r="K33" s="87" t="str">
        <f t="shared" si="0"/>
        <v>N/A</v>
      </c>
    </row>
    <row r="34" spans="1:11" x14ac:dyDescent="0.25">
      <c r="A34" s="110" t="s">
        <v>656</v>
      </c>
      <c r="B34" s="61" t="s">
        <v>213</v>
      </c>
      <c r="C34" s="46" t="s">
        <v>1749</v>
      </c>
      <c r="D34" s="5" t="str">
        <f t="shared" si="4"/>
        <v>N/A</v>
      </c>
      <c r="E34" s="46" t="s">
        <v>1749</v>
      </c>
      <c r="F34" s="5" t="str">
        <f t="shared" si="4"/>
        <v>N/A</v>
      </c>
      <c r="G34" s="46" t="s">
        <v>1749</v>
      </c>
      <c r="H34" s="5" t="str">
        <f t="shared" si="5"/>
        <v>N/A</v>
      </c>
      <c r="I34" s="6" t="s">
        <v>1749</v>
      </c>
      <c r="J34" s="6" t="s">
        <v>1749</v>
      </c>
      <c r="K34" s="87" t="str">
        <f t="shared" si="0"/>
        <v>N/A</v>
      </c>
    </row>
    <row r="35" spans="1:11" x14ac:dyDescent="0.25">
      <c r="A35" s="110" t="s">
        <v>657</v>
      </c>
      <c r="B35" s="61" t="s">
        <v>213</v>
      </c>
      <c r="C35" s="46" t="s">
        <v>1749</v>
      </c>
      <c r="D35" s="5" t="str">
        <f t="shared" si="4"/>
        <v>N/A</v>
      </c>
      <c r="E35" s="46" t="s">
        <v>1749</v>
      </c>
      <c r="F35" s="5" t="str">
        <f t="shared" si="4"/>
        <v>N/A</v>
      </c>
      <c r="G35" s="46" t="s">
        <v>1749</v>
      </c>
      <c r="H35" s="5" t="str">
        <f t="shared" si="5"/>
        <v>N/A</v>
      </c>
      <c r="I35" s="6" t="s">
        <v>1749</v>
      </c>
      <c r="J35" s="6" t="s">
        <v>1749</v>
      </c>
      <c r="K35" s="87" t="str">
        <f t="shared" si="0"/>
        <v>N/A</v>
      </c>
    </row>
    <row r="36" spans="1:11" x14ac:dyDescent="0.25">
      <c r="A36" s="110" t="s">
        <v>349</v>
      </c>
      <c r="B36" s="61" t="s">
        <v>213</v>
      </c>
      <c r="C36" s="45">
        <v>0</v>
      </c>
      <c r="D36" s="5" t="str">
        <f t="shared" si="4"/>
        <v>N/A</v>
      </c>
      <c r="E36" s="45">
        <v>0</v>
      </c>
      <c r="F36" s="5" t="str">
        <f t="shared" si="4"/>
        <v>N/A</v>
      </c>
      <c r="G36" s="45">
        <v>0</v>
      </c>
      <c r="H36" s="5" t="str">
        <f t="shared" si="5"/>
        <v>N/A</v>
      </c>
      <c r="I36" s="6" t="s">
        <v>1749</v>
      </c>
      <c r="J36" s="6" t="s">
        <v>1749</v>
      </c>
      <c r="K36" s="87" t="str">
        <f t="shared" si="0"/>
        <v>N/A</v>
      </c>
    </row>
    <row r="37" spans="1:11" x14ac:dyDescent="0.25">
      <c r="A37" s="110" t="s">
        <v>658</v>
      </c>
      <c r="B37" s="61" t="s">
        <v>213</v>
      </c>
      <c r="C37" s="46" t="s">
        <v>1749</v>
      </c>
      <c r="D37" s="5" t="str">
        <f t="shared" si="4"/>
        <v>N/A</v>
      </c>
      <c r="E37" s="46" t="s">
        <v>1749</v>
      </c>
      <c r="F37" s="5" t="str">
        <f t="shared" si="4"/>
        <v>N/A</v>
      </c>
      <c r="G37" s="46" t="s">
        <v>1749</v>
      </c>
      <c r="H37" s="5" t="str">
        <f t="shared" si="5"/>
        <v>N/A</v>
      </c>
      <c r="I37" s="6" t="s">
        <v>1749</v>
      </c>
      <c r="J37" s="6" t="s">
        <v>1749</v>
      </c>
      <c r="K37" s="87" t="str">
        <f t="shared" si="0"/>
        <v>N/A</v>
      </c>
    </row>
    <row r="38" spans="1:11" x14ac:dyDescent="0.25">
      <c r="A38" s="110" t="s">
        <v>659</v>
      </c>
      <c r="B38" s="61" t="s">
        <v>213</v>
      </c>
      <c r="C38" s="46" t="s">
        <v>1749</v>
      </c>
      <c r="D38" s="5" t="str">
        <f t="shared" si="4"/>
        <v>N/A</v>
      </c>
      <c r="E38" s="46" t="s">
        <v>1749</v>
      </c>
      <c r="F38" s="5" t="str">
        <f t="shared" si="4"/>
        <v>N/A</v>
      </c>
      <c r="G38" s="46" t="s">
        <v>1749</v>
      </c>
      <c r="H38" s="5" t="str">
        <f t="shared" si="5"/>
        <v>N/A</v>
      </c>
      <c r="I38" s="6" t="s">
        <v>1749</v>
      </c>
      <c r="J38" s="6" t="s">
        <v>1749</v>
      </c>
      <c r="K38" s="87" t="str">
        <f t="shared" si="0"/>
        <v>N/A</v>
      </c>
    </row>
    <row r="39" spans="1:11" x14ac:dyDescent="0.25">
      <c r="A39" s="110" t="s">
        <v>660</v>
      </c>
      <c r="B39" s="61" t="s">
        <v>213</v>
      </c>
      <c r="C39" s="46" t="s">
        <v>1749</v>
      </c>
      <c r="D39" s="5" t="str">
        <f t="shared" si="4"/>
        <v>N/A</v>
      </c>
      <c r="E39" s="46" t="s">
        <v>1749</v>
      </c>
      <c r="F39" s="5" t="str">
        <f t="shared" si="4"/>
        <v>N/A</v>
      </c>
      <c r="G39" s="46" t="s">
        <v>1749</v>
      </c>
      <c r="H39" s="5" t="str">
        <f t="shared" si="5"/>
        <v>N/A</v>
      </c>
      <c r="I39" s="6" t="s">
        <v>1749</v>
      </c>
      <c r="J39" s="6" t="s">
        <v>1749</v>
      </c>
      <c r="K39" s="87" t="str">
        <f t="shared" si="0"/>
        <v>N/A</v>
      </c>
    </row>
    <row r="40" spans="1:11" x14ac:dyDescent="0.25">
      <c r="A40" s="110" t="s">
        <v>661</v>
      </c>
      <c r="B40" s="61" t="s">
        <v>213</v>
      </c>
      <c r="C40" s="46" t="s">
        <v>1749</v>
      </c>
      <c r="D40" s="5" t="str">
        <f t="shared" si="4"/>
        <v>N/A</v>
      </c>
      <c r="E40" s="46" t="s">
        <v>1749</v>
      </c>
      <c r="F40" s="5" t="str">
        <f t="shared" si="4"/>
        <v>N/A</v>
      </c>
      <c r="G40" s="46" t="s">
        <v>1749</v>
      </c>
      <c r="H40" s="5" t="str">
        <f t="shared" si="5"/>
        <v>N/A</v>
      </c>
      <c r="I40" s="6" t="s">
        <v>1749</v>
      </c>
      <c r="J40" s="6" t="s">
        <v>1749</v>
      </c>
      <c r="K40" s="87" t="str">
        <f t="shared" si="0"/>
        <v>N/A</v>
      </c>
    </row>
    <row r="41" spans="1:11" x14ac:dyDescent="0.25">
      <c r="A41" s="110" t="s">
        <v>662</v>
      </c>
      <c r="B41" s="61" t="s">
        <v>213</v>
      </c>
      <c r="C41" s="46" t="s">
        <v>1749</v>
      </c>
      <c r="D41" s="5" t="str">
        <f t="shared" si="4"/>
        <v>N/A</v>
      </c>
      <c r="E41" s="46" t="s">
        <v>1749</v>
      </c>
      <c r="F41" s="5" t="str">
        <f t="shared" si="4"/>
        <v>N/A</v>
      </c>
      <c r="G41" s="46" t="s">
        <v>1749</v>
      </c>
      <c r="H41" s="5" t="str">
        <f t="shared" si="5"/>
        <v>N/A</v>
      </c>
      <c r="I41" s="6" t="s">
        <v>1749</v>
      </c>
      <c r="J41" s="6" t="s">
        <v>1749</v>
      </c>
      <c r="K41" s="87" t="str">
        <f t="shared" si="0"/>
        <v>N/A</v>
      </c>
    </row>
    <row r="42" spans="1:11" x14ac:dyDescent="0.25">
      <c r="A42" s="110" t="s">
        <v>663</v>
      </c>
      <c r="B42" s="61" t="s">
        <v>213</v>
      </c>
      <c r="C42" s="46" t="s">
        <v>1749</v>
      </c>
      <c r="D42" s="5" t="str">
        <f t="shared" si="4"/>
        <v>N/A</v>
      </c>
      <c r="E42" s="46" t="s">
        <v>1749</v>
      </c>
      <c r="F42" s="5" t="str">
        <f t="shared" si="4"/>
        <v>N/A</v>
      </c>
      <c r="G42" s="46" t="s">
        <v>1749</v>
      </c>
      <c r="H42" s="5" t="str">
        <f t="shared" si="5"/>
        <v>N/A</v>
      </c>
      <c r="I42" s="6" t="s">
        <v>1749</v>
      </c>
      <c r="J42" s="6" t="s">
        <v>1749</v>
      </c>
      <c r="K42" s="87" t="str">
        <f t="shared" si="0"/>
        <v>N/A</v>
      </c>
    </row>
    <row r="43" spans="1:11" x14ac:dyDescent="0.25">
      <c r="A43" s="110" t="s">
        <v>664</v>
      </c>
      <c r="B43" s="61" t="s">
        <v>213</v>
      </c>
      <c r="C43" s="46" t="s">
        <v>1749</v>
      </c>
      <c r="D43" s="5" t="str">
        <f t="shared" si="4"/>
        <v>N/A</v>
      </c>
      <c r="E43" s="46" t="s">
        <v>1749</v>
      </c>
      <c r="F43" s="5" t="str">
        <f t="shared" si="4"/>
        <v>N/A</v>
      </c>
      <c r="G43" s="46" t="s">
        <v>1749</v>
      </c>
      <c r="H43" s="5" t="str">
        <f t="shared" si="5"/>
        <v>N/A</v>
      </c>
      <c r="I43" s="6" t="s">
        <v>1749</v>
      </c>
      <c r="J43" s="6" t="s">
        <v>1749</v>
      </c>
      <c r="K43" s="87" t="str">
        <f t="shared" si="0"/>
        <v>N/A</v>
      </c>
    </row>
    <row r="44" spans="1:11" x14ac:dyDescent="0.25">
      <c r="A44" s="110" t="s">
        <v>665</v>
      </c>
      <c r="B44" s="61" t="s">
        <v>213</v>
      </c>
      <c r="C44" s="46" t="s">
        <v>1749</v>
      </c>
      <c r="D44" s="5" t="str">
        <f t="shared" si="4"/>
        <v>N/A</v>
      </c>
      <c r="E44" s="46" t="s">
        <v>1749</v>
      </c>
      <c r="F44" s="5" t="str">
        <f t="shared" si="4"/>
        <v>N/A</v>
      </c>
      <c r="G44" s="46" t="s">
        <v>1749</v>
      </c>
      <c r="H44" s="5" t="str">
        <f t="shared" si="5"/>
        <v>N/A</v>
      </c>
      <c r="I44" s="6" t="s">
        <v>1749</v>
      </c>
      <c r="J44" s="6" t="s">
        <v>1749</v>
      </c>
      <c r="K44" s="87" t="str">
        <f t="shared" si="0"/>
        <v>N/A</v>
      </c>
    </row>
    <row r="45" spans="1:11" x14ac:dyDescent="0.25">
      <c r="A45" s="110" t="s">
        <v>666</v>
      </c>
      <c r="B45" s="61" t="s">
        <v>213</v>
      </c>
      <c r="C45" s="46" t="s">
        <v>1749</v>
      </c>
      <c r="D45" s="5" t="str">
        <f t="shared" si="4"/>
        <v>N/A</v>
      </c>
      <c r="E45" s="46" t="s">
        <v>1749</v>
      </c>
      <c r="F45" s="5" t="str">
        <f t="shared" si="4"/>
        <v>N/A</v>
      </c>
      <c r="G45" s="46" t="s">
        <v>1749</v>
      </c>
      <c r="H45" s="5" t="str">
        <f t="shared" si="5"/>
        <v>N/A</v>
      </c>
      <c r="I45" s="6" t="s">
        <v>1749</v>
      </c>
      <c r="J45" s="6" t="s">
        <v>1749</v>
      </c>
      <c r="K45" s="87" t="str">
        <f t="shared" si="0"/>
        <v>N/A</v>
      </c>
    </row>
    <row r="46" spans="1:11" x14ac:dyDescent="0.25">
      <c r="A46" s="110" t="s">
        <v>350</v>
      </c>
      <c r="B46" s="61" t="s">
        <v>213</v>
      </c>
      <c r="C46" s="45">
        <v>0</v>
      </c>
      <c r="D46" s="5" t="str">
        <f t="shared" si="4"/>
        <v>N/A</v>
      </c>
      <c r="E46" s="45">
        <v>0</v>
      </c>
      <c r="F46" s="5" t="str">
        <f t="shared" si="4"/>
        <v>N/A</v>
      </c>
      <c r="G46" s="45">
        <v>0</v>
      </c>
      <c r="H46" s="5" t="str">
        <f t="shared" si="5"/>
        <v>N/A</v>
      </c>
      <c r="I46" s="6" t="s">
        <v>1749</v>
      </c>
      <c r="J46" s="6" t="s">
        <v>1749</v>
      </c>
      <c r="K46" s="87" t="str">
        <f t="shared" si="0"/>
        <v>N/A</v>
      </c>
    </row>
    <row r="47" spans="1:11" x14ac:dyDescent="0.25">
      <c r="A47" s="110" t="s">
        <v>667</v>
      </c>
      <c r="B47" s="61" t="s">
        <v>213</v>
      </c>
      <c r="C47" s="46" t="s">
        <v>1749</v>
      </c>
      <c r="D47" s="5" t="str">
        <f t="shared" si="4"/>
        <v>N/A</v>
      </c>
      <c r="E47" s="46" t="s">
        <v>1749</v>
      </c>
      <c r="F47" s="5" t="str">
        <f t="shared" si="4"/>
        <v>N/A</v>
      </c>
      <c r="G47" s="46" t="s">
        <v>1749</v>
      </c>
      <c r="H47" s="5" t="str">
        <f t="shared" si="5"/>
        <v>N/A</v>
      </c>
      <c r="I47" s="6" t="s">
        <v>1749</v>
      </c>
      <c r="J47" s="6" t="s">
        <v>1749</v>
      </c>
      <c r="K47" s="87" t="str">
        <f t="shared" si="0"/>
        <v>N/A</v>
      </c>
    </row>
    <row r="48" spans="1:11" x14ac:dyDescent="0.25">
      <c r="A48" s="110" t="s">
        <v>668</v>
      </c>
      <c r="B48" s="61" t="s">
        <v>213</v>
      </c>
      <c r="C48" s="46" t="s">
        <v>1749</v>
      </c>
      <c r="D48" s="5" t="str">
        <f t="shared" si="4"/>
        <v>N/A</v>
      </c>
      <c r="E48" s="46" t="s">
        <v>1749</v>
      </c>
      <c r="F48" s="5" t="str">
        <f t="shared" si="4"/>
        <v>N/A</v>
      </c>
      <c r="G48" s="46" t="s">
        <v>1749</v>
      </c>
      <c r="H48" s="5" t="str">
        <f t="shared" si="5"/>
        <v>N/A</v>
      </c>
      <c r="I48" s="6" t="s">
        <v>1749</v>
      </c>
      <c r="J48" s="6" t="s">
        <v>1749</v>
      </c>
      <c r="K48" s="87" t="str">
        <f t="shared" si="0"/>
        <v>N/A</v>
      </c>
    </row>
    <row r="49" spans="1:11" x14ac:dyDescent="0.25">
      <c r="A49" s="110" t="s">
        <v>669</v>
      </c>
      <c r="B49" s="61" t="s">
        <v>213</v>
      </c>
      <c r="C49" s="46" t="s">
        <v>1749</v>
      </c>
      <c r="D49" s="5" t="str">
        <f t="shared" si="4"/>
        <v>N/A</v>
      </c>
      <c r="E49" s="46" t="s">
        <v>1749</v>
      </c>
      <c r="F49" s="5" t="str">
        <f t="shared" si="4"/>
        <v>N/A</v>
      </c>
      <c r="G49" s="46" t="s">
        <v>1749</v>
      </c>
      <c r="H49" s="5" t="str">
        <f t="shared" si="5"/>
        <v>N/A</v>
      </c>
      <c r="I49" s="6" t="s">
        <v>1749</v>
      </c>
      <c r="J49" s="6" t="s">
        <v>1749</v>
      </c>
      <c r="K49" s="87" t="str">
        <f t="shared" si="0"/>
        <v>N/A</v>
      </c>
    </row>
    <row r="50" spans="1:11" x14ac:dyDescent="0.25">
      <c r="A50" s="110" t="s">
        <v>670</v>
      </c>
      <c r="B50" s="61" t="s">
        <v>213</v>
      </c>
      <c r="C50" s="46" t="s">
        <v>1749</v>
      </c>
      <c r="D50" s="5" t="str">
        <f t="shared" si="4"/>
        <v>N/A</v>
      </c>
      <c r="E50" s="46" t="s">
        <v>1749</v>
      </c>
      <c r="F50" s="5" t="str">
        <f t="shared" si="4"/>
        <v>N/A</v>
      </c>
      <c r="G50" s="46" t="s">
        <v>1749</v>
      </c>
      <c r="H50" s="5" t="str">
        <f t="shared" si="5"/>
        <v>N/A</v>
      </c>
      <c r="I50" s="6" t="s">
        <v>1749</v>
      </c>
      <c r="J50" s="6" t="s">
        <v>1749</v>
      </c>
      <c r="K50" s="87" t="str">
        <f t="shared" si="0"/>
        <v>N/A</v>
      </c>
    </row>
    <row r="51" spans="1:11" x14ac:dyDescent="0.25">
      <c r="A51" s="110" t="s">
        <v>351</v>
      </c>
      <c r="B51" s="23" t="s">
        <v>213</v>
      </c>
      <c r="C51" s="45">
        <v>0</v>
      </c>
      <c r="D51" s="23" t="s">
        <v>213</v>
      </c>
      <c r="E51" s="24">
        <v>0</v>
      </c>
      <c r="F51" s="23" t="s">
        <v>213</v>
      </c>
      <c r="G51" s="24">
        <v>0</v>
      </c>
      <c r="H51" s="23" t="s">
        <v>213</v>
      </c>
      <c r="I51" s="6" t="s">
        <v>1749</v>
      </c>
      <c r="J51" s="6" t="s">
        <v>1749</v>
      </c>
      <c r="K51" s="87" t="str">
        <f t="shared" si="0"/>
        <v>N/A</v>
      </c>
    </row>
    <row r="52" spans="1:11" x14ac:dyDescent="0.25">
      <c r="A52" s="110" t="s">
        <v>352</v>
      </c>
      <c r="B52" s="23" t="s">
        <v>213</v>
      </c>
      <c r="C52" s="46" t="s">
        <v>1749</v>
      </c>
      <c r="D52" s="5" t="str">
        <f t="shared" ref="D52:D54" si="6">IF($B52="N/A","N/A",IF(C52&gt;15,"No",IF(C52&lt;-15,"No","Yes")))</f>
        <v>N/A</v>
      </c>
      <c r="E52" s="4" t="s">
        <v>1749</v>
      </c>
      <c r="F52" s="5" t="str">
        <f t="shared" ref="F52:F54" si="7">IF($B52="N/A","N/A",IF(E52&gt;15,"No",IF(E52&lt;-15,"No","Yes")))</f>
        <v>N/A</v>
      </c>
      <c r="G52" s="4" t="s">
        <v>1749</v>
      </c>
      <c r="H52" s="5" t="str">
        <f t="shared" ref="H52:H54" si="8">IF($B52="N/A","N/A",IF(G52&gt;15,"No",IF(G52&lt;-15,"No","Yes")))</f>
        <v>N/A</v>
      </c>
      <c r="I52" s="6" t="s">
        <v>1749</v>
      </c>
      <c r="J52" s="6" t="s">
        <v>1749</v>
      </c>
      <c r="K52" s="87" t="str">
        <f t="shared" si="0"/>
        <v>N/A</v>
      </c>
    </row>
    <row r="53" spans="1:11" x14ac:dyDescent="0.25">
      <c r="A53" s="110" t="s">
        <v>353</v>
      </c>
      <c r="B53" s="23" t="s">
        <v>213</v>
      </c>
      <c r="C53" s="46" t="s">
        <v>1749</v>
      </c>
      <c r="D53" s="5" t="str">
        <f t="shared" si="6"/>
        <v>N/A</v>
      </c>
      <c r="E53" s="4" t="s">
        <v>1749</v>
      </c>
      <c r="F53" s="5" t="str">
        <f t="shared" si="7"/>
        <v>N/A</v>
      </c>
      <c r="G53" s="4" t="s">
        <v>1749</v>
      </c>
      <c r="H53" s="5" t="str">
        <f t="shared" si="8"/>
        <v>N/A</v>
      </c>
      <c r="I53" s="6" t="s">
        <v>1749</v>
      </c>
      <c r="J53" s="6" t="s">
        <v>1749</v>
      </c>
      <c r="K53" s="87" t="str">
        <f t="shared" si="0"/>
        <v>N/A</v>
      </c>
    </row>
    <row r="54" spans="1:11" x14ac:dyDescent="0.25">
      <c r="A54" s="111" t="s">
        <v>354</v>
      </c>
      <c r="B54" s="95" t="s">
        <v>213</v>
      </c>
      <c r="C54" s="112" t="s">
        <v>1749</v>
      </c>
      <c r="D54" s="96" t="str">
        <f t="shared" si="6"/>
        <v>N/A</v>
      </c>
      <c r="E54" s="100" t="s">
        <v>1749</v>
      </c>
      <c r="F54" s="96" t="str">
        <f t="shared" si="7"/>
        <v>N/A</v>
      </c>
      <c r="G54" s="100" t="s">
        <v>1749</v>
      </c>
      <c r="H54" s="96" t="str">
        <f t="shared" si="8"/>
        <v>N/A</v>
      </c>
      <c r="I54" s="97" t="s">
        <v>1749</v>
      </c>
      <c r="J54" s="97" t="s">
        <v>1749</v>
      </c>
      <c r="K54" s="98" t="str">
        <f t="shared" si="0"/>
        <v>N/A</v>
      </c>
    </row>
    <row r="55" spans="1:11" ht="12" customHeight="1" x14ac:dyDescent="0.25">
      <c r="A55" s="180" t="s">
        <v>1619</v>
      </c>
      <c r="B55" s="181"/>
      <c r="C55" s="181"/>
      <c r="D55" s="181"/>
      <c r="E55" s="181"/>
      <c r="F55" s="181"/>
      <c r="G55" s="181"/>
      <c r="H55" s="181"/>
      <c r="I55" s="181"/>
      <c r="J55" s="181"/>
      <c r="K55" s="182"/>
    </row>
    <row r="56" spans="1:11" x14ac:dyDescent="0.25">
      <c r="A56" s="170" t="s">
        <v>1617</v>
      </c>
      <c r="B56" s="171"/>
      <c r="C56" s="171"/>
      <c r="D56" s="171"/>
      <c r="E56" s="171"/>
      <c r="F56" s="171"/>
      <c r="G56" s="171"/>
      <c r="H56" s="171"/>
      <c r="I56" s="171"/>
      <c r="J56" s="171"/>
      <c r="K56" s="172"/>
    </row>
    <row r="57" spans="1:11" x14ac:dyDescent="0.25">
      <c r="A57" s="173" t="s">
        <v>1705</v>
      </c>
      <c r="B57" s="173"/>
      <c r="C57" s="173"/>
      <c r="D57" s="173"/>
      <c r="E57" s="173"/>
      <c r="F57" s="173"/>
      <c r="G57" s="173"/>
      <c r="H57" s="173"/>
      <c r="I57" s="173"/>
      <c r="J57" s="173"/>
      <c r="K57" s="174"/>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7"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1739</v>
      </c>
      <c r="B1" s="162"/>
      <c r="C1" s="162"/>
      <c r="D1" s="162"/>
      <c r="E1" s="162"/>
      <c r="F1" s="162"/>
      <c r="G1" s="162"/>
      <c r="H1" s="162"/>
      <c r="I1" s="162"/>
      <c r="J1" s="162"/>
      <c r="K1" s="163"/>
    </row>
    <row r="2" spans="1:11" ht="12.75" customHeight="1" x14ac:dyDescent="0.3">
      <c r="A2" s="167" t="s">
        <v>1570</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6" t="s">
        <v>12</v>
      </c>
      <c r="B6" s="23" t="s">
        <v>213</v>
      </c>
      <c r="C6" s="45">
        <v>36115441</v>
      </c>
      <c r="D6" s="5" t="str">
        <f>IF($B6="N/A","N/A",IF(C6&gt;15,"No",IF(C6&lt;-15,"No","Yes")))</f>
        <v>N/A</v>
      </c>
      <c r="E6" s="24">
        <v>45087748</v>
      </c>
      <c r="F6" s="5" t="str">
        <f>IF($B6="N/A","N/A",IF(E6&gt;15,"No",IF(E6&lt;-15,"No","Yes")))</f>
        <v>N/A</v>
      </c>
      <c r="G6" s="24">
        <v>41070246</v>
      </c>
      <c r="H6" s="5" t="str">
        <f>IF($B6="N/A","N/A",IF(G6&gt;15,"No",IF(G6&lt;-15,"No","Yes")))</f>
        <v>N/A</v>
      </c>
      <c r="I6" s="6">
        <v>24.84</v>
      </c>
      <c r="J6" s="6">
        <v>-8.91</v>
      </c>
      <c r="K6" s="87" t="str">
        <f t="shared" ref="K6:K15" si="0">IF(J6="Div by 0", "N/A", IF(J6="N/A","N/A", IF(J6&gt;30, "No", IF(J6&lt;-30, "No", "Yes"))))</f>
        <v>Yes</v>
      </c>
    </row>
    <row r="7" spans="1:11" x14ac:dyDescent="0.25">
      <c r="A7" s="106" t="s">
        <v>30</v>
      </c>
      <c r="B7" s="23" t="s">
        <v>246</v>
      </c>
      <c r="C7" s="46">
        <v>100</v>
      </c>
      <c r="D7" s="5" t="str">
        <f>IF($B7="N/A","N/A",IF(C7&gt;95,"Yes","No"))</f>
        <v>Yes</v>
      </c>
      <c r="E7" s="4">
        <v>100</v>
      </c>
      <c r="F7" s="5" t="str">
        <f>IF($B7="N/A","N/A",IF(E7&gt;95,"Yes","No"))</f>
        <v>Yes</v>
      </c>
      <c r="G7" s="4">
        <v>100</v>
      </c>
      <c r="H7" s="5" t="str">
        <f>IF($B7="N/A","N/A",IF(G7&gt;95,"Yes","No"))</f>
        <v>Yes</v>
      </c>
      <c r="I7" s="6">
        <v>0</v>
      </c>
      <c r="J7" s="6">
        <v>0</v>
      </c>
      <c r="K7" s="87" t="str">
        <f t="shared" si="0"/>
        <v>Yes</v>
      </c>
    </row>
    <row r="8" spans="1:11" x14ac:dyDescent="0.25">
      <c r="A8" s="106" t="s">
        <v>29</v>
      </c>
      <c r="B8" s="23" t="s">
        <v>217</v>
      </c>
      <c r="C8" s="46">
        <v>0</v>
      </c>
      <c r="D8" s="5" t="str">
        <f>IF($B8="N/A","N/A",IF(C8=0,"Yes","No"))</f>
        <v>Yes</v>
      </c>
      <c r="E8" s="4">
        <v>0</v>
      </c>
      <c r="F8" s="5" t="str">
        <f>IF($B8="N/A","N/A",IF(E8=0,"Yes","No"))</f>
        <v>Yes</v>
      </c>
      <c r="G8" s="4">
        <v>0</v>
      </c>
      <c r="H8" s="5" t="str">
        <f>IF($B8="N/A","N/A",IF(G8=0,"Yes","No"))</f>
        <v>Yes</v>
      </c>
      <c r="I8" s="6" t="s">
        <v>1749</v>
      </c>
      <c r="J8" s="6" t="s">
        <v>1749</v>
      </c>
      <c r="K8" s="87" t="str">
        <f t="shared" si="0"/>
        <v>N/A</v>
      </c>
    </row>
    <row r="9" spans="1:11" x14ac:dyDescent="0.25">
      <c r="A9" s="106" t="s">
        <v>16</v>
      </c>
      <c r="B9" s="23" t="s">
        <v>213</v>
      </c>
      <c r="C9" s="46">
        <v>1.1252943028</v>
      </c>
      <c r="D9" s="5" t="str">
        <f t="shared" ref="D9:D15" si="1">IF($B9="N/A","N/A",IF(C9&gt;15,"No",IF(C9&lt;-15,"No","Yes")))</f>
        <v>N/A</v>
      </c>
      <c r="E9" s="4">
        <v>0.73264692659999997</v>
      </c>
      <c r="F9" s="5" t="str">
        <f t="shared" ref="F9:F15" si="2">IF($B9="N/A","N/A",IF(E9&gt;15,"No",IF(E9&lt;-15,"No","Yes")))</f>
        <v>N/A</v>
      </c>
      <c r="G9" s="4">
        <v>0.72871732980000004</v>
      </c>
      <c r="H9" s="5" t="str">
        <f t="shared" ref="H9:H15" si="3">IF($B9="N/A","N/A",IF(G9&gt;15,"No",IF(G9&lt;-15,"No","Yes")))</f>
        <v>N/A</v>
      </c>
      <c r="I9" s="6">
        <v>-34.9</v>
      </c>
      <c r="J9" s="6">
        <v>-0.53600000000000003</v>
      </c>
      <c r="K9" s="87" t="str">
        <f t="shared" si="0"/>
        <v>Yes</v>
      </c>
    </row>
    <row r="10" spans="1:11" x14ac:dyDescent="0.25">
      <c r="A10" s="106" t="s">
        <v>36</v>
      </c>
      <c r="B10" s="23" t="s">
        <v>213</v>
      </c>
      <c r="C10" s="46">
        <v>0</v>
      </c>
      <c r="D10" s="5" t="str">
        <f t="shared" si="1"/>
        <v>N/A</v>
      </c>
      <c r="E10" s="4">
        <v>0</v>
      </c>
      <c r="F10" s="5" t="str">
        <f t="shared" si="2"/>
        <v>N/A</v>
      </c>
      <c r="G10" s="4">
        <v>0</v>
      </c>
      <c r="H10" s="5" t="str">
        <f t="shared" si="3"/>
        <v>N/A</v>
      </c>
      <c r="I10" s="6" t="s">
        <v>1749</v>
      </c>
      <c r="J10" s="6" t="s">
        <v>1749</v>
      </c>
      <c r="K10" s="87" t="str">
        <f t="shared" si="0"/>
        <v>N/A</v>
      </c>
    </row>
    <row r="11" spans="1:11" x14ac:dyDescent="0.25">
      <c r="A11" s="106" t="s">
        <v>37</v>
      </c>
      <c r="B11" s="23" t="s">
        <v>213</v>
      </c>
      <c r="C11" s="46">
        <v>6.5302190000000003E-4</v>
      </c>
      <c r="D11" s="5" t="str">
        <f t="shared" si="1"/>
        <v>N/A</v>
      </c>
      <c r="E11" s="4">
        <v>0</v>
      </c>
      <c r="F11" s="5" t="str">
        <f t="shared" si="2"/>
        <v>N/A</v>
      </c>
      <c r="G11" s="4">
        <v>0</v>
      </c>
      <c r="H11" s="5" t="str">
        <f t="shared" si="3"/>
        <v>N/A</v>
      </c>
      <c r="I11" s="6">
        <v>-100</v>
      </c>
      <c r="J11" s="6" t="s">
        <v>1749</v>
      </c>
      <c r="K11" s="87" t="str">
        <f t="shared" si="0"/>
        <v>N/A</v>
      </c>
    </row>
    <row r="12" spans="1:11" x14ac:dyDescent="0.25">
      <c r="A12" s="106" t="s">
        <v>38</v>
      </c>
      <c r="B12" s="23" t="s">
        <v>213</v>
      </c>
      <c r="C12" s="46">
        <v>1.3611029146</v>
      </c>
      <c r="D12" s="5" t="str">
        <f t="shared" si="1"/>
        <v>N/A</v>
      </c>
      <c r="E12" s="4">
        <v>0.86725826859999999</v>
      </c>
      <c r="F12" s="5" t="str">
        <f t="shared" si="2"/>
        <v>N/A</v>
      </c>
      <c r="G12" s="4">
        <v>0.84882090340000005</v>
      </c>
      <c r="H12" s="5" t="str">
        <f t="shared" si="3"/>
        <v>N/A</v>
      </c>
      <c r="I12" s="6">
        <v>-36.299999999999997</v>
      </c>
      <c r="J12" s="6">
        <v>-2.13</v>
      </c>
      <c r="K12" s="87" t="str">
        <f t="shared" si="0"/>
        <v>Yes</v>
      </c>
    </row>
    <row r="13" spans="1:11" x14ac:dyDescent="0.25">
      <c r="A13" s="106" t="s">
        <v>861</v>
      </c>
      <c r="B13" s="23" t="s">
        <v>213</v>
      </c>
      <c r="C13" s="46">
        <v>4.8086123603999997</v>
      </c>
      <c r="D13" s="5" t="str">
        <f t="shared" si="1"/>
        <v>N/A</v>
      </c>
      <c r="E13" s="4">
        <v>2.5230213905999999</v>
      </c>
      <c r="F13" s="5" t="str">
        <f t="shared" si="2"/>
        <v>N/A</v>
      </c>
      <c r="G13" s="4">
        <v>2.4847045490999999</v>
      </c>
      <c r="H13" s="5" t="str">
        <f t="shared" si="3"/>
        <v>N/A</v>
      </c>
      <c r="I13" s="6">
        <v>-47.5</v>
      </c>
      <c r="J13" s="6">
        <v>-1.52</v>
      </c>
      <c r="K13" s="87" t="str">
        <f t="shared" si="0"/>
        <v>Yes</v>
      </c>
    </row>
    <row r="14" spans="1:11" x14ac:dyDescent="0.25">
      <c r="A14" s="106" t="s">
        <v>862</v>
      </c>
      <c r="B14" s="23" t="s">
        <v>213</v>
      </c>
      <c r="C14" s="46">
        <v>3.4384143107999998</v>
      </c>
      <c r="D14" s="5" t="str">
        <f t="shared" si="1"/>
        <v>N/A</v>
      </c>
      <c r="E14" s="4">
        <v>1.9780938857999999</v>
      </c>
      <c r="F14" s="5" t="str">
        <f t="shared" si="2"/>
        <v>N/A</v>
      </c>
      <c r="G14" s="4">
        <v>1.9398353291999999</v>
      </c>
      <c r="H14" s="5" t="str">
        <f t="shared" si="3"/>
        <v>N/A</v>
      </c>
      <c r="I14" s="6">
        <v>-42.5</v>
      </c>
      <c r="J14" s="6">
        <v>-1.93</v>
      </c>
      <c r="K14" s="87" t="str">
        <f t="shared" si="0"/>
        <v>Yes</v>
      </c>
    </row>
    <row r="15" spans="1:11" x14ac:dyDescent="0.25">
      <c r="A15" s="106" t="s">
        <v>161</v>
      </c>
      <c r="B15" s="23" t="s">
        <v>213</v>
      </c>
      <c r="C15" s="46">
        <v>59.295850768999998</v>
      </c>
      <c r="D15" s="5" t="str">
        <f t="shared" si="1"/>
        <v>N/A</v>
      </c>
      <c r="E15" s="4">
        <v>58.749017582</v>
      </c>
      <c r="F15" s="5" t="str">
        <f t="shared" si="2"/>
        <v>N/A</v>
      </c>
      <c r="G15" s="4">
        <v>60.764384026000002</v>
      </c>
      <c r="H15" s="5" t="str">
        <f t="shared" si="3"/>
        <v>N/A</v>
      </c>
      <c r="I15" s="6">
        <v>-0.92200000000000004</v>
      </c>
      <c r="J15" s="6">
        <v>3.43</v>
      </c>
      <c r="K15" s="87" t="str">
        <f t="shared" si="0"/>
        <v>Yes</v>
      </c>
    </row>
    <row r="16" spans="1:11" x14ac:dyDescent="0.25">
      <c r="A16" s="106" t="s">
        <v>162</v>
      </c>
      <c r="B16" s="23" t="s">
        <v>246</v>
      </c>
      <c r="C16" s="46">
        <v>92.293797548000001</v>
      </c>
      <c r="D16" s="5" t="str">
        <f>IF($B16="N/A","N/A",IF(C16&gt;95,"Yes","No"))</f>
        <v>No</v>
      </c>
      <c r="E16" s="4">
        <v>93.116895081999999</v>
      </c>
      <c r="F16" s="5" t="str">
        <f>IF($B16="N/A","N/A",IF(E16&gt;95,"Yes","No"))</f>
        <v>No</v>
      </c>
      <c r="G16" s="4">
        <v>91.891626360999993</v>
      </c>
      <c r="H16" s="5" t="str">
        <f>IF($B16="N/A","N/A",IF(G16&gt;95,"Yes","No"))</f>
        <v>No</v>
      </c>
      <c r="I16" s="6">
        <v>0.89180000000000004</v>
      </c>
      <c r="J16" s="6">
        <v>-1.32</v>
      </c>
      <c r="K16" s="87" t="str">
        <f t="shared" ref="K16:K26" si="4">IF(J16="Div by 0", "N/A", IF(J16="N/A","N/A", IF(J16&gt;30, "No", IF(J16&lt;-30, "No", "Yes"))))</f>
        <v>Yes</v>
      </c>
    </row>
    <row r="17" spans="1:11" x14ac:dyDescent="0.25">
      <c r="A17" s="106" t="s">
        <v>863</v>
      </c>
      <c r="B17" s="31" t="s">
        <v>247</v>
      </c>
      <c r="C17" s="46">
        <v>22.938997200999999</v>
      </c>
      <c r="D17" s="5" t="str">
        <f>IF($B17="N/A","N/A",IF(C17&gt;90,"No",IF(C17&lt;50,"No","Yes")))</f>
        <v>No</v>
      </c>
      <c r="E17" s="4">
        <v>22.122029692000002</v>
      </c>
      <c r="F17" s="5" t="str">
        <f>IF($B17="N/A","N/A",IF(E17&gt;90,"No",IF(E17&lt;50,"No","Yes")))</f>
        <v>No</v>
      </c>
      <c r="G17" s="4">
        <v>21.009326313999999</v>
      </c>
      <c r="H17" s="5" t="str">
        <f>IF($B17="N/A","N/A",IF(G17&gt;90,"No",IF(G17&lt;50,"No","Yes")))</f>
        <v>No</v>
      </c>
      <c r="I17" s="6">
        <v>-3.56</v>
      </c>
      <c r="J17" s="6">
        <v>-5.03</v>
      </c>
      <c r="K17" s="87" t="str">
        <f t="shared" si="4"/>
        <v>Yes</v>
      </c>
    </row>
    <row r="18" spans="1:11" x14ac:dyDescent="0.25">
      <c r="A18" s="106" t="s">
        <v>864</v>
      </c>
      <c r="B18" s="31" t="s">
        <v>224</v>
      </c>
      <c r="C18" s="46">
        <v>22.244524164000001</v>
      </c>
      <c r="D18" s="5" t="str">
        <f t="shared" ref="D18:D23" si="5">IF($B18="N/A","N/A",IF(C18&gt;5,"No",IF(C18&lt;=0,"No","Yes")))</f>
        <v>No</v>
      </c>
      <c r="E18" s="4">
        <v>27.984278567</v>
      </c>
      <c r="F18" s="5" t="str">
        <f t="shared" ref="F18:F23" si="6">IF($B18="N/A","N/A",IF(E18&gt;5,"No",IF(E18&lt;=0,"No","Yes")))</f>
        <v>No</v>
      </c>
      <c r="G18" s="4">
        <v>29.351808605999999</v>
      </c>
      <c r="H18" s="5" t="str">
        <f t="shared" ref="H18:H23" si="7">IF($B18="N/A","N/A",IF(G18&gt;5,"No",IF(G18&lt;=0,"No","Yes")))</f>
        <v>No</v>
      </c>
      <c r="I18" s="6">
        <v>25.8</v>
      </c>
      <c r="J18" s="6">
        <v>4.8869999999999996</v>
      </c>
      <c r="K18" s="87" t="str">
        <f t="shared" si="4"/>
        <v>Yes</v>
      </c>
    </row>
    <row r="19" spans="1:11" x14ac:dyDescent="0.25">
      <c r="A19" s="106" t="s">
        <v>865</v>
      </c>
      <c r="B19" s="31" t="s">
        <v>224</v>
      </c>
      <c r="C19" s="46">
        <v>1.8772995185000001</v>
      </c>
      <c r="D19" s="5" t="str">
        <f t="shared" si="5"/>
        <v>Yes</v>
      </c>
      <c r="E19" s="4">
        <v>1.6010668796</v>
      </c>
      <c r="F19" s="5" t="str">
        <f t="shared" si="6"/>
        <v>Yes</v>
      </c>
      <c r="G19" s="4">
        <v>1.6859431520999999</v>
      </c>
      <c r="H19" s="5" t="str">
        <f t="shared" si="7"/>
        <v>Yes</v>
      </c>
      <c r="I19" s="6">
        <v>-14.7</v>
      </c>
      <c r="J19" s="6">
        <v>5.3010000000000002</v>
      </c>
      <c r="K19" s="87" t="str">
        <f t="shared" si="4"/>
        <v>Yes</v>
      </c>
    </row>
    <row r="20" spans="1:11" x14ac:dyDescent="0.25">
      <c r="A20" s="106" t="s">
        <v>866</v>
      </c>
      <c r="B20" s="31" t="s">
        <v>224</v>
      </c>
      <c r="C20" s="46">
        <v>0.30518248409999998</v>
      </c>
      <c r="D20" s="5" t="str">
        <f t="shared" si="5"/>
        <v>Yes</v>
      </c>
      <c r="E20" s="4">
        <v>0.27110247329999998</v>
      </c>
      <c r="F20" s="5" t="str">
        <f t="shared" si="6"/>
        <v>Yes</v>
      </c>
      <c r="G20" s="4">
        <v>0.25414018700000002</v>
      </c>
      <c r="H20" s="5" t="str">
        <f t="shared" si="7"/>
        <v>Yes</v>
      </c>
      <c r="I20" s="6">
        <v>-11.2</v>
      </c>
      <c r="J20" s="6">
        <v>-6.26</v>
      </c>
      <c r="K20" s="87" t="str">
        <f t="shared" si="4"/>
        <v>Yes</v>
      </c>
    </row>
    <row r="21" spans="1:11" x14ac:dyDescent="0.25">
      <c r="A21" s="106" t="s">
        <v>867</v>
      </c>
      <c r="B21" s="23" t="s">
        <v>213</v>
      </c>
      <c r="C21" s="46">
        <v>3.8460004000000002E-3</v>
      </c>
      <c r="D21" s="5" t="str">
        <f t="shared" si="5"/>
        <v>N/A</v>
      </c>
      <c r="E21" s="4">
        <v>4.6802071399999999E-2</v>
      </c>
      <c r="F21" s="5" t="str">
        <f t="shared" si="6"/>
        <v>N/A</v>
      </c>
      <c r="G21" s="4">
        <v>7.3890475400000002E-2</v>
      </c>
      <c r="H21" s="5" t="str">
        <f t="shared" si="7"/>
        <v>N/A</v>
      </c>
      <c r="I21" s="6">
        <v>1117</v>
      </c>
      <c r="J21" s="6">
        <v>57.88</v>
      </c>
      <c r="K21" s="87" t="str">
        <f t="shared" si="4"/>
        <v>No</v>
      </c>
    </row>
    <row r="22" spans="1:11" x14ac:dyDescent="0.25">
      <c r="A22" s="106" t="s">
        <v>1701</v>
      </c>
      <c r="B22" s="23" t="s">
        <v>213</v>
      </c>
      <c r="C22" s="46">
        <v>1.1407863000000001E-3</v>
      </c>
      <c r="D22" s="5" t="str">
        <f t="shared" si="5"/>
        <v>N/A</v>
      </c>
      <c r="E22" s="4">
        <v>1.4194543E-3</v>
      </c>
      <c r="F22" s="5" t="str">
        <f t="shared" si="6"/>
        <v>N/A</v>
      </c>
      <c r="G22" s="4">
        <v>1.2198612000000001E-3</v>
      </c>
      <c r="H22" s="5" t="str">
        <f t="shared" si="7"/>
        <v>N/A</v>
      </c>
      <c r="I22" s="6">
        <v>24.43</v>
      </c>
      <c r="J22" s="6">
        <v>-14.1</v>
      </c>
      <c r="K22" s="87" t="str">
        <f t="shared" si="4"/>
        <v>Yes</v>
      </c>
    </row>
    <row r="23" spans="1:11" x14ac:dyDescent="0.25">
      <c r="A23" s="106" t="s">
        <v>868</v>
      </c>
      <c r="B23" s="23" t="s">
        <v>213</v>
      </c>
      <c r="C23" s="46">
        <v>2.7688988000000002E-6</v>
      </c>
      <c r="D23" s="5" t="str">
        <f t="shared" si="5"/>
        <v>N/A</v>
      </c>
      <c r="E23" s="4">
        <v>8.8715896999999994E-6</v>
      </c>
      <c r="F23" s="5" t="str">
        <f t="shared" si="6"/>
        <v>N/A</v>
      </c>
      <c r="G23" s="4">
        <v>2.4348527000000001E-6</v>
      </c>
      <c r="H23" s="5" t="str">
        <f t="shared" si="7"/>
        <v>N/A</v>
      </c>
      <c r="I23" s="6">
        <v>220.4</v>
      </c>
      <c r="J23" s="6">
        <v>-72.599999999999994</v>
      </c>
      <c r="K23" s="87" t="str">
        <f t="shared" si="4"/>
        <v>No</v>
      </c>
    </row>
    <row r="24" spans="1:11" x14ac:dyDescent="0.25">
      <c r="A24" s="106" t="s">
        <v>869</v>
      </c>
      <c r="B24" s="23" t="s">
        <v>232</v>
      </c>
      <c r="C24" s="46">
        <v>1.2120577455999999</v>
      </c>
      <c r="D24" s="5" t="str">
        <f>IF($B24="N/A","N/A",IF(C24&gt;10,"No",IF(C24&lt;1,"No","Yes")))</f>
        <v>Yes</v>
      </c>
      <c r="E24" s="4">
        <v>1.0922168923</v>
      </c>
      <c r="F24" s="5" t="str">
        <f>IF($B24="N/A","N/A",IF(E24&gt;10,"No",IF(E24&lt;1,"No","Yes")))</f>
        <v>Yes</v>
      </c>
      <c r="G24" s="4">
        <v>1.0024069493000001</v>
      </c>
      <c r="H24" s="5" t="str">
        <f>IF($B24="N/A","N/A",IF(G24&gt;10,"No",IF(G24&lt;1,"No","Yes")))</f>
        <v>Yes</v>
      </c>
      <c r="I24" s="6">
        <v>-9.89</v>
      </c>
      <c r="J24" s="6">
        <v>-8.2200000000000006</v>
      </c>
      <c r="K24" s="87" t="str">
        <f t="shared" si="4"/>
        <v>Yes</v>
      </c>
    </row>
    <row r="25" spans="1:11" x14ac:dyDescent="0.25">
      <c r="A25" s="106" t="s">
        <v>870</v>
      </c>
      <c r="B25" s="49" t="s">
        <v>239</v>
      </c>
      <c r="C25" s="46">
        <v>29.724363604000001</v>
      </c>
      <c r="D25" s="5" t="str">
        <f>IF($B25="N/A","N/A",IF(C25&gt;10,"No",IF(C25&lt;=0,"No","Yes")))</f>
        <v>No</v>
      </c>
      <c r="E25" s="4">
        <v>27.027688319999999</v>
      </c>
      <c r="F25" s="5" t="str">
        <f>IF($B25="N/A","N/A",IF(E25&gt;10,"No",IF(E25&lt;=0,"No","Yes")))</f>
        <v>No</v>
      </c>
      <c r="G25" s="4">
        <v>26.966086349000001</v>
      </c>
      <c r="H25" s="5" t="str">
        <f>IF($B25="N/A","N/A",IF(G25&gt;10,"No",IF(G25&lt;=0,"No","Yes")))</f>
        <v>No</v>
      </c>
      <c r="I25" s="6">
        <v>-9.07</v>
      </c>
      <c r="J25" s="6">
        <v>-0.22800000000000001</v>
      </c>
      <c r="K25" s="87" t="str">
        <f t="shared" si="4"/>
        <v>Yes</v>
      </c>
    </row>
    <row r="26" spans="1:11" x14ac:dyDescent="0.25">
      <c r="A26" s="106" t="s">
        <v>871</v>
      </c>
      <c r="B26" s="31" t="s">
        <v>248</v>
      </c>
      <c r="C26" s="46">
        <v>7.7062024523000003</v>
      </c>
      <c r="D26" s="5" t="str">
        <f>IF($B26="N/A","N/A",IF(C26&gt;=5,"No",IF(C26&lt;0,"No","Yes")))</f>
        <v>No</v>
      </c>
      <c r="E26" s="4">
        <v>6.8831049179999999</v>
      </c>
      <c r="F26" s="5" t="str">
        <f>IF($B26="N/A","N/A",IF(E26&gt;=5,"No",IF(E26&lt;0,"No","Yes")))</f>
        <v>No</v>
      </c>
      <c r="G26" s="4">
        <v>8.1083736386999998</v>
      </c>
      <c r="H26" s="5" t="str">
        <f>IF($B26="N/A","N/A",IF(G26&gt;=5,"No",IF(G26&lt;0,"No","Yes")))</f>
        <v>No</v>
      </c>
      <c r="I26" s="6">
        <v>-10.7</v>
      </c>
      <c r="J26" s="6">
        <v>17.8</v>
      </c>
      <c r="K26" s="87" t="str">
        <f t="shared" si="4"/>
        <v>Yes</v>
      </c>
    </row>
    <row r="27" spans="1:11" x14ac:dyDescent="0.25">
      <c r="A27" s="106" t="s">
        <v>14</v>
      </c>
      <c r="B27" s="31" t="s">
        <v>249</v>
      </c>
      <c r="C27" s="46">
        <v>0.18533623890000001</v>
      </c>
      <c r="D27" s="5" t="str">
        <f>IF($B27="N/A","N/A",IF(C27&gt;15,"No",IF(C27&lt;=0,"No","Yes")))</f>
        <v>Yes</v>
      </c>
      <c r="E27" s="4">
        <v>0.17188705009999999</v>
      </c>
      <c r="F27" s="5" t="str">
        <f>IF($B27="N/A","N/A",IF(E27&gt;15,"No",IF(E27&lt;=0,"No","Yes")))</f>
        <v>Yes</v>
      </c>
      <c r="G27" s="4">
        <v>1.62818601E-2</v>
      </c>
      <c r="H27" s="5" t="str">
        <f>IF($B27="N/A","N/A",IF(G27&gt;15,"No",IF(G27&lt;=0,"No","Yes")))</f>
        <v>Yes</v>
      </c>
      <c r="I27" s="6">
        <v>-7.26</v>
      </c>
      <c r="J27" s="6">
        <v>-90.5</v>
      </c>
      <c r="K27" s="87" t="str">
        <f>IF(J27="Div by 0", "N/A", IF(J27="N/A","N/A", IF(J27&gt;30, "No", IF(J27&lt;-30, "No", "Yes"))))</f>
        <v>No</v>
      </c>
    </row>
    <row r="28" spans="1:11" x14ac:dyDescent="0.25">
      <c r="A28" s="106" t="s">
        <v>872</v>
      </c>
      <c r="B28" s="23" t="s">
        <v>213</v>
      </c>
      <c r="C28" s="48">
        <v>75.860670799999994</v>
      </c>
      <c r="D28" s="5" t="str">
        <f>IF($B28="N/A","N/A",IF(C28&gt;15,"No",IF(C28&lt;-15,"No","Yes")))</f>
        <v>N/A</v>
      </c>
      <c r="E28" s="25">
        <v>73.014645161000004</v>
      </c>
      <c r="F28" s="5" t="str">
        <f>IF($B28="N/A","N/A",IF(E28&gt;15,"No",IF(E28&lt;-15,"No","Yes")))</f>
        <v>N/A</v>
      </c>
      <c r="G28" s="25">
        <v>72.793928518000001</v>
      </c>
      <c r="H28" s="5" t="str">
        <f>IF($B28="N/A","N/A",IF(G28&gt;15,"No",IF(G28&lt;-15,"No","Yes")))</f>
        <v>N/A</v>
      </c>
      <c r="I28" s="6">
        <v>-3.75</v>
      </c>
      <c r="J28" s="6">
        <v>-0.30199999999999999</v>
      </c>
      <c r="K28" s="87" t="str">
        <f>IF(J28="Div by 0", "N/A", IF(J28="N/A","N/A", IF(J28&gt;30, "No", IF(J28&lt;-30, "No", "Yes"))))</f>
        <v>Yes</v>
      </c>
    </row>
    <row r="29" spans="1:11" x14ac:dyDescent="0.25">
      <c r="A29" s="106" t="s">
        <v>376</v>
      </c>
      <c r="B29" s="23" t="s">
        <v>250</v>
      </c>
      <c r="C29" s="46">
        <v>8.8814199998000003</v>
      </c>
      <c r="D29" s="5" t="str">
        <f>IF($B29="N/A","N/A",IF(C29&gt;35,"No",IF(C29&lt;10,"No","Yes")))</f>
        <v>No</v>
      </c>
      <c r="E29" s="4">
        <v>8.6526699004999994</v>
      </c>
      <c r="F29" s="5" t="str">
        <f>IF($B29="N/A","N/A",IF(E29&gt;35,"No",IF(E29&lt;10,"No","Yes")))</f>
        <v>No</v>
      </c>
      <c r="G29" s="4">
        <v>8.0534604053999992</v>
      </c>
      <c r="H29" s="5" t="str">
        <f>IF($B29="N/A","N/A",IF(G29&gt;35,"No",IF(G29&lt;10,"No","Yes")))</f>
        <v>No</v>
      </c>
      <c r="I29" s="6">
        <v>-2.58</v>
      </c>
      <c r="J29" s="6">
        <v>-6.93</v>
      </c>
      <c r="K29" s="87" t="str">
        <f t="shared" ref="K29:K54" si="8">IF(J29="Div by 0", "N/A", IF(J29="N/A","N/A", IF(J29&gt;30, "No", IF(J29&lt;-30, "No", "Yes"))))</f>
        <v>Yes</v>
      </c>
    </row>
    <row r="30" spans="1:11" x14ac:dyDescent="0.25">
      <c r="A30" s="106" t="s">
        <v>377</v>
      </c>
      <c r="B30" s="23" t="s">
        <v>251</v>
      </c>
      <c r="C30" s="46">
        <v>7.9036304720999997</v>
      </c>
      <c r="D30" s="5" t="str">
        <f>IF($B30="N/A","N/A",IF(C30&gt;20,"No",IF(C30&lt;2,"No","Yes")))</f>
        <v>Yes</v>
      </c>
      <c r="E30" s="4">
        <v>7.0298077429000001</v>
      </c>
      <c r="F30" s="5" t="str">
        <f>IF($B30="N/A","N/A",IF(E30&gt;20,"No",IF(E30&lt;2,"No","Yes")))</f>
        <v>Yes</v>
      </c>
      <c r="G30" s="4">
        <v>6.4771562361999999</v>
      </c>
      <c r="H30" s="5" t="str">
        <f>IF($B30="N/A","N/A",IF(G30&gt;20,"No",IF(G30&lt;2,"No","Yes")))</f>
        <v>Yes</v>
      </c>
      <c r="I30" s="6">
        <v>-11.1</v>
      </c>
      <c r="J30" s="6">
        <v>-7.86</v>
      </c>
      <c r="K30" s="87" t="str">
        <f t="shared" si="8"/>
        <v>Yes</v>
      </c>
    </row>
    <row r="31" spans="1:11" x14ac:dyDescent="0.25">
      <c r="A31" s="106" t="s">
        <v>378</v>
      </c>
      <c r="B31" s="23" t="s">
        <v>252</v>
      </c>
      <c r="C31" s="46">
        <v>1.3173977302</v>
      </c>
      <c r="D31" s="5" t="str">
        <f>IF($B31="N/A","N/A",IF(C31&gt;8,"No",IF(C31&lt;0.5,"No","Yes")))</f>
        <v>Yes</v>
      </c>
      <c r="E31" s="4">
        <v>1.3829388862000001</v>
      </c>
      <c r="F31" s="5" t="str">
        <f>IF($B31="N/A","N/A",IF(E31&gt;8,"No",IF(E31&lt;0.5,"No","Yes")))</f>
        <v>Yes</v>
      </c>
      <c r="G31" s="4">
        <v>2.1361011570000001</v>
      </c>
      <c r="H31" s="5" t="str">
        <f>IF($B31="N/A","N/A",IF(G31&gt;8,"No",IF(G31&lt;0.5,"No","Yes")))</f>
        <v>Yes</v>
      </c>
      <c r="I31" s="6">
        <v>4.9749999999999996</v>
      </c>
      <c r="J31" s="6">
        <v>54.46</v>
      </c>
      <c r="K31" s="87" t="str">
        <f t="shared" si="8"/>
        <v>No</v>
      </c>
    </row>
    <row r="32" spans="1:11" x14ac:dyDescent="0.25">
      <c r="A32" s="106" t="s">
        <v>379</v>
      </c>
      <c r="B32" s="23" t="s">
        <v>253</v>
      </c>
      <c r="C32" s="46">
        <v>8.0010043349999993</v>
      </c>
      <c r="D32" s="5" t="str">
        <f>IF($B32="N/A","N/A",IF(C32&gt;25,"No",IF(C32&lt;3,"No","Yes")))</f>
        <v>Yes</v>
      </c>
      <c r="E32" s="4">
        <v>7.6192184183</v>
      </c>
      <c r="F32" s="5" t="str">
        <f>IF($B32="N/A","N/A",IF(E32&gt;25,"No",IF(E32&lt;3,"No","Yes")))</f>
        <v>Yes</v>
      </c>
      <c r="G32" s="4">
        <v>7.0875835513999998</v>
      </c>
      <c r="H32" s="5" t="str">
        <f>IF($B32="N/A","N/A",IF(G32&gt;25,"No",IF(G32&lt;3,"No","Yes")))</f>
        <v>Yes</v>
      </c>
      <c r="I32" s="6">
        <v>-4.7699999999999996</v>
      </c>
      <c r="J32" s="6">
        <v>-6.98</v>
      </c>
      <c r="K32" s="87" t="str">
        <f t="shared" si="8"/>
        <v>Yes</v>
      </c>
    </row>
    <row r="33" spans="1:11" x14ac:dyDescent="0.25">
      <c r="A33" s="106" t="s">
        <v>380</v>
      </c>
      <c r="B33" s="23" t="s">
        <v>254</v>
      </c>
      <c r="C33" s="46">
        <v>3.6695440047000001</v>
      </c>
      <c r="D33" s="5" t="str">
        <f>IF($B33="N/A","N/A",IF(C33&gt;25,"No",IF(C33&lt;2,"No","Yes")))</f>
        <v>Yes</v>
      </c>
      <c r="E33" s="4">
        <v>3.3312176071000001</v>
      </c>
      <c r="F33" s="5" t="str">
        <f>IF($B33="N/A","N/A",IF(E33&gt;25,"No",IF(E33&lt;2,"No","Yes")))</f>
        <v>Yes</v>
      </c>
      <c r="G33" s="4">
        <v>3.5163022884999999</v>
      </c>
      <c r="H33" s="5" t="str">
        <f>IF($B33="N/A","N/A",IF(G33&gt;25,"No",IF(G33&lt;2,"No","Yes")))</f>
        <v>Yes</v>
      </c>
      <c r="I33" s="6">
        <v>-9.2200000000000006</v>
      </c>
      <c r="J33" s="6">
        <v>5.556</v>
      </c>
      <c r="K33" s="87" t="str">
        <f t="shared" si="8"/>
        <v>Yes</v>
      </c>
    </row>
    <row r="34" spans="1:11" x14ac:dyDescent="0.25">
      <c r="A34" s="106" t="s">
        <v>381</v>
      </c>
      <c r="B34" s="23" t="s">
        <v>255</v>
      </c>
      <c r="C34" s="46">
        <v>9.3282898027000005</v>
      </c>
      <c r="D34" s="5" t="str">
        <f>IF($B34="N/A","N/A",IF(C34&gt;25,"No",IF(C34&lt;=0,"No","Yes")))</f>
        <v>Yes</v>
      </c>
      <c r="E34" s="4">
        <v>7.9022642691999998</v>
      </c>
      <c r="F34" s="5" t="str">
        <f>IF($B34="N/A","N/A",IF(E34&gt;25,"No",IF(E34&lt;=0,"No","Yes")))</f>
        <v>Yes</v>
      </c>
      <c r="G34" s="4">
        <v>7.0618763763999999</v>
      </c>
      <c r="H34" s="5" t="str">
        <f>IF($B34="N/A","N/A",IF(G34&gt;25,"No",IF(G34&lt;=0,"No","Yes")))</f>
        <v>Yes</v>
      </c>
      <c r="I34" s="6">
        <v>-15.3</v>
      </c>
      <c r="J34" s="6">
        <v>-10.6</v>
      </c>
      <c r="K34" s="87" t="str">
        <f t="shared" si="8"/>
        <v>Yes</v>
      </c>
    </row>
    <row r="35" spans="1:11" x14ac:dyDescent="0.25">
      <c r="A35" s="106" t="s">
        <v>382</v>
      </c>
      <c r="B35" s="23" t="s">
        <v>256</v>
      </c>
      <c r="C35" s="46">
        <v>22.604140428000001</v>
      </c>
      <c r="D35" s="5" t="str">
        <f>IF($B35="N/A","N/A",IF(C35&gt;20,"No",IF(C35&lt;4,"No","Yes")))</f>
        <v>No</v>
      </c>
      <c r="E35" s="4">
        <v>21.574730235000001</v>
      </c>
      <c r="F35" s="5" t="str">
        <f>IF($B35="N/A","N/A",IF(E35&gt;20,"No",IF(E35&lt;4,"No","Yes")))</f>
        <v>No</v>
      </c>
      <c r="G35" s="4">
        <v>20.739464283</v>
      </c>
      <c r="H35" s="5" t="str">
        <f>IF($B35="N/A","N/A",IF(G35&gt;20,"No",IF(G35&lt;4,"No","Yes")))</f>
        <v>No</v>
      </c>
      <c r="I35" s="6">
        <v>-4.55</v>
      </c>
      <c r="J35" s="6">
        <v>-3.87</v>
      </c>
      <c r="K35" s="87" t="str">
        <f t="shared" si="8"/>
        <v>Yes</v>
      </c>
    </row>
    <row r="36" spans="1:11" x14ac:dyDescent="0.25">
      <c r="A36" s="106" t="s">
        <v>383</v>
      </c>
      <c r="B36" s="23" t="s">
        <v>257</v>
      </c>
      <c r="C36" s="46">
        <v>0</v>
      </c>
      <c r="D36" s="5" t="str">
        <f>IF($B36="N/A","N/A",IF(C36&gt;=3,"No",IF(C36&lt;0,"No","Yes")))</f>
        <v>Yes</v>
      </c>
      <c r="E36" s="4">
        <v>0</v>
      </c>
      <c r="F36" s="5" t="str">
        <f>IF($B36="N/A","N/A",IF(E36&gt;=3,"No",IF(E36&lt;0,"No","Yes")))</f>
        <v>Yes</v>
      </c>
      <c r="G36" s="4">
        <v>0</v>
      </c>
      <c r="H36" s="5" t="str">
        <f>IF($B36="N/A","N/A",IF(G36&gt;=3,"No",IF(G36&lt;0,"No","Yes")))</f>
        <v>Yes</v>
      </c>
      <c r="I36" s="6" t="s">
        <v>1749</v>
      </c>
      <c r="J36" s="6" t="s">
        <v>1749</v>
      </c>
      <c r="K36" s="87" t="str">
        <f t="shared" si="8"/>
        <v>N/A</v>
      </c>
    </row>
    <row r="37" spans="1:11" x14ac:dyDescent="0.25">
      <c r="A37" s="106" t="s">
        <v>384</v>
      </c>
      <c r="B37" s="23" t="s">
        <v>258</v>
      </c>
      <c r="C37" s="46">
        <v>1.4885876653000001</v>
      </c>
      <c r="D37" s="5" t="str">
        <f>IF($B37="N/A","N/A",IF(C37&gt;=25,"No",IF(C37&lt;0,"No","Yes")))</f>
        <v>Yes</v>
      </c>
      <c r="E37" s="4">
        <v>3.0170391300000001</v>
      </c>
      <c r="F37" s="5" t="str">
        <f>IF($B37="N/A","N/A",IF(E37&gt;=25,"No",IF(E37&lt;0,"No","Yes")))</f>
        <v>Yes</v>
      </c>
      <c r="G37" s="4">
        <v>5.7642727536000002</v>
      </c>
      <c r="H37" s="5" t="str">
        <f>IF($B37="N/A","N/A",IF(G37&gt;=25,"No",IF(G37&lt;0,"No","Yes")))</f>
        <v>Yes</v>
      </c>
      <c r="I37" s="6">
        <v>102.7</v>
      </c>
      <c r="J37" s="6">
        <v>91.06</v>
      </c>
      <c r="K37" s="87" t="str">
        <f t="shared" si="8"/>
        <v>No</v>
      </c>
    </row>
    <row r="38" spans="1:11" x14ac:dyDescent="0.25">
      <c r="A38" s="106" t="s">
        <v>385</v>
      </c>
      <c r="B38" s="23" t="s">
        <v>221</v>
      </c>
      <c r="C38" s="46">
        <v>3.4598026921999998</v>
      </c>
      <c r="D38" s="5" t="str">
        <f>IF($B38="N/A","N/A",IF(C38&gt;3,"Yes","No"))</f>
        <v>Yes</v>
      </c>
      <c r="E38" s="4">
        <v>3.1751197687000001</v>
      </c>
      <c r="F38" s="5" t="str">
        <f>IF($B38="N/A","N/A",IF(E38&gt;3,"Yes","No"))</f>
        <v>Yes</v>
      </c>
      <c r="G38" s="4">
        <v>2.9552026544999999</v>
      </c>
      <c r="H38" s="5" t="str">
        <f>IF($B38="N/A","N/A",IF(G38&gt;3,"Yes","No"))</f>
        <v>No</v>
      </c>
      <c r="I38" s="6">
        <v>-8.23</v>
      </c>
      <c r="J38" s="6">
        <v>-6.93</v>
      </c>
      <c r="K38" s="87" t="str">
        <f t="shared" si="8"/>
        <v>Yes</v>
      </c>
    </row>
    <row r="39" spans="1:11" x14ac:dyDescent="0.25">
      <c r="A39" s="106" t="s">
        <v>386</v>
      </c>
      <c r="B39" s="23" t="s">
        <v>220</v>
      </c>
      <c r="C39" s="46">
        <v>4.7338173164999997</v>
      </c>
      <c r="D39" s="5" t="str">
        <f>IF($B39="N/A","N/A",IF(C39&gt;1,"Yes","No"))</f>
        <v>Yes</v>
      </c>
      <c r="E39" s="4">
        <v>4.5355425602999997</v>
      </c>
      <c r="F39" s="5" t="str">
        <f>IF($B39="N/A","N/A",IF(E39&gt;1,"Yes","No"))</f>
        <v>Yes</v>
      </c>
      <c r="G39" s="4">
        <v>6.7378315678999998</v>
      </c>
      <c r="H39" s="5" t="str">
        <f>IF($B39="N/A","N/A",IF(G39&gt;1,"Yes","No"))</f>
        <v>Yes</v>
      </c>
      <c r="I39" s="6">
        <v>-4.1900000000000004</v>
      </c>
      <c r="J39" s="6">
        <v>48.56</v>
      </c>
      <c r="K39" s="87" t="str">
        <f t="shared" si="8"/>
        <v>No</v>
      </c>
    </row>
    <row r="40" spans="1:11" x14ac:dyDescent="0.25">
      <c r="A40" s="106" t="s">
        <v>387</v>
      </c>
      <c r="B40" s="23" t="s">
        <v>213</v>
      </c>
      <c r="C40" s="46">
        <v>0</v>
      </c>
      <c r="D40" s="5" t="str">
        <f>IF($B40="N/A","N/A",IF(C40&gt;15,"No",IF(C40&lt;-15,"No","Yes")))</f>
        <v>N/A</v>
      </c>
      <c r="E40" s="4">
        <v>1.1666140000000001E-3</v>
      </c>
      <c r="F40" s="5" t="str">
        <f>IF($B40="N/A","N/A",IF(E40&gt;15,"No",IF(E40&lt;-15,"No","Yes")))</f>
        <v>N/A</v>
      </c>
      <c r="G40" s="4">
        <v>1.36205661E-2</v>
      </c>
      <c r="H40" s="5" t="str">
        <f>IF($B40="N/A","N/A",IF(G40&gt;15,"No",IF(G40&lt;-15,"No","Yes")))</f>
        <v>N/A</v>
      </c>
      <c r="I40" s="6" t="s">
        <v>1749</v>
      </c>
      <c r="J40" s="6">
        <v>1068</v>
      </c>
      <c r="K40" s="87" t="str">
        <f t="shared" si="8"/>
        <v>No</v>
      </c>
    </row>
    <row r="41" spans="1:11" x14ac:dyDescent="0.25">
      <c r="A41" s="106" t="s">
        <v>388</v>
      </c>
      <c r="B41" s="23" t="s">
        <v>213</v>
      </c>
      <c r="C41" s="46">
        <v>0</v>
      </c>
      <c r="D41" s="5" t="str">
        <f>IF($B41="N/A","N/A",IF(C41&gt;15,"No",IF(C41&lt;-15,"No","Yes")))</f>
        <v>N/A</v>
      </c>
      <c r="E41" s="4">
        <v>0</v>
      </c>
      <c r="F41" s="5" t="str">
        <f>IF($B41="N/A","N/A",IF(E41&gt;15,"No",IF(E41&lt;-15,"No","Yes")))</f>
        <v>N/A</v>
      </c>
      <c r="G41" s="4">
        <v>0</v>
      </c>
      <c r="H41" s="5" t="str">
        <f>IF($B41="N/A","N/A",IF(G41&gt;15,"No",IF(G41&lt;-15,"No","Yes")))</f>
        <v>N/A</v>
      </c>
      <c r="I41" s="6" t="s">
        <v>1749</v>
      </c>
      <c r="J41" s="6" t="s">
        <v>1749</v>
      </c>
      <c r="K41" s="87" t="str">
        <f t="shared" si="8"/>
        <v>N/A</v>
      </c>
    </row>
    <row r="42" spans="1:11" x14ac:dyDescent="0.25">
      <c r="A42" s="106" t="s">
        <v>389</v>
      </c>
      <c r="B42" s="23" t="s">
        <v>259</v>
      </c>
      <c r="C42" s="46">
        <v>11.325094992</v>
      </c>
      <c r="D42" s="5" t="str">
        <f>IF($B42="N/A","N/A",IF(C42&gt;0,"Yes","No"))</f>
        <v>Yes</v>
      </c>
      <c r="E42" s="4">
        <v>14.032947486999999</v>
      </c>
      <c r="F42" s="5" t="str">
        <f>IF($B42="N/A","N/A",IF(E42&gt;0,"Yes","No"))</f>
        <v>Yes</v>
      </c>
      <c r="G42" s="4">
        <v>8.9947671606000004</v>
      </c>
      <c r="H42" s="5" t="str">
        <f>IF($B42="N/A","N/A",IF(G42&gt;0,"Yes","No"))</f>
        <v>Yes</v>
      </c>
      <c r="I42" s="6">
        <v>23.91</v>
      </c>
      <c r="J42" s="6">
        <v>-35.9</v>
      </c>
      <c r="K42" s="87" t="str">
        <f t="shared" si="8"/>
        <v>No</v>
      </c>
    </row>
    <row r="43" spans="1:11" x14ac:dyDescent="0.25">
      <c r="A43" s="106" t="s">
        <v>390</v>
      </c>
      <c r="B43" s="23" t="s">
        <v>259</v>
      </c>
      <c r="C43" s="46">
        <v>0.62144887000000004</v>
      </c>
      <c r="D43" s="5" t="str">
        <f>IF($B43="N/A","N/A",IF(C43&gt;0,"Yes","No"))</f>
        <v>Yes</v>
      </c>
      <c r="E43" s="4">
        <v>0.75252594120000005</v>
      </c>
      <c r="F43" s="5" t="str">
        <f>IF($B43="N/A","N/A",IF(E43&gt;0,"Yes","No"))</f>
        <v>Yes</v>
      </c>
      <c r="G43" s="4">
        <v>5.3319451751000004</v>
      </c>
      <c r="H43" s="5" t="str">
        <f>IF($B43="N/A","N/A",IF(G43&gt;0,"Yes","No"))</f>
        <v>Yes</v>
      </c>
      <c r="I43" s="6">
        <v>21.09</v>
      </c>
      <c r="J43" s="6">
        <v>608.5</v>
      </c>
      <c r="K43" s="87" t="str">
        <f t="shared" si="8"/>
        <v>No</v>
      </c>
    </row>
    <row r="44" spans="1:11" x14ac:dyDescent="0.25">
      <c r="A44" s="106" t="s">
        <v>391</v>
      </c>
      <c r="B44" s="23" t="s">
        <v>259</v>
      </c>
      <c r="C44" s="46">
        <v>3.6455791859</v>
      </c>
      <c r="D44" s="5" t="str">
        <f>IF($B44="N/A","N/A",IF(C44&gt;0,"Yes","No"))</f>
        <v>Yes</v>
      </c>
      <c r="E44" s="4">
        <v>2.9723107927000001</v>
      </c>
      <c r="F44" s="5" t="str">
        <f>IF($B44="N/A","N/A",IF(E44&gt;0,"Yes","No"))</f>
        <v>Yes</v>
      </c>
      <c r="G44" s="4">
        <v>0.64968931519999995</v>
      </c>
      <c r="H44" s="5" t="str">
        <f>IF($B44="N/A","N/A",IF(G44&gt;0,"Yes","No"))</f>
        <v>Yes</v>
      </c>
      <c r="I44" s="6">
        <v>-18.5</v>
      </c>
      <c r="J44" s="6">
        <v>-78.099999999999994</v>
      </c>
      <c r="K44" s="87" t="str">
        <f t="shared" si="8"/>
        <v>No</v>
      </c>
    </row>
    <row r="45" spans="1:11" x14ac:dyDescent="0.25">
      <c r="A45" s="106" t="s">
        <v>392</v>
      </c>
      <c r="B45" s="23" t="s">
        <v>220</v>
      </c>
      <c r="C45" s="46">
        <v>0.13323663969999999</v>
      </c>
      <c r="D45" s="5" t="str">
        <f>IF($B45="N/A","N/A",IF(C45&gt;1,"Yes","No"))</f>
        <v>No</v>
      </c>
      <c r="E45" s="4">
        <v>0.14827309629999999</v>
      </c>
      <c r="F45" s="5" t="str">
        <f>IF($B45="N/A","N/A",IF(E45&gt;1,"Yes","No"))</f>
        <v>No</v>
      </c>
      <c r="G45" s="4">
        <v>0.17304985219999999</v>
      </c>
      <c r="H45" s="5" t="str">
        <f>IF($B45="N/A","N/A",IF(G45&gt;1,"Yes","No"))</f>
        <v>No</v>
      </c>
      <c r="I45" s="6">
        <v>11.29</v>
      </c>
      <c r="J45" s="6">
        <v>16.71</v>
      </c>
      <c r="K45" s="87" t="str">
        <f t="shared" si="8"/>
        <v>Yes</v>
      </c>
    </row>
    <row r="46" spans="1:11" x14ac:dyDescent="0.25">
      <c r="A46" s="106" t="s">
        <v>393</v>
      </c>
      <c r="B46" s="23" t="s">
        <v>259</v>
      </c>
      <c r="C46" s="46">
        <v>0.46087212389999999</v>
      </c>
      <c r="D46" s="5" t="str">
        <f>IF($B46="N/A","N/A",IF(C46&gt;0,"Yes","No"))</f>
        <v>Yes</v>
      </c>
      <c r="E46" s="4">
        <v>0.40091157360000002</v>
      </c>
      <c r="F46" s="5" t="str">
        <f>IF($B46="N/A","N/A",IF(E46&gt;0,"Yes","No"))</f>
        <v>Yes</v>
      </c>
      <c r="G46" s="4">
        <v>0.60248482560000005</v>
      </c>
      <c r="H46" s="5" t="str">
        <f>IF($B46="N/A","N/A",IF(G46&gt;0,"Yes","No"))</f>
        <v>Yes</v>
      </c>
      <c r="I46" s="6">
        <v>-13</v>
      </c>
      <c r="J46" s="6">
        <v>50.28</v>
      </c>
      <c r="K46" s="87" t="str">
        <f t="shared" si="8"/>
        <v>No</v>
      </c>
    </row>
    <row r="47" spans="1:11" x14ac:dyDescent="0.25">
      <c r="A47" s="106" t="s">
        <v>394</v>
      </c>
      <c r="B47" s="23" t="s">
        <v>213</v>
      </c>
      <c r="C47" s="46">
        <v>6.5010974099999994E-2</v>
      </c>
      <c r="D47" s="5" t="str">
        <f>IF($B47="N/A","N/A",IF(C47&gt;15,"No",IF(C47&lt;-15,"No","Yes")))</f>
        <v>N/A</v>
      </c>
      <c r="E47" s="4">
        <v>5.5496229299999998E-2</v>
      </c>
      <c r="F47" s="5" t="str">
        <f>IF($B47="N/A","N/A",IF(E47&gt;15,"No",IF(E47&lt;-15,"No","Yes")))</f>
        <v>N/A</v>
      </c>
      <c r="G47" s="4">
        <v>4.7771810300000002E-2</v>
      </c>
      <c r="H47" s="5" t="str">
        <f>IF($B47="N/A","N/A",IF(G47&gt;15,"No",IF(G47&lt;-15,"No","Yes")))</f>
        <v>N/A</v>
      </c>
      <c r="I47" s="6">
        <v>-14.6</v>
      </c>
      <c r="J47" s="6">
        <v>-13.9</v>
      </c>
      <c r="K47" s="87" t="str">
        <f t="shared" si="8"/>
        <v>Yes</v>
      </c>
    </row>
    <row r="48" spans="1:11" x14ac:dyDescent="0.25">
      <c r="A48" s="106" t="s">
        <v>395</v>
      </c>
      <c r="B48" s="23" t="s">
        <v>213</v>
      </c>
      <c r="C48" s="46">
        <v>0.74985378140000003</v>
      </c>
      <c r="D48" s="5" t="str">
        <f>IF($B48="N/A","N/A",IF(C48&gt;15,"No",IF(C48&lt;-15,"No","Yes")))</f>
        <v>N/A</v>
      </c>
      <c r="E48" s="4">
        <v>0.91429050749999996</v>
      </c>
      <c r="F48" s="5" t="str">
        <f>IF($B48="N/A","N/A",IF(E48&gt;15,"No",IF(E48&lt;-15,"No","Yes")))</f>
        <v>N/A</v>
      </c>
      <c r="G48" s="4">
        <v>0.92624232149999997</v>
      </c>
      <c r="H48" s="5" t="str">
        <f>IF($B48="N/A","N/A",IF(G48&gt;15,"No",IF(G48&lt;-15,"No","Yes")))</f>
        <v>N/A</v>
      </c>
      <c r="I48" s="6">
        <v>21.93</v>
      </c>
      <c r="J48" s="6">
        <v>1.3069999999999999</v>
      </c>
      <c r="K48" s="87" t="str">
        <f t="shared" si="8"/>
        <v>Yes</v>
      </c>
    </row>
    <row r="49" spans="1:11" x14ac:dyDescent="0.25">
      <c r="A49" s="106" t="s">
        <v>396</v>
      </c>
      <c r="B49" s="23" t="s">
        <v>213</v>
      </c>
      <c r="C49" s="46">
        <v>0</v>
      </c>
      <c r="D49" s="5" t="str">
        <f>IF($B49="N/A","N/A",IF(C49&gt;15,"No",IF(C49&lt;-15,"No","Yes")))</f>
        <v>N/A</v>
      </c>
      <c r="E49" s="4">
        <v>0</v>
      </c>
      <c r="F49" s="5" t="str">
        <f>IF($B49="N/A","N/A",IF(E49&gt;15,"No",IF(E49&lt;-15,"No","Yes")))</f>
        <v>N/A</v>
      </c>
      <c r="G49" s="4">
        <v>0</v>
      </c>
      <c r="H49" s="5" t="str">
        <f>IF($B49="N/A","N/A",IF(G49&gt;15,"No",IF(G49&lt;-15,"No","Yes")))</f>
        <v>N/A</v>
      </c>
      <c r="I49" s="6" t="s">
        <v>1749</v>
      </c>
      <c r="J49" s="6" t="s">
        <v>1749</v>
      </c>
      <c r="K49" s="87" t="str">
        <f t="shared" si="8"/>
        <v>N/A</v>
      </c>
    </row>
    <row r="50" spans="1:11" x14ac:dyDescent="0.25">
      <c r="A50" s="106" t="s">
        <v>397</v>
      </c>
      <c r="B50" s="23" t="s">
        <v>213</v>
      </c>
      <c r="C50" s="46">
        <v>0</v>
      </c>
      <c r="D50" s="5" t="str">
        <f>IF($B50="N/A","N/A",IF(C50&gt;15,"No",IF(C50&lt;-15,"No","Yes")))</f>
        <v>N/A</v>
      </c>
      <c r="E50" s="4">
        <v>0</v>
      </c>
      <c r="F50" s="5" t="str">
        <f>IF($B50="N/A","N/A",IF(E50&gt;15,"No",IF(E50&lt;-15,"No","Yes")))</f>
        <v>N/A</v>
      </c>
      <c r="G50" s="4">
        <v>0</v>
      </c>
      <c r="H50" s="5" t="str">
        <f>IF($B50="N/A","N/A",IF(G50&gt;15,"No",IF(G50&lt;-15,"No","Yes")))</f>
        <v>N/A</v>
      </c>
      <c r="I50" s="6" t="s">
        <v>1749</v>
      </c>
      <c r="J50" s="6" t="s">
        <v>1749</v>
      </c>
      <c r="K50" s="87" t="str">
        <f t="shared" si="8"/>
        <v>N/A</v>
      </c>
    </row>
    <row r="51" spans="1:11" x14ac:dyDescent="0.25">
      <c r="A51" s="106" t="s">
        <v>398</v>
      </c>
      <c r="B51" s="23" t="s">
        <v>213</v>
      </c>
      <c r="C51" s="46">
        <v>4.0356976397000004</v>
      </c>
      <c r="D51" s="5" t="str">
        <f>IF($B51="N/A","N/A",IF(C51&gt;15,"No",IF(C51&lt;-15,"No","Yes")))</f>
        <v>N/A</v>
      </c>
      <c r="E51" s="4">
        <v>4.9901294693000002</v>
      </c>
      <c r="F51" s="5" t="str">
        <f>IF($B51="N/A","N/A",IF(E51&gt;15,"No",IF(E51&lt;-15,"No","Yes")))</f>
        <v>N/A</v>
      </c>
      <c r="G51" s="4">
        <v>5.0004862400999999</v>
      </c>
      <c r="H51" s="5" t="str">
        <f>IF($B51="N/A","N/A",IF(G51&gt;15,"No",IF(G51&lt;-15,"No","Yes")))</f>
        <v>N/A</v>
      </c>
      <c r="I51" s="6">
        <v>23.65</v>
      </c>
      <c r="J51" s="6">
        <v>0.20749999999999999</v>
      </c>
      <c r="K51" s="87" t="str">
        <f t="shared" si="8"/>
        <v>Yes</v>
      </c>
    </row>
    <row r="52" spans="1:11" x14ac:dyDescent="0.25">
      <c r="A52" s="106" t="s">
        <v>399</v>
      </c>
      <c r="B52" s="23" t="s">
        <v>220</v>
      </c>
      <c r="C52" s="46">
        <v>5.0743863269</v>
      </c>
      <c r="D52" s="5" t="str">
        <f>IF($B52="N/A","N/A",IF(C52&gt;1,"Yes","No"))</f>
        <v>Yes</v>
      </c>
      <c r="E52" s="4">
        <v>4.4421158493000004</v>
      </c>
      <c r="F52" s="5" t="str">
        <f>IF($B52="N/A","N/A",IF(E52&gt;1,"Yes","No"))</f>
        <v>Yes</v>
      </c>
      <c r="G52" s="4">
        <v>4.6874567052999998</v>
      </c>
      <c r="H52" s="5" t="str">
        <f>IF($B52="N/A","N/A",IF(G52&gt;1,"Yes","No"))</f>
        <v>Yes</v>
      </c>
      <c r="I52" s="6">
        <v>-12.5</v>
      </c>
      <c r="J52" s="6">
        <v>5.5229999999999997</v>
      </c>
      <c r="K52" s="87" t="str">
        <f t="shared" si="8"/>
        <v>Yes</v>
      </c>
    </row>
    <row r="53" spans="1:11" x14ac:dyDescent="0.25">
      <c r="A53" s="106" t="s">
        <v>400</v>
      </c>
      <c r="B53" s="23" t="s">
        <v>259</v>
      </c>
      <c r="C53" s="46">
        <v>2.5010687257000002</v>
      </c>
      <c r="D53" s="5" t="str">
        <f>IF($B53="N/A","N/A",IF(C53&gt;0,"Yes","No"))</f>
        <v>Yes</v>
      </c>
      <c r="E53" s="4">
        <v>3.0689268402000001</v>
      </c>
      <c r="F53" s="5" t="str">
        <f>IF($B53="N/A","N/A",IF(E53&gt;0,"Yes","No"))</f>
        <v>Yes</v>
      </c>
      <c r="G53" s="4">
        <v>3.0423971651000001</v>
      </c>
      <c r="H53" s="5" t="str">
        <f>IF($B53="N/A","N/A",IF(G53&gt;0,"Yes","No"))</f>
        <v>Yes</v>
      </c>
      <c r="I53" s="6">
        <v>22.7</v>
      </c>
      <c r="J53" s="6">
        <v>-0.86399999999999999</v>
      </c>
      <c r="K53" s="87" t="str">
        <f t="shared" si="8"/>
        <v>Yes</v>
      </c>
    </row>
    <row r="54" spans="1:11" x14ac:dyDescent="0.25">
      <c r="A54" s="106" t="s">
        <v>401</v>
      </c>
      <c r="B54" s="23" t="s">
        <v>260</v>
      </c>
      <c r="C54" s="46">
        <v>1.162937E-4</v>
      </c>
      <c r="D54" s="5" t="str">
        <f>IF($B54="N/A","N/A",IF(C54&gt;=1,"No",IF(C54&lt;0,"No","Yes")))</f>
        <v>Yes</v>
      </c>
      <c r="E54" s="4">
        <v>3.5708149999999999E-4</v>
      </c>
      <c r="F54" s="5" t="str">
        <f>IF($B54="N/A","N/A",IF(E54&gt;=1,"No",IF(E54&lt;0,"No","Yes")))</f>
        <v>Yes</v>
      </c>
      <c r="G54" s="4">
        <v>8.3758930000000001E-4</v>
      </c>
      <c r="H54" s="5" t="str">
        <f>IF($B54="N/A","N/A",IF(G54&gt;=1,"No",IF(G54&lt;0,"No","Yes")))</f>
        <v>Yes</v>
      </c>
      <c r="I54" s="6">
        <v>207.1</v>
      </c>
      <c r="J54" s="6">
        <v>134.6</v>
      </c>
      <c r="K54" s="87" t="str">
        <f t="shared" si="8"/>
        <v>No</v>
      </c>
    </row>
    <row r="55" spans="1:11" x14ac:dyDescent="0.25">
      <c r="A55" s="106" t="s">
        <v>873</v>
      </c>
      <c r="B55" s="23" t="s">
        <v>213</v>
      </c>
      <c r="C55" s="48">
        <v>86.424477496999998</v>
      </c>
      <c r="D55" s="5" t="str">
        <f>IF($B55="N/A","N/A",IF(C55&gt;15,"No",IF(C55&lt;-15,"No","Yes")))</f>
        <v>N/A</v>
      </c>
      <c r="E55" s="25">
        <v>86.673204282</v>
      </c>
      <c r="F55" s="5" t="str">
        <f>IF($B55="N/A","N/A",IF(E55&gt;15,"No",IF(E55&lt;-15,"No","Yes")))</f>
        <v>N/A</v>
      </c>
      <c r="G55" s="25">
        <v>89.917173907000006</v>
      </c>
      <c r="H55" s="5" t="str">
        <f>IF($B55="N/A","N/A",IF(G55&gt;15,"No",IF(G55&lt;-15,"No","Yes")))</f>
        <v>N/A</v>
      </c>
      <c r="I55" s="6">
        <v>0.2878</v>
      </c>
      <c r="J55" s="6">
        <v>3.7429999999999999</v>
      </c>
      <c r="K55" s="87" t="str">
        <f t="shared" ref="K55:K74" si="9">IF(J55="Div by 0", "N/A", IF(J55="N/A","N/A", IF(J55&gt;30, "No", IF(J55&lt;-30, "No", "Yes"))))</f>
        <v>Yes</v>
      </c>
    </row>
    <row r="56" spans="1:11" x14ac:dyDescent="0.25">
      <c r="A56" s="106" t="s">
        <v>874</v>
      </c>
      <c r="B56" s="23" t="s">
        <v>261</v>
      </c>
      <c r="C56" s="48">
        <v>91.533976562999996</v>
      </c>
      <c r="D56" s="5" t="str">
        <f>IF($B56="N/A","N/A",IF(C56&gt;90,"No",IF(C56&lt;20,"No","Yes")))</f>
        <v>No</v>
      </c>
      <c r="E56" s="25">
        <v>89.548480581000007</v>
      </c>
      <c r="F56" s="5" t="str">
        <f>IF($B56="N/A","N/A",IF(E56&gt;90,"No",IF(E56&lt;20,"No","Yes")))</f>
        <v>Yes</v>
      </c>
      <c r="G56" s="25">
        <v>81.902903515999995</v>
      </c>
      <c r="H56" s="5" t="str">
        <f>IF($B56="N/A","N/A",IF(G56&gt;90,"No",IF(G56&lt;20,"No","Yes")))</f>
        <v>Yes</v>
      </c>
      <c r="I56" s="6">
        <v>-2.17</v>
      </c>
      <c r="J56" s="6">
        <v>-8.5399999999999991</v>
      </c>
      <c r="K56" s="87" t="str">
        <f t="shared" si="9"/>
        <v>Yes</v>
      </c>
    </row>
    <row r="57" spans="1:11" x14ac:dyDescent="0.25">
      <c r="A57" s="106" t="s">
        <v>875</v>
      </c>
      <c r="B57" s="23" t="s">
        <v>262</v>
      </c>
      <c r="C57" s="48">
        <v>66.141092217999997</v>
      </c>
      <c r="D57" s="5" t="str">
        <f>IF($B57="N/A","N/A",IF(C57&gt;60,"No",IF(C57&lt;10,"No","Yes")))</f>
        <v>No</v>
      </c>
      <c r="E57" s="25">
        <v>66.108046739000002</v>
      </c>
      <c r="F57" s="5" t="str">
        <f>IF($B57="N/A","N/A",IF(E57&gt;60,"No",IF(E57&lt;10,"No","Yes")))</f>
        <v>No</v>
      </c>
      <c r="G57" s="25">
        <v>64.909233345999994</v>
      </c>
      <c r="H57" s="5" t="str">
        <f>IF($B57="N/A","N/A",IF(G57&gt;60,"No",IF(G57&lt;10,"No","Yes")))</f>
        <v>No</v>
      </c>
      <c r="I57" s="6">
        <v>-0.05</v>
      </c>
      <c r="J57" s="6">
        <v>-1.81</v>
      </c>
      <c r="K57" s="87" t="str">
        <f t="shared" si="9"/>
        <v>Yes</v>
      </c>
    </row>
    <row r="58" spans="1:11" ht="25" x14ac:dyDescent="0.25">
      <c r="A58" s="106" t="s">
        <v>876</v>
      </c>
      <c r="B58" s="23" t="s">
        <v>263</v>
      </c>
      <c r="C58" s="48">
        <v>67.790661307999997</v>
      </c>
      <c r="D58" s="5" t="str">
        <f>IF($B58="N/A","N/A",IF(C58&gt;100,"No",IF(C58&lt;10,"No","Yes")))</f>
        <v>Yes</v>
      </c>
      <c r="E58" s="25">
        <v>65.683897963000007</v>
      </c>
      <c r="F58" s="5" t="str">
        <f>IF($B58="N/A","N/A",IF(E58&gt;100,"No",IF(E58&lt;10,"No","Yes")))</f>
        <v>Yes</v>
      </c>
      <c r="G58" s="25">
        <v>62.194467811999999</v>
      </c>
      <c r="H58" s="5" t="str">
        <f>IF($B58="N/A","N/A",IF(G58&gt;100,"No",IF(G58&lt;10,"No","Yes")))</f>
        <v>Yes</v>
      </c>
      <c r="I58" s="6">
        <v>-3.11</v>
      </c>
      <c r="J58" s="6">
        <v>-5.31</v>
      </c>
      <c r="K58" s="87" t="str">
        <f t="shared" si="9"/>
        <v>Yes</v>
      </c>
    </row>
    <row r="59" spans="1:11" x14ac:dyDescent="0.25">
      <c r="A59" s="106" t="s">
        <v>877</v>
      </c>
      <c r="B59" s="23" t="s">
        <v>264</v>
      </c>
      <c r="C59" s="48">
        <v>149.56070498</v>
      </c>
      <c r="D59" s="5" t="str">
        <f>IF($B59="N/A","N/A",IF(C59&gt;100,"No",IF(C59&lt;20,"No","Yes")))</f>
        <v>No</v>
      </c>
      <c r="E59" s="25">
        <v>143.23804730000001</v>
      </c>
      <c r="F59" s="5" t="str">
        <f>IF($B59="N/A","N/A",IF(E59&gt;100,"No",IF(E59&lt;20,"No","Yes")))</f>
        <v>No</v>
      </c>
      <c r="G59" s="25">
        <v>167.20275358999999</v>
      </c>
      <c r="H59" s="5" t="str">
        <f>IF($B59="N/A","N/A",IF(G59&gt;100,"No",IF(G59&lt;20,"No","Yes")))</f>
        <v>No</v>
      </c>
      <c r="I59" s="6">
        <v>-4.2300000000000004</v>
      </c>
      <c r="J59" s="6">
        <v>16.73</v>
      </c>
      <c r="K59" s="87" t="str">
        <f t="shared" si="9"/>
        <v>Yes</v>
      </c>
    </row>
    <row r="60" spans="1:11" x14ac:dyDescent="0.25">
      <c r="A60" s="106" t="s">
        <v>878</v>
      </c>
      <c r="B60" s="23" t="s">
        <v>264</v>
      </c>
      <c r="C60" s="48">
        <v>122.63742386</v>
      </c>
      <c r="D60" s="5" t="str">
        <f>IF($B60="N/A","N/A",IF(C60&gt;100,"No",IF(C60&lt;20,"No","Yes")))</f>
        <v>No</v>
      </c>
      <c r="E60" s="25">
        <v>122.98380727999999</v>
      </c>
      <c r="F60" s="5" t="str">
        <f>IF($B60="N/A","N/A",IF(E60&gt;100,"No",IF(E60&lt;20,"No","Yes")))</f>
        <v>No</v>
      </c>
      <c r="G60" s="25">
        <v>121.3380062</v>
      </c>
      <c r="H60" s="5" t="str">
        <f>IF($B60="N/A","N/A",IF(G60&gt;100,"No",IF(G60&lt;20,"No","Yes")))</f>
        <v>No</v>
      </c>
      <c r="I60" s="6">
        <v>0.28239999999999998</v>
      </c>
      <c r="J60" s="6">
        <v>-1.34</v>
      </c>
      <c r="K60" s="87" t="str">
        <f t="shared" si="9"/>
        <v>Yes</v>
      </c>
    </row>
    <row r="61" spans="1:11" x14ac:dyDescent="0.25">
      <c r="A61" s="106" t="s">
        <v>879</v>
      </c>
      <c r="B61" s="23" t="s">
        <v>213</v>
      </c>
      <c r="C61" s="48">
        <v>75.901864169999996</v>
      </c>
      <c r="D61" s="5" t="str">
        <f>IF($B61="N/A","N/A",IF(C61&gt;15,"No",IF(C61&lt;-15,"No","Yes")))</f>
        <v>N/A</v>
      </c>
      <c r="E61" s="25">
        <v>76.382282055999994</v>
      </c>
      <c r="F61" s="5" t="str">
        <f>IF($B61="N/A","N/A",IF(E61&gt;15,"No",IF(E61&lt;-15,"No","Yes")))</f>
        <v>N/A</v>
      </c>
      <c r="G61" s="25">
        <v>79.408254232999994</v>
      </c>
      <c r="H61" s="5" t="str">
        <f>IF($B61="N/A","N/A",IF(G61&gt;15,"No",IF(G61&lt;-15,"No","Yes")))</f>
        <v>N/A</v>
      </c>
      <c r="I61" s="6">
        <v>0.63290000000000002</v>
      </c>
      <c r="J61" s="6">
        <v>3.9620000000000002</v>
      </c>
      <c r="K61" s="87" t="str">
        <f t="shared" si="9"/>
        <v>Yes</v>
      </c>
    </row>
    <row r="62" spans="1:11" x14ac:dyDescent="0.25">
      <c r="A62" s="106" t="s">
        <v>880</v>
      </c>
      <c r="B62" s="23" t="s">
        <v>265</v>
      </c>
      <c r="C62" s="48">
        <v>29.465873387999999</v>
      </c>
      <c r="D62" s="5" t="str">
        <f>IF($B62="N/A","N/A",IF(C62&gt;60,"No",IF(C62&lt;10,"No","Yes")))</f>
        <v>Yes</v>
      </c>
      <c r="E62" s="25">
        <v>27.076785236999999</v>
      </c>
      <c r="F62" s="5" t="str">
        <f>IF($B62="N/A","N/A",IF(E62&gt;60,"No",IF(E62&lt;10,"No","Yes")))</f>
        <v>Yes</v>
      </c>
      <c r="G62" s="25">
        <v>26.229377855999999</v>
      </c>
      <c r="H62" s="5" t="str">
        <f>IF($B62="N/A","N/A",IF(G62&gt;60,"No",IF(G62&lt;10,"No","Yes")))</f>
        <v>Yes</v>
      </c>
      <c r="I62" s="6">
        <v>-8.11</v>
      </c>
      <c r="J62" s="6">
        <v>-3.13</v>
      </c>
      <c r="K62" s="87" t="str">
        <f t="shared" si="9"/>
        <v>Yes</v>
      </c>
    </row>
    <row r="63" spans="1:11" x14ac:dyDescent="0.25">
      <c r="A63" s="106" t="s">
        <v>881</v>
      </c>
      <c r="B63" s="23" t="s">
        <v>265</v>
      </c>
      <c r="C63" s="48" t="s">
        <v>1749</v>
      </c>
      <c r="D63" s="5" t="str">
        <f>IF($B63="N/A","N/A",IF(C63&gt;60,"No",IF(C63&lt;10,"No","Yes")))</f>
        <v>No</v>
      </c>
      <c r="E63" s="25" t="s">
        <v>1749</v>
      </c>
      <c r="F63" s="5" t="str">
        <f>IF($B63="N/A","N/A",IF(E63&gt;60,"No",IF(E63&lt;10,"No","Yes")))</f>
        <v>No</v>
      </c>
      <c r="G63" s="25" t="s">
        <v>1749</v>
      </c>
      <c r="H63" s="5" t="str">
        <f>IF($B63="N/A","N/A",IF(G63&gt;60,"No",IF(G63&lt;10,"No","Yes")))</f>
        <v>No</v>
      </c>
      <c r="I63" s="6" t="s">
        <v>1749</v>
      </c>
      <c r="J63" s="6" t="s">
        <v>1749</v>
      </c>
      <c r="K63" s="87" t="str">
        <f t="shared" si="9"/>
        <v>N/A</v>
      </c>
    </row>
    <row r="64" spans="1:11" x14ac:dyDescent="0.25">
      <c r="A64" s="106" t="s">
        <v>882</v>
      </c>
      <c r="B64" s="23" t="s">
        <v>213</v>
      </c>
      <c r="C64" s="48">
        <v>38.637791335999999</v>
      </c>
      <c r="D64" s="5" t="str">
        <f t="shared" ref="D64:D74" si="10">IF($B64="N/A","N/A",IF(C64&gt;15,"No",IF(C64&lt;-15,"No","Yes")))</f>
        <v>N/A</v>
      </c>
      <c r="E64" s="25">
        <v>92.390865351000002</v>
      </c>
      <c r="F64" s="5" t="str">
        <f>IF($B64="N/A","N/A",IF(E64&gt;15,"No",IF(E64&lt;-15,"No","Yes")))</f>
        <v>N/A</v>
      </c>
      <c r="G64" s="25">
        <v>107.93897823</v>
      </c>
      <c r="H64" s="5" t="str">
        <f>IF($B64="N/A","N/A",IF(G64&gt;15,"No",IF(G64&lt;-15,"No","Yes")))</f>
        <v>N/A</v>
      </c>
      <c r="I64" s="6">
        <v>139.1</v>
      </c>
      <c r="J64" s="6">
        <v>16.829999999999998</v>
      </c>
      <c r="K64" s="87" t="str">
        <f t="shared" si="9"/>
        <v>Yes</v>
      </c>
    </row>
    <row r="65" spans="1:11" ht="25" customHeight="1" x14ac:dyDescent="0.25">
      <c r="A65" s="106" t="s">
        <v>883</v>
      </c>
      <c r="B65" s="23" t="s">
        <v>213</v>
      </c>
      <c r="C65" s="48">
        <v>92.720926305000006</v>
      </c>
      <c r="D65" s="5" t="str">
        <f t="shared" si="10"/>
        <v>N/A</v>
      </c>
      <c r="E65" s="25">
        <v>96.180084382000004</v>
      </c>
      <c r="F65" s="5" t="str">
        <f t="shared" ref="F65:F73" si="11">IF($B65="N/A","N/A",IF(E65&gt;15,"No",IF(E65&lt;-15,"No","Yes")))</f>
        <v>N/A</v>
      </c>
      <c r="G65" s="25">
        <v>112.74404244</v>
      </c>
      <c r="H65" s="5" t="str">
        <f t="shared" ref="H65:H86" si="12">IF($B65="N/A","N/A",IF(G65&gt;15,"No",IF(G65&lt;-15,"No","Yes")))</f>
        <v>N/A</v>
      </c>
      <c r="I65" s="6">
        <v>3.7309999999999999</v>
      </c>
      <c r="J65" s="6">
        <v>17.22</v>
      </c>
      <c r="K65" s="87" t="str">
        <f t="shared" si="9"/>
        <v>Yes</v>
      </c>
    </row>
    <row r="66" spans="1:11" x14ac:dyDescent="0.25">
      <c r="A66" s="106" t="s">
        <v>884</v>
      </c>
      <c r="B66" s="23" t="s">
        <v>213</v>
      </c>
      <c r="C66" s="48">
        <v>38.539808112000003</v>
      </c>
      <c r="D66" s="5" t="str">
        <f t="shared" si="10"/>
        <v>N/A</v>
      </c>
      <c r="E66" s="25">
        <v>38.087482774999998</v>
      </c>
      <c r="F66" s="5" t="str">
        <f t="shared" si="11"/>
        <v>N/A</v>
      </c>
      <c r="G66" s="25">
        <v>39.559984591000003</v>
      </c>
      <c r="H66" s="5" t="str">
        <f t="shared" si="12"/>
        <v>N/A</v>
      </c>
      <c r="I66" s="6">
        <v>-1.17</v>
      </c>
      <c r="J66" s="6">
        <v>3.8660000000000001</v>
      </c>
      <c r="K66" s="87" t="str">
        <f t="shared" si="9"/>
        <v>Yes</v>
      </c>
    </row>
    <row r="67" spans="1:11" x14ac:dyDescent="0.25">
      <c r="A67" s="106" t="s">
        <v>885</v>
      </c>
      <c r="B67" s="23" t="s">
        <v>213</v>
      </c>
      <c r="C67" s="48">
        <v>61.971207362000001</v>
      </c>
      <c r="D67" s="5" t="str">
        <f t="shared" si="10"/>
        <v>N/A</v>
      </c>
      <c r="E67" s="25">
        <v>50.326150677999998</v>
      </c>
      <c r="F67" s="5" t="str">
        <f t="shared" si="11"/>
        <v>N/A</v>
      </c>
      <c r="G67" s="25">
        <v>74.871888511999998</v>
      </c>
      <c r="H67" s="5" t="str">
        <f t="shared" si="12"/>
        <v>N/A</v>
      </c>
      <c r="I67" s="6">
        <v>-18.8</v>
      </c>
      <c r="J67" s="6">
        <v>48.77</v>
      </c>
      <c r="K67" s="87" t="str">
        <f t="shared" si="9"/>
        <v>No</v>
      </c>
    </row>
    <row r="68" spans="1:11" ht="25" x14ac:dyDescent="0.25">
      <c r="A68" s="106" t="s">
        <v>886</v>
      </c>
      <c r="B68" s="23" t="s">
        <v>213</v>
      </c>
      <c r="C68" s="48">
        <v>243.30609652999999</v>
      </c>
      <c r="D68" s="5" t="str">
        <f t="shared" si="10"/>
        <v>N/A</v>
      </c>
      <c r="E68" s="25">
        <v>234.02039511000001</v>
      </c>
      <c r="F68" s="5" t="str">
        <f t="shared" si="11"/>
        <v>N/A</v>
      </c>
      <c r="G68" s="25">
        <v>27.364127930999999</v>
      </c>
      <c r="H68" s="5" t="str">
        <f t="shared" si="12"/>
        <v>N/A</v>
      </c>
      <c r="I68" s="6">
        <v>-3.82</v>
      </c>
      <c r="J68" s="6">
        <v>-88.3</v>
      </c>
      <c r="K68" s="87" t="str">
        <f t="shared" si="9"/>
        <v>No</v>
      </c>
    </row>
    <row r="69" spans="1:11" x14ac:dyDescent="0.25">
      <c r="A69" s="106" t="s">
        <v>887</v>
      </c>
      <c r="B69" s="23" t="s">
        <v>213</v>
      </c>
      <c r="C69" s="48">
        <v>132.30518518</v>
      </c>
      <c r="D69" s="5" t="str">
        <f t="shared" si="10"/>
        <v>N/A</v>
      </c>
      <c r="E69" s="25">
        <v>123.62107096</v>
      </c>
      <c r="F69" s="5" t="str">
        <f t="shared" si="11"/>
        <v>N/A</v>
      </c>
      <c r="G69" s="25">
        <v>108.14193735000001</v>
      </c>
      <c r="H69" s="5" t="str">
        <f t="shared" si="12"/>
        <v>N/A</v>
      </c>
      <c r="I69" s="6">
        <v>-6.56</v>
      </c>
      <c r="J69" s="6">
        <v>-12.5</v>
      </c>
      <c r="K69" s="87" t="str">
        <f t="shared" si="9"/>
        <v>Yes</v>
      </c>
    </row>
    <row r="70" spans="1:11" ht="25" x14ac:dyDescent="0.25">
      <c r="A70" s="106" t="s">
        <v>888</v>
      </c>
      <c r="B70" s="23" t="s">
        <v>213</v>
      </c>
      <c r="C70" s="48">
        <v>24.104511730999999</v>
      </c>
      <c r="D70" s="5" t="str">
        <f t="shared" si="10"/>
        <v>N/A</v>
      </c>
      <c r="E70" s="25">
        <v>25.355660927999999</v>
      </c>
      <c r="F70" s="5" t="str">
        <f t="shared" si="11"/>
        <v>N/A</v>
      </c>
      <c r="G70" s="25">
        <v>27.211095790000002</v>
      </c>
      <c r="H70" s="5" t="str">
        <f t="shared" si="12"/>
        <v>N/A</v>
      </c>
      <c r="I70" s="6">
        <v>5.1909999999999998</v>
      </c>
      <c r="J70" s="6">
        <v>7.3179999999999996</v>
      </c>
      <c r="K70" s="87" t="str">
        <f t="shared" si="9"/>
        <v>Yes</v>
      </c>
    </row>
    <row r="71" spans="1:11" x14ac:dyDescent="0.25">
      <c r="A71" s="106" t="s">
        <v>889</v>
      </c>
      <c r="B71" s="23" t="s">
        <v>213</v>
      </c>
      <c r="C71" s="48">
        <v>221.59614529999999</v>
      </c>
      <c r="D71" s="5" t="str">
        <f t="shared" si="10"/>
        <v>N/A</v>
      </c>
      <c r="E71" s="25">
        <v>216.44965755999999</v>
      </c>
      <c r="F71" s="5" t="str">
        <f t="shared" si="11"/>
        <v>N/A</v>
      </c>
      <c r="G71" s="25">
        <v>220.26840633</v>
      </c>
      <c r="H71" s="5" t="str">
        <f t="shared" si="12"/>
        <v>N/A</v>
      </c>
      <c r="I71" s="6">
        <v>-2.3199999999999998</v>
      </c>
      <c r="J71" s="6">
        <v>1.764</v>
      </c>
      <c r="K71" s="87" t="str">
        <f t="shared" si="9"/>
        <v>Yes</v>
      </c>
    </row>
    <row r="72" spans="1:11" ht="25" x14ac:dyDescent="0.25">
      <c r="A72" s="106" t="s">
        <v>890</v>
      </c>
      <c r="B72" s="23" t="s">
        <v>213</v>
      </c>
      <c r="C72" s="48">
        <v>332.77516312</v>
      </c>
      <c r="D72" s="5" t="str">
        <f t="shared" si="10"/>
        <v>N/A</v>
      </c>
      <c r="E72" s="25">
        <v>336.34707994000001</v>
      </c>
      <c r="F72" s="5" t="str">
        <f t="shared" si="11"/>
        <v>N/A</v>
      </c>
      <c r="G72" s="25">
        <v>382.92117297999999</v>
      </c>
      <c r="H72" s="5" t="str">
        <f t="shared" si="12"/>
        <v>N/A</v>
      </c>
      <c r="I72" s="6">
        <v>1.073</v>
      </c>
      <c r="J72" s="6">
        <v>13.85</v>
      </c>
      <c r="K72" s="87" t="str">
        <f t="shared" si="9"/>
        <v>Yes</v>
      </c>
    </row>
    <row r="73" spans="1:11" x14ac:dyDescent="0.25">
      <c r="A73" s="106" t="s">
        <v>891</v>
      </c>
      <c r="B73" s="23" t="s">
        <v>213</v>
      </c>
      <c r="C73" s="48">
        <v>102.92209149999999</v>
      </c>
      <c r="D73" s="5" t="str">
        <f t="shared" si="10"/>
        <v>N/A</v>
      </c>
      <c r="E73" s="25">
        <v>108.41532366</v>
      </c>
      <c r="F73" s="5" t="str">
        <f t="shared" si="11"/>
        <v>N/A</v>
      </c>
      <c r="G73" s="25">
        <v>102.94150638000001</v>
      </c>
      <c r="H73" s="5" t="str">
        <f t="shared" si="12"/>
        <v>N/A</v>
      </c>
      <c r="I73" s="6">
        <v>5.3369999999999997</v>
      </c>
      <c r="J73" s="6">
        <v>-5.05</v>
      </c>
      <c r="K73" s="87" t="str">
        <f t="shared" si="9"/>
        <v>Yes</v>
      </c>
    </row>
    <row r="74" spans="1:11" x14ac:dyDescent="0.25">
      <c r="A74" s="106" t="s">
        <v>892</v>
      </c>
      <c r="B74" s="23" t="s">
        <v>213</v>
      </c>
      <c r="C74" s="48">
        <v>110.39630145</v>
      </c>
      <c r="D74" s="5" t="str">
        <f t="shared" si="10"/>
        <v>N/A</v>
      </c>
      <c r="E74" s="25">
        <v>107.22989788</v>
      </c>
      <c r="F74" s="5" t="str">
        <f>IF($B74="N/A","N/A",IF(E74&gt;15,"No",IF(E74&lt;-15,"No","Yes")))</f>
        <v>N/A</v>
      </c>
      <c r="G74" s="25">
        <v>116.66149641</v>
      </c>
      <c r="H74" s="5" t="str">
        <f t="shared" si="12"/>
        <v>N/A</v>
      </c>
      <c r="I74" s="6">
        <v>-2.87</v>
      </c>
      <c r="J74" s="6">
        <v>8.7959999999999994</v>
      </c>
      <c r="K74" s="87" t="str">
        <f t="shared" si="9"/>
        <v>Yes</v>
      </c>
    </row>
    <row r="75" spans="1:11" x14ac:dyDescent="0.25">
      <c r="A75" s="106" t="s">
        <v>893</v>
      </c>
      <c r="B75" s="23" t="s">
        <v>213</v>
      </c>
      <c r="C75" s="46">
        <v>1.6336500000000001E-4</v>
      </c>
      <c r="D75" s="5" t="str">
        <f t="shared" ref="D75:D80" si="13">IF($B75="N/A","N/A",IF(C75&gt;15,"No",IF(C75&lt;-15,"No","Yes")))</f>
        <v>N/A</v>
      </c>
      <c r="E75" s="4">
        <v>4.1652114000000004E-3</v>
      </c>
      <c r="F75" s="5" t="str">
        <f>IF($B75="N/A","N/A",IF(E75&gt;15,"No",IF(E75&lt;-15,"No","Yes")))</f>
        <v>N/A</v>
      </c>
      <c r="G75" s="4">
        <v>0.2150486267</v>
      </c>
      <c r="H75" s="5" t="str">
        <f t="shared" si="12"/>
        <v>N/A</v>
      </c>
      <c r="I75" s="6">
        <v>2450</v>
      </c>
      <c r="J75" s="6">
        <v>5063</v>
      </c>
      <c r="K75" s="87" t="str">
        <f t="shared" ref="K75:K80" si="14">IF(J75="Div by 0", "N/A", IF(J75="N/A","N/A", IF(J75&gt;30, "No", IF(J75&lt;-30, "No", "Yes"))))</f>
        <v>No</v>
      </c>
    </row>
    <row r="76" spans="1:11" x14ac:dyDescent="0.25">
      <c r="A76" s="106" t="s">
        <v>894</v>
      </c>
      <c r="B76" s="23" t="s">
        <v>213</v>
      </c>
      <c r="C76" s="46">
        <v>0</v>
      </c>
      <c r="D76" s="5" t="str">
        <f t="shared" si="13"/>
        <v>N/A</v>
      </c>
      <c r="E76" s="4">
        <v>0</v>
      </c>
      <c r="F76" s="5" t="str">
        <f t="shared" ref="F76:F86" si="15">IF($B76="N/A","N/A",IF(E76&gt;15,"No",IF(E76&lt;-15,"No","Yes")))</f>
        <v>N/A</v>
      </c>
      <c r="G76" s="4">
        <v>0</v>
      </c>
      <c r="H76" s="5" t="str">
        <f t="shared" si="12"/>
        <v>N/A</v>
      </c>
      <c r="I76" s="6" t="s">
        <v>1749</v>
      </c>
      <c r="J76" s="6" t="s">
        <v>1749</v>
      </c>
      <c r="K76" s="87" t="str">
        <f t="shared" si="14"/>
        <v>N/A</v>
      </c>
    </row>
    <row r="77" spans="1:11" x14ac:dyDescent="0.25">
      <c r="A77" s="106" t="s">
        <v>895</v>
      </c>
      <c r="B77" s="23" t="s">
        <v>213</v>
      </c>
      <c r="C77" s="46">
        <v>2.8712151126999998</v>
      </c>
      <c r="D77" s="5" t="str">
        <f t="shared" si="13"/>
        <v>N/A</v>
      </c>
      <c r="E77" s="4">
        <v>2.5014822207999998</v>
      </c>
      <c r="F77" s="5" t="str">
        <f t="shared" si="15"/>
        <v>N/A</v>
      </c>
      <c r="G77" s="4">
        <v>1.8718879843</v>
      </c>
      <c r="H77" s="5" t="str">
        <f t="shared" si="12"/>
        <v>N/A</v>
      </c>
      <c r="I77" s="6">
        <v>-12.9</v>
      </c>
      <c r="J77" s="6">
        <v>-25.2</v>
      </c>
      <c r="K77" s="87" t="str">
        <f t="shared" si="14"/>
        <v>Yes</v>
      </c>
    </row>
    <row r="78" spans="1:11" x14ac:dyDescent="0.25">
      <c r="A78" s="106" t="s">
        <v>896</v>
      </c>
      <c r="B78" s="23" t="s">
        <v>213</v>
      </c>
      <c r="C78" s="46">
        <v>0</v>
      </c>
      <c r="D78" s="5" t="str">
        <f t="shared" si="13"/>
        <v>N/A</v>
      </c>
      <c r="E78" s="4">
        <v>0</v>
      </c>
      <c r="F78" s="5" t="str">
        <f t="shared" si="15"/>
        <v>N/A</v>
      </c>
      <c r="G78" s="4">
        <v>0</v>
      </c>
      <c r="H78" s="5" t="str">
        <f t="shared" si="12"/>
        <v>N/A</v>
      </c>
      <c r="I78" s="6" t="s">
        <v>1749</v>
      </c>
      <c r="J78" s="6" t="s">
        <v>1749</v>
      </c>
      <c r="K78" s="87" t="str">
        <f t="shared" si="14"/>
        <v>N/A</v>
      </c>
    </row>
    <row r="79" spans="1:11" ht="25" x14ac:dyDescent="0.25">
      <c r="A79" s="106" t="s">
        <v>897</v>
      </c>
      <c r="B79" s="23" t="s">
        <v>213</v>
      </c>
      <c r="C79" s="46">
        <v>21.593162880000001</v>
      </c>
      <c r="D79" s="5" t="str">
        <f t="shared" si="13"/>
        <v>N/A</v>
      </c>
      <c r="E79" s="4">
        <v>26.393986233</v>
      </c>
      <c r="F79" s="5" t="str">
        <f t="shared" si="15"/>
        <v>N/A</v>
      </c>
      <c r="G79" s="4">
        <v>24.613653398</v>
      </c>
      <c r="H79" s="5" t="str">
        <f t="shared" si="12"/>
        <v>N/A</v>
      </c>
      <c r="I79" s="6">
        <v>22.23</v>
      </c>
      <c r="J79" s="6">
        <v>-6.75</v>
      </c>
      <c r="K79" s="87" t="str">
        <f t="shared" si="14"/>
        <v>Yes</v>
      </c>
    </row>
    <row r="80" spans="1:11" ht="25" x14ac:dyDescent="0.25">
      <c r="A80" s="106" t="s">
        <v>898</v>
      </c>
      <c r="B80" s="23" t="s">
        <v>213</v>
      </c>
      <c r="C80" s="50">
        <v>20.969446282</v>
      </c>
      <c r="D80" s="5" t="str">
        <f t="shared" si="13"/>
        <v>N/A</v>
      </c>
      <c r="E80" s="50">
        <v>26.393986233</v>
      </c>
      <c r="F80" s="5" t="str">
        <f t="shared" si="15"/>
        <v>N/A</v>
      </c>
      <c r="G80" s="50">
        <v>24.330365588999999</v>
      </c>
      <c r="H80" s="5" t="str">
        <f t="shared" si="12"/>
        <v>N/A</v>
      </c>
      <c r="I80" s="6">
        <v>25.87</v>
      </c>
      <c r="J80" s="51">
        <v>-7.82</v>
      </c>
      <c r="K80" s="87" t="str">
        <f t="shared" si="14"/>
        <v>Yes</v>
      </c>
    </row>
    <row r="81" spans="1:11" x14ac:dyDescent="0.25">
      <c r="A81" s="106" t="s">
        <v>899</v>
      </c>
      <c r="B81" s="23" t="s">
        <v>213</v>
      </c>
      <c r="C81" s="52">
        <v>93.796610169000004</v>
      </c>
      <c r="D81" s="5" t="str">
        <f t="shared" ref="D81:D86" si="16">IF($B81="N/A","N/A",IF(C81&gt;15,"No",IF(C81&lt;-15,"No","Yes")))</f>
        <v>N/A</v>
      </c>
      <c r="E81" s="53">
        <v>103.36208732999999</v>
      </c>
      <c r="F81" s="5" t="str">
        <f t="shared" si="15"/>
        <v>N/A</v>
      </c>
      <c r="G81" s="53">
        <v>81.726135346999996</v>
      </c>
      <c r="H81" s="5" t="str">
        <f>IF($B81="N/A","N/A",IF(G81&gt;15,"No",IF(G81&lt;-15,"No","Yes")))</f>
        <v>N/A</v>
      </c>
      <c r="I81" s="6">
        <v>10.199999999999999</v>
      </c>
      <c r="J81" s="6">
        <v>-20.9</v>
      </c>
      <c r="K81" s="87" t="str">
        <f t="shared" ref="K81:K86" si="17">IF(J81="Div by 0", "N/A", IF(J81="N/A","N/A", IF(J81&gt;30, "No", IF(J81&lt;-30, "No", "Yes"))))</f>
        <v>Yes</v>
      </c>
    </row>
    <row r="82" spans="1:11" x14ac:dyDescent="0.25">
      <c r="A82" s="106" t="s">
        <v>900</v>
      </c>
      <c r="B82" s="23" t="s">
        <v>213</v>
      </c>
      <c r="C82" s="52" t="s">
        <v>1749</v>
      </c>
      <c r="D82" s="5" t="str">
        <f t="shared" si="16"/>
        <v>N/A</v>
      </c>
      <c r="E82" s="53" t="s">
        <v>1749</v>
      </c>
      <c r="F82" s="5" t="str">
        <f t="shared" si="15"/>
        <v>N/A</v>
      </c>
      <c r="G82" s="53" t="s">
        <v>1749</v>
      </c>
      <c r="H82" s="5" t="str">
        <f t="shared" si="12"/>
        <v>N/A</v>
      </c>
      <c r="I82" s="6" t="s">
        <v>1749</v>
      </c>
      <c r="J82" s="6" t="s">
        <v>1749</v>
      </c>
      <c r="K82" s="87" t="str">
        <f t="shared" si="17"/>
        <v>N/A</v>
      </c>
    </row>
    <row r="83" spans="1:11" x14ac:dyDescent="0.25">
      <c r="A83" s="106" t="s">
        <v>901</v>
      </c>
      <c r="B83" s="23" t="s">
        <v>213</v>
      </c>
      <c r="C83" s="52">
        <v>150.68115785000001</v>
      </c>
      <c r="D83" s="5" t="str">
        <f t="shared" si="16"/>
        <v>N/A</v>
      </c>
      <c r="E83" s="53">
        <v>152.10667262000001</v>
      </c>
      <c r="F83" s="5" t="str">
        <f t="shared" si="15"/>
        <v>N/A</v>
      </c>
      <c r="G83" s="53">
        <v>153.93720253999999</v>
      </c>
      <c r="H83" s="5" t="str">
        <f t="shared" si="12"/>
        <v>N/A</v>
      </c>
      <c r="I83" s="6">
        <v>0.94599999999999995</v>
      </c>
      <c r="J83" s="6">
        <v>1.2030000000000001</v>
      </c>
      <c r="K83" s="87" t="str">
        <f t="shared" si="17"/>
        <v>Yes</v>
      </c>
    </row>
    <row r="84" spans="1:11" x14ac:dyDescent="0.25">
      <c r="A84" s="106" t="s">
        <v>902</v>
      </c>
      <c r="B84" s="23" t="s">
        <v>213</v>
      </c>
      <c r="C84" s="52" t="s">
        <v>1749</v>
      </c>
      <c r="D84" s="5" t="str">
        <f t="shared" si="16"/>
        <v>N/A</v>
      </c>
      <c r="E84" s="53" t="s">
        <v>1749</v>
      </c>
      <c r="F84" s="5" t="str">
        <f t="shared" si="15"/>
        <v>N/A</v>
      </c>
      <c r="G84" s="53" t="s">
        <v>1749</v>
      </c>
      <c r="H84" s="5" t="str">
        <f t="shared" si="12"/>
        <v>N/A</v>
      </c>
      <c r="I84" s="6" t="s">
        <v>1749</v>
      </c>
      <c r="J84" s="6" t="s">
        <v>1749</v>
      </c>
      <c r="K84" s="87" t="str">
        <f t="shared" si="17"/>
        <v>N/A</v>
      </c>
    </row>
    <row r="85" spans="1:11" x14ac:dyDescent="0.25">
      <c r="A85" s="106" t="s">
        <v>903</v>
      </c>
      <c r="B85" s="23" t="s">
        <v>213</v>
      </c>
      <c r="C85" s="52">
        <v>129.62104905999999</v>
      </c>
      <c r="D85" s="5" t="str">
        <f t="shared" si="16"/>
        <v>N/A</v>
      </c>
      <c r="E85" s="53">
        <v>122.50186420999999</v>
      </c>
      <c r="F85" s="5" t="str">
        <f t="shared" si="15"/>
        <v>N/A</v>
      </c>
      <c r="G85" s="53">
        <v>132.43068842</v>
      </c>
      <c r="H85" s="5" t="str">
        <f t="shared" si="12"/>
        <v>N/A</v>
      </c>
      <c r="I85" s="6">
        <v>-5.49</v>
      </c>
      <c r="J85" s="6">
        <v>8.1050000000000004</v>
      </c>
      <c r="K85" s="87" t="str">
        <f t="shared" si="17"/>
        <v>Yes</v>
      </c>
    </row>
    <row r="86" spans="1:11" ht="25" x14ac:dyDescent="0.25">
      <c r="A86" s="106" t="s">
        <v>904</v>
      </c>
      <c r="B86" s="23" t="s">
        <v>213</v>
      </c>
      <c r="C86" s="54">
        <v>124.94007044</v>
      </c>
      <c r="D86" s="5" t="str">
        <f t="shared" si="16"/>
        <v>N/A</v>
      </c>
      <c r="E86" s="54">
        <v>122.50186420999999</v>
      </c>
      <c r="F86" s="5" t="str">
        <f t="shared" si="15"/>
        <v>N/A</v>
      </c>
      <c r="G86" s="54">
        <v>133.76127303000001</v>
      </c>
      <c r="H86" s="5" t="str">
        <f t="shared" si="12"/>
        <v>N/A</v>
      </c>
      <c r="I86" s="6">
        <v>-1.95</v>
      </c>
      <c r="J86" s="6">
        <v>9.1910000000000007</v>
      </c>
      <c r="K86" s="87" t="str">
        <f t="shared" si="17"/>
        <v>Yes</v>
      </c>
    </row>
    <row r="87" spans="1:11" x14ac:dyDescent="0.25">
      <c r="A87" s="106" t="s">
        <v>32</v>
      </c>
      <c r="B87" s="23" t="s">
        <v>266</v>
      </c>
      <c r="C87" s="46">
        <v>88.785348072999994</v>
      </c>
      <c r="D87" s="5" t="str">
        <f>IF($B87="N/A","N/A",IF(C87&gt;60,"Yes","No"))</f>
        <v>Yes</v>
      </c>
      <c r="E87" s="4">
        <v>85.858138224000001</v>
      </c>
      <c r="F87" s="5" t="str">
        <f>IF($B87="N/A","N/A",IF(E87&gt;60,"Yes","No"))</f>
        <v>Yes</v>
      </c>
      <c r="G87" s="4">
        <v>83.083006126000001</v>
      </c>
      <c r="H87" s="5" t="str">
        <f>IF($B87="N/A","N/A",IF(G87&gt;60,"Yes","No"))</f>
        <v>Yes</v>
      </c>
      <c r="I87" s="6">
        <v>-3.3</v>
      </c>
      <c r="J87" s="6">
        <v>-3.23</v>
      </c>
      <c r="K87" s="87" t="str">
        <f t="shared" ref="K87:K105" si="18">IF(J87="Div by 0", "N/A", IF(J87="N/A","N/A", IF(J87&gt;30, "No", IF(J87&lt;-30, "No", "Yes"))))</f>
        <v>Yes</v>
      </c>
    </row>
    <row r="88" spans="1:11" x14ac:dyDescent="0.25">
      <c r="A88" s="106" t="s">
        <v>39</v>
      </c>
      <c r="B88" s="23" t="s">
        <v>267</v>
      </c>
      <c r="C88" s="46">
        <v>99.996254597999993</v>
      </c>
      <c r="D88" s="5" t="str">
        <f>IF($B88="N/A","N/A",IF(C88&gt;100,"No",IF(C88&lt;85,"No","Yes")))</f>
        <v>Yes</v>
      </c>
      <c r="E88" s="4">
        <v>99.996153237000001</v>
      </c>
      <c r="F88" s="5" t="str">
        <f>IF($B88="N/A","N/A",IF(E88&gt;100,"No",IF(E88&lt;85,"No","Yes")))</f>
        <v>Yes</v>
      </c>
      <c r="G88" s="4">
        <v>99.999738992999994</v>
      </c>
      <c r="H88" s="5" t="str">
        <f>IF($B88="N/A","N/A",IF(G88&gt;100,"No",IF(G88&lt;85,"No","Yes")))</f>
        <v>Yes</v>
      </c>
      <c r="I88" s="6">
        <v>0</v>
      </c>
      <c r="J88" s="6">
        <v>3.5999999999999999E-3</v>
      </c>
      <c r="K88" s="87" t="str">
        <f t="shared" si="18"/>
        <v>Yes</v>
      </c>
    </row>
    <row r="89" spans="1:11" x14ac:dyDescent="0.25">
      <c r="A89" s="106" t="s">
        <v>905</v>
      </c>
      <c r="B89" s="23" t="s">
        <v>213</v>
      </c>
      <c r="C89" s="46">
        <v>43.139962863000001</v>
      </c>
      <c r="D89" s="5" t="str">
        <f>IF($B89="N/A","N/A",IF(C89&gt;15,"No",IF(C89&lt;-15,"No","Yes")))</f>
        <v>N/A</v>
      </c>
      <c r="E89" s="4">
        <v>42.611042128999998</v>
      </c>
      <c r="F89" s="5" t="str">
        <f>IF($B89="N/A","N/A",IF(E89&gt;15,"No",IF(E89&lt;-15,"No","Yes")))</f>
        <v>N/A</v>
      </c>
      <c r="G89" s="4">
        <v>41.522999777999999</v>
      </c>
      <c r="H89" s="5" t="str">
        <f>IF($B89="N/A","N/A",IF(G89&gt;15,"No",IF(G89&lt;-15,"No","Yes")))</f>
        <v>N/A</v>
      </c>
      <c r="I89" s="6">
        <v>-1.23</v>
      </c>
      <c r="J89" s="6">
        <v>-2.5499999999999998</v>
      </c>
      <c r="K89" s="87" t="str">
        <f t="shared" si="18"/>
        <v>Yes</v>
      </c>
    </row>
    <row r="90" spans="1:11" x14ac:dyDescent="0.25">
      <c r="A90" s="106" t="s">
        <v>846</v>
      </c>
      <c r="B90" s="23" t="s">
        <v>268</v>
      </c>
      <c r="C90" s="46">
        <v>11.938589537</v>
      </c>
      <c r="D90" s="5" t="str">
        <f>IF($B90="N/A","N/A",IF(C90&gt;25,"No",IF(C90&lt;5,"No","Yes")))</f>
        <v>Yes</v>
      </c>
      <c r="E90" s="4">
        <v>12.32124014</v>
      </c>
      <c r="F90" s="5" t="str">
        <f>IF($B90="N/A","N/A",IF(E90&gt;25,"No",IF(E90&lt;5,"No","Yes")))</f>
        <v>Yes</v>
      </c>
      <c r="G90" s="4">
        <v>14.065448805999999</v>
      </c>
      <c r="H90" s="5" t="str">
        <f>IF($B90="N/A","N/A",IF(G90&gt;25,"No",IF(G90&lt;5,"No","Yes")))</f>
        <v>Yes</v>
      </c>
      <c r="I90" s="6">
        <v>3.2050000000000001</v>
      </c>
      <c r="J90" s="6">
        <v>14.16</v>
      </c>
      <c r="K90" s="87" t="str">
        <f t="shared" si="18"/>
        <v>Yes</v>
      </c>
    </row>
    <row r="91" spans="1:11" x14ac:dyDescent="0.25">
      <c r="A91" s="106" t="s">
        <v>847</v>
      </c>
      <c r="B91" s="23" t="s">
        <v>269</v>
      </c>
      <c r="C91" s="46">
        <v>45.965026905000002</v>
      </c>
      <c r="D91" s="5" t="str">
        <f>IF($B91="N/A","N/A",IF(C91&gt;70,"No",IF(C91&lt;40,"No","Yes")))</f>
        <v>Yes</v>
      </c>
      <c r="E91" s="4">
        <v>47.581267902999997</v>
      </c>
      <c r="F91" s="5" t="str">
        <f>IF($B91="N/A","N/A",IF(E91&gt;70,"No",IF(E91&lt;40,"No","Yes")))</f>
        <v>Yes</v>
      </c>
      <c r="G91" s="4">
        <v>46.545340676999999</v>
      </c>
      <c r="H91" s="5" t="str">
        <f>IF($B91="N/A","N/A",IF(G91&gt;70,"No",IF(G91&lt;40,"No","Yes")))</f>
        <v>Yes</v>
      </c>
      <c r="I91" s="6">
        <v>3.516</v>
      </c>
      <c r="J91" s="6">
        <v>-2.1800000000000002</v>
      </c>
      <c r="K91" s="87" t="str">
        <f t="shared" si="18"/>
        <v>Yes</v>
      </c>
    </row>
    <row r="92" spans="1:11" x14ac:dyDescent="0.25">
      <c r="A92" s="106" t="s">
        <v>848</v>
      </c>
      <c r="B92" s="23" t="s">
        <v>270</v>
      </c>
      <c r="C92" s="46">
        <v>42.093979083999997</v>
      </c>
      <c r="D92" s="5" t="str">
        <f>IF($B92="N/A","N/A",IF(C92&gt;55,"No",IF(C92&lt;20,"No","Yes")))</f>
        <v>Yes</v>
      </c>
      <c r="E92" s="4">
        <v>40.088171729999999</v>
      </c>
      <c r="F92" s="5" t="str">
        <f>IF($B92="N/A","N/A",IF(E92&gt;55,"No",IF(E92&lt;20,"No","Yes")))</f>
        <v>Yes</v>
      </c>
      <c r="G92" s="4">
        <v>38.241978617999997</v>
      </c>
      <c r="H92" s="5" t="str">
        <f>IF($B92="N/A","N/A",IF(G92&gt;55,"No",IF(G92&lt;20,"No","Yes")))</f>
        <v>Yes</v>
      </c>
      <c r="I92" s="6">
        <v>-4.7699999999999996</v>
      </c>
      <c r="J92" s="6">
        <v>-4.6100000000000003</v>
      </c>
      <c r="K92" s="87" t="str">
        <f t="shared" si="18"/>
        <v>Yes</v>
      </c>
    </row>
    <row r="93" spans="1:11" x14ac:dyDescent="0.25">
      <c r="A93" s="106" t="s">
        <v>163</v>
      </c>
      <c r="B93" s="23" t="s">
        <v>246</v>
      </c>
      <c r="C93" s="46">
        <v>91.332690635000006</v>
      </c>
      <c r="D93" s="5" t="str">
        <f>IF($B93="N/A","N/A",IF(C93&gt;95,"Yes","No"))</f>
        <v>No</v>
      </c>
      <c r="E93" s="4">
        <v>94.685591748999997</v>
      </c>
      <c r="F93" s="5" t="str">
        <f>IF($B93="N/A","N/A",IF(E93&gt;95,"Yes","No"))</f>
        <v>No</v>
      </c>
      <c r="G93" s="4">
        <v>84.221638214999999</v>
      </c>
      <c r="H93" s="5" t="str">
        <f>IF($B93="N/A","N/A",IF(G93&gt;95,"Yes","No"))</f>
        <v>No</v>
      </c>
      <c r="I93" s="6">
        <v>3.6709999999999998</v>
      </c>
      <c r="J93" s="6">
        <v>-11.1</v>
      </c>
      <c r="K93" s="87" t="str">
        <f t="shared" si="18"/>
        <v>Yes</v>
      </c>
    </row>
    <row r="94" spans="1:11" x14ac:dyDescent="0.25">
      <c r="A94" s="106" t="s">
        <v>41</v>
      </c>
      <c r="B94" s="23" t="s">
        <v>213</v>
      </c>
      <c r="C94" s="46">
        <v>100</v>
      </c>
      <c r="D94" s="5" t="str">
        <f>IF($B94="N/A","N/A",IF(C94&gt;15,"No",IF(C94&lt;-15,"No","Yes")))</f>
        <v>N/A</v>
      </c>
      <c r="E94" s="4">
        <v>100</v>
      </c>
      <c r="F94" s="5" t="str">
        <f>IF($B94="N/A","N/A",IF(E94&gt;15,"No",IF(E94&lt;-15,"No","Yes")))</f>
        <v>N/A</v>
      </c>
      <c r="G94" s="4">
        <v>100</v>
      </c>
      <c r="H94" s="5" t="str">
        <f>IF($B94="N/A","N/A",IF(G94&gt;15,"No",IF(G94&lt;-15,"No","Yes")))</f>
        <v>N/A</v>
      </c>
      <c r="I94" s="6">
        <v>0</v>
      </c>
      <c r="J94" s="6">
        <v>0</v>
      </c>
      <c r="K94" s="87" t="str">
        <f t="shared" si="18"/>
        <v>Yes</v>
      </c>
    </row>
    <row r="95" spans="1:11" x14ac:dyDescent="0.25">
      <c r="A95" s="106" t="s">
        <v>42</v>
      </c>
      <c r="B95" s="23" t="s">
        <v>213</v>
      </c>
      <c r="C95" s="46">
        <v>100</v>
      </c>
      <c r="D95" s="5" t="str">
        <f>IF($B95="N/A","N/A",IF(C95&gt;15,"No",IF(C95&lt;-15,"No","Yes")))</f>
        <v>N/A</v>
      </c>
      <c r="E95" s="4">
        <v>100</v>
      </c>
      <c r="F95" s="5" t="str">
        <f>IF($B95="N/A","N/A",IF(E95&gt;15,"No",IF(E95&lt;-15,"No","Yes")))</f>
        <v>N/A</v>
      </c>
      <c r="G95" s="4">
        <v>100</v>
      </c>
      <c r="H95" s="5" t="str">
        <f>IF($B95="N/A","N/A",IF(G95&gt;15,"No",IF(G95&lt;-15,"No","Yes")))</f>
        <v>N/A</v>
      </c>
      <c r="I95" s="6">
        <v>0</v>
      </c>
      <c r="J95" s="6">
        <v>0</v>
      </c>
      <c r="K95" s="87" t="str">
        <f t="shared" si="18"/>
        <v>Yes</v>
      </c>
    </row>
    <row r="96" spans="1:11" x14ac:dyDescent="0.25">
      <c r="A96" s="106" t="s">
        <v>906</v>
      </c>
      <c r="B96" s="23" t="s">
        <v>213</v>
      </c>
      <c r="C96" s="46">
        <v>100</v>
      </c>
      <c r="D96" s="5" t="str">
        <f>IF($B96="N/A","N/A",IF(C96&gt;15,"No",IF(C96&lt;-15,"No","Yes")))</f>
        <v>N/A</v>
      </c>
      <c r="E96" s="4">
        <v>100</v>
      </c>
      <c r="F96" s="5" t="str">
        <f>IF($B96="N/A","N/A",IF(E96&gt;15,"No",IF(E96&lt;-15,"No","Yes")))</f>
        <v>N/A</v>
      </c>
      <c r="G96" s="4">
        <v>99.999851616000001</v>
      </c>
      <c r="H96" s="5" t="str">
        <f>IF($B96="N/A","N/A",IF(G96&gt;15,"No",IF(G96&lt;-15,"No","Yes")))</f>
        <v>N/A</v>
      </c>
      <c r="I96" s="6">
        <v>0</v>
      </c>
      <c r="J96" s="6">
        <v>0</v>
      </c>
      <c r="K96" s="87" t="str">
        <f t="shared" si="18"/>
        <v>Yes</v>
      </c>
    </row>
    <row r="97" spans="1:11" x14ac:dyDescent="0.25">
      <c r="A97" s="106" t="s">
        <v>907</v>
      </c>
      <c r="B97" s="23" t="s">
        <v>213</v>
      </c>
      <c r="C97" s="46">
        <v>99.614258301000007</v>
      </c>
      <c r="D97" s="5" t="str">
        <f>IF($B97="N/A","N/A",IF(C97&gt;15,"No",IF(C97&lt;-15,"No","Yes")))</f>
        <v>N/A</v>
      </c>
      <c r="E97" s="4">
        <v>99.664269070000003</v>
      </c>
      <c r="F97" s="5" t="str">
        <f>IF($B97="N/A","N/A",IF(E97&gt;15,"No",IF(E97&lt;-15,"No","Yes")))</f>
        <v>N/A</v>
      </c>
      <c r="G97" s="4">
        <v>99.678616152999993</v>
      </c>
      <c r="H97" s="5" t="str">
        <f>IF($B97="N/A","N/A",IF(G97&gt;15,"No",IF(G97&lt;-15,"No","Yes")))</f>
        <v>N/A</v>
      </c>
      <c r="I97" s="6">
        <v>5.0200000000000002E-2</v>
      </c>
      <c r="J97" s="6">
        <v>1.44E-2</v>
      </c>
      <c r="K97" s="87" t="str">
        <f t="shared" si="18"/>
        <v>Yes</v>
      </c>
    </row>
    <row r="98" spans="1:11" x14ac:dyDescent="0.25">
      <c r="A98" s="106" t="s">
        <v>43</v>
      </c>
      <c r="B98" s="23" t="s">
        <v>223</v>
      </c>
      <c r="C98" s="46">
        <v>95.245204708000003</v>
      </c>
      <c r="D98" s="5" t="str">
        <f>IF($B98="N/A","N/A",IF(C98&gt;100,"No",IF(C98&lt;98,"No","Yes")))</f>
        <v>No</v>
      </c>
      <c r="E98" s="4">
        <v>96.695694906</v>
      </c>
      <c r="F98" s="5" t="str">
        <f>IF($B98="N/A","N/A",IF(E98&gt;100,"No",IF(E98&lt;98,"No","Yes")))</f>
        <v>No</v>
      </c>
      <c r="G98" s="4">
        <v>88.630755788000002</v>
      </c>
      <c r="H98" s="5" t="str">
        <f>IF($B98="N/A","N/A",IF(G98&gt;100,"No",IF(G98&lt;98,"No","Yes")))</f>
        <v>No</v>
      </c>
      <c r="I98" s="6">
        <v>1.5229999999999999</v>
      </c>
      <c r="J98" s="6">
        <v>-8.34</v>
      </c>
      <c r="K98" s="87" t="str">
        <f t="shared" si="18"/>
        <v>Yes</v>
      </c>
    </row>
    <row r="99" spans="1:11" x14ac:dyDescent="0.25">
      <c r="A99" s="106" t="s">
        <v>44</v>
      </c>
      <c r="B99" s="23" t="s">
        <v>213</v>
      </c>
      <c r="C99" s="46">
        <v>44.606921333999999</v>
      </c>
      <c r="D99" s="5" t="str">
        <f>IF($B99="N/A","N/A",IF(C99&gt;15,"No",IF(C99&lt;-15,"No","Yes")))</f>
        <v>N/A</v>
      </c>
      <c r="E99" s="4">
        <v>44.495016712999998</v>
      </c>
      <c r="F99" s="5" t="str">
        <f>IF($B99="N/A","N/A",IF(E99&gt;15,"No",IF(E99&lt;-15,"No","Yes")))</f>
        <v>N/A</v>
      </c>
      <c r="G99" s="4">
        <v>34.869650604999997</v>
      </c>
      <c r="H99" s="5" t="str">
        <f>IF($B99="N/A","N/A",IF(G99&gt;15,"No",IF(G99&lt;-15,"No","Yes")))</f>
        <v>N/A</v>
      </c>
      <c r="I99" s="6">
        <v>-0.251</v>
      </c>
      <c r="J99" s="6">
        <v>-21.6</v>
      </c>
      <c r="K99" s="87" t="str">
        <f t="shared" si="18"/>
        <v>Yes</v>
      </c>
    </row>
    <row r="100" spans="1:11" x14ac:dyDescent="0.25">
      <c r="A100" s="106" t="s">
        <v>45</v>
      </c>
      <c r="B100" s="23" t="s">
        <v>213</v>
      </c>
      <c r="C100" s="46">
        <v>37.736174073999997</v>
      </c>
      <c r="D100" s="5" t="str">
        <f>IF($B100="N/A","N/A",IF(C100&gt;15,"No",IF(C100&lt;-15,"No","Yes")))</f>
        <v>N/A</v>
      </c>
      <c r="E100" s="4">
        <v>34.283773990999997</v>
      </c>
      <c r="F100" s="5" t="str">
        <f>IF($B100="N/A","N/A",IF(E100&gt;15,"No",IF(E100&lt;-15,"No","Yes")))</f>
        <v>N/A</v>
      </c>
      <c r="G100" s="4">
        <v>40.109099053999998</v>
      </c>
      <c r="H100" s="5" t="str">
        <f>IF($B100="N/A","N/A",IF(G100&gt;15,"No",IF(G100&lt;-15,"No","Yes")))</f>
        <v>N/A</v>
      </c>
      <c r="I100" s="6">
        <v>-9.15</v>
      </c>
      <c r="J100" s="6">
        <v>16.989999999999998</v>
      </c>
      <c r="K100" s="87" t="str">
        <f t="shared" si="18"/>
        <v>Yes</v>
      </c>
    </row>
    <row r="101" spans="1:11" x14ac:dyDescent="0.25">
      <c r="A101" s="106" t="s">
        <v>355</v>
      </c>
      <c r="B101" s="23" t="s">
        <v>213</v>
      </c>
      <c r="C101" s="46">
        <v>82.343095407000007</v>
      </c>
      <c r="D101" s="5" t="str">
        <f>IF($B101="N/A","N/A",IF(C101&gt;15,"No",IF(C101&lt;-15,"No","Yes")))</f>
        <v>N/A</v>
      </c>
      <c r="E101" s="4">
        <v>78.778790704000002</v>
      </c>
      <c r="F101" s="5" t="str">
        <f>IF($B101="N/A","N/A",IF(E101&gt;15,"No",IF(E101&lt;-15,"No","Yes")))</f>
        <v>N/A</v>
      </c>
      <c r="G101" s="4">
        <v>74.978749660000005</v>
      </c>
      <c r="H101" s="5" t="str">
        <f>IF($B101="N/A","N/A",IF(G101&gt;15,"No",IF(G101&lt;-15,"No","Yes")))</f>
        <v>N/A</v>
      </c>
      <c r="I101" s="6">
        <v>-4.33</v>
      </c>
      <c r="J101" s="6">
        <v>-4.82</v>
      </c>
      <c r="K101" s="87" t="str">
        <f t="shared" si="18"/>
        <v>Yes</v>
      </c>
    </row>
    <row r="102" spans="1:11" x14ac:dyDescent="0.25">
      <c r="A102" s="106" t="s">
        <v>46</v>
      </c>
      <c r="B102" s="23" t="s">
        <v>213</v>
      </c>
      <c r="C102" s="46">
        <v>0</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87" t="str">
        <f t="shared" si="18"/>
        <v>N/A</v>
      </c>
    </row>
    <row r="103" spans="1:11" x14ac:dyDescent="0.25">
      <c r="A103" s="106" t="s">
        <v>47</v>
      </c>
      <c r="B103" s="23" t="s">
        <v>213</v>
      </c>
      <c r="C103" s="46">
        <v>17.656904593</v>
      </c>
      <c r="D103" s="5" t="str">
        <f>IF($B103="N/A","N/A",IF(C103&gt;15,"No",IF(C103&lt;-15,"No","Yes")))</f>
        <v>N/A</v>
      </c>
      <c r="E103" s="4">
        <v>21.221209296000001</v>
      </c>
      <c r="F103" s="5" t="str">
        <f>IF($B103="N/A","N/A",IF(E103&gt;15,"No",IF(E103&lt;-15,"No","Yes")))</f>
        <v>N/A</v>
      </c>
      <c r="G103" s="4">
        <v>25.021250340000002</v>
      </c>
      <c r="H103" s="5" t="str">
        <f>IF($B103="N/A","N/A",IF(G103&gt;15,"No",IF(G103&lt;-15,"No","Yes")))</f>
        <v>N/A</v>
      </c>
      <c r="I103" s="6">
        <v>20.190000000000001</v>
      </c>
      <c r="J103" s="6">
        <v>17.91</v>
      </c>
      <c r="K103" s="87" t="str">
        <f t="shared" si="18"/>
        <v>Yes</v>
      </c>
    </row>
    <row r="104" spans="1:11" x14ac:dyDescent="0.25">
      <c r="A104" s="106" t="s">
        <v>33</v>
      </c>
      <c r="B104" s="23" t="s">
        <v>223</v>
      </c>
      <c r="C104" s="46">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7" t="str">
        <f t="shared" si="18"/>
        <v>Yes</v>
      </c>
    </row>
    <row r="105" spans="1:11" ht="25" x14ac:dyDescent="0.25">
      <c r="A105" s="106" t="s">
        <v>48</v>
      </c>
      <c r="B105" s="31" t="s">
        <v>223</v>
      </c>
      <c r="C105" s="46">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7" t="str">
        <f t="shared" si="18"/>
        <v>Yes</v>
      </c>
    </row>
    <row r="106" spans="1:11" x14ac:dyDescent="0.25">
      <c r="A106" s="106" t="s">
        <v>49</v>
      </c>
      <c r="B106" s="31" t="s">
        <v>213</v>
      </c>
      <c r="C106" s="46">
        <v>100</v>
      </c>
      <c r="D106" s="5" t="str">
        <f>IF($B106="N/A","N/A",IF(C106&gt;15,"No",IF(C106&lt;-15,"No","Yes")))</f>
        <v>N/A</v>
      </c>
      <c r="E106" s="4">
        <v>99.963422393000002</v>
      </c>
      <c r="F106" s="5" t="str">
        <f>IF($B106="N/A","N/A",IF(E106&gt;15,"No",IF(E106&lt;-15,"No","Yes")))</f>
        <v>N/A</v>
      </c>
      <c r="G106" s="4">
        <v>97.968693689999995</v>
      </c>
      <c r="H106" s="5" t="str">
        <f>IF($B106="N/A","N/A",IF(G106&gt;15,"No",IF(G106&lt;-15,"No","Yes")))</f>
        <v>N/A</v>
      </c>
      <c r="I106" s="6">
        <v>-3.6999999999999998E-2</v>
      </c>
      <c r="J106" s="6">
        <v>-2</v>
      </c>
      <c r="K106" s="87" t="str">
        <f>IF(J106="Div by 0", "N/A", IF(J106="N/A","N/A", IF(J106&gt;30, "No", IF(J106&lt;-30, "No", "Yes"))))</f>
        <v>Yes</v>
      </c>
    </row>
    <row r="107" spans="1:11" x14ac:dyDescent="0.25">
      <c r="A107" s="106" t="s">
        <v>908</v>
      </c>
      <c r="B107" s="23" t="s">
        <v>213</v>
      </c>
      <c r="C107" s="55">
        <v>64.019882796999994</v>
      </c>
      <c r="D107" s="5" t="str">
        <f t="shared" ref="D107:D130" si="19">IF($B107="N/A","N/A",IF(C107&gt;15,"No",IF(C107&lt;-15,"No","Yes")))</f>
        <v>N/A</v>
      </c>
      <c r="E107" s="5">
        <v>60.497712149999998</v>
      </c>
      <c r="F107" s="5" t="str">
        <f t="shared" ref="F107:F130" si="20">IF($B107="N/A","N/A",IF(E107&gt;15,"No",IF(E107&lt;-15,"No","Yes")))</f>
        <v>N/A</v>
      </c>
      <c r="G107" s="4">
        <v>65.821193278999999</v>
      </c>
      <c r="H107" s="5" t="str">
        <f t="shared" ref="H107:H130" si="21">IF($B107="N/A","N/A",IF(G107&gt;15,"No",IF(G107&lt;-15,"No","Yes")))</f>
        <v>N/A</v>
      </c>
      <c r="I107" s="6">
        <v>-5.5</v>
      </c>
      <c r="J107" s="6">
        <v>8.7989999999999995</v>
      </c>
      <c r="K107" s="87" t="str">
        <f t="shared" ref="K107:K130" si="22">IF(J107="Div by 0", "N/A", IF(J107="N/A","N/A", IF(J107&gt;30, "No", IF(J107&lt;-30, "No", "Yes"))))</f>
        <v>Yes</v>
      </c>
    </row>
    <row r="108" spans="1:11" x14ac:dyDescent="0.25">
      <c r="A108" s="106" t="s">
        <v>909</v>
      </c>
      <c r="B108" s="23" t="s">
        <v>213</v>
      </c>
      <c r="C108" s="55">
        <v>14.396346426999999</v>
      </c>
      <c r="D108" s="23" t="s">
        <v>213</v>
      </c>
      <c r="E108" s="5">
        <v>13.136236035</v>
      </c>
      <c r="F108" s="23" t="s">
        <v>213</v>
      </c>
      <c r="G108" s="4">
        <v>9.5651703669000003</v>
      </c>
      <c r="H108" s="23" t="s">
        <v>213</v>
      </c>
      <c r="I108" s="6">
        <v>-8.75</v>
      </c>
      <c r="J108" s="6">
        <v>-27.2</v>
      </c>
      <c r="K108" s="87" t="str">
        <f t="shared" si="22"/>
        <v>Yes</v>
      </c>
    </row>
    <row r="109" spans="1:11" x14ac:dyDescent="0.25">
      <c r="A109" s="106" t="s">
        <v>910</v>
      </c>
      <c r="B109" s="23" t="s">
        <v>213</v>
      </c>
      <c r="C109" s="55">
        <v>0.72894028899999996</v>
      </c>
      <c r="D109" s="5" t="str">
        <f t="shared" si="19"/>
        <v>N/A</v>
      </c>
      <c r="E109" s="5">
        <v>1.080439857</v>
      </c>
      <c r="F109" s="5" t="str">
        <f t="shared" si="20"/>
        <v>N/A</v>
      </c>
      <c r="G109" s="4">
        <v>1.4373154716000001</v>
      </c>
      <c r="H109" s="5" t="str">
        <f t="shared" si="21"/>
        <v>N/A</v>
      </c>
      <c r="I109" s="6">
        <v>48.22</v>
      </c>
      <c r="J109" s="6">
        <v>33.03</v>
      </c>
      <c r="K109" s="87" t="str">
        <f t="shared" si="22"/>
        <v>No</v>
      </c>
    </row>
    <row r="110" spans="1:11" x14ac:dyDescent="0.25">
      <c r="A110" s="106" t="s">
        <v>911</v>
      </c>
      <c r="B110" s="23" t="s">
        <v>213</v>
      </c>
      <c r="C110" s="55">
        <v>0</v>
      </c>
      <c r="D110" s="5" t="str">
        <f t="shared" si="19"/>
        <v>N/A</v>
      </c>
      <c r="E110" s="5">
        <v>0</v>
      </c>
      <c r="F110" s="5" t="str">
        <f t="shared" si="20"/>
        <v>N/A</v>
      </c>
      <c r="G110" s="4">
        <v>0</v>
      </c>
      <c r="H110" s="5" t="str">
        <f t="shared" si="21"/>
        <v>N/A</v>
      </c>
      <c r="I110" s="6" t="s">
        <v>1749</v>
      </c>
      <c r="J110" s="6" t="s">
        <v>1749</v>
      </c>
      <c r="K110" s="87" t="str">
        <f t="shared" si="22"/>
        <v>N/A</v>
      </c>
    </row>
    <row r="111" spans="1:11" x14ac:dyDescent="0.25">
      <c r="A111" s="106" t="s">
        <v>912</v>
      </c>
      <c r="B111" s="23" t="s">
        <v>213</v>
      </c>
      <c r="C111" s="55">
        <v>1.46779324E-2</v>
      </c>
      <c r="D111" s="5" t="str">
        <f t="shared" si="19"/>
        <v>N/A</v>
      </c>
      <c r="E111" s="5">
        <v>0.15786550260000001</v>
      </c>
      <c r="F111" s="5" t="str">
        <f t="shared" si="20"/>
        <v>N/A</v>
      </c>
      <c r="G111" s="4">
        <v>0.40753834300000003</v>
      </c>
      <c r="H111" s="5" t="str">
        <f t="shared" si="21"/>
        <v>N/A</v>
      </c>
      <c r="I111" s="6">
        <v>975.5</v>
      </c>
      <c r="J111" s="6">
        <v>158.19999999999999</v>
      </c>
      <c r="K111" s="87" t="str">
        <f t="shared" si="22"/>
        <v>No</v>
      </c>
    </row>
    <row r="112" spans="1:11" x14ac:dyDescent="0.25">
      <c r="A112" s="106" t="s">
        <v>913</v>
      </c>
      <c r="B112" s="23" t="s">
        <v>213</v>
      </c>
      <c r="C112" s="55">
        <v>9.3195982295000004</v>
      </c>
      <c r="D112" s="5" t="str">
        <f t="shared" si="19"/>
        <v>N/A</v>
      </c>
      <c r="E112" s="5">
        <v>7.878419654</v>
      </c>
      <c r="F112" s="5" t="str">
        <f t="shared" si="20"/>
        <v>N/A</v>
      </c>
      <c r="G112" s="4">
        <v>7.0611848781999997</v>
      </c>
      <c r="H112" s="5" t="str">
        <f t="shared" si="21"/>
        <v>N/A</v>
      </c>
      <c r="I112" s="6">
        <v>-15.5</v>
      </c>
      <c r="J112" s="6">
        <v>-10.4</v>
      </c>
      <c r="K112" s="87" t="str">
        <f t="shared" si="22"/>
        <v>Yes</v>
      </c>
    </row>
    <row r="113" spans="1:11" x14ac:dyDescent="0.25">
      <c r="A113" s="106" t="s">
        <v>914</v>
      </c>
      <c r="B113" s="23" t="s">
        <v>213</v>
      </c>
      <c r="C113" s="55">
        <v>1.20945498E-2</v>
      </c>
      <c r="D113" s="5" t="str">
        <f t="shared" si="19"/>
        <v>N/A</v>
      </c>
      <c r="E113" s="5">
        <v>7.8926097599999995E-2</v>
      </c>
      <c r="F113" s="5" t="str">
        <f t="shared" si="20"/>
        <v>N/A</v>
      </c>
      <c r="G113" s="4">
        <v>0.62073648159999995</v>
      </c>
      <c r="H113" s="5" t="str">
        <f t="shared" si="21"/>
        <v>N/A</v>
      </c>
      <c r="I113" s="6">
        <v>552.6</v>
      </c>
      <c r="J113" s="6">
        <v>686.5</v>
      </c>
      <c r="K113" s="87" t="str">
        <f t="shared" si="22"/>
        <v>No</v>
      </c>
    </row>
    <row r="114" spans="1:11" x14ac:dyDescent="0.25">
      <c r="A114" s="106" t="s">
        <v>915</v>
      </c>
      <c r="B114" s="23" t="s">
        <v>213</v>
      </c>
      <c r="C114" s="55">
        <v>0</v>
      </c>
      <c r="D114" s="5" t="str">
        <f t="shared" si="19"/>
        <v>N/A</v>
      </c>
      <c r="E114" s="5">
        <v>1.2908163000000001E-3</v>
      </c>
      <c r="F114" s="5" t="str">
        <f t="shared" si="20"/>
        <v>N/A</v>
      </c>
      <c r="G114" s="4">
        <v>0</v>
      </c>
      <c r="H114" s="5" t="str">
        <f t="shared" si="21"/>
        <v>N/A</v>
      </c>
      <c r="I114" s="6" t="s">
        <v>1749</v>
      </c>
      <c r="J114" s="6">
        <v>-100</v>
      </c>
      <c r="K114" s="87" t="str">
        <f t="shared" si="22"/>
        <v>No</v>
      </c>
    </row>
    <row r="115" spans="1:11" x14ac:dyDescent="0.25">
      <c r="A115" s="106" t="s">
        <v>916</v>
      </c>
      <c r="B115" s="23" t="s">
        <v>213</v>
      </c>
      <c r="C115" s="55">
        <v>0.38953144719999999</v>
      </c>
      <c r="D115" s="5" t="str">
        <f t="shared" si="19"/>
        <v>N/A</v>
      </c>
      <c r="E115" s="5">
        <v>0.50910060980000005</v>
      </c>
      <c r="F115" s="5" t="str">
        <f t="shared" si="20"/>
        <v>N/A</v>
      </c>
      <c r="G115" s="4">
        <v>1.2101218E-3</v>
      </c>
      <c r="H115" s="5" t="str">
        <f t="shared" si="21"/>
        <v>N/A</v>
      </c>
      <c r="I115" s="6">
        <v>30.7</v>
      </c>
      <c r="J115" s="6">
        <v>-99.8</v>
      </c>
      <c r="K115" s="87" t="str">
        <f t="shared" si="22"/>
        <v>No</v>
      </c>
    </row>
    <row r="116" spans="1:11" x14ac:dyDescent="0.25">
      <c r="A116" s="106" t="s">
        <v>917</v>
      </c>
      <c r="B116" s="23" t="s">
        <v>213</v>
      </c>
      <c r="C116" s="55">
        <v>2.4916101675000002</v>
      </c>
      <c r="D116" s="5" t="str">
        <f t="shared" si="19"/>
        <v>N/A</v>
      </c>
      <c r="E116" s="5">
        <v>2.2580214030999999</v>
      </c>
      <c r="F116" s="5" t="str">
        <f t="shared" si="20"/>
        <v>N/A</v>
      </c>
      <c r="G116" s="4">
        <v>6.9271560000000003E-3</v>
      </c>
      <c r="H116" s="5" t="str">
        <f t="shared" si="21"/>
        <v>N/A</v>
      </c>
      <c r="I116" s="6">
        <v>-9.3800000000000008</v>
      </c>
      <c r="J116" s="6">
        <v>-99.7</v>
      </c>
      <c r="K116" s="87" t="str">
        <f t="shared" si="22"/>
        <v>No</v>
      </c>
    </row>
    <row r="117" spans="1:11" x14ac:dyDescent="0.25">
      <c r="A117" s="106" t="s">
        <v>918</v>
      </c>
      <c r="B117" s="23" t="s">
        <v>213</v>
      </c>
      <c r="C117" s="55">
        <v>0.44788321980000001</v>
      </c>
      <c r="D117" s="5" t="str">
        <f t="shared" si="19"/>
        <v>N/A</v>
      </c>
      <c r="E117" s="5">
        <v>0.38535080529999999</v>
      </c>
      <c r="F117" s="5" t="str">
        <f t="shared" si="20"/>
        <v>N/A</v>
      </c>
      <c r="G117" s="4">
        <v>2.7998371399999999E-2</v>
      </c>
      <c r="H117" s="5" t="str">
        <f t="shared" si="21"/>
        <v>N/A</v>
      </c>
      <c r="I117" s="6">
        <v>-14</v>
      </c>
      <c r="J117" s="6">
        <v>-92.7</v>
      </c>
      <c r="K117" s="87" t="str">
        <f t="shared" si="22"/>
        <v>No</v>
      </c>
    </row>
    <row r="118" spans="1:11" x14ac:dyDescent="0.25">
      <c r="A118" s="106" t="s">
        <v>919</v>
      </c>
      <c r="B118" s="23" t="s">
        <v>213</v>
      </c>
      <c r="C118" s="55">
        <v>0.99201059179999995</v>
      </c>
      <c r="D118" s="5" t="str">
        <f t="shared" si="19"/>
        <v>N/A</v>
      </c>
      <c r="E118" s="5">
        <v>0.78682128900000003</v>
      </c>
      <c r="F118" s="5" t="str">
        <f t="shared" si="20"/>
        <v>N/A</v>
      </c>
      <c r="G118" s="4">
        <v>2.2595432999999998E-3</v>
      </c>
      <c r="H118" s="5" t="str">
        <f t="shared" si="21"/>
        <v>N/A</v>
      </c>
      <c r="I118" s="6">
        <v>-20.7</v>
      </c>
      <c r="J118" s="6">
        <v>-99.7</v>
      </c>
      <c r="K118" s="87" t="str">
        <f t="shared" si="22"/>
        <v>No</v>
      </c>
    </row>
    <row r="119" spans="1:11" x14ac:dyDescent="0.25">
      <c r="A119" s="106" t="s">
        <v>920</v>
      </c>
      <c r="B119" s="23" t="s">
        <v>213</v>
      </c>
      <c r="C119" s="55">
        <v>21.583770775000001</v>
      </c>
      <c r="D119" s="5" t="str">
        <f t="shared" si="19"/>
        <v>N/A</v>
      </c>
      <c r="E119" s="5">
        <v>26.366051814999999</v>
      </c>
      <c r="F119" s="5" t="str">
        <f t="shared" si="20"/>
        <v>N/A</v>
      </c>
      <c r="G119" s="4">
        <v>24.613636354</v>
      </c>
      <c r="H119" s="5" t="str">
        <f t="shared" si="21"/>
        <v>N/A</v>
      </c>
      <c r="I119" s="6">
        <v>22.16</v>
      </c>
      <c r="J119" s="6">
        <v>-6.65</v>
      </c>
      <c r="K119" s="87" t="str">
        <f t="shared" si="22"/>
        <v>Yes</v>
      </c>
    </row>
    <row r="120" spans="1:11" x14ac:dyDescent="0.25">
      <c r="A120" s="106" t="s">
        <v>921</v>
      </c>
      <c r="B120" s="23" t="s">
        <v>213</v>
      </c>
      <c r="C120" s="55">
        <v>0.23273978570000001</v>
      </c>
      <c r="D120" s="5" t="str">
        <f t="shared" si="19"/>
        <v>N/A</v>
      </c>
      <c r="E120" s="5">
        <v>2.0132742048000001</v>
      </c>
      <c r="F120" s="5" t="str">
        <f t="shared" si="20"/>
        <v>N/A</v>
      </c>
      <c r="G120" s="4">
        <v>4.9677861681</v>
      </c>
      <c r="H120" s="5" t="str">
        <f t="shared" si="21"/>
        <v>N/A</v>
      </c>
      <c r="I120" s="6">
        <v>765</v>
      </c>
      <c r="J120" s="6">
        <v>146.80000000000001</v>
      </c>
      <c r="K120" s="87" t="str">
        <f t="shared" si="22"/>
        <v>No</v>
      </c>
    </row>
    <row r="121" spans="1:11" x14ac:dyDescent="0.25">
      <c r="A121" s="106" t="s">
        <v>922</v>
      </c>
      <c r="B121" s="23" t="s">
        <v>213</v>
      </c>
      <c r="C121" s="55">
        <v>10.592890171000001</v>
      </c>
      <c r="D121" s="5" t="str">
        <f t="shared" si="19"/>
        <v>N/A</v>
      </c>
      <c r="E121" s="5">
        <v>12.943822344000001</v>
      </c>
      <c r="F121" s="5" t="str">
        <f t="shared" si="20"/>
        <v>N/A</v>
      </c>
      <c r="G121" s="4">
        <v>7.5574346449999998</v>
      </c>
      <c r="H121" s="5" t="str">
        <f t="shared" si="21"/>
        <v>N/A</v>
      </c>
      <c r="I121" s="6">
        <v>22.19</v>
      </c>
      <c r="J121" s="6">
        <v>-41.6</v>
      </c>
      <c r="K121" s="87" t="str">
        <f t="shared" si="22"/>
        <v>No</v>
      </c>
    </row>
    <row r="122" spans="1:11" x14ac:dyDescent="0.25">
      <c r="A122" s="106" t="s">
        <v>923</v>
      </c>
      <c r="B122" s="23" t="s">
        <v>213</v>
      </c>
      <c r="C122" s="55">
        <v>0</v>
      </c>
      <c r="D122" s="5" t="str">
        <f t="shared" si="19"/>
        <v>N/A</v>
      </c>
      <c r="E122" s="5">
        <v>0</v>
      </c>
      <c r="F122" s="5" t="str">
        <f t="shared" si="20"/>
        <v>N/A</v>
      </c>
      <c r="G122" s="4">
        <v>0</v>
      </c>
      <c r="H122" s="5" t="str">
        <f t="shared" si="21"/>
        <v>N/A</v>
      </c>
      <c r="I122" s="6" t="s">
        <v>1749</v>
      </c>
      <c r="J122" s="6" t="s">
        <v>1749</v>
      </c>
      <c r="K122" s="87" t="str">
        <f t="shared" si="22"/>
        <v>N/A</v>
      </c>
    </row>
    <row r="123" spans="1:11" x14ac:dyDescent="0.25">
      <c r="A123" s="106" t="s">
        <v>924</v>
      </c>
      <c r="B123" s="23" t="s">
        <v>213</v>
      </c>
      <c r="C123" s="55">
        <v>2.4853109228000001</v>
      </c>
      <c r="D123" s="5" t="str">
        <f t="shared" si="19"/>
        <v>N/A</v>
      </c>
      <c r="E123" s="5">
        <v>2.9090741014999999</v>
      </c>
      <c r="F123" s="5" t="str">
        <f t="shared" si="20"/>
        <v>N/A</v>
      </c>
      <c r="G123" s="4">
        <v>2.6348588221</v>
      </c>
      <c r="H123" s="5" t="str">
        <f t="shared" si="21"/>
        <v>N/A</v>
      </c>
      <c r="I123" s="6">
        <v>17.05</v>
      </c>
      <c r="J123" s="6">
        <v>-9.43</v>
      </c>
      <c r="K123" s="87" t="str">
        <f t="shared" si="22"/>
        <v>Yes</v>
      </c>
    </row>
    <row r="124" spans="1:11" x14ac:dyDescent="0.25">
      <c r="A124" s="106" t="s">
        <v>925</v>
      </c>
      <c r="B124" s="23" t="s">
        <v>213</v>
      </c>
      <c r="C124" s="55">
        <v>7.7252280000000004E-4</v>
      </c>
      <c r="D124" s="5" t="str">
        <f t="shared" si="19"/>
        <v>N/A</v>
      </c>
      <c r="E124" s="5">
        <v>6.9198399999999998E-4</v>
      </c>
      <c r="F124" s="5" t="str">
        <f t="shared" si="20"/>
        <v>N/A</v>
      </c>
      <c r="G124" s="4">
        <v>4.6018719999999999E-4</v>
      </c>
      <c r="H124" s="5" t="str">
        <f t="shared" si="21"/>
        <v>N/A</v>
      </c>
      <c r="I124" s="6">
        <v>-10.4</v>
      </c>
      <c r="J124" s="6">
        <v>-33.5</v>
      </c>
      <c r="K124" s="87" t="str">
        <f t="shared" si="22"/>
        <v>No</v>
      </c>
    </row>
    <row r="125" spans="1:11" x14ac:dyDescent="0.25">
      <c r="A125" s="106" t="s">
        <v>926</v>
      </c>
      <c r="B125" s="23" t="s">
        <v>213</v>
      </c>
      <c r="C125" s="55">
        <v>4.0199232234000002</v>
      </c>
      <c r="D125" s="5" t="str">
        <f t="shared" si="19"/>
        <v>N/A</v>
      </c>
      <c r="E125" s="5">
        <v>4.9037645438000004</v>
      </c>
      <c r="F125" s="5" t="str">
        <f t="shared" si="20"/>
        <v>N/A</v>
      </c>
      <c r="G125" s="4">
        <v>4.3797497585</v>
      </c>
      <c r="H125" s="5" t="str">
        <f t="shared" si="21"/>
        <v>N/A</v>
      </c>
      <c r="I125" s="6">
        <v>21.99</v>
      </c>
      <c r="J125" s="6">
        <v>-10.7</v>
      </c>
      <c r="K125" s="87" t="str">
        <f t="shared" si="22"/>
        <v>Yes</v>
      </c>
    </row>
    <row r="126" spans="1:11" x14ac:dyDescent="0.25">
      <c r="A126" s="106" t="s">
        <v>927</v>
      </c>
      <c r="B126" s="23" t="s">
        <v>213</v>
      </c>
      <c r="C126" s="55">
        <v>3.6436520323999999</v>
      </c>
      <c r="D126" s="5" t="str">
        <f t="shared" si="19"/>
        <v>N/A</v>
      </c>
      <c r="E126" s="5">
        <v>2.9635168294000001</v>
      </c>
      <c r="F126" s="5" t="str">
        <f t="shared" si="20"/>
        <v>N/A</v>
      </c>
      <c r="G126" s="4">
        <v>0.58806562790000005</v>
      </c>
      <c r="H126" s="5" t="str">
        <f t="shared" si="21"/>
        <v>N/A</v>
      </c>
      <c r="I126" s="6">
        <v>-18.7</v>
      </c>
      <c r="J126" s="6">
        <v>-80.2</v>
      </c>
      <c r="K126" s="87" t="str">
        <f t="shared" si="22"/>
        <v>No</v>
      </c>
    </row>
    <row r="127" spans="1:11" x14ac:dyDescent="0.25">
      <c r="A127" s="106" t="s">
        <v>928</v>
      </c>
      <c r="B127" s="23" t="s">
        <v>213</v>
      </c>
      <c r="C127" s="55">
        <v>0</v>
      </c>
      <c r="D127" s="5" t="str">
        <f t="shared" si="19"/>
        <v>N/A</v>
      </c>
      <c r="E127" s="5">
        <v>3.0970719599999998E-2</v>
      </c>
      <c r="F127" s="5" t="str">
        <f t="shared" si="20"/>
        <v>N/A</v>
      </c>
      <c r="G127" s="4">
        <v>3.9637843902999998</v>
      </c>
      <c r="H127" s="5" t="str">
        <f t="shared" si="21"/>
        <v>N/A</v>
      </c>
      <c r="I127" s="6" t="s">
        <v>1749</v>
      </c>
      <c r="J127" s="6">
        <v>12698</v>
      </c>
      <c r="K127" s="87" t="str">
        <f t="shared" si="22"/>
        <v>No</v>
      </c>
    </row>
    <row r="128" spans="1:11" x14ac:dyDescent="0.25">
      <c r="A128" s="106" t="s">
        <v>929</v>
      </c>
      <c r="B128" s="23" t="s">
        <v>213</v>
      </c>
      <c r="C128" s="55">
        <v>0.36945970010000001</v>
      </c>
      <c r="D128" s="5" t="str">
        <f t="shared" si="19"/>
        <v>N/A</v>
      </c>
      <c r="E128" s="5">
        <v>0.40362849789999999</v>
      </c>
      <c r="F128" s="5" t="str">
        <f t="shared" si="20"/>
        <v>N/A</v>
      </c>
      <c r="G128" s="4">
        <v>0.35064070470000003</v>
      </c>
      <c r="H128" s="5" t="str">
        <f t="shared" si="21"/>
        <v>N/A</v>
      </c>
      <c r="I128" s="6">
        <v>9.2479999999999993</v>
      </c>
      <c r="J128" s="6">
        <v>-13.1</v>
      </c>
      <c r="K128" s="87" t="str">
        <f t="shared" si="22"/>
        <v>Yes</v>
      </c>
    </row>
    <row r="129" spans="1:11" x14ac:dyDescent="0.25">
      <c r="A129" s="106" t="s">
        <v>930</v>
      </c>
      <c r="B129" s="23" t="s">
        <v>213</v>
      </c>
      <c r="C129" s="55">
        <v>0</v>
      </c>
      <c r="D129" s="5" t="str">
        <f t="shared" si="19"/>
        <v>N/A</v>
      </c>
      <c r="E129" s="5">
        <v>0</v>
      </c>
      <c r="F129" s="5" t="str">
        <f t="shared" si="20"/>
        <v>N/A</v>
      </c>
      <c r="G129" s="4">
        <v>0</v>
      </c>
      <c r="H129" s="5" t="str">
        <f t="shared" si="21"/>
        <v>N/A</v>
      </c>
      <c r="I129" s="6" t="s">
        <v>1749</v>
      </c>
      <c r="J129" s="6" t="s">
        <v>1749</v>
      </c>
      <c r="K129" s="87" t="str">
        <f t="shared" si="22"/>
        <v>N/A</v>
      </c>
    </row>
    <row r="130" spans="1:11" x14ac:dyDescent="0.25">
      <c r="A130" s="113" t="s">
        <v>931</v>
      </c>
      <c r="B130" s="95" t="s">
        <v>213</v>
      </c>
      <c r="C130" s="114">
        <v>0.23902241699999999</v>
      </c>
      <c r="D130" s="96" t="str">
        <f t="shared" si="19"/>
        <v>N/A</v>
      </c>
      <c r="E130" s="96">
        <v>0.19730859040000001</v>
      </c>
      <c r="F130" s="96" t="str">
        <f t="shared" si="20"/>
        <v>N/A</v>
      </c>
      <c r="G130" s="100">
        <v>0.1708560499</v>
      </c>
      <c r="H130" s="96" t="str">
        <f t="shared" si="21"/>
        <v>N/A</v>
      </c>
      <c r="I130" s="97">
        <v>-17.5</v>
      </c>
      <c r="J130" s="97">
        <v>-13.4</v>
      </c>
      <c r="K130" s="98" t="str">
        <f t="shared" si="22"/>
        <v>Yes</v>
      </c>
    </row>
    <row r="131" spans="1:11" ht="12" customHeight="1" x14ac:dyDescent="0.25">
      <c r="A131" s="180" t="s">
        <v>1619</v>
      </c>
      <c r="B131" s="181"/>
      <c r="C131" s="181"/>
      <c r="D131" s="181"/>
      <c r="E131" s="181"/>
      <c r="F131" s="181"/>
      <c r="G131" s="181"/>
      <c r="H131" s="181"/>
      <c r="I131" s="181"/>
      <c r="J131" s="181"/>
      <c r="K131" s="182"/>
    </row>
    <row r="132" spans="1:11" x14ac:dyDescent="0.25">
      <c r="A132" s="170" t="s">
        <v>1617</v>
      </c>
      <c r="B132" s="171"/>
      <c r="C132" s="171"/>
      <c r="D132" s="171"/>
      <c r="E132" s="171"/>
      <c r="F132" s="171"/>
      <c r="G132" s="171"/>
      <c r="H132" s="171"/>
      <c r="I132" s="171"/>
      <c r="J132" s="171"/>
      <c r="K132" s="172"/>
    </row>
    <row r="133" spans="1:11" x14ac:dyDescent="0.25">
      <c r="A133" s="173" t="s">
        <v>1705</v>
      </c>
      <c r="B133" s="173"/>
      <c r="C133" s="173"/>
      <c r="D133" s="173"/>
      <c r="E133" s="173"/>
      <c r="F133" s="173"/>
      <c r="G133" s="173"/>
      <c r="H133" s="173"/>
      <c r="I133" s="173"/>
      <c r="J133" s="173"/>
      <c r="K133" s="174"/>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7"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1739</v>
      </c>
      <c r="B1" s="162"/>
      <c r="C1" s="162"/>
      <c r="D1" s="162"/>
      <c r="E1" s="162"/>
      <c r="F1" s="162"/>
      <c r="G1" s="162"/>
      <c r="H1" s="162"/>
      <c r="I1" s="162"/>
      <c r="J1" s="162"/>
      <c r="K1" s="163"/>
    </row>
    <row r="2" spans="1:11" ht="13" x14ac:dyDescent="0.3">
      <c r="A2" s="167" t="s">
        <v>1571</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5" customHeight="1"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6" t="s">
        <v>12</v>
      </c>
      <c r="B6" s="23" t="s">
        <v>213</v>
      </c>
      <c r="C6" s="45">
        <v>2372640</v>
      </c>
      <c r="D6" s="5" t="str">
        <f>IF($B6="N/A","N/A",IF(C6&gt;15,"No",IF(C6&lt;-15,"No","Yes")))</f>
        <v>N/A</v>
      </c>
      <c r="E6" s="24">
        <v>2663019</v>
      </c>
      <c r="F6" s="5" t="str">
        <f>IF($B6="N/A","N/A",IF(E6&gt;15,"No",IF(E6&lt;-15,"No","Yes")))</f>
        <v>N/A</v>
      </c>
      <c r="G6" s="24">
        <v>1960217</v>
      </c>
      <c r="H6" s="5" t="str">
        <f>IF($B6="N/A","N/A",IF(G6&gt;15,"No",IF(G6&lt;-15,"No","Yes")))</f>
        <v>N/A</v>
      </c>
      <c r="I6" s="6">
        <v>12.24</v>
      </c>
      <c r="J6" s="6">
        <v>-26.4</v>
      </c>
      <c r="K6" s="87" t="str">
        <f t="shared" ref="K6:K13" si="0">IF(J6="Div by 0", "N/A", IF(J6="N/A","N/A", IF(J6&gt;30, "No", IF(J6&lt;-30, "No", "Yes"))))</f>
        <v>Yes</v>
      </c>
    </row>
    <row r="7" spans="1:11" x14ac:dyDescent="0.25">
      <c r="A7" s="106" t="s">
        <v>30</v>
      </c>
      <c r="B7" s="23" t="s">
        <v>246</v>
      </c>
      <c r="C7" s="46">
        <v>100</v>
      </c>
      <c r="D7" s="5" t="str">
        <f>IF($B7="N/A","N/A",IF(C7&gt;95,"Yes","No"))</f>
        <v>Yes</v>
      </c>
      <c r="E7" s="4">
        <v>100</v>
      </c>
      <c r="F7" s="5" t="str">
        <f>IF($B7="N/A","N/A",IF(E7&gt;95,"Yes","No"))</f>
        <v>Yes</v>
      </c>
      <c r="G7" s="4">
        <v>100</v>
      </c>
      <c r="H7" s="5" t="str">
        <f>IF($B7="N/A","N/A",IF(G7&gt;95,"Yes","No"))</f>
        <v>Yes</v>
      </c>
      <c r="I7" s="6">
        <v>0</v>
      </c>
      <c r="J7" s="6">
        <v>0</v>
      </c>
      <c r="K7" s="87" t="str">
        <f t="shared" si="0"/>
        <v>Yes</v>
      </c>
    </row>
    <row r="8" spans="1:11" x14ac:dyDescent="0.25">
      <c r="A8" s="106" t="s">
        <v>29</v>
      </c>
      <c r="B8" s="23" t="s">
        <v>217</v>
      </c>
      <c r="C8" s="46">
        <v>0</v>
      </c>
      <c r="D8" s="5" t="str">
        <f>IF($B8="N/A","N/A",IF(C8=0,"Yes","No"))</f>
        <v>Yes</v>
      </c>
      <c r="E8" s="4">
        <v>0</v>
      </c>
      <c r="F8" s="5" t="str">
        <f>IF($B8="N/A","N/A",IF(E8=0,"Yes","No"))</f>
        <v>Yes</v>
      </c>
      <c r="G8" s="4">
        <v>0</v>
      </c>
      <c r="H8" s="5" t="str">
        <f>IF($B8="N/A","N/A",IF(G8=0,"Yes","No"))</f>
        <v>Yes</v>
      </c>
      <c r="I8" s="6" t="s">
        <v>1749</v>
      </c>
      <c r="J8" s="6" t="s">
        <v>1749</v>
      </c>
      <c r="K8" s="87" t="str">
        <f t="shared" si="0"/>
        <v>N/A</v>
      </c>
    </row>
    <row r="9" spans="1:11" x14ac:dyDescent="0.25">
      <c r="A9" s="106" t="s">
        <v>849</v>
      </c>
      <c r="B9" s="23" t="s">
        <v>213</v>
      </c>
      <c r="C9" s="48">
        <v>38.487833383999998</v>
      </c>
      <c r="D9" s="5" t="str">
        <f t="shared" ref="D9:D17" si="1">IF($B9="N/A","N/A",IF(C9&gt;15,"No",IF(C9&lt;-15,"No","Yes")))</f>
        <v>N/A</v>
      </c>
      <c r="E9" s="25">
        <v>38.821046713999998</v>
      </c>
      <c r="F9" s="5" t="str">
        <f>IF($B9="N/A","N/A",IF(E9&gt;15,"No",IF(E9&lt;-15,"No","Yes")))</f>
        <v>N/A</v>
      </c>
      <c r="G9" s="25">
        <v>41.820360194999999</v>
      </c>
      <c r="H9" s="5" t="str">
        <f>IF($B9="N/A","N/A",IF(G9&gt;15,"No",IF(G9&lt;-15,"No","Yes")))</f>
        <v>N/A</v>
      </c>
      <c r="I9" s="6">
        <v>0.86580000000000001</v>
      </c>
      <c r="J9" s="6">
        <v>7.726</v>
      </c>
      <c r="K9" s="87" t="str">
        <f t="shared" si="0"/>
        <v>Yes</v>
      </c>
    </row>
    <row r="10" spans="1:11" x14ac:dyDescent="0.25">
      <c r="A10" s="106" t="s">
        <v>16</v>
      </c>
      <c r="B10" s="23" t="s">
        <v>213</v>
      </c>
      <c r="C10" s="46">
        <v>0.78886809629999999</v>
      </c>
      <c r="D10" s="5" t="str">
        <f t="shared" si="1"/>
        <v>N/A</v>
      </c>
      <c r="E10" s="4">
        <v>0.79980653540000002</v>
      </c>
      <c r="F10" s="5" t="str">
        <f>IF($B10="N/A","N/A",IF(E10&gt;15,"No",IF(E10&lt;-15,"No","Yes")))</f>
        <v>N/A</v>
      </c>
      <c r="G10" s="4">
        <v>0.65681503630000004</v>
      </c>
      <c r="H10" s="5" t="str">
        <f>IF($B10="N/A","N/A",IF(G10&gt;15,"No",IF(G10&lt;-15,"No","Yes")))</f>
        <v>N/A</v>
      </c>
      <c r="I10" s="6">
        <v>1.387</v>
      </c>
      <c r="J10" s="6">
        <v>-17.899999999999999</v>
      </c>
      <c r="K10" s="87" t="str">
        <f t="shared" si="0"/>
        <v>Yes</v>
      </c>
    </row>
    <row r="11" spans="1:11" x14ac:dyDescent="0.25">
      <c r="A11" s="106" t="s">
        <v>36</v>
      </c>
      <c r="B11" s="23" t="s">
        <v>213</v>
      </c>
      <c r="C11" s="46">
        <v>7.6349692999999998E-3</v>
      </c>
      <c r="D11" s="5" t="str">
        <f t="shared" si="1"/>
        <v>N/A</v>
      </c>
      <c r="E11" s="4">
        <v>1.1060234E-2</v>
      </c>
      <c r="F11" s="5" t="str">
        <f>IF($B11="N/A","N/A",IF(E11&gt;15,"No",IF(E11&lt;-15,"No","Yes")))</f>
        <v>N/A</v>
      </c>
      <c r="G11" s="4">
        <v>1.29665423E-2</v>
      </c>
      <c r="H11" s="5" t="str">
        <f>IF($B11="N/A","N/A",IF(G11&gt;15,"No",IF(G11&lt;-15,"No","Yes")))</f>
        <v>N/A</v>
      </c>
      <c r="I11" s="6">
        <v>44.86</v>
      </c>
      <c r="J11" s="6">
        <v>17.239999999999998</v>
      </c>
      <c r="K11" s="87" t="str">
        <f t="shared" si="0"/>
        <v>Yes</v>
      </c>
    </row>
    <row r="12" spans="1:11" x14ac:dyDescent="0.25">
      <c r="A12" s="106" t="s">
        <v>37</v>
      </c>
      <c r="B12" s="23" t="s">
        <v>213</v>
      </c>
      <c r="C12" s="46" t="s">
        <v>1749</v>
      </c>
      <c r="D12" s="5" t="str">
        <f t="shared" si="1"/>
        <v>N/A</v>
      </c>
      <c r="E12" s="4" t="s">
        <v>1749</v>
      </c>
      <c r="F12" s="5" t="str">
        <f>IF($B12="N/A","N/A",IF(E12&gt;15,"No",IF(E12&lt;-15,"No","Yes")))</f>
        <v>N/A</v>
      </c>
      <c r="G12" s="4" t="s">
        <v>1749</v>
      </c>
      <c r="H12" s="5" t="str">
        <f>IF($B12="N/A","N/A",IF(G12&gt;15,"No",IF(G12&lt;-15,"No","Yes")))</f>
        <v>N/A</v>
      </c>
      <c r="I12" s="6" t="s">
        <v>1749</v>
      </c>
      <c r="J12" s="6" t="s">
        <v>1749</v>
      </c>
      <c r="K12" s="87" t="str">
        <f t="shared" si="0"/>
        <v>N/A</v>
      </c>
    </row>
    <row r="13" spans="1:11" x14ac:dyDescent="0.25">
      <c r="A13" s="106" t="s">
        <v>38</v>
      </c>
      <c r="B13" s="23" t="s">
        <v>213</v>
      </c>
      <c r="C13" s="46">
        <v>0.92570396099999996</v>
      </c>
      <c r="D13" s="5" t="str">
        <f t="shared" si="1"/>
        <v>N/A</v>
      </c>
      <c r="E13" s="4">
        <v>0.92375692139999999</v>
      </c>
      <c r="F13" s="5" t="str">
        <f>IF($B13="N/A","N/A",IF(E13&gt;15,"No",IF(E13&lt;-15,"No","Yes")))</f>
        <v>N/A</v>
      </c>
      <c r="G13" s="4">
        <v>0.7495500249</v>
      </c>
      <c r="H13" s="5" t="str">
        <f>IF($B13="N/A","N/A",IF(G13&gt;15,"No",IF(G13&lt;-15,"No","Yes")))</f>
        <v>N/A</v>
      </c>
      <c r="I13" s="6">
        <v>-0.21</v>
      </c>
      <c r="J13" s="6">
        <v>-18.899999999999999</v>
      </c>
      <c r="K13" s="87" t="str">
        <f t="shared" si="0"/>
        <v>Yes</v>
      </c>
    </row>
    <row r="14" spans="1:11" x14ac:dyDescent="0.25">
      <c r="A14" s="106" t="s">
        <v>671</v>
      </c>
      <c r="B14" s="23" t="s">
        <v>213</v>
      </c>
      <c r="C14" s="46">
        <v>26.365061702999999</v>
      </c>
      <c r="D14" s="5" t="str">
        <f t="shared" si="1"/>
        <v>N/A</v>
      </c>
      <c r="E14" s="4">
        <v>31.115850092999999</v>
      </c>
      <c r="F14" s="5" t="str">
        <f t="shared" ref="F14:F33" si="2">IF($B14="N/A","N/A",IF(E14&gt;15,"No",IF(E14&lt;-15,"No","Yes")))</f>
        <v>N/A</v>
      </c>
      <c r="G14" s="4">
        <v>28.682487704</v>
      </c>
      <c r="H14" s="5" t="str">
        <f t="shared" ref="H14:H33" si="3">IF($B14="N/A","N/A",IF(G14&gt;15,"No",IF(G14&lt;-15,"No","Yes")))</f>
        <v>N/A</v>
      </c>
      <c r="I14" s="6">
        <v>18.02</v>
      </c>
      <c r="J14" s="6">
        <v>-7.82</v>
      </c>
      <c r="K14" s="87" t="str">
        <f t="shared" ref="K14:K30" si="4">IF(J14="Div by 0", "N/A", IF(J14="N/A","N/A", IF(J14&gt;30, "No", IF(J14&lt;-30, "No", "Yes"))))</f>
        <v>Yes</v>
      </c>
    </row>
    <row r="15" spans="1:11" x14ac:dyDescent="0.25">
      <c r="A15" s="106" t="s">
        <v>672</v>
      </c>
      <c r="B15" s="23" t="s">
        <v>213</v>
      </c>
      <c r="C15" s="46">
        <v>1.6603867422</v>
      </c>
      <c r="D15" s="5" t="str">
        <f t="shared" si="1"/>
        <v>N/A</v>
      </c>
      <c r="E15" s="4">
        <v>1.6043445428000001</v>
      </c>
      <c r="F15" s="5" t="str">
        <f t="shared" si="2"/>
        <v>N/A</v>
      </c>
      <c r="G15" s="4">
        <v>1.837296585</v>
      </c>
      <c r="H15" s="5" t="str">
        <f t="shared" si="3"/>
        <v>N/A</v>
      </c>
      <c r="I15" s="6">
        <v>-3.38</v>
      </c>
      <c r="J15" s="6">
        <v>14.52</v>
      </c>
      <c r="K15" s="87" t="str">
        <f t="shared" si="4"/>
        <v>Yes</v>
      </c>
    </row>
    <row r="16" spans="1:11" x14ac:dyDescent="0.25">
      <c r="A16" s="106" t="s">
        <v>379</v>
      </c>
      <c r="B16" s="23" t="s">
        <v>213</v>
      </c>
      <c r="C16" s="46">
        <v>14.904747454000001</v>
      </c>
      <c r="D16" s="5" t="str">
        <f t="shared" si="1"/>
        <v>N/A</v>
      </c>
      <c r="E16" s="4">
        <v>13.580676668000001</v>
      </c>
      <c r="F16" s="5" t="str">
        <f t="shared" si="2"/>
        <v>N/A</v>
      </c>
      <c r="G16" s="4">
        <v>12.589881630000001</v>
      </c>
      <c r="H16" s="5" t="str">
        <f t="shared" si="3"/>
        <v>N/A</v>
      </c>
      <c r="I16" s="6">
        <v>-8.8800000000000008</v>
      </c>
      <c r="J16" s="6">
        <v>-7.3</v>
      </c>
      <c r="K16" s="87" t="str">
        <f t="shared" si="4"/>
        <v>Yes</v>
      </c>
    </row>
    <row r="17" spans="1:11" x14ac:dyDescent="0.25">
      <c r="A17" s="106" t="s">
        <v>380</v>
      </c>
      <c r="B17" s="23" t="s">
        <v>213</v>
      </c>
      <c r="C17" s="46">
        <v>5.8836148763000002</v>
      </c>
      <c r="D17" s="5" t="str">
        <f t="shared" si="1"/>
        <v>N/A</v>
      </c>
      <c r="E17" s="4">
        <v>5.4567015857000003</v>
      </c>
      <c r="F17" s="5" t="str">
        <f t="shared" si="2"/>
        <v>N/A</v>
      </c>
      <c r="G17" s="4">
        <v>7.1440049749999996</v>
      </c>
      <c r="H17" s="5" t="str">
        <f t="shared" si="3"/>
        <v>N/A</v>
      </c>
      <c r="I17" s="6">
        <v>-7.26</v>
      </c>
      <c r="J17" s="6">
        <v>30.92</v>
      </c>
      <c r="K17" s="87" t="str">
        <f t="shared" si="4"/>
        <v>No</v>
      </c>
    </row>
    <row r="18" spans="1:11" x14ac:dyDescent="0.25">
      <c r="A18" s="106" t="s">
        <v>381</v>
      </c>
      <c r="B18" s="23" t="s">
        <v>213</v>
      </c>
      <c r="C18" s="46">
        <v>0</v>
      </c>
      <c r="D18" s="5" t="str">
        <f t="shared" ref="D18:D33" si="5">IF($B18="N/A","N/A",IF(C18&gt;15,"No",IF(C18&lt;-15,"No","Yes")))</f>
        <v>N/A</v>
      </c>
      <c r="E18" s="4">
        <v>0</v>
      </c>
      <c r="F18" s="5" t="str">
        <f t="shared" si="2"/>
        <v>N/A</v>
      </c>
      <c r="G18" s="4">
        <v>0</v>
      </c>
      <c r="H18" s="5" t="str">
        <f t="shared" si="3"/>
        <v>N/A</v>
      </c>
      <c r="I18" s="6" t="s">
        <v>1749</v>
      </c>
      <c r="J18" s="6" t="s">
        <v>1749</v>
      </c>
      <c r="K18" s="87" t="str">
        <f t="shared" si="4"/>
        <v>N/A</v>
      </c>
    </row>
    <row r="19" spans="1:11" x14ac:dyDescent="0.25">
      <c r="A19" s="106" t="s">
        <v>382</v>
      </c>
      <c r="B19" s="23" t="s">
        <v>213</v>
      </c>
      <c r="C19" s="46">
        <v>18.779165824</v>
      </c>
      <c r="D19" s="5" t="str">
        <f t="shared" si="5"/>
        <v>N/A</v>
      </c>
      <c r="E19" s="4">
        <v>18.941359412000001</v>
      </c>
      <c r="F19" s="5" t="str">
        <f t="shared" si="2"/>
        <v>N/A</v>
      </c>
      <c r="G19" s="4">
        <v>13.774291315999999</v>
      </c>
      <c r="H19" s="5" t="str">
        <f t="shared" si="3"/>
        <v>N/A</v>
      </c>
      <c r="I19" s="6">
        <v>0.86370000000000002</v>
      </c>
      <c r="J19" s="6">
        <v>-27.3</v>
      </c>
      <c r="K19" s="87" t="str">
        <f t="shared" si="4"/>
        <v>Yes</v>
      </c>
    </row>
    <row r="20" spans="1:11" x14ac:dyDescent="0.25">
      <c r="A20" s="106" t="s">
        <v>384</v>
      </c>
      <c r="B20" s="23" t="s">
        <v>213</v>
      </c>
      <c r="C20" s="46">
        <v>2.1049548183</v>
      </c>
      <c r="D20" s="5" t="str">
        <f t="shared" si="5"/>
        <v>N/A</v>
      </c>
      <c r="E20" s="4">
        <v>1.9762532674</v>
      </c>
      <c r="F20" s="5" t="str">
        <f t="shared" si="2"/>
        <v>N/A</v>
      </c>
      <c r="G20" s="4">
        <v>2.2232742599000002</v>
      </c>
      <c r="H20" s="5" t="str">
        <f t="shared" si="3"/>
        <v>N/A</v>
      </c>
      <c r="I20" s="6">
        <v>-6.11</v>
      </c>
      <c r="J20" s="6">
        <v>12.5</v>
      </c>
      <c r="K20" s="87" t="str">
        <f t="shared" si="4"/>
        <v>Yes</v>
      </c>
    </row>
    <row r="21" spans="1:11" x14ac:dyDescent="0.25">
      <c r="A21" s="106" t="s">
        <v>385</v>
      </c>
      <c r="B21" s="23" t="s">
        <v>213</v>
      </c>
      <c r="C21" s="46">
        <v>13.254180997000001</v>
      </c>
      <c r="D21" s="5" t="str">
        <f t="shared" si="5"/>
        <v>N/A</v>
      </c>
      <c r="E21" s="4">
        <v>12.244336220999999</v>
      </c>
      <c r="F21" s="5" t="str">
        <f t="shared" si="2"/>
        <v>N/A</v>
      </c>
      <c r="G21" s="4">
        <v>13.422289470999999</v>
      </c>
      <c r="H21" s="5" t="str">
        <f t="shared" si="3"/>
        <v>N/A</v>
      </c>
      <c r="I21" s="6">
        <v>-7.62</v>
      </c>
      <c r="J21" s="6">
        <v>9.6199999999999992</v>
      </c>
      <c r="K21" s="87" t="str">
        <f t="shared" si="4"/>
        <v>Yes</v>
      </c>
    </row>
    <row r="22" spans="1:11" x14ac:dyDescent="0.25">
      <c r="A22" s="106" t="s">
        <v>386</v>
      </c>
      <c r="B22" s="23" t="s">
        <v>213</v>
      </c>
      <c r="C22" s="46">
        <v>9.6685548587000003</v>
      </c>
      <c r="D22" s="5" t="str">
        <f t="shared" si="5"/>
        <v>N/A</v>
      </c>
      <c r="E22" s="4">
        <v>8.9183366698000004</v>
      </c>
      <c r="F22" s="5" t="str">
        <f t="shared" si="2"/>
        <v>N/A</v>
      </c>
      <c r="G22" s="4">
        <v>12.571006169</v>
      </c>
      <c r="H22" s="5" t="str">
        <f t="shared" si="3"/>
        <v>N/A</v>
      </c>
      <c r="I22" s="6">
        <v>-7.76</v>
      </c>
      <c r="J22" s="6">
        <v>40.96</v>
      </c>
      <c r="K22" s="87" t="str">
        <f t="shared" si="4"/>
        <v>No</v>
      </c>
    </row>
    <row r="23" spans="1:11" x14ac:dyDescent="0.25">
      <c r="A23" s="106" t="s">
        <v>389</v>
      </c>
      <c r="B23" s="23" t="s">
        <v>213</v>
      </c>
      <c r="C23" s="46">
        <v>0</v>
      </c>
      <c r="D23" s="5" t="str">
        <f t="shared" si="5"/>
        <v>N/A</v>
      </c>
      <c r="E23" s="4">
        <v>0</v>
      </c>
      <c r="F23" s="5" t="str">
        <f t="shared" si="2"/>
        <v>N/A</v>
      </c>
      <c r="G23" s="4">
        <v>0</v>
      </c>
      <c r="H23" s="5" t="str">
        <f t="shared" si="3"/>
        <v>N/A</v>
      </c>
      <c r="I23" s="6" t="s">
        <v>1749</v>
      </c>
      <c r="J23" s="6" t="s">
        <v>1749</v>
      </c>
      <c r="K23" s="87" t="str">
        <f t="shared" si="4"/>
        <v>N/A</v>
      </c>
    </row>
    <row r="24" spans="1:11" x14ac:dyDescent="0.25">
      <c r="A24" s="106" t="s">
        <v>390</v>
      </c>
      <c r="B24" s="23" t="s">
        <v>213</v>
      </c>
      <c r="C24" s="46">
        <v>0</v>
      </c>
      <c r="D24" s="5" t="str">
        <f t="shared" si="5"/>
        <v>N/A</v>
      </c>
      <c r="E24" s="4">
        <v>7.5102699999999995E-5</v>
      </c>
      <c r="F24" s="5" t="str">
        <f t="shared" si="2"/>
        <v>N/A</v>
      </c>
      <c r="G24" s="4">
        <v>0</v>
      </c>
      <c r="H24" s="5" t="str">
        <f t="shared" si="3"/>
        <v>N/A</v>
      </c>
      <c r="I24" s="6" t="s">
        <v>1749</v>
      </c>
      <c r="J24" s="6">
        <v>-100</v>
      </c>
      <c r="K24" s="87" t="str">
        <f t="shared" si="4"/>
        <v>No</v>
      </c>
    </row>
    <row r="25" spans="1:11" x14ac:dyDescent="0.25">
      <c r="A25" s="106" t="s">
        <v>391</v>
      </c>
      <c r="B25" s="23" t="s">
        <v>213</v>
      </c>
      <c r="C25" s="46">
        <v>0</v>
      </c>
      <c r="D25" s="5" t="str">
        <f t="shared" si="5"/>
        <v>N/A</v>
      </c>
      <c r="E25" s="4">
        <v>3.16558012E-2</v>
      </c>
      <c r="F25" s="5" t="str">
        <f t="shared" si="2"/>
        <v>N/A</v>
      </c>
      <c r="G25" s="4">
        <v>0.10779418809999999</v>
      </c>
      <c r="H25" s="5" t="str">
        <f t="shared" si="3"/>
        <v>N/A</v>
      </c>
      <c r="I25" s="6" t="s">
        <v>1749</v>
      </c>
      <c r="J25" s="6">
        <v>240.5</v>
      </c>
      <c r="K25" s="87" t="str">
        <f t="shared" si="4"/>
        <v>No</v>
      </c>
    </row>
    <row r="26" spans="1:11" x14ac:dyDescent="0.25">
      <c r="A26" s="106" t="s">
        <v>392</v>
      </c>
      <c r="B26" s="23" t="s">
        <v>213</v>
      </c>
      <c r="C26" s="46">
        <v>0.34025389439999998</v>
      </c>
      <c r="D26" s="5" t="str">
        <f t="shared" si="5"/>
        <v>N/A</v>
      </c>
      <c r="E26" s="4">
        <v>0.36383518100000001</v>
      </c>
      <c r="F26" s="5" t="str">
        <f t="shared" si="2"/>
        <v>N/A</v>
      </c>
      <c r="G26" s="4">
        <v>0.38985479670000001</v>
      </c>
      <c r="H26" s="5" t="str">
        <f t="shared" si="3"/>
        <v>N/A</v>
      </c>
      <c r="I26" s="6">
        <v>6.93</v>
      </c>
      <c r="J26" s="6">
        <v>7.1509999999999998</v>
      </c>
      <c r="K26" s="87" t="str">
        <f t="shared" si="4"/>
        <v>Yes</v>
      </c>
    </row>
    <row r="27" spans="1:11" x14ac:dyDescent="0.25">
      <c r="A27" s="106" t="s">
        <v>393</v>
      </c>
      <c r="B27" s="23" t="s">
        <v>213</v>
      </c>
      <c r="C27" s="46">
        <v>0</v>
      </c>
      <c r="D27" s="5" t="str">
        <f t="shared" si="5"/>
        <v>N/A</v>
      </c>
      <c r="E27" s="4">
        <v>0</v>
      </c>
      <c r="F27" s="5" t="str">
        <f t="shared" si="2"/>
        <v>N/A</v>
      </c>
      <c r="G27" s="4">
        <v>0</v>
      </c>
      <c r="H27" s="5" t="str">
        <f t="shared" si="3"/>
        <v>N/A</v>
      </c>
      <c r="I27" s="6" t="s">
        <v>1749</v>
      </c>
      <c r="J27" s="6" t="s">
        <v>1749</v>
      </c>
      <c r="K27" s="87" t="str">
        <f t="shared" si="4"/>
        <v>N/A</v>
      </c>
    </row>
    <row r="28" spans="1:11" x14ac:dyDescent="0.25">
      <c r="A28" s="106" t="s">
        <v>398</v>
      </c>
      <c r="B28" s="23" t="s">
        <v>213</v>
      </c>
      <c r="C28" s="46">
        <v>0</v>
      </c>
      <c r="D28" s="5" t="str">
        <f t="shared" si="5"/>
        <v>N/A</v>
      </c>
      <c r="E28" s="4">
        <v>0</v>
      </c>
      <c r="F28" s="5" t="str">
        <f t="shared" si="2"/>
        <v>N/A</v>
      </c>
      <c r="G28" s="4">
        <v>0</v>
      </c>
      <c r="H28" s="5" t="str">
        <f t="shared" si="3"/>
        <v>N/A</v>
      </c>
      <c r="I28" s="6" t="s">
        <v>1749</v>
      </c>
      <c r="J28" s="6" t="s">
        <v>1749</v>
      </c>
      <c r="K28" s="87" t="str">
        <f t="shared" si="4"/>
        <v>N/A</v>
      </c>
    </row>
    <row r="29" spans="1:11" x14ac:dyDescent="0.25">
      <c r="A29" s="106" t="s">
        <v>399</v>
      </c>
      <c r="B29" s="23" t="s">
        <v>213</v>
      </c>
      <c r="C29" s="46">
        <v>5.3731286667999996</v>
      </c>
      <c r="D29" s="5" t="str">
        <f t="shared" si="5"/>
        <v>N/A</v>
      </c>
      <c r="E29" s="4">
        <v>4.3332022791</v>
      </c>
      <c r="F29" s="5" t="str">
        <f t="shared" si="2"/>
        <v>N/A</v>
      </c>
      <c r="G29" s="4">
        <v>5.2294720431000004</v>
      </c>
      <c r="H29" s="5" t="str">
        <f t="shared" si="3"/>
        <v>N/A</v>
      </c>
      <c r="I29" s="6">
        <v>-19.399999999999999</v>
      </c>
      <c r="J29" s="6">
        <v>20.68</v>
      </c>
      <c r="K29" s="87" t="str">
        <f t="shared" si="4"/>
        <v>Yes</v>
      </c>
    </row>
    <row r="30" spans="1:11" x14ac:dyDescent="0.25">
      <c r="A30" s="106" t="s">
        <v>400</v>
      </c>
      <c r="B30" s="23" t="s">
        <v>213</v>
      </c>
      <c r="C30" s="46">
        <v>0</v>
      </c>
      <c r="D30" s="5" t="str">
        <f t="shared" si="5"/>
        <v>N/A</v>
      </c>
      <c r="E30" s="4">
        <v>0</v>
      </c>
      <c r="F30" s="5" t="str">
        <f t="shared" si="2"/>
        <v>N/A</v>
      </c>
      <c r="G30" s="4">
        <v>0</v>
      </c>
      <c r="H30" s="5" t="str">
        <f t="shared" si="3"/>
        <v>N/A</v>
      </c>
      <c r="I30" s="6" t="s">
        <v>1749</v>
      </c>
      <c r="J30" s="6" t="s">
        <v>1749</v>
      </c>
      <c r="K30" s="87" t="str">
        <f t="shared" si="4"/>
        <v>N/A</v>
      </c>
    </row>
    <row r="31" spans="1:11" x14ac:dyDescent="0.25">
      <c r="A31" s="106" t="s">
        <v>32</v>
      </c>
      <c r="B31" s="23" t="s">
        <v>213</v>
      </c>
      <c r="C31" s="46">
        <v>98.239935262000003</v>
      </c>
      <c r="D31" s="5" t="str">
        <f t="shared" si="5"/>
        <v>N/A</v>
      </c>
      <c r="E31" s="4">
        <v>98.457014388999994</v>
      </c>
      <c r="F31" s="5" t="str">
        <f t="shared" si="2"/>
        <v>N/A</v>
      </c>
      <c r="G31" s="4">
        <v>98.345183211999995</v>
      </c>
      <c r="H31" s="5" t="str">
        <f t="shared" si="3"/>
        <v>N/A</v>
      </c>
      <c r="I31" s="6">
        <v>0.221</v>
      </c>
      <c r="J31" s="6">
        <v>-0.114</v>
      </c>
      <c r="K31" s="87" t="str">
        <f t="shared" ref="K31:K43" si="6">IF(J31="Div by 0", "N/A", IF(J31="N/A","N/A", IF(J31&gt;30, "No", IF(J31&lt;-30, "No", "Yes"))))</f>
        <v>Yes</v>
      </c>
    </row>
    <row r="32" spans="1:11" x14ac:dyDescent="0.25">
      <c r="A32" s="106" t="s">
        <v>39</v>
      </c>
      <c r="B32" s="23" t="s">
        <v>267</v>
      </c>
      <c r="C32" s="46">
        <v>98.539839342999997</v>
      </c>
      <c r="D32" s="5" t="str">
        <f>IF($B32="N/A","N/A",IF(C32&gt;100,"No",IF(C32&lt;85,"No","Yes")))</f>
        <v>Yes</v>
      </c>
      <c r="E32" s="4">
        <v>99.110954708999998</v>
      </c>
      <c r="F32" s="5" t="str">
        <f>IF($B32="N/A","N/A",IF(E32&gt;100,"No",IF(E32&lt;85,"No","Yes")))</f>
        <v>Yes</v>
      </c>
      <c r="G32" s="4">
        <v>98.859194196999994</v>
      </c>
      <c r="H32" s="5" t="str">
        <f>IF($B32="N/A","N/A",IF(G32&gt;100,"No",IF(G32&lt;85,"No","Yes")))</f>
        <v>Yes</v>
      </c>
      <c r="I32" s="6">
        <v>0.5796</v>
      </c>
      <c r="J32" s="6">
        <v>-0.254</v>
      </c>
      <c r="K32" s="87" t="str">
        <f t="shared" si="6"/>
        <v>Yes</v>
      </c>
    </row>
    <row r="33" spans="1:11" x14ac:dyDescent="0.25">
      <c r="A33" s="106" t="s">
        <v>905</v>
      </c>
      <c r="B33" s="23" t="s">
        <v>213</v>
      </c>
      <c r="C33" s="46">
        <v>60.505817544999999</v>
      </c>
      <c r="D33" s="5" t="str">
        <f t="shared" si="5"/>
        <v>N/A</v>
      </c>
      <c r="E33" s="4">
        <v>61.931730416999997</v>
      </c>
      <c r="F33" s="5" t="str">
        <f t="shared" si="2"/>
        <v>N/A</v>
      </c>
      <c r="G33" s="4">
        <v>60.632261270999997</v>
      </c>
      <c r="H33" s="5" t="str">
        <f t="shared" si="3"/>
        <v>N/A</v>
      </c>
      <c r="I33" s="6">
        <v>2.3570000000000002</v>
      </c>
      <c r="J33" s="6">
        <v>-2.1</v>
      </c>
      <c r="K33" s="87" t="str">
        <f t="shared" si="6"/>
        <v>Yes</v>
      </c>
    </row>
    <row r="34" spans="1:11" x14ac:dyDescent="0.25">
      <c r="A34" s="106" t="s">
        <v>846</v>
      </c>
      <c r="B34" s="23" t="s">
        <v>268</v>
      </c>
      <c r="C34" s="46">
        <v>6.1414144013999996</v>
      </c>
      <c r="D34" s="5" t="str">
        <f>IF($B34="N/A","N/A",IF(C34&gt;25,"No",IF(C34&lt;5,"No","Yes")))</f>
        <v>Yes</v>
      </c>
      <c r="E34" s="4">
        <v>5.8359322467999997</v>
      </c>
      <c r="F34" s="5" t="str">
        <f>IF($B34="N/A","N/A",IF(E34&gt;25,"No",IF(E34&lt;5,"No","Yes")))</f>
        <v>Yes</v>
      </c>
      <c r="G34" s="4">
        <v>6.1146013106000003</v>
      </c>
      <c r="H34" s="5" t="str">
        <f>IF($B34="N/A","N/A",IF(G34&gt;25,"No",IF(G34&lt;5,"No","Yes")))</f>
        <v>Yes</v>
      </c>
      <c r="I34" s="6">
        <v>-4.97</v>
      </c>
      <c r="J34" s="6">
        <v>4.7750000000000004</v>
      </c>
      <c r="K34" s="87" t="str">
        <f t="shared" si="6"/>
        <v>Yes</v>
      </c>
    </row>
    <row r="35" spans="1:11" x14ac:dyDescent="0.25">
      <c r="A35" s="106" t="s">
        <v>847</v>
      </c>
      <c r="B35" s="23" t="s">
        <v>269</v>
      </c>
      <c r="C35" s="46">
        <v>40.966888042000001</v>
      </c>
      <c r="D35" s="5" t="str">
        <f>IF($B35="N/A","N/A",IF(C35&gt;70,"No",IF(C35&lt;40,"No","Yes")))</f>
        <v>Yes</v>
      </c>
      <c r="E35" s="4">
        <v>41.839195492999998</v>
      </c>
      <c r="F35" s="5" t="str">
        <f>IF($B35="N/A","N/A",IF(E35&gt;70,"No",IF(E35&lt;40,"No","Yes")))</f>
        <v>Yes</v>
      </c>
      <c r="G35" s="4">
        <v>43.341015749</v>
      </c>
      <c r="H35" s="5" t="str">
        <f>IF($B35="N/A","N/A",IF(G35&gt;70,"No",IF(G35&lt;40,"No","Yes")))</f>
        <v>Yes</v>
      </c>
      <c r="I35" s="6">
        <v>2.129</v>
      </c>
      <c r="J35" s="6">
        <v>3.59</v>
      </c>
      <c r="K35" s="87" t="str">
        <f t="shared" si="6"/>
        <v>Yes</v>
      </c>
    </row>
    <row r="36" spans="1:11" x14ac:dyDescent="0.25">
      <c r="A36" s="106" t="s">
        <v>848</v>
      </c>
      <c r="B36" s="23" t="s">
        <v>270</v>
      </c>
      <c r="C36" s="46">
        <v>52.891483045000001</v>
      </c>
      <c r="D36" s="5" t="str">
        <f>IF($B36="N/A","N/A",IF(C36&gt;55,"No",IF(C36&lt;20,"No","Yes")))</f>
        <v>Yes</v>
      </c>
      <c r="E36" s="4">
        <v>52.324529001000002</v>
      </c>
      <c r="F36" s="5" t="str">
        <f>IF($B36="N/A","N/A",IF(E36&gt;55,"No",IF(E36&lt;20,"No","Yes")))</f>
        <v>Yes</v>
      </c>
      <c r="G36" s="4">
        <v>48.974493445999997</v>
      </c>
      <c r="H36" s="5" t="str">
        <f>IF($B36="N/A","N/A",IF(G36&gt;55,"No",IF(G36&lt;20,"No","Yes")))</f>
        <v>Yes</v>
      </c>
      <c r="I36" s="6">
        <v>-1.07</v>
      </c>
      <c r="J36" s="6">
        <v>-6.4</v>
      </c>
      <c r="K36" s="87" t="str">
        <f t="shared" si="6"/>
        <v>Yes</v>
      </c>
    </row>
    <row r="37" spans="1:11" x14ac:dyDescent="0.25">
      <c r="A37" s="106" t="s">
        <v>163</v>
      </c>
      <c r="B37" s="23" t="s">
        <v>246</v>
      </c>
      <c r="C37" s="46">
        <v>93.410841930999993</v>
      </c>
      <c r="D37" s="5" t="str">
        <f>IF($B37="N/A","N/A",IF(C37&gt;95,"Yes","No"))</f>
        <v>No</v>
      </c>
      <c r="E37" s="4">
        <v>95.032329848000003</v>
      </c>
      <c r="F37" s="5" t="str">
        <f>IF($B37="N/A","N/A",IF(E37&gt;95,"Yes","No"))</f>
        <v>Yes</v>
      </c>
      <c r="G37" s="4">
        <v>86.059094478000006</v>
      </c>
      <c r="H37" s="5" t="str">
        <f>IF($B37="N/A","N/A",IF(G37&gt;95,"Yes","No"))</f>
        <v>No</v>
      </c>
      <c r="I37" s="6">
        <v>1.736</v>
      </c>
      <c r="J37" s="6">
        <v>-9.44</v>
      </c>
      <c r="K37" s="87" t="str">
        <f t="shared" si="6"/>
        <v>Yes</v>
      </c>
    </row>
    <row r="38" spans="1:11" x14ac:dyDescent="0.25">
      <c r="A38" s="106" t="s">
        <v>41</v>
      </c>
      <c r="B38" s="23" t="s">
        <v>213</v>
      </c>
      <c r="C38" s="46">
        <v>99.995192797000001</v>
      </c>
      <c r="D38" s="5" t="str">
        <f t="shared" ref="D38:D47" si="7">IF($B38="N/A","N/A",IF(C38&gt;15,"No",IF(C38&lt;-15,"No","Yes")))</f>
        <v>N/A</v>
      </c>
      <c r="E38" s="4">
        <v>99.996958436</v>
      </c>
      <c r="F38" s="5" t="str">
        <f>IF($B38="N/A","N/A",IF(E38&gt;15,"No",IF(E38&lt;-15,"No","Yes")))</f>
        <v>N/A</v>
      </c>
      <c r="G38" s="4">
        <v>100</v>
      </c>
      <c r="H38" s="5" t="str">
        <f>IF($B38="N/A","N/A",IF(G38&gt;15,"No",IF(G38&lt;-15,"No","Yes")))</f>
        <v>N/A</v>
      </c>
      <c r="I38" s="6">
        <v>1.8E-3</v>
      </c>
      <c r="J38" s="6">
        <v>3.0000000000000001E-3</v>
      </c>
      <c r="K38" s="87" t="str">
        <f t="shared" si="6"/>
        <v>Yes</v>
      </c>
    </row>
    <row r="39" spans="1:11" x14ac:dyDescent="0.25">
      <c r="A39" s="106" t="s">
        <v>42</v>
      </c>
      <c r="B39" s="23" t="s">
        <v>213</v>
      </c>
      <c r="C39" s="46" t="s">
        <v>1749</v>
      </c>
      <c r="D39" s="5" t="str">
        <f t="shared" si="7"/>
        <v>N/A</v>
      </c>
      <c r="E39" s="4" t="s">
        <v>1749</v>
      </c>
      <c r="F39" s="5" t="str">
        <f>IF($B39="N/A","N/A",IF(E39&gt;15,"No",IF(E39&lt;-15,"No","Yes")))</f>
        <v>N/A</v>
      </c>
      <c r="G39" s="4" t="s">
        <v>1749</v>
      </c>
      <c r="H39" s="5" t="str">
        <f>IF($B39="N/A","N/A",IF(G39&gt;15,"No",IF(G39&lt;-15,"No","Yes")))</f>
        <v>N/A</v>
      </c>
      <c r="I39" s="6" t="s">
        <v>1749</v>
      </c>
      <c r="J39" s="6" t="s">
        <v>1749</v>
      </c>
      <c r="K39" s="87" t="str">
        <f t="shared" si="6"/>
        <v>N/A</v>
      </c>
    </row>
    <row r="40" spans="1:11" x14ac:dyDescent="0.25">
      <c r="A40" s="106" t="s">
        <v>43</v>
      </c>
      <c r="B40" s="23" t="s">
        <v>223</v>
      </c>
      <c r="C40" s="46">
        <v>95.316403534000003</v>
      </c>
      <c r="D40" s="5" t="str">
        <f>IF($B40="N/A","N/A",IF(C40&gt;100,"No",IF(C40&lt;98,"No","Yes")))</f>
        <v>No</v>
      </c>
      <c r="E40" s="4">
        <v>96.719552716999999</v>
      </c>
      <c r="F40" s="5" t="str">
        <f>IF($B40="N/A","N/A",IF(E40&gt;100,"No",IF(E40&lt;98,"No","Yes")))</f>
        <v>No</v>
      </c>
      <c r="G40" s="4">
        <v>92.116388900000004</v>
      </c>
      <c r="H40" s="5" t="str">
        <f>IF($B40="N/A","N/A",IF(G40&gt;100,"No",IF(G40&lt;98,"No","Yes")))</f>
        <v>No</v>
      </c>
      <c r="I40" s="6">
        <v>1.472</v>
      </c>
      <c r="J40" s="6">
        <v>-4.76</v>
      </c>
      <c r="K40" s="87" t="str">
        <f t="shared" si="6"/>
        <v>Yes</v>
      </c>
    </row>
    <row r="41" spans="1:11" x14ac:dyDescent="0.25">
      <c r="A41" s="106" t="s">
        <v>44</v>
      </c>
      <c r="B41" s="23" t="s">
        <v>213</v>
      </c>
      <c r="C41" s="46">
        <v>69.870139597000005</v>
      </c>
      <c r="D41" s="5" t="str">
        <f t="shared" si="7"/>
        <v>N/A</v>
      </c>
      <c r="E41" s="4">
        <v>70.549711169999995</v>
      </c>
      <c r="F41" s="5" t="str">
        <f t="shared" ref="F41:F47" si="8">IF($B41="N/A","N/A",IF(E41&gt;15,"No",IF(E41&lt;-15,"No","Yes")))</f>
        <v>N/A</v>
      </c>
      <c r="G41" s="4">
        <v>62.236528161999999</v>
      </c>
      <c r="H41" s="5" t="str">
        <f t="shared" ref="H41:H47" si="9">IF($B41="N/A","N/A",IF(G41&gt;15,"No",IF(G41&lt;-15,"No","Yes")))</f>
        <v>N/A</v>
      </c>
      <c r="I41" s="6">
        <v>0.97260000000000002</v>
      </c>
      <c r="J41" s="6">
        <v>-11.8</v>
      </c>
      <c r="K41" s="87" t="str">
        <f t="shared" si="6"/>
        <v>Yes</v>
      </c>
    </row>
    <row r="42" spans="1:11" x14ac:dyDescent="0.25">
      <c r="A42" s="106" t="s">
        <v>45</v>
      </c>
      <c r="B42" s="23" t="s">
        <v>213</v>
      </c>
      <c r="C42" s="46">
        <v>30.123724058000001</v>
      </c>
      <c r="D42" s="5" t="str">
        <f t="shared" si="7"/>
        <v>N/A</v>
      </c>
      <c r="E42" s="4">
        <v>29.440054624999998</v>
      </c>
      <c r="F42" s="5" t="str">
        <f t="shared" si="8"/>
        <v>N/A</v>
      </c>
      <c r="G42" s="4">
        <v>37.756536224000001</v>
      </c>
      <c r="H42" s="5" t="str">
        <f t="shared" si="9"/>
        <v>N/A</v>
      </c>
      <c r="I42" s="6">
        <v>-2.27</v>
      </c>
      <c r="J42" s="6">
        <v>28.25</v>
      </c>
      <c r="K42" s="87" t="str">
        <f t="shared" si="6"/>
        <v>Yes</v>
      </c>
    </row>
    <row r="43" spans="1:11" x14ac:dyDescent="0.25">
      <c r="A43" s="106" t="s">
        <v>50</v>
      </c>
      <c r="B43" s="23" t="s">
        <v>213</v>
      </c>
      <c r="C43" s="46">
        <v>6.1363451000000001E-3</v>
      </c>
      <c r="D43" s="5" t="str">
        <f t="shared" si="7"/>
        <v>N/A</v>
      </c>
      <c r="E43" s="4">
        <v>1.0234205200000001E-2</v>
      </c>
      <c r="F43" s="5" t="str">
        <f t="shared" si="8"/>
        <v>N/A</v>
      </c>
      <c r="G43" s="4">
        <v>6.9356143999999998E-3</v>
      </c>
      <c r="H43" s="5" t="str">
        <f t="shared" si="9"/>
        <v>N/A</v>
      </c>
      <c r="I43" s="6">
        <v>66.78</v>
      </c>
      <c r="J43" s="6">
        <v>-32.200000000000003</v>
      </c>
      <c r="K43" s="87" t="str">
        <f t="shared" si="6"/>
        <v>No</v>
      </c>
    </row>
    <row r="44" spans="1:11" x14ac:dyDescent="0.25">
      <c r="A44" s="106" t="s">
        <v>908</v>
      </c>
      <c r="B44" s="23" t="s">
        <v>213</v>
      </c>
      <c r="C44" s="46">
        <v>77.848683323000003</v>
      </c>
      <c r="D44" s="5" t="str">
        <f t="shared" si="7"/>
        <v>N/A</v>
      </c>
      <c r="E44" s="4">
        <v>79.548662626999999</v>
      </c>
      <c r="F44" s="5" t="str">
        <f t="shared" si="8"/>
        <v>N/A</v>
      </c>
      <c r="G44" s="4">
        <v>99.722938838000005</v>
      </c>
      <c r="H44" s="5" t="str">
        <f t="shared" si="9"/>
        <v>N/A</v>
      </c>
      <c r="I44" s="6">
        <v>2.1840000000000002</v>
      </c>
      <c r="J44" s="6">
        <v>25.36</v>
      </c>
      <c r="K44" s="87" t="str">
        <f>IF(J44="Div by 0", "N/A", IF(J44="N/A","N/A", IF(J44&gt;30, "No", IF(J44&lt;-30, "No", "Yes"))))</f>
        <v>Yes</v>
      </c>
    </row>
    <row r="45" spans="1:11" x14ac:dyDescent="0.25">
      <c r="A45" s="106" t="s">
        <v>909</v>
      </c>
      <c r="B45" s="23" t="s">
        <v>213</v>
      </c>
      <c r="C45" s="46">
        <v>22.151316677000001</v>
      </c>
      <c r="D45" s="5" t="str">
        <f t="shared" si="7"/>
        <v>N/A</v>
      </c>
      <c r="E45" s="4">
        <v>20.451337373000001</v>
      </c>
      <c r="F45" s="5" t="str">
        <f t="shared" si="8"/>
        <v>N/A</v>
      </c>
      <c r="G45" s="4">
        <v>0.27706116209999998</v>
      </c>
      <c r="H45" s="5" t="str">
        <f t="shared" si="9"/>
        <v>N/A</v>
      </c>
      <c r="I45" s="6">
        <v>-7.67</v>
      </c>
      <c r="J45" s="6">
        <v>-98.6</v>
      </c>
      <c r="K45" s="87" t="str">
        <f>IF(J45="Div by 0", "N/A", IF(J45="N/A","N/A", IF(J45&gt;30, "No", IF(J45&lt;-30, "No", "Yes"))))</f>
        <v>No</v>
      </c>
    </row>
    <row r="46" spans="1:11" x14ac:dyDescent="0.25">
      <c r="A46" s="106" t="s">
        <v>932</v>
      </c>
      <c r="B46" s="23" t="s">
        <v>213</v>
      </c>
      <c r="C46" s="46">
        <v>0</v>
      </c>
      <c r="D46" s="5" t="str">
        <f t="shared" si="7"/>
        <v>N/A</v>
      </c>
      <c r="E46" s="4">
        <v>0</v>
      </c>
      <c r="F46" s="5" t="str">
        <f t="shared" si="8"/>
        <v>N/A</v>
      </c>
      <c r="G46" s="4">
        <v>0</v>
      </c>
      <c r="H46" s="5" t="str">
        <f t="shared" si="9"/>
        <v>N/A</v>
      </c>
      <c r="I46" s="6" t="s">
        <v>1749</v>
      </c>
      <c r="J46" s="6" t="s">
        <v>1749</v>
      </c>
      <c r="K46" s="87" t="str">
        <f>IF(J46="Div by 0", "N/A", IF(J46="N/A","N/A", IF(J46&gt;30, "No", IF(J46&lt;-30, "No", "Yes"))))</f>
        <v>N/A</v>
      </c>
    </row>
    <row r="47" spans="1:11" x14ac:dyDescent="0.25">
      <c r="A47" s="113" t="s">
        <v>920</v>
      </c>
      <c r="B47" s="95" t="s">
        <v>213</v>
      </c>
      <c r="C47" s="112">
        <v>0</v>
      </c>
      <c r="D47" s="96" t="str">
        <f t="shared" si="7"/>
        <v>N/A</v>
      </c>
      <c r="E47" s="100">
        <v>0</v>
      </c>
      <c r="F47" s="96" t="str">
        <f t="shared" si="8"/>
        <v>N/A</v>
      </c>
      <c r="G47" s="100">
        <v>0</v>
      </c>
      <c r="H47" s="96" t="str">
        <f t="shared" si="9"/>
        <v>N/A</v>
      </c>
      <c r="I47" s="97" t="s">
        <v>1749</v>
      </c>
      <c r="J47" s="97" t="s">
        <v>1749</v>
      </c>
      <c r="K47" s="98" t="str">
        <f>IF(J47="Div by 0", "N/A", IF(J47="N/A","N/A", IF(J47&gt;30, "No", IF(J47&lt;-30, "No", "Yes"))))</f>
        <v>N/A</v>
      </c>
    </row>
    <row r="48" spans="1:11" ht="12" customHeight="1" x14ac:dyDescent="0.25">
      <c r="A48" s="180" t="s">
        <v>1619</v>
      </c>
      <c r="B48" s="181"/>
      <c r="C48" s="181"/>
      <c r="D48" s="181"/>
      <c r="E48" s="181"/>
      <c r="F48" s="181"/>
      <c r="G48" s="181"/>
      <c r="H48" s="181"/>
      <c r="I48" s="181"/>
      <c r="J48" s="181"/>
      <c r="K48" s="182"/>
    </row>
    <row r="49" spans="1:11" x14ac:dyDescent="0.25">
      <c r="A49" s="170" t="s">
        <v>1617</v>
      </c>
      <c r="B49" s="171"/>
      <c r="C49" s="171"/>
      <c r="D49" s="171"/>
      <c r="E49" s="171"/>
      <c r="F49" s="171"/>
      <c r="G49" s="171"/>
      <c r="H49" s="171"/>
      <c r="I49" s="171"/>
      <c r="J49" s="171"/>
      <c r="K49" s="172"/>
    </row>
    <row r="50" spans="1:11" x14ac:dyDescent="0.25">
      <c r="A50" s="173" t="s">
        <v>1705</v>
      </c>
      <c r="B50" s="173"/>
      <c r="C50" s="173"/>
      <c r="D50" s="173"/>
      <c r="E50" s="173"/>
      <c r="F50" s="173"/>
      <c r="G50" s="173"/>
      <c r="H50" s="173"/>
      <c r="I50" s="173"/>
      <c r="J50" s="173"/>
      <c r="K50" s="174"/>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7"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1739</v>
      </c>
      <c r="B1" s="162"/>
      <c r="C1" s="162"/>
      <c r="D1" s="162"/>
      <c r="E1" s="162"/>
      <c r="F1" s="162"/>
      <c r="G1" s="162"/>
      <c r="H1" s="162"/>
      <c r="I1" s="162"/>
      <c r="J1" s="162"/>
      <c r="K1" s="163"/>
    </row>
    <row r="2" spans="1:11" ht="13" x14ac:dyDescent="0.3">
      <c r="A2" s="167" t="s">
        <v>1572</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7" t="s">
        <v>12</v>
      </c>
      <c r="B6" s="3" t="s">
        <v>213</v>
      </c>
      <c r="C6" s="45">
        <v>0</v>
      </c>
      <c r="D6" s="5" t="str">
        <f t="shared" ref="D6:D15" si="0">IF($B6="N/A","N/A",IF(C6&lt;0,"No","Yes"))</f>
        <v>N/A</v>
      </c>
      <c r="E6" s="45">
        <v>0</v>
      </c>
      <c r="F6" s="5" t="str">
        <f t="shared" ref="F6:F15" si="1">IF($B6="N/A","N/A",IF(E6&lt;0,"No","Yes"))</f>
        <v>N/A</v>
      </c>
      <c r="G6" s="45">
        <v>0</v>
      </c>
      <c r="H6" s="5" t="str">
        <f t="shared" ref="H6:H15" si="2">IF($B6="N/A","N/A",IF(G6&lt;0,"No","Yes"))</f>
        <v>N/A</v>
      </c>
      <c r="I6" s="6" t="s">
        <v>1749</v>
      </c>
      <c r="J6" s="6" t="s">
        <v>1749</v>
      </c>
      <c r="K6" s="87" t="str">
        <f t="shared" ref="K6:K15" si="3">IF(J6="Div by 0", "N/A", IF(J6="N/A","N/A", IF(J6&gt;30, "No", IF(J6&lt;-30, "No", "Yes"))))</f>
        <v>N/A</v>
      </c>
    </row>
    <row r="7" spans="1:11" x14ac:dyDescent="0.25">
      <c r="A7" s="107" t="s">
        <v>442</v>
      </c>
      <c r="B7" s="3" t="s">
        <v>213</v>
      </c>
      <c r="C7" s="46" t="s">
        <v>1749</v>
      </c>
      <c r="D7" s="5" t="str">
        <f t="shared" si="0"/>
        <v>N/A</v>
      </c>
      <c r="E7" s="46" t="s">
        <v>1749</v>
      </c>
      <c r="F7" s="5" t="str">
        <f t="shared" si="1"/>
        <v>N/A</v>
      </c>
      <c r="G7" s="46" t="s">
        <v>1749</v>
      </c>
      <c r="H7" s="5" t="str">
        <f t="shared" si="2"/>
        <v>N/A</v>
      </c>
      <c r="I7" s="6" t="s">
        <v>1749</v>
      </c>
      <c r="J7" s="6" t="s">
        <v>1749</v>
      </c>
      <c r="K7" s="87" t="str">
        <f t="shared" si="3"/>
        <v>N/A</v>
      </c>
    </row>
    <row r="8" spans="1:11" x14ac:dyDescent="0.25">
      <c r="A8" s="107" t="s">
        <v>443</v>
      </c>
      <c r="B8" s="3" t="s">
        <v>213</v>
      </c>
      <c r="C8" s="46" t="s">
        <v>1749</v>
      </c>
      <c r="D8" s="5" t="str">
        <f t="shared" si="0"/>
        <v>N/A</v>
      </c>
      <c r="E8" s="46" t="s">
        <v>1749</v>
      </c>
      <c r="F8" s="5" t="str">
        <f t="shared" si="1"/>
        <v>N/A</v>
      </c>
      <c r="G8" s="46" t="s">
        <v>1749</v>
      </c>
      <c r="H8" s="5" t="str">
        <f t="shared" si="2"/>
        <v>N/A</v>
      </c>
      <c r="I8" s="6" t="s">
        <v>1749</v>
      </c>
      <c r="J8" s="6" t="s">
        <v>1749</v>
      </c>
      <c r="K8" s="87" t="str">
        <f t="shared" si="3"/>
        <v>N/A</v>
      </c>
    </row>
    <row r="9" spans="1:11" x14ac:dyDescent="0.25">
      <c r="A9" s="107" t="s">
        <v>444</v>
      </c>
      <c r="B9" s="3" t="s">
        <v>213</v>
      </c>
      <c r="C9" s="46" t="s">
        <v>1749</v>
      </c>
      <c r="D9" s="5" t="str">
        <f t="shared" si="0"/>
        <v>N/A</v>
      </c>
      <c r="E9" s="46" t="s">
        <v>1749</v>
      </c>
      <c r="F9" s="5" t="str">
        <f t="shared" si="1"/>
        <v>N/A</v>
      </c>
      <c r="G9" s="46" t="s">
        <v>1749</v>
      </c>
      <c r="H9" s="5" t="str">
        <f t="shared" si="2"/>
        <v>N/A</v>
      </c>
      <c r="I9" s="6" t="s">
        <v>1749</v>
      </c>
      <c r="J9" s="6" t="s">
        <v>1749</v>
      </c>
      <c r="K9" s="87" t="str">
        <f t="shared" si="3"/>
        <v>N/A</v>
      </c>
    </row>
    <row r="10" spans="1:11" x14ac:dyDescent="0.25">
      <c r="A10" s="107" t="s">
        <v>445</v>
      </c>
      <c r="B10" s="3" t="s">
        <v>213</v>
      </c>
      <c r="C10" s="46" t="s">
        <v>1749</v>
      </c>
      <c r="D10" s="5" t="str">
        <f t="shared" si="0"/>
        <v>N/A</v>
      </c>
      <c r="E10" s="46" t="s">
        <v>1749</v>
      </c>
      <c r="F10" s="5" t="str">
        <f t="shared" si="1"/>
        <v>N/A</v>
      </c>
      <c r="G10" s="46" t="s">
        <v>1749</v>
      </c>
      <c r="H10" s="5" t="str">
        <f t="shared" si="2"/>
        <v>N/A</v>
      </c>
      <c r="I10" s="6" t="s">
        <v>1749</v>
      </c>
      <c r="J10" s="6" t="s">
        <v>1749</v>
      </c>
      <c r="K10" s="87" t="str">
        <f t="shared" si="3"/>
        <v>N/A</v>
      </c>
    </row>
    <row r="11" spans="1:11" ht="13" x14ac:dyDescent="0.3">
      <c r="A11" s="107" t="s">
        <v>1614</v>
      </c>
      <c r="B11" s="3" t="s">
        <v>213</v>
      </c>
      <c r="C11" s="46" t="s">
        <v>1749</v>
      </c>
      <c r="D11" s="5" t="str">
        <f t="shared" si="0"/>
        <v>N/A</v>
      </c>
      <c r="E11" s="46" t="s">
        <v>1749</v>
      </c>
      <c r="F11" s="5" t="str">
        <f t="shared" si="1"/>
        <v>N/A</v>
      </c>
      <c r="G11" s="46" t="s">
        <v>1749</v>
      </c>
      <c r="H11" s="5" t="str">
        <f t="shared" si="2"/>
        <v>N/A</v>
      </c>
      <c r="I11" s="6" t="s">
        <v>1749</v>
      </c>
      <c r="J11" s="6" t="s">
        <v>1749</v>
      </c>
      <c r="K11" s="87" t="str">
        <f t="shared" si="3"/>
        <v>N/A</v>
      </c>
    </row>
    <row r="12" spans="1:11" x14ac:dyDescent="0.25">
      <c r="A12" s="107" t="s">
        <v>16</v>
      </c>
      <c r="B12" s="3" t="s">
        <v>213</v>
      </c>
      <c r="C12" s="46" t="s">
        <v>1749</v>
      </c>
      <c r="D12" s="5" t="str">
        <f t="shared" si="0"/>
        <v>N/A</v>
      </c>
      <c r="E12" s="46" t="s">
        <v>1749</v>
      </c>
      <c r="F12" s="5" t="str">
        <f t="shared" si="1"/>
        <v>N/A</v>
      </c>
      <c r="G12" s="46" t="s">
        <v>1749</v>
      </c>
      <c r="H12" s="5" t="str">
        <f t="shared" si="2"/>
        <v>N/A</v>
      </c>
      <c r="I12" s="6" t="s">
        <v>1749</v>
      </c>
      <c r="J12" s="6" t="s">
        <v>1749</v>
      </c>
      <c r="K12" s="87" t="str">
        <f t="shared" si="3"/>
        <v>N/A</v>
      </c>
    </row>
    <row r="13" spans="1:11" x14ac:dyDescent="0.25">
      <c r="A13" s="107" t="s">
        <v>36</v>
      </c>
      <c r="B13" s="3" t="s">
        <v>213</v>
      </c>
      <c r="C13" s="46" t="s">
        <v>1749</v>
      </c>
      <c r="D13" s="5" t="str">
        <f t="shared" si="0"/>
        <v>N/A</v>
      </c>
      <c r="E13" s="46" t="s">
        <v>1749</v>
      </c>
      <c r="F13" s="5" t="str">
        <f t="shared" si="1"/>
        <v>N/A</v>
      </c>
      <c r="G13" s="46" t="s">
        <v>1749</v>
      </c>
      <c r="H13" s="5" t="str">
        <f t="shared" si="2"/>
        <v>N/A</v>
      </c>
      <c r="I13" s="6" t="s">
        <v>1749</v>
      </c>
      <c r="J13" s="6" t="s">
        <v>1749</v>
      </c>
      <c r="K13" s="87" t="str">
        <f t="shared" si="3"/>
        <v>N/A</v>
      </c>
    </row>
    <row r="14" spans="1:11" x14ac:dyDescent="0.25">
      <c r="A14" s="107" t="s">
        <v>37</v>
      </c>
      <c r="B14" s="3" t="s">
        <v>213</v>
      </c>
      <c r="C14" s="46" t="s">
        <v>1749</v>
      </c>
      <c r="D14" s="5" t="str">
        <f t="shared" si="0"/>
        <v>N/A</v>
      </c>
      <c r="E14" s="46" t="s">
        <v>1749</v>
      </c>
      <c r="F14" s="5" t="str">
        <f t="shared" si="1"/>
        <v>N/A</v>
      </c>
      <c r="G14" s="46" t="s">
        <v>1749</v>
      </c>
      <c r="H14" s="5" t="str">
        <f t="shared" si="2"/>
        <v>N/A</v>
      </c>
      <c r="I14" s="6" t="s">
        <v>1749</v>
      </c>
      <c r="J14" s="6" t="s">
        <v>1749</v>
      </c>
      <c r="K14" s="87" t="str">
        <f t="shared" si="3"/>
        <v>N/A</v>
      </c>
    </row>
    <row r="15" spans="1:11" x14ac:dyDescent="0.25">
      <c r="A15" s="107" t="s">
        <v>38</v>
      </c>
      <c r="B15" s="3" t="s">
        <v>213</v>
      </c>
      <c r="C15" s="46" t="s">
        <v>1749</v>
      </c>
      <c r="D15" s="5" t="str">
        <f t="shared" si="0"/>
        <v>N/A</v>
      </c>
      <c r="E15" s="46" t="s">
        <v>1749</v>
      </c>
      <c r="F15" s="5" t="str">
        <f t="shared" si="1"/>
        <v>N/A</v>
      </c>
      <c r="G15" s="46" t="s">
        <v>1749</v>
      </c>
      <c r="H15" s="5" t="str">
        <f t="shared" si="2"/>
        <v>N/A</v>
      </c>
      <c r="I15" s="6" t="s">
        <v>1749</v>
      </c>
      <c r="J15" s="6" t="s">
        <v>1749</v>
      </c>
      <c r="K15" s="87" t="str">
        <f t="shared" si="3"/>
        <v>N/A</v>
      </c>
    </row>
    <row r="16" spans="1:11" x14ac:dyDescent="0.25">
      <c r="A16" s="107" t="s">
        <v>376</v>
      </c>
      <c r="B16" s="3" t="s">
        <v>213</v>
      </c>
      <c r="C16" s="4" t="s">
        <v>1749</v>
      </c>
      <c r="D16" s="5" t="str">
        <f t="shared" ref="D16:D41" si="4">IF($B16="N/A","N/A",IF(C16&lt;0,"No","Yes"))</f>
        <v>N/A</v>
      </c>
      <c r="E16" s="4" t="s">
        <v>1749</v>
      </c>
      <c r="F16" s="5" t="str">
        <f t="shared" ref="F16:F41" si="5">IF($B16="N/A","N/A",IF(E16&lt;0,"No","Yes"))</f>
        <v>N/A</v>
      </c>
      <c r="G16" s="4" t="s">
        <v>1749</v>
      </c>
      <c r="H16" s="5" t="str">
        <f t="shared" ref="H16:H41" si="6">IF($B16="N/A","N/A",IF(G16&lt;0,"No","Yes"))</f>
        <v>N/A</v>
      </c>
      <c r="I16" s="6" t="s">
        <v>1749</v>
      </c>
      <c r="J16" s="6" t="s">
        <v>1749</v>
      </c>
      <c r="K16" s="87" t="str">
        <f t="shared" ref="K16:K41" si="7">IF(J16="Div by 0", "N/A", IF(J16="N/A","N/A", IF(J16&gt;30, "No", IF(J16&lt;-30, "No", "Yes"))))</f>
        <v>N/A</v>
      </c>
    </row>
    <row r="17" spans="1:11" x14ac:dyDescent="0.25">
      <c r="A17" s="107" t="s">
        <v>377</v>
      </c>
      <c r="B17" s="3" t="s">
        <v>213</v>
      </c>
      <c r="C17" s="4" t="s">
        <v>1749</v>
      </c>
      <c r="D17" s="5" t="str">
        <f t="shared" si="4"/>
        <v>N/A</v>
      </c>
      <c r="E17" s="4" t="s">
        <v>1749</v>
      </c>
      <c r="F17" s="5" t="str">
        <f t="shared" si="5"/>
        <v>N/A</v>
      </c>
      <c r="G17" s="4" t="s">
        <v>1749</v>
      </c>
      <c r="H17" s="5" t="str">
        <f t="shared" si="6"/>
        <v>N/A</v>
      </c>
      <c r="I17" s="6" t="s">
        <v>1749</v>
      </c>
      <c r="J17" s="6" t="s">
        <v>1749</v>
      </c>
      <c r="K17" s="87" t="str">
        <f t="shared" si="7"/>
        <v>N/A</v>
      </c>
    </row>
    <row r="18" spans="1:11" x14ac:dyDescent="0.25">
      <c r="A18" s="107" t="s">
        <v>378</v>
      </c>
      <c r="B18" s="3" t="s">
        <v>213</v>
      </c>
      <c r="C18" s="4" t="s">
        <v>1749</v>
      </c>
      <c r="D18" s="5" t="str">
        <f t="shared" si="4"/>
        <v>N/A</v>
      </c>
      <c r="E18" s="4" t="s">
        <v>1749</v>
      </c>
      <c r="F18" s="5" t="str">
        <f t="shared" si="5"/>
        <v>N/A</v>
      </c>
      <c r="G18" s="4" t="s">
        <v>1749</v>
      </c>
      <c r="H18" s="5" t="str">
        <f t="shared" si="6"/>
        <v>N/A</v>
      </c>
      <c r="I18" s="6" t="s">
        <v>1749</v>
      </c>
      <c r="J18" s="6" t="s">
        <v>1749</v>
      </c>
      <c r="K18" s="87" t="str">
        <f t="shared" si="7"/>
        <v>N/A</v>
      </c>
    </row>
    <row r="19" spans="1:11" x14ac:dyDescent="0.25">
      <c r="A19" s="107" t="s">
        <v>379</v>
      </c>
      <c r="B19" s="3" t="s">
        <v>213</v>
      </c>
      <c r="C19" s="4" t="s">
        <v>1749</v>
      </c>
      <c r="D19" s="5" t="str">
        <f t="shared" si="4"/>
        <v>N/A</v>
      </c>
      <c r="E19" s="4" t="s">
        <v>1749</v>
      </c>
      <c r="F19" s="5" t="str">
        <f t="shared" si="5"/>
        <v>N/A</v>
      </c>
      <c r="G19" s="4" t="s">
        <v>1749</v>
      </c>
      <c r="H19" s="5" t="str">
        <f t="shared" si="6"/>
        <v>N/A</v>
      </c>
      <c r="I19" s="6" t="s">
        <v>1749</v>
      </c>
      <c r="J19" s="6" t="s">
        <v>1749</v>
      </c>
      <c r="K19" s="87" t="str">
        <f t="shared" si="7"/>
        <v>N/A</v>
      </c>
    </row>
    <row r="20" spans="1:11" x14ac:dyDescent="0.25">
      <c r="A20" s="107" t="s">
        <v>380</v>
      </c>
      <c r="B20" s="3" t="s">
        <v>213</v>
      </c>
      <c r="C20" s="4" t="s">
        <v>1749</v>
      </c>
      <c r="D20" s="5" t="str">
        <f t="shared" si="4"/>
        <v>N/A</v>
      </c>
      <c r="E20" s="4" t="s">
        <v>1749</v>
      </c>
      <c r="F20" s="5" t="str">
        <f t="shared" si="5"/>
        <v>N/A</v>
      </c>
      <c r="G20" s="4" t="s">
        <v>1749</v>
      </c>
      <c r="H20" s="5" t="str">
        <f t="shared" si="6"/>
        <v>N/A</v>
      </c>
      <c r="I20" s="6" t="s">
        <v>1749</v>
      </c>
      <c r="J20" s="6" t="s">
        <v>1749</v>
      </c>
      <c r="K20" s="87" t="str">
        <f t="shared" si="7"/>
        <v>N/A</v>
      </c>
    </row>
    <row r="21" spans="1:11" x14ac:dyDescent="0.25">
      <c r="A21" s="107" t="s">
        <v>381</v>
      </c>
      <c r="B21" s="3" t="s">
        <v>213</v>
      </c>
      <c r="C21" s="4" t="s">
        <v>1749</v>
      </c>
      <c r="D21" s="5" t="str">
        <f t="shared" si="4"/>
        <v>N/A</v>
      </c>
      <c r="E21" s="4" t="s">
        <v>1749</v>
      </c>
      <c r="F21" s="5" t="str">
        <f t="shared" si="5"/>
        <v>N/A</v>
      </c>
      <c r="G21" s="4" t="s">
        <v>1749</v>
      </c>
      <c r="H21" s="5" t="str">
        <f t="shared" si="6"/>
        <v>N/A</v>
      </c>
      <c r="I21" s="6" t="s">
        <v>1749</v>
      </c>
      <c r="J21" s="6" t="s">
        <v>1749</v>
      </c>
      <c r="K21" s="87" t="str">
        <f t="shared" si="7"/>
        <v>N/A</v>
      </c>
    </row>
    <row r="22" spans="1:11" x14ac:dyDescent="0.25">
      <c r="A22" s="107" t="s">
        <v>382</v>
      </c>
      <c r="B22" s="3" t="s">
        <v>213</v>
      </c>
      <c r="C22" s="4" t="s">
        <v>1749</v>
      </c>
      <c r="D22" s="5" t="str">
        <f t="shared" si="4"/>
        <v>N/A</v>
      </c>
      <c r="E22" s="4" t="s">
        <v>1749</v>
      </c>
      <c r="F22" s="5" t="str">
        <f t="shared" si="5"/>
        <v>N/A</v>
      </c>
      <c r="G22" s="4" t="s">
        <v>1749</v>
      </c>
      <c r="H22" s="5" t="str">
        <f t="shared" si="6"/>
        <v>N/A</v>
      </c>
      <c r="I22" s="6" t="s">
        <v>1749</v>
      </c>
      <c r="J22" s="6" t="s">
        <v>1749</v>
      </c>
      <c r="K22" s="87" t="str">
        <f t="shared" si="7"/>
        <v>N/A</v>
      </c>
    </row>
    <row r="23" spans="1:11" x14ac:dyDescent="0.25">
      <c r="A23" s="107" t="s">
        <v>383</v>
      </c>
      <c r="B23" s="3" t="s">
        <v>213</v>
      </c>
      <c r="C23" s="4" t="s">
        <v>1749</v>
      </c>
      <c r="D23" s="5" t="str">
        <f t="shared" si="4"/>
        <v>N/A</v>
      </c>
      <c r="E23" s="4" t="s">
        <v>1749</v>
      </c>
      <c r="F23" s="5" t="str">
        <f t="shared" si="5"/>
        <v>N/A</v>
      </c>
      <c r="G23" s="4" t="s">
        <v>1749</v>
      </c>
      <c r="H23" s="5" t="str">
        <f t="shared" si="6"/>
        <v>N/A</v>
      </c>
      <c r="I23" s="6" t="s">
        <v>1749</v>
      </c>
      <c r="J23" s="6" t="s">
        <v>1749</v>
      </c>
      <c r="K23" s="87" t="str">
        <f t="shared" si="7"/>
        <v>N/A</v>
      </c>
    </row>
    <row r="24" spans="1:11" x14ac:dyDescent="0.25">
      <c r="A24" s="107" t="s">
        <v>384</v>
      </c>
      <c r="B24" s="3" t="s">
        <v>213</v>
      </c>
      <c r="C24" s="4" t="s">
        <v>1749</v>
      </c>
      <c r="D24" s="5" t="str">
        <f t="shared" si="4"/>
        <v>N/A</v>
      </c>
      <c r="E24" s="4" t="s">
        <v>1749</v>
      </c>
      <c r="F24" s="5" t="str">
        <f t="shared" si="5"/>
        <v>N/A</v>
      </c>
      <c r="G24" s="4" t="s">
        <v>1749</v>
      </c>
      <c r="H24" s="5" t="str">
        <f t="shared" si="6"/>
        <v>N/A</v>
      </c>
      <c r="I24" s="6" t="s">
        <v>1749</v>
      </c>
      <c r="J24" s="6" t="s">
        <v>1749</v>
      </c>
      <c r="K24" s="87" t="str">
        <f t="shared" si="7"/>
        <v>N/A</v>
      </c>
    </row>
    <row r="25" spans="1:11" x14ac:dyDescent="0.25">
      <c r="A25" s="107" t="s">
        <v>385</v>
      </c>
      <c r="B25" s="3" t="s">
        <v>213</v>
      </c>
      <c r="C25" s="4" t="s">
        <v>1749</v>
      </c>
      <c r="D25" s="5" t="str">
        <f t="shared" si="4"/>
        <v>N/A</v>
      </c>
      <c r="E25" s="4" t="s">
        <v>1749</v>
      </c>
      <c r="F25" s="5" t="str">
        <f t="shared" si="5"/>
        <v>N/A</v>
      </c>
      <c r="G25" s="4" t="s">
        <v>1749</v>
      </c>
      <c r="H25" s="5" t="str">
        <f t="shared" si="6"/>
        <v>N/A</v>
      </c>
      <c r="I25" s="6" t="s">
        <v>1749</v>
      </c>
      <c r="J25" s="6" t="s">
        <v>1749</v>
      </c>
      <c r="K25" s="87" t="str">
        <f t="shared" si="7"/>
        <v>N/A</v>
      </c>
    </row>
    <row r="26" spans="1:11" x14ac:dyDescent="0.25">
      <c r="A26" s="107" t="s">
        <v>386</v>
      </c>
      <c r="B26" s="3" t="s">
        <v>213</v>
      </c>
      <c r="C26" s="4" t="s">
        <v>1749</v>
      </c>
      <c r="D26" s="5" t="str">
        <f t="shared" si="4"/>
        <v>N/A</v>
      </c>
      <c r="E26" s="4" t="s">
        <v>1749</v>
      </c>
      <c r="F26" s="5" t="str">
        <f t="shared" si="5"/>
        <v>N/A</v>
      </c>
      <c r="G26" s="4" t="s">
        <v>1749</v>
      </c>
      <c r="H26" s="5" t="str">
        <f t="shared" si="6"/>
        <v>N/A</v>
      </c>
      <c r="I26" s="6" t="s">
        <v>1749</v>
      </c>
      <c r="J26" s="6" t="s">
        <v>1749</v>
      </c>
      <c r="K26" s="87" t="str">
        <f t="shared" si="7"/>
        <v>N/A</v>
      </c>
    </row>
    <row r="27" spans="1:11" x14ac:dyDescent="0.25">
      <c r="A27" s="107" t="s">
        <v>387</v>
      </c>
      <c r="B27" s="3" t="s">
        <v>213</v>
      </c>
      <c r="C27" s="4" t="s">
        <v>1749</v>
      </c>
      <c r="D27" s="5" t="str">
        <f t="shared" si="4"/>
        <v>N/A</v>
      </c>
      <c r="E27" s="4" t="s">
        <v>1749</v>
      </c>
      <c r="F27" s="5" t="str">
        <f t="shared" si="5"/>
        <v>N/A</v>
      </c>
      <c r="G27" s="4" t="s">
        <v>1749</v>
      </c>
      <c r="H27" s="5" t="str">
        <f t="shared" si="6"/>
        <v>N/A</v>
      </c>
      <c r="I27" s="6" t="s">
        <v>1749</v>
      </c>
      <c r="J27" s="6" t="s">
        <v>1749</v>
      </c>
      <c r="K27" s="87" t="str">
        <f t="shared" si="7"/>
        <v>N/A</v>
      </c>
    </row>
    <row r="28" spans="1:11" x14ac:dyDescent="0.25">
      <c r="A28" s="107" t="s">
        <v>388</v>
      </c>
      <c r="B28" s="3" t="s">
        <v>213</v>
      </c>
      <c r="C28" s="4" t="s">
        <v>1749</v>
      </c>
      <c r="D28" s="5" t="str">
        <f t="shared" si="4"/>
        <v>N/A</v>
      </c>
      <c r="E28" s="4" t="s">
        <v>1749</v>
      </c>
      <c r="F28" s="5" t="str">
        <f t="shared" si="5"/>
        <v>N/A</v>
      </c>
      <c r="G28" s="4" t="s">
        <v>1749</v>
      </c>
      <c r="H28" s="5" t="str">
        <f t="shared" si="6"/>
        <v>N/A</v>
      </c>
      <c r="I28" s="6" t="s">
        <v>1749</v>
      </c>
      <c r="J28" s="6" t="s">
        <v>1749</v>
      </c>
      <c r="K28" s="87" t="str">
        <f t="shared" si="7"/>
        <v>N/A</v>
      </c>
    </row>
    <row r="29" spans="1:11" x14ac:dyDescent="0.25">
      <c r="A29" s="107" t="s">
        <v>389</v>
      </c>
      <c r="B29" s="3" t="s">
        <v>213</v>
      </c>
      <c r="C29" s="4" t="s">
        <v>1749</v>
      </c>
      <c r="D29" s="5" t="str">
        <f t="shared" si="4"/>
        <v>N/A</v>
      </c>
      <c r="E29" s="4" t="s">
        <v>1749</v>
      </c>
      <c r="F29" s="5" t="str">
        <f t="shared" si="5"/>
        <v>N/A</v>
      </c>
      <c r="G29" s="4" t="s">
        <v>1749</v>
      </c>
      <c r="H29" s="5" t="str">
        <f t="shared" si="6"/>
        <v>N/A</v>
      </c>
      <c r="I29" s="6" t="s">
        <v>1749</v>
      </c>
      <c r="J29" s="6" t="s">
        <v>1749</v>
      </c>
      <c r="K29" s="87" t="str">
        <f t="shared" si="7"/>
        <v>N/A</v>
      </c>
    </row>
    <row r="30" spans="1:11" x14ac:dyDescent="0.25">
      <c r="A30" s="107" t="s">
        <v>390</v>
      </c>
      <c r="B30" s="3" t="s">
        <v>213</v>
      </c>
      <c r="C30" s="4" t="s">
        <v>1749</v>
      </c>
      <c r="D30" s="5" t="str">
        <f t="shared" si="4"/>
        <v>N/A</v>
      </c>
      <c r="E30" s="4" t="s">
        <v>1749</v>
      </c>
      <c r="F30" s="5" t="str">
        <f t="shared" si="5"/>
        <v>N/A</v>
      </c>
      <c r="G30" s="4" t="s">
        <v>1749</v>
      </c>
      <c r="H30" s="5" t="str">
        <f t="shared" si="6"/>
        <v>N/A</v>
      </c>
      <c r="I30" s="6" t="s">
        <v>1749</v>
      </c>
      <c r="J30" s="6" t="s">
        <v>1749</v>
      </c>
      <c r="K30" s="87" t="str">
        <f t="shared" si="7"/>
        <v>N/A</v>
      </c>
    </row>
    <row r="31" spans="1:11" x14ac:dyDescent="0.25">
      <c r="A31" s="107" t="s">
        <v>391</v>
      </c>
      <c r="B31" s="3" t="s">
        <v>213</v>
      </c>
      <c r="C31" s="4" t="s">
        <v>1749</v>
      </c>
      <c r="D31" s="5" t="str">
        <f t="shared" si="4"/>
        <v>N/A</v>
      </c>
      <c r="E31" s="4" t="s">
        <v>1749</v>
      </c>
      <c r="F31" s="5" t="str">
        <f t="shared" si="5"/>
        <v>N/A</v>
      </c>
      <c r="G31" s="4" t="s">
        <v>1749</v>
      </c>
      <c r="H31" s="5" t="str">
        <f t="shared" si="6"/>
        <v>N/A</v>
      </c>
      <c r="I31" s="6" t="s">
        <v>1749</v>
      </c>
      <c r="J31" s="6" t="s">
        <v>1749</v>
      </c>
      <c r="K31" s="87" t="str">
        <f t="shared" si="7"/>
        <v>N/A</v>
      </c>
    </row>
    <row r="32" spans="1:11" x14ac:dyDescent="0.25">
      <c r="A32" s="107" t="s">
        <v>392</v>
      </c>
      <c r="B32" s="3" t="s">
        <v>213</v>
      </c>
      <c r="C32" s="4" t="s">
        <v>1749</v>
      </c>
      <c r="D32" s="5" t="str">
        <f t="shared" si="4"/>
        <v>N/A</v>
      </c>
      <c r="E32" s="4" t="s">
        <v>1749</v>
      </c>
      <c r="F32" s="5" t="str">
        <f t="shared" si="5"/>
        <v>N/A</v>
      </c>
      <c r="G32" s="4" t="s">
        <v>1749</v>
      </c>
      <c r="H32" s="5" t="str">
        <f t="shared" si="6"/>
        <v>N/A</v>
      </c>
      <c r="I32" s="6" t="s">
        <v>1749</v>
      </c>
      <c r="J32" s="6" t="s">
        <v>1749</v>
      </c>
      <c r="K32" s="87" t="str">
        <f t="shared" si="7"/>
        <v>N/A</v>
      </c>
    </row>
    <row r="33" spans="1:11" x14ac:dyDescent="0.25">
      <c r="A33" s="107" t="s">
        <v>393</v>
      </c>
      <c r="B33" s="3" t="s">
        <v>213</v>
      </c>
      <c r="C33" s="4" t="s">
        <v>1749</v>
      </c>
      <c r="D33" s="5" t="str">
        <f t="shared" si="4"/>
        <v>N/A</v>
      </c>
      <c r="E33" s="4" t="s">
        <v>1749</v>
      </c>
      <c r="F33" s="5" t="str">
        <f t="shared" si="5"/>
        <v>N/A</v>
      </c>
      <c r="G33" s="4" t="s">
        <v>1749</v>
      </c>
      <c r="H33" s="5" t="str">
        <f t="shared" si="6"/>
        <v>N/A</v>
      </c>
      <c r="I33" s="6" t="s">
        <v>1749</v>
      </c>
      <c r="J33" s="6" t="s">
        <v>1749</v>
      </c>
      <c r="K33" s="87" t="str">
        <f t="shared" si="7"/>
        <v>N/A</v>
      </c>
    </row>
    <row r="34" spans="1:11" x14ac:dyDescent="0.25">
      <c r="A34" s="107" t="s">
        <v>394</v>
      </c>
      <c r="B34" s="3" t="s">
        <v>213</v>
      </c>
      <c r="C34" s="4" t="s">
        <v>1749</v>
      </c>
      <c r="D34" s="5" t="str">
        <f t="shared" si="4"/>
        <v>N/A</v>
      </c>
      <c r="E34" s="4" t="s">
        <v>1749</v>
      </c>
      <c r="F34" s="5" t="str">
        <f t="shared" si="5"/>
        <v>N/A</v>
      </c>
      <c r="G34" s="4" t="s">
        <v>1749</v>
      </c>
      <c r="H34" s="5" t="str">
        <f t="shared" si="6"/>
        <v>N/A</v>
      </c>
      <c r="I34" s="6" t="s">
        <v>1749</v>
      </c>
      <c r="J34" s="6" t="s">
        <v>1749</v>
      </c>
      <c r="K34" s="87" t="str">
        <f t="shared" si="7"/>
        <v>N/A</v>
      </c>
    </row>
    <row r="35" spans="1:11" x14ac:dyDescent="0.25">
      <c r="A35" s="107" t="s">
        <v>395</v>
      </c>
      <c r="B35" s="3" t="s">
        <v>213</v>
      </c>
      <c r="C35" s="4" t="s">
        <v>1749</v>
      </c>
      <c r="D35" s="5" t="str">
        <f t="shared" si="4"/>
        <v>N/A</v>
      </c>
      <c r="E35" s="4" t="s">
        <v>1749</v>
      </c>
      <c r="F35" s="5" t="str">
        <f t="shared" si="5"/>
        <v>N/A</v>
      </c>
      <c r="G35" s="4" t="s">
        <v>1749</v>
      </c>
      <c r="H35" s="5" t="str">
        <f t="shared" si="6"/>
        <v>N/A</v>
      </c>
      <c r="I35" s="6" t="s">
        <v>1749</v>
      </c>
      <c r="J35" s="6" t="s">
        <v>1749</v>
      </c>
      <c r="K35" s="87" t="str">
        <f t="shared" si="7"/>
        <v>N/A</v>
      </c>
    </row>
    <row r="36" spans="1:11" x14ac:dyDescent="0.25">
      <c r="A36" s="107" t="s">
        <v>396</v>
      </c>
      <c r="B36" s="3" t="s">
        <v>213</v>
      </c>
      <c r="C36" s="4" t="s">
        <v>1749</v>
      </c>
      <c r="D36" s="5" t="str">
        <f t="shared" si="4"/>
        <v>N/A</v>
      </c>
      <c r="E36" s="4" t="s">
        <v>1749</v>
      </c>
      <c r="F36" s="5" t="str">
        <f t="shared" si="5"/>
        <v>N/A</v>
      </c>
      <c r="G36" s="4" t="s">
        <v>1749</v>
      </c>
      <c r="H36" s="5" t="str">
        <f t="shared" si="6"/>
        <v>N/A</v>
      </c>
      <c r="I36" s="6" t="s">
        <v>1749</v>
      </c>
      <c r="J36" s="6" t="s">
        <v>1749</v>
      </c>
      <c r="K36" s="87" t="str">
        <f t="shared" si="7"/>
        <v>N/A</v>
      </c>
    </row>
    <row r="37" spans="1:11" x14ac:dyDescent="0.25">
      <c r="A37" s="107" t="s">
        <v>397</v>
      </c>
      <c r="B37" s="3" t="s">
        <v>213</v>
      </c>
      <c r="C37" s="4" t="s">
        <v>1749</v>
      </c>
      <c r="D37" s="5" t="str">
        <f t="shared" si="4"/>
        <v>N/A</v>
      </c>
      <c r="E37" s="4" t="s">
        <v>1749</v>
      </c>
      <c r="F37" s="5" t="str">
        <f t="shared" si="5"/>
        <v>N/A</v>
      </c>
      <c r="G37" s="4" t="s">
        <v>1749</v>
      </c>
      <c r="H37" s="5" t="str">
        <f t="shared" si="6"/>
        <v>N/A</v>
      </c>
      <c r="I37" s="6" t="s">
        <v>1749</v>
      </c>
      <c r="J37" s="6" t="s">
        <v>1749</v>
      </c>
      <c r="K37" s="87" t="str">
        <f t="shared" si="7"/>
        <v>N/A</v>
      </c>
    </row>
    <row r="38" spans="1:11" x14ac:dyDescent="0.25">
      <c r="A38" s="107" t="s">
        <v>398</v>
      </c>
      <c r="B38" s="3" t="s">
        <v>213</v>
      </c>
      <c r="C38" s="4" t="s">
        <v>1749</v>
      </c>
      <c r="D38" s="5" t="str">
        <f t="shared" si="4"/>
        <v>N/A</v>
      </c>
      <c r="E38" s="4" t="s">
        <v>1749</v>
      </c>
      <c r="F38" s="5" t="str">
        <f t="shared" si="5"/>
        <v>N/A</v>
      </c>
      <c r="G38" s="4" t="s">
        <v>1749</v>
      </c>
      <c r="H38" s="5" t="str">
        <f t="shared" si="6"/>
        <v>N/A</v>
      </c>
      <c r="I38" s="6" t="s">
        <v>1749</v>
      </c>
      <c r="J38" s="6" t="s">
        <v>1749</v>
      </c>
      <c r="K38" s="87" t="str">
        <f t="shared" si="7"/>
        <v>N/A</v>
      </c>
    </row>
    <row r="39" spans="1:11" x14ac:dyDescent="0.25">
      <c r="A39" s="107" t="s">
        <v>399</v>
      </c>
      <c r="B39" s="3" t="s">
        <v>213</v>
      </c>
      <c r="C39" s="4" t="s">
        <v>1749</v>
      </c>
      <c r="D39" s="5" t="str">
        <f t="shared" si="4"/>
        <v>N/A</v>
      </c>
      <c r="E39" s="4" t="s">
        <v>1749</v>
      </c>
      <c r="F39" s="5" t="str">
        <f t="shared" si="5"/>
        <v>N/A</v>
      </c>
      <c r="G39" s="4" t="s">
        <v>1749</v>
      </c>
      <c r="H39" s="5" t="str">
        <f t="shared" si="6"/>
        <v>N/A</v>
      </c>
      <c r="I39" s="6" t="s">
        <v>1749</v>
      </c>
      <c r="J39" s="6" t="s">
        <v>1749</v>
      </c>
      <c r="K39" s="87" t="str">
        <f t="shared" si="7"/>
        <v>N/A</v>
      </c>
    </row>
    <row r="40" spans="1:11" x14ac:dyDescent="0.25">
      <c r="A40" s="107" t="s">
        <v>400</v>
      </c>
      <c r="B40" s="3" t="s">
        <v>213</v>
      </c>
      <c r="C40" s="4" t="s">
        <v>1749</v>
      </c>
      <c r="D40" s="5" t="str">
        <f t="shared" si="4"/>
        <v>N/A</v>
      </c>
      <c r="E40" s="4" t="s">
        <v>1749</v>
      </c>
      <c r="F40" s="5" t="str">
        <f t="shared" si="5"/>
        <v>N/A</v>
      </c>
      <c r="G40" s="4" t="s">
        <v>1749</v>
      </c>
      <c r="H40" s="5" t="str">
        <f t="shared" si="6"/>
        <v>N/A</v>
      </c>
      <c r="I40" s="6" t="s">
        <v>1749</v>
      </c>
      <c r="J40" s="6" t="s">
        <v>1749</v>
      </c>
      <c r="K40" s="87" t="str">
        <f t="shared" si="7"/>
        <v>N/A</v>
      </c>
    </row>
    <row r="41" spans="1:11" x14ac:dyDescent="0.25">
      <c r="A41" s="107" t="s">
        <v>401</v>
      </c>
      <c r="B41" s="3" t="s">
        <v>213</v>
      </c>
      <c r="C41" s="4" t="s">
        <v>1749</v>
      </c>
      <c r="D41" s="5" t="str">
        <f t="shared" si="4"/>
        <v>N/A</v>
      </c>
      <c r="E41" s="4" t="s">
        <v>1749</v>
      </c>
      <c r="F41" s="5" t="str">
        <f t="shared" si="5"/>
        <v>N/A</v>
      </c>
      <c r="G41" s="4" t="s">
        <v>1749</v>
      </c>
      <c r="H41" s="5" t="str">
        <f t="shared" si="6"/>
        <v>N/A</v>
      </c>
      <c r="I41" s="6" t="s">
        <v>1749</v>
      </c>
      <c r="J41" s="6" t="s">
        <v>1749</v>
      </c>
      <c r="K41" s="87" t="str">
        <f t="shared" si="7"/>
        <v>N/A</v>
      </c>
    </row>
    <row r="42" spans="1:11" x14ac:dyDescent="0.25">
      <c r="A42" s="107" t="s">
        <v>32</v>
      </c>
      <c r="B42" s="3" t="s">
        <v>213</v>
      </c>
      <c r="C42" s="4" t="s">
        <v>1749</v>
      </c>
      <c r="D42" s="5" t="str">
        <f t="shared" ref="D42:D51" si="8">IF($B42="N/A","N/A",IF(C42&lt;0,"No","Yes"))</f>
        <v>N/A</v>
      </c>
      <c r="E42" s="4" t="s">
        <v>1749</v>
      </c>
      <c r="F42" s="5" t="str">
        <f t="shared" ref="F42:F51" si="9">IF($B42="N/A","N/A",IF(E42&lt;0,"No","Yes"))</f>
        <v>N/A</v>
      </c>
      <c r="G42" s="4" t="s">
        <v>1749</v>
      </c>
      <c r="H42" s="5" t="str">
        <f t="shared" ref="H42:H51" si="10">IF($B42="N/A","N/A",IF(G42&lt;0,"No","Yes"))</f>
        <v>N/A</v>
      </c>
      <c r="I42" s="6" t="s">
        <v>1749</v>
      </c>
      <c r="J42" s="6" t="s">
        <v>1749</v>
      </c>
      <c r="K42" s="87" t="str">
        <f t="shared" ref="K42:K51" si="11">IF(J42="Div by 0", "N/A", IF(J42="N/A","N/A", IF(J42&gt;30, "No", IF(J42&lt;-30, "No", "Yes"))))</f>
        <v>N/A</v>
      </c>
    </row>
    <row r="43" spans="1:11" x14ac:dyDescent="0.25">
      <c r="A43" s="107" t="s">
        <v>39</v>
      </c>
      <c r="B43" s="3" t="s">
        <v>213</v>
      </c>
      <c r="C43" s="4" t="s">
        <v>1749</v>
      </c>
      <c r="D43" s="5" t="str">
        <f t="shared" si="8"/>
        <v>N/A</v>
      </c>
      <c r="E43" s="4" t="s">
        <v>1749</v>
      </c>
      <c r="F43" s="5" t="str">
        <f t="shared" si="9"/>
        <v>N/A</v>
      </c>
      <c r="G43" s="4" t="s">
        <v>1749</v>
      </c>
      <c r="H43" s="5" t="str">
        <f t="shared" si="10"/>
        <v>N/A</v>
      </c>
      <c r="I43" s="6" t="s">
        <v>1749</v>
      </c>
      <c r="J43" s="6" t="s">
        <v>1749</v>
      </c>
      <c r="K43" s="87" t="str">
        <f t="shared" si="11"/>
        <v>N/A</v>
      </c>
    </row>
    <row r="44" spans="1:11" x14ac:dyDescent="0.25">
      <c r="A44" s="107" t="s">
        <v>40</v>
      </c>
      <c r="B44" s="3" t="s">
        <v>213</v>
      </c>
      <c r="C44" s="4" t="s">
        <v>1749</v>
      </c>
      <c r="D44" s="5" t="str">
        <f t="shared" si="8"/>
        <v>N/A</v>
      </c>
      <c r="E44" s="4" t="s">
        <v>1749</v>
      </c>
      <c r="F44" s="5" t="str">
        <f t="shared" si="9"/>
        <v>N/A</v>
      </c>
      <c r="G44" s="4" t="s">
        <v>1749</v>
      </c>
      <c r="H44" s="5" t="str">
        <f t="shared" si="10"/>
        <v>N/A</v>
      </c>
      <c r="I44" s="6" t="s">
        <v>1749</v>
      </c>
      <c r="J44" s="6" t="s">
        <v>1749</v>
      </c>
      <c r="K44" s="87" t="str">
        <f t="shared" si="11"/>
        <v>N/A</v>
      </c>
    </row>
    <row r="45" spans="1:11" x14ac:dyDescent="0.25">
      <c r="A45" s="107" t="s">
        <v>163</v>
      </c>
      <c r="B45" s="3" t="s">
        <v>213</v>
      </c>
      <c r="C45" s="4" t="s">
        <v>1749</v>
      </c>
      <c r="D45" s="5" t="str">
        <f t="shared" si="8"/>
        <v>N/A</v>
      </c>
      <c r="E45" s="4" t="s">
        <v>1749</v>
      </c>
      <c r="F45" s="5" t="str">
        <f t="shared" si="9"/>
        <v>N/A</v>
      </c>
      <c r="G45" s="4" t="s">
        <v>1749</v>
      </c>
      <c r="H45" s="5" t="str">
        <f t="shared" si="10"/>
        <v>N/A</v>
      </c>
      <c r="I45" s="6" t="s">
        <v>1749</v>
      </c>
      <c r="J45" s="6" t="s">
        <v>1749</v>
      </c>
      <c r="K45" s="87" t="str">
        <f t="shared" si="11"/>
        <v>N/A</v>
      </c>
    </row>
    <row r="46" spans="1:11" x14ac:dyDescent="0.25">
      <c r="A46" s="107" t="s">
        <v>41</v>
      </c>
      <c r="B46" s="3" t="s">
        <v>213</v>
      </c>
      <c r="C46" s="4" t="s">
        <v>1749</v>
      </c>
      <c r="D46" s="5" t="str">
        <f t="shared" si="8"/>
        <v>N/A</v>
      </c>
      <c r="E46" s="4" t="s">
        <v>1749</v>
      </c>
      <c r="F46" s="5" t="str">
        <f t="shared" si="9"/>
        <v>N/A</v>
      </c>
      <c r="G46" s="4" t="s">
        <v>1749</v>
      </c>
      <c r="H46" s="5" t="str">
        <f t="shared" si="10"/>
        <v>N/A</v>
      </c>
      <c r="I46" s="6" t="s">
        <v>1749</v>
      </c>
      <c r="J46" s="6" t="s">
        <v>1749</v>
      </c>
      <c r="K46" s="87" t="str">
        <f t="shared" si="11"/>
        <v>N/A</v>
      </c>
    </row>
    <row r="47" spans="1:11" x14ac:dyDescent="0.25">
      <c r="A47" s="107" t="s">
        <v>42</v>
      </c>
      <c r="B47" s="3" t="s">
        <v>213</v>
      </c>
      <c r="C47" s="4" t="s">
        <v>1749</v>
      </c>
      <c r="D47" s="5" t="str">
        <f t="shared" si="8"/>
        <v>N/A</v>
      </c>
      <c r="E47" s="4" t="s">
        <v>1749</v>
      </c>
      <c r="F47" s="5" t="str">
        <f t="shared" si="9"/>
        <v>N/A</v>
      </c>
      <c r="G47" s="4" t="s">
        <v>1749</v>
      </c>
      <c r="H47" s="5" t="str">
        <f t="shared" si="10"/>
        <v>N/A</v>
      </c>
      <c r="I47" s="6" t="s">
        <v>1749</v>
      </c>
      <c r="J47" s="6" t="s">
        <v>1749</v>
      </c>
      <c r="K47" s="87" t="str">
        <f t="shared" si="11"/>
        <v>N/A</v>
      </c>
    </row>
    <row r="48" spans="1:11" x14ac:dyDescent="0.25">
      <c r="A48" s="107" t="s">
        <v>43</v>
      </c>
      <c r="B48" s="3" t="s">
        <v>213</v>
      </c>
      <c r="C48" s="4" t="s">
        <v>1749</v>
      </c>
      <c r="D48" s="5" t="str">
        <f t="shared" si="8"/>
        <v>N/A</v>
      </c>
      <c r="E48" s="4" t="s">
        <v>1749</v>
      </c>
      <c r="F48" s="5" t="str">
        <f t="shared" si="9"/>
        <v>N/A</v>
      </c>
      <c r="G48" s="4" t="s">
        <v>1749</v>
      </c>
      <c r="H48" s="5" t="str">
        <f t="shared" si="10"/>
        <v>N/A</v>
      </c>
      <c r="I48" s="6" t="s">
        <v>1749</v>
      </c>
      <c r="J48" s="6" t="s">
        <v>1749</v>
      </c>
      <c r="K48" s="87" t="str">
        <f t="shared" si="11"/>
        <v>N/A</v>
      </c>
    </row>
    <row r="49" spans="1:12" x14ac:dyDescent="0.25">
      <c r="A49" s="107" t="s">
        <v>44</v>
      </c>
      <c r="B49" s="3" t="s">
        <v>213</v>
      </c>
      <c r="C49" s="4" t="s">
        <v>1749</v>
      </c>
      <c r="D49" s="5" t="str">
        <f t="shared" si="8"/>
        <v>N/A</v>
      </c>
      <c r="E49" s="4" t="s">
        <v>1749</v>
      </c>
      <c r="F49" s="5" t="str">
        <f t="shared" si="9"/>
        <v>N/A</v>
      </c>
      <c r="G49" s="4" t="s">
        <v>1749</v>
      </c>
      <c r="H49" s="5" t="str">
        <f t="shared" si="10"/>
        <v>N/A</v>
      </c>
      <c r="I49" s="6" t="s">
        <v>1749</v>
      </c>
      <c r="J49" s="6" t="s">
        <v>1749</v>
      </c>
      <c r="K49" s="87" t="str">
        <f t="shared" si="11"/>
        <v>N/A</v>
      </c>
    </row>
    <row r="50" spans="1:12" x14ac:dyDescent="0.25">
      <c r="A50" s="107" t="s">
        <v>45</v>
      </c>
      <c r="B50" s="3" t="s">
        <v>213</v>
      </c>
      <c r="C50" s="4" t="s">
        <v>1749</v>
      </c>
      <c r="D50" s="5" t="str">
        <f t="shared" si="8"/>
        <v>N/A</v>
      </c>
      <c r="E50" s="4" t="s">
        <v>1749</v>
      </c>
      <c r="F50" s="5" t="str">
        <f t="shared" si="9"/>
        <v>N/A</v>
      </c>
      <c r="G50" s="4" t="s">
        <v>1749</v>
      </c>
      <c r="H50" s="5" t="str">
        <f t="shared" si="10"/>
        <v>N/A</v>
      </c>
      <c r="I50" s="6" t="s">
        <v>1749</v>
      </c>
      <c r="J50" s="6" t="s">
        <v>1749</v>
      </c>
      <c r="K50" s="87" t="str">
        <f t="shared" si="11"/>
        <v>N/A</v>
      </c>
    </row>
    <row r="51" spans="1:12" x14ac:dyDescent="0.25">
      <c r="A51" s="107" t="s">
        <v>50</v>
      </c>
      <c r="B51" s="3" t="s">
        <v>213</v>
      </c>
      <c r="C51" s="4" t="s">
        <v>1749</v>
      </c>
      <c r="D51" s="5" t="str">
        <f t="shared" si="8"/>
        <v>N/A</v>
      </c>
      <c r="E51" s="4" t="s">
        <v>1749</v>
      </c>
      <c r="F51" s="5" t="str">
        <f t="shared" si="9"/>
        <v>N/A</v>
      </c>
      <c r="G51" s="4" t="s">
        <v>1749</v>
      </c>
      <c r="H51" s="5" t="str">
        <f t="shared" si="10"/>
        <v>N/A</v>
      </c>
      <c r="I51" s="6" t="s">
        <v>1749</v>
      </c>
      <c r="J51" s="6" t="s">
        <v>1749</v>
      </c>
      <c r="K51" s="87" t="str">
        <f t="shared" si="11"/>
        <v>N/A</v>
      </c>
      <c r="L51" s="31"/>
    </row>
    <row r="52" spans="1:12" s="31" customFormat="1" x14ac:dyDescent="0.25">
      <c r="A52" s="106" t="s">
        <v>893</v>
      </c>
      <c r="B52" s="3" t="s">
        <v>213</v>
      </c>
      <c r="C52" s="4" t="s">
        <v>1749</v>
      </c>
      <c r="D52" s="5" t="str">
        <f t="shared" ref="D52:D57" si="12">IF($B52="N/A","N/A",IF(C52&lt;0,"No","Yes"))</f>
        <v>N/A</v>
      </c>
      <c r="E52" s="4" t="s">
        <v>1749</v>
      </c>
      <c r="F52" s="5" t="str">
        <f t="shared" ref="F52:F57" si="13">IF($B52="N/A","N/A",IF(E52&lt;0,"No","Yes"))</f>
        <v>N/A</v>
      </c>
      <c r="G52" s="4" t="s">
        <v>1749</v>
      </c>
      <c r="H52" s="5" t="str">
        <f t="shared" ref="H52:H57" si="14">IF($B52="N/A","N/A",IF(G52&lt;0,"No","Yes"))</f>
        <v>N/A</v>
      </c>
      <c r="I52" s="6" t="s">
        <v>1749</v>
      </c>
      <c r="J52" s="6" t="s">
        <v>1749</v>
      </c>
      <c r="K52" s="87" t="str">
        <f t="shared" ref="K52:K57" si="15">IF(J52="Div by 0", "N/A", IF(J52="N/A","N/A", IF(J52&gt;30, "No", IF(J52&lt;-30, "No", "Yes"))))</f>
        <v>N/A</v>
      </c>
    </row>
    <row r="53" spans="1:12" s="31" customFormat="1" x14ac:dyDescent="0.25">
      <c r="A53" s="106" t="s">
        <v>894</v>
      </c>
      <c r="B53" s="3" t="s">
        <v>213</v>
      </c>
      <c r="C53" s="4" t="s">
        <v>1749</v>
      </c>
      <c r="D53" s="5" t="str">
        <f t="shared" si="12"/>
        <v>N/A</v>
      </c>
      <c r="E53" s="4" t="s">
        <v>1749</v>
      </c>
      <c r="F53" s="5" t="str">
        <f t="shared" si="13"/>
        <v>N/A</v>
      </c>
      <c r="G53" s="4" t="s">
        <v>1749</v>
      </c>
      <c r="H53" s="5" t="str">
        <f t="shared" si="14"/>
        <v>N/A</v>
      </c>
      <c r="I53" s="6" t="s">
        <v>1749</v>
      </c>
      <c r="J53" s="6" t="s">
        <v>1749</v>
      </c>
      <c r="K53" s="87" t="str">
        <f t="shared" si="15"/>
        <v>N/A</v>
      </c>
    </row>
    <row r="54" spans="1:12" s="31" customFormat="1" x14ac:dyDescent="0.25">
      <c r="A54" s="106" t="s">
        <v>895</v>
      </c>
      <c r="B54" s="3" t="s">
        <v>213</v>
      </c>
      <c r="C54" s="4" t="s">
        <v>1749</v>
      </c>
      <c r="D54" s="5" t="str">
        <f t="shared" si="12"/>
        <v>N/A</v>
      </c>
      <c r="E54" s="4" t="s">
        <v>1749</v>
      </c>
      <c r="F54" s="5" t="str">
        <f t="shared" si="13"/>
        <v>N/A</v>
      </c>
      <c r="G54" s="4" t="s">
        <v>1749</v>
      </c>
      <c r="H54" s="5" t="str">
        <f t="shared" si="14"/>
        <v>N/A</v>
      </c>
      <c r="I54" s="6" t="s">
        <v>1749</v>
      </c>
      <c r="J54" s="6" t="s">
        <v>1749</v>
      </c>
      <c r="K54" s="87" t="str">
        <f t="shared" si="15"/>
        <v>N/A</v>
      </c>
    </row>
    <row r="55" spans="1:12" s="31" customFormat="1" x14ac:dyDescent="0.25">
      <c r="A55" s="106" t="s">
        <v>896</v>
      </c>
      <c r="B55" s="3" t="s">
        <v>213</v>
      </c>
      <c r="C55" s="4" t="s">
        <v>1749</v>
      </c>
      <c r="D55" s="5" t="str">
        <f t="shared" si="12"/>
        <v>N/A</v>
      </c>
      <c r="E55" s="4" t="s">
        <v>1749</v>
      </c>
      <c r="F55" s="5" t="str">
        <f t="shared" si="13"/>
        <v>N/A</v>
      </c>
      <c r="G55" s="4" t="s">
        <v>1749</v>
      </c>
      <c r="H55" s="5" t="str">
        <f t="shared" si="14"/>
        <v>N/A</v>
      </c>
      <c r="I55" s="6" t="s">
        <v>1749</v>
      </c>
      <c r="J55" s="6" t="s">
        <v>1749</v>
      </c>
      <c r="K55" s="87" t="str">
        <f t="shared" si="15"/>
        <v>N/A</v>
      </c>
    </row>
    <row r="56" spans="1:12" s="31" customFormat="1" ht="25" x14ac:dyDescent="0.25">
      <c r="A56" s="106" t="s">
        <v>897</v>
      </c>
      <c r="B56" s="3" t="s">
        <v>213</v>
      </c>
      <c r="C56" s="4" t="s">
        <v>1749</v>
      </c>
      <c r="D56" s="5" t="str">
        <f t="shared" si="12"/>
        <v>N/A</v>
      </c>
      <c r="E56" s="4" t="s">
        <v>1749</v>
      </c>
      <c r="F56" s="5" t="str">
        <f t="shared" si="13"/>
        <v>N/A</v>
      </c>
      <c r="G56" s="4" t="s">
        <v>1749</v>
      </c>
      <c r="H56" s="5" t="str">
        <f t="shared" si="14"/>
        <v>N/A</v>
      </c>
      <c r="I56" s="6" t="s">
        <v>1749</v>
      </c>
      <c r="J56" s="6" t="s">
        <v>1749</v>
      </c>
      <c r="K56" s="87" t="str">
        <f t="shared" si="15"/>
        <v>N/A</v>
      </c>
    </row>
    <row r="57" spans="1:12" s="31" customFormat="1" ht="25" x14ac:dyDescent="0.25">
      <c r="A57" s="113" t="s">
        <v>933</v>
      </c>
      <c r="B57" s="115" t="s">
        <v>213</v>
      </c>
      <c r="C57" s="100" t="s">
        <v>1749</v>
      </c>
      <c r="D57" s="96" t="str">
        <f t="shared" si="12"/>
        <v>N/A</v>
      </c>
      <c r="E57" s="100" t="s">
        <v>1749</v>
      </c>
      <c r="F57" s="96" t="str">
        <f t="shared" si="13"/>
        <v>N/A</v>
      </c>
      <c r="G57" s="100" t="s">
        <v>1749</v>
      </c>
      <c r="H57" s="96" t="str">
        <f t="shared" si="14"/>
        <v>N/A</v>
      </c>
      <c r="I57" s="97" t="s">
        <v>1749</v>
      </c>
      <c r="J57" s="97" t="s">
        <v>1749</v>
      </c>
      <c r="K57" s="98" t="str">
        <f t="shared" si="15"/>
        <v>N/A</v>
      </c>
      <c r="L57" s="13"/>
    </row>
    <row r="58" spans="1:12" ht="12" customHeight="1" x14ac:dyDescent="0.25">
      <c r="A58" s="180" t="s">
        <v>1619</v>
      </c>
      <c r="B58" s="181"/>
      <c r="C58" s="181"/>
      <c r="D58" s="181"/>
      <c r="E58" s="181"/>
      <c r="F58" s="181"/>
      <c r="G58" s="181"/>
      <c r="H58" s="181"/>
      <c r="I58" s="181"/>
      <c r="J58" s="181"/>
      <c r="K58" s="182"/>
    </row>
    <row r="59" spans="1:12" x14ac:dyDescent="0.25">
      <c r="A59" s="170" t="s">
        <v>1617</v>
      </c>
      <c r="B59" s="171"/>
      <c r="C59" s="171"/>
      <c r="D59" s="171"/>
      <c r="E59" s="171"/>
      <c r="F59" s="171"/>
      <c r="G59" s="171"/>
      <c r="H59" s="171"/>
      <c r="I59" s="171"/>
      <c r="J59" s="171"/>
      <c r="K59" s="172"/>
    </row>
    <row r="60" spans="1:12" x14ac:dyDescent="0.25">
      <c r="A60" s="173" t="s">
        <v>1705</v>
      </c>
      <c r="B60" s="173"/>
      <c r="C60" s="173"/>
      <c r="D60" s="173"/>
      <c r="E60" s="173"/>
      <c r="F60" s="173"/>
      <c r="G60" s="173"/>
      <c r="H60" s="173"/>
      <c r="I60" s="173"/>
      <c r="J60" s="173"/>
      <c r="K60" s="174"/>
    </row>
  </sheetData>
  <mergeCells count="7">
    <mergeCell ref="A60:K60"/>
    <mergeCell ref="A1:K1"/>
    <mergeCell ref="A2:K2"/>
    <mergeCell ref="A4:K4"/>
    <mergeCell ref="A58:K58"/>
    <mergeCell ref="A59:K59"/>
    <mergeCell ref="A3:K3"/>
  </mergeCells>
  <printOptions headings="1"/>
  <pageMargins left="0.75" right="0.75" top="1" bottom="0.75" header="0.5" footer="0.5"/>
  <pageSetup scale="53"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1740</v>
      </c>
      <c r="B1" s="162"/>
      <c r="C1" s="162"/>
      <c r="D1" s="162"/>
      <c r="E1" s="162"/>
      <c r="F1" s="162"/>
      <c r="G1" s="162"/>
      <c r="H1" s="162"/>
      <c r="I1" s="162"/>
      <c r="J1" s="162"/>
      <c r="K1" s="163"/>
    </row>
    <row r="2" spans="1:11" ht="13" x14ac:dyDescent="0.3">
      <c r="A2" s="167" t="s">
        <v>1573</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5.5" customHeight="1" x14ac:dyDescent="0.3">
      <c r="A5" s="90" t="s">
        <v>11</v>
      </c>
      <c r="B5" s="91" t="s">
        <v>212</v>
      </c>
      <c r="C5" s="91" t="s">
        <v>1702</v>
      </c>
      <c r="D5" s="91" t="s">
        <v>1747</v>
      </c>
      <c r="E5" s="91" t="s">
        <v>1717</v>
      </c>
      <c r="F5" s="91" t="s">
        <v>1746</v>
      </c>
      <c r="G5" s="91" t="s">
        <v>1741</v>
      </c>
      <c r="H5" s="91" t="s">
        <v>1742</v>
      </c>
      <c r="I5" s="92" t="s">
        <v>1745</v>
      </c>
      <c r="J5" s="92" t="s">
        <v>1744</v>
      </c>
      <c r="K5" s="93" t="s">
        <v>648</v>
      </c>
    </row>
    <row r="6" spans="1:11" s="17" customFormat="1" ht="12.75" customHeight="1" x14ac:dyDescent="0.25">
      <c r="A6" s="110" t="s">
        <v>344</v>
      </c>
      <c r="B6" s="5" t="s">
        <v>213</v>
      </c>
      <c r="C6" s="16">
        <v>7</v>
      </c>
      <c r="D6" s="5" t="s">
        <v>213</v>
      </c>
      <c r="E6" s="16">
        <v>7</v>
      </c>
      <c r="F6" s="5" t="s">
        <v>213</v>
      </c>
      <c r="G6" s="16">
        <v>7</v>
      </c>
      <c r="H6" s="5" t="s">
        <v>213</v>
      </c>
      <c r="I6" s="75" t="s">
        <v>213</v>
      </c>
      <c r="J6" s="75" t="s">
        <v>213</v>
      </c>
      <c r="K6" s="87" t="s">
        <v>213</v>
      </c>
    </row>
    <row r="7" spans="1:11" x14ac:dyDescent="0.25">
      <c r="A7" s="86" t="s">
        <v>12</v>
      </c>
      <c r="B7" s="18" t="s">
        <v>213</v>
      </c>
      <c r="C7" s="19">
        <v>7731786</v>
      </c>
      <c r="D7" s="20" t="str">
        <f>IF($B7="N/A","N/A",IF(C7&gt;15,"No",IF(C7&lt;-15,"No","Yes")))</f>
        <v>N/A</v>
      </c>
      <c r="E7" s="19">
        <v>8276952</v>
      </c>
      <c r="F7" s="20" t="str">
        <f>IF($B7="N/A","N/A",IF(E7&gt;15,"No",IF(E7&lt;-15,"No","Yes")))</f>
        <v>N/A</v>
      </c>
      <c r="G7" s="19">
        <v>9204844</v>
      </c>
      <c r="H7" s="20" t="str">
        <f>IF($B7="N/A","N/A",IF(G7&gt;15,"No",IF(G7&lt;-15,"No","Yes")))</f>
        <v>N/A</v>
      </c>
      <c r="I7" s="21">
        <v>7.0510000000000002</v>
      </c>
      <c r="J7" s="21">
        <v>11.21</v>
      </c>
      <c r="K7" s="88" t="str">
        <f t="shared" ref="K7:K22" si="0">IF(J7="Div by 0", "N/A", IF(J7="N/A","N/A", IF(J7&gt;30, "No", IF(J7&lt;-30, "No", "Yes"))))</f>
        <v>Yes</v>
      </c>
    </row>
    <row r="8" spans="1:11" x14ac:dyDescent="0.25">
      <c r="A8" s="86" t="s">
        <v>362</v>
      </c>
      <c r="B8" s="18" t="s">
        <v>213</v>
      </c>
      <c r="C8" s="22">
        <v>100</v>
      </c>
      <c r="D8" s="20" t="str">
        <f>IF($B8="N/A","N/A",IF(C8&gt;15,"No",IF(C8&lt;-15,"No","Yes")))</f>
        <v>N/A</v>
      </c>
      <c r="E8" s="22">
        <v>100</v>
      </c>
      <c r="F8" s="20" t="str">
        <f>IF($B8="N/A","N/A",IF(E8&gt;15,"No",IF(E8&lt;-15,"No","Yes")))</f>
        <v>N/A</v>
      </c>
      <c r="G8" s="22">
        <v>100</v>
      </c>
      <c r="H8" s="20" t="str">
        <f>IF($B8="N/A","N/A",IF(G8&gt;15,"No",IF(G8&lt;-15,"No","Yes")))</f>
        <v>N/A</v>
      </c>
      <c r="I8" s="21">
        <v>0</v>
      </c>
      <c r="J8" s="21">
        <v>0</v>
      </c>
      <c r="K8" s="88" t="str">
        <f t="shared" si="0"/>
        <v>Yes</v>
      </c>
    </row>
    <row r="9" spans="1:11" x14ac:dyDescent="0.25">
      <c r="A9" s="86" t="s">
        <v>119</v>
      </c>
      <c r="B9" s="23" t="s">
        <v>213</v>
      </c>
      <c r="C9" s="5">
        <v>0</v>
      </c>
      <c r="D9" s="5" t="str">
        <f>IF($B9="N/A","N/A",IF(C9&gt;15,"No",IF(C9&lt;-15,"No","Yes")))</f>
        <v>N/A</v>
      </c>
      <c r="E9" s="5">
        <v>0</v>
      </c>
      <c r="F9" s="5" t="str">
        <f>IF($B9="N/A","N/A",IF(E9&gt;15,"No",IF(E9&lt;-15,"No","Yes")))</f>
        <v>N/A</v>
      </c>
      <c r="G9" s="5">
        <v>0</v>
      </c>
      <c r="H9" s="5" t="str">
        <f>IF($B9="N/A","N/A",IF(G9&gt;15,"No",IF(G9&lt;-15,"No","Yes")))</f>
        <v>N/A</v>
      </c>
      <c r="I9" s="6" t="s">
        <v>1749</v>
      </c>
      <c r="J9" s="6" t="s">
        <v>1749</v>
      </c>
      <c r="K9" s="87" t="str">
        <f t="shared" si="0"/>
        <v>N/A</v>
      </c>
    </row>
    <row r="10" spans="1:11" x14ac:dyDescent="0.25">
      <c r="A10" s="86" t="s">
        <v>120</v>
      </c>
      <c r="B10" s="23"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7" t="str">
        <f t="shared" si="0"/>
        <v>N/A</v>
      </c>
    </row>
    <row r="11" spans="1:11" x14ac:dyDescent="0.25">
      <c r="A11" s="86" t="s">
        <v>834</v>
      </c>
      <c r="B11" s="23" t="s">
        <v>214</v>
      </c>
      <c r="C11" s="5">
        <v>99.996986465999996</v>
      </c>
      <c r="D11" s="5" t="str">
        <f>IF(OR($B11="N/A",$C11="N/A"),"N/A",IF(C11&gt;100,"No",IF(C11&lt;95,"No","Yes")))</f>
        <v>Yes</v>
      </c>
      <c r="E11" s="5">
        <v>100</v>
      </c>
      <c r="F11" s="5" t="str">
        <f>IF(OR($B11="N/A",$E11="N/A"),"N/A",IF(E11&gt;100,"No",IF(E11&lt;95,"No","Yes")))</f>
        <v>Yes</v>
      </c>
      <c r="G11" s="5">
        <v>100</v>
      </c>
      <c r="H11" s="5" t="str">
        <f>IF($B11="N/A","N/A",IF(G11&gt;100,"No",IF(G11&lt;95,"No","Yes")))</f>
        <v>Yes</v>
      </c>
      <c r="I11" s="6">
        <v>3.0000000000000001E-3</v>
      </c>
      <c r="J11" s="6">
        <v>0</v>
      </c>
      <c r="K11" s="87" t="str">
        <f t="shared" si="0"/>
        <v>Yes</v>
      </c>
    </row>
    <row r="12" spans="1:11" x14ac:dyDescent="0.25">
      <c r="A12" s="86" t="s">
        <v>348</v>
      </c>
      <c r="B12" s="23"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87" t="str">
        <f t="shared" si="0"/>
        <v>N/A</v>
      </c>
    </row>
    <row r="13" spans="1:11" x14ac:dyDescent="0.25">
      <c r="A13" s="86" t="s">
        <v>835</v>
      </c>
      <c r="B13" s="23" t="s">
        <v>214</v>
      </c>
      <c r="C13" s="5">
        <v>0</v>
      </c>
      <c r="D13" s="5" t="str">
        <f t="shared" si="1"/>
        <v>No</v>
      </c>
      <c r="E13" s="5">
        <v>0</v>
      </c>
      <c r="F13" s="5" t="str">
        <f t="shared" si="2"/>
        <v>No</v>
      </c>
      <c r="G13" s="5">
        <v>0</v>
      </c>
      <c r="H13" s="5" t="str">
        <f t="shared" si="3"/>
        <v>No</v>
      </c>
      <c r="I13" s="6" t="s">
        <v>1749</v>
      </c>
      <c r="J13" s="6" t="s">
        <v>1749</v>
      </c>
      <c r="K13" s="87" t="str">
        <f t="shared" si="0"/>
        <v>N/A</v>
      </c>
    </row>
    <row r="14" spans="1:11" x14ac:dyDescent="0.25">
      <c r="A14" s="86" t="s">
        <v>13</v>
      </c>
      <c r="B14" s="23" t="s">
        <v>213</v>
      </c>
      <c r="C14" s="24">
        <v>7731786</v>
      </c>
      <c r="D14" s="5" t="str">
        <f>IF($B14="N/A","N/A",IF(C14&gt;15,"No",IF(C14&lt;-15,"No","Yes")))</f>
        <v>N/A</v>
      </c>
      <c r="E14" s="24">
        <v>8276952</v>
      </c>
      <c r="F14" s="5" t="str">
        <f>IF($B14="N/A","N/A",IF(E14&gt;15,"No",IF(E14&lt;-15,"No","Yes")))</f>
        <v>N/A</v>
      </c>
      <c r="G14" s="24">
        <v>9204844</v>
      </c>
      <c r="H14" s="5" t="str">
        <f>IF($B14="N/A","N/A",IF(G14&gt;15,"No",IF(G14&lt;-15,"No","Yes")))</f>
        <v>N/A</v>
      </c>
      <c r="I14" s="6">
        <v>7.0510000000000002</v>
      </c>
      <c r="J14" s="6">
        <v>11.21</v>
      </c>
      <c r="K14" s="87" t="str">
        <f t="shared" si="0"/>
        <v>Yes</v>
      </c>
    </row>
    <row r="15" spans="1:11" ht="14.25" customHeight="1" x14ac:dyDescent="0.25">
      <c r="A15" s="86" t="s">
        <v>441</v>
      </c>
      <c r="B15" s="23" t="s">
        <v>213</v>
      </c>
      <c r="C15" s="5">
        <v>3.9135977121000001</v>
      </c>
      <c r="D15" s="5" t="str">
        <f>IF($B15="N/A","N/A",IF(C15&gt;15,"No",IF(C15&lt;-15,"No","Yes")))</f>
        <v>N/A</v>
      </c>
      <c r="E15" s="5">
        <v>4.6677810865999998</v>
      </c>
      <c r="F15" s="5" t="str">
        <f>IF($B15="N/A","N/A",IF(E15&gt;15,"No",IF(E15&lt;-15,"No","Yes")))</f>
        <v>N/A</v>
      </c>
      <c r="G15" s="5">
        <v>4.5505388250000003</v>
      </c>
      <c r="H15" s="5" t="str">
        <f>IF($B15="N/A","N/A",IF(G15&gt;15,"No",IF(G15&lt;-15,"No","Yes")))</f>
        <v>N/A</v>
      </c>
      <c r="I15" s="6">
        <v>19.27</v>
      </c>
      <c r="J15" s="6">
        <v>-2.5099999999999998</v>
      </c>
      <c r="K15" s="87" t="str">
        <f t="shared" si="0"/>
        <v>Yes</v>
      </c>
    </row>
    <row r="16" spans="1:11" ht="12.75" customHeight="1" x14ac:dyDescent="0.25">
      <c r="A16" s="86" t="s">
        <v>857</v>
      </c>
      <c r="B16" s="23" t="s">
        <v>213</v>
      </c>
      <c r="C16" s="25">
        <v>73.100482169000003</v>
      </c>
      <c r="D16" s="5" t="str">
        <f>IF($B16="N/A","N/A",IF(C16&gt;15,"No",IF(C16&lt;-15,"No","Yes")))</f>
        <v>N/A</v>
      </c>
      <c r="E16" s="25">
        <v>107.62778827</v>
      </c>
      <c r="F16" s="5" t="str">
        <f>IF($B16="N/A","N/A",IF(E16&gt;15,"No",IF(E16&lt;-15,"No","Yes")))</f>
        <v>N/A</v>
      </c>
      <c r="G16" s="25">
        <v>127.00046315</v>
      </c>
      <c r="H16" s="5" t="str">
        <f>IF($B16="N/A","N/A",IF(G16&gt;15,"No",IF(G16&lt;-15,"No","Yes")))</f>
        <v>N/A</v>
      </c>
      <c r="I16" s="6">
        <v>47.23</v>
      </c>
      <c r="J16" s="6">
        <v>18</v>
      </c>
      <c r="K16" s="87" t="str">
        <f t="shared" si="0"/>
        <v>Yes</v>
      </c>
    </row>
    <row r="17" spans="1:11" x14ac:dyDescent="0.25">
      <c r="A17" s="86" t="s">
        <v>131</v>
      </c>
      <c r="B17" s="23" t="s">
        <v>213</v>
      </c>
      <c r="C17" s="24">
        <v>18225</v>
      </c>
      <c r="D17" s="5" t="str">
        <f>IF($B17="N/A","N/A",IF(C17&gt;15,"No",IF(C17&lt;-15,"No","Yes")))</f>
        <v>N/A</v>
      </c>
      <c r="E17" s="24">
        <v>335469</v>
      </c>
      <c r="F17" s="5" t="str">
        <f>IF($B17="N/A","N/A",IF(E17&gt;15,"No",IF(E17&lt;-15,"No","Yes")))</f>
        <v>N/A</v>
      </c>
      <c r="G17" s="24">
        <v>15211</v>
      </c>
      <c r="H17" s="5" t="str">
        <f>IF($B17="N/A","N/A",IF(G17&gt;15,"No",IF(G17&lt;-15,"No","Yes")))</f>
        <v>N/A</v>
      </c>
      <c r="I17" s="6">
        <v>1741</v>
      </c>
      <c r="J17" s="6">
        <v>-95.5</v>
      </c>
      <c r="K17" s="87" t="str">
        <f t="shared" si="0"/>
        <v>No</v>
      </c>
    </row>
    <row r="18" spans="1:11" x14ac:dyDescent="0.25">
      <c r="A18" s="86" t="s">
        <v>346</v>
      </c>
      <c r="B18" s="23" t="s">
        <v>213</v>
      </c>
      <c r="C18" s="4">
        <v>0.23571526679999999</v>
      </c>
      <c r="D18" s="5" t="str">
        <f>IF($B18="N/A","N/A",IF(C18&gt;15,"No",IF(C18&lt;-15,"No","Yes")))</f>
        <v>N/A</v>
      </c>
      <c r="E18" s="4">
        <v>4.0530499633000003</v>
      </c>
      <c r="F18" s="5" t="str">
        <f>IF($B18="N/A","N/A",IF(E18&gt;15,"No",IF(E18&lt;-15,"No","Yes")))</f>
        <v>N/A</v>
      </c>
      <c r="G18" s="4">
        <v>0.16524994879999999</v>
      </c>
      <c r="H18" s="5" t="str">
        <f>IF($B18="N/A","N/A",IF(G18&gt;15,"No",IF(G18&lt;-15,"No","Yes")))</f>
        <v>N/A</v>
      </c>
      <c r="I18" s="6">
        <v>1619</v>
      </c>
      <c r="J18" s="6">
        <v>-95.9</v>
      </c>
      <c r="K18" s="87" t="str">
        <f t="shared" si="0"/>
        <v>No</v>
      </c>
    </row>
    <row r="19" spans="1:11" ht="27.75" customHeight="1" x14ac:dyDescent="0.25">
      <c r="A19" s="86" t="s">
        <v>836</v>
      </c>
      <c r="B19" s="23" t="s">
        <v>213</v>
      </c>
      <c r="C19" s="25">
        <v>100.13662551</v>
      </c>
      <c r="D19" s="5" t="str">
        <f>IF($B19="N/A","N/A",IF(C19&gt;60,"No",IF(C19&lt;15,"No","Yes")))</f>
        <v>N/A</v>
      </c>
      <c r="E19" s="25">
        <v>89.392384989000007</v>
      </c>
      <c r="F19" s="5" t="str">
        <f>IF($B19="N/A","N/A",IF(E19&gt;60,"No",IF(E19&lt;15,"No","Yes")))</f>
        <v>N/A</v>
      </c>
      <c r="G19" s="25">
        <v>105.89395832</v>
      </c>
      <c r="H19" s="5" t="str">
        <f>IF($B19="N/A","N/A",IF(G19&gt;60,"No",IF(G19&lt;15,"No","Yes")))</f>
        <v>N/A</v>
      </c>
      <c r="I19" s="6">
        <v>-10.7</v>
      </c>
      <c r="J19" s="6">
        <v>18.46</v>
      </c>
      <c r="K19" s="87" t="str">
        <f t="shared" si="0"/>
        <v>Yes</v>
      </c>
    </row>
    <row r="20" spans="1:11" x14ac:dyDescent="0.25">
      <c r="A20" s="86" t="s">
        <v>27</v>
      </c>
      <c r="B20" s="23" t="s">
        <v>217</v>
      </c>
      <c r="C20" s="24">
        <v>0</v>
      </c>
      <c r="D20" s="5" t="str">
        <f>IF($B20="N/A","N/A",IF(C20="N/A","N/A",IF(C20=0,"Yes","No")))</f>
        <v>Yes</v>
      </c>
      <c r="E20" s="24">
        <v>0</v>
      </c>
      <c r="F20" s="5" t="str">
        <f>IF($B20="N/A","N/A",IF(E20="N/A","N/A",IF(E20=0,"Yes","No")))</f>
        <v>Yes</v>
      </c>
      <c r="G20" s="24">
        <v>0</v>
      </c>
      <c r="H20" s="5" t="str">
        <f>IF($B20="N/A","N/A",IF(G20=0,"Yes","No"))</f>
        <v>Yes</v>
      </c>
      <c r="I20" s="6" t="s">
        <v>1749</v>
      </c>
      <c r="J20" s="6" t="s">
        <v>1749</v>
      </c>
      <c r="K20" s="87" t="str">
        <f t="shared" si="0"/>
        <v>N/A</v>
      </c>
    </row>
    <row r="21" spans="1:11" x14ac:dyDescent="0.25">
      <c r="A21" s="86" t="s">
        <v>837</v>
      </c>
      <c r="B21" s="23"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87" t="str">
        <f t="shared" si="0"/>
        <v>N/A</v>
      </c>
    </row>
    <row r="22" spans="1:11" x14ac:dyDescent="0.25">
      <c r="A22" s="94" t="s">
        <v>1684</v>
      </c>
      <c r="B22" s="95" t="s">
        <v>213</v>
      </c>
      <c r="C22" s="116">
        <v>0</v>
      </c>
      <c r="D22" s="96" t="str">
        <f>IF($B22="N/A","N/A",IF(C22&gt;15,"No",IF(C22&lt;-15,"No","Yes")))</f>
        <v>N/A</v>
      </c>
      <c r="E22" s="116">
        <v>0</v>
      </c>
      <c r="F22" s="96" t="str">
        <f>IF($B22="N/A","N/A",IF(E22&gt;15,"No",IF(E22&lt;-15,"No","Yes")))</f>
        <v>N/A</v>
      </c>
      <c r="G22" s="116">
        <v>0</v>
      </c>
      <c r="H22" s="96" t="str">
        <f>IF($B22="N/A","N/A",IF(G22&gt;15,"No",IF(G22&lt;-15,"No","Yes")))</f>
        <v>N/A</v>
      </c>
      <c r="I22" s="97" t="s">
        <v>1749</v>
      </c>
      <c r="J22" s="97" t="s">
        <v>1749</v>
      </c>
      <c r="K22" s="98" t="str">
        <f t="shared" si="0"/>
        <v>N/A</v>
      </c>
    </row>
    <row r="23" spans="1:11" ht="12" customHeight="1" x14ac:dyDescent="0.25">
      <c r="A23" s="180" t="s">
        <v>1619</v>
      </c>
      <c r="B23" s="181"/>
      <c r="C23" s="181"/>
      <c r="D23" s="181"/>
      <c r="E23" s="181"/>
      <c r="F23" s="181"/>
      <c r="G23" s="181"/>
      <c r="H23" s="181"/>
      <c r="I23" s="181"/>
      <c r="J23" s="181"/>
      <c r="K23" s="182"/>
    </row>
    <row r="24" spans="1:11" x14ac:dyDescent="0.25">
      <c r="A24" s="170" t="s">
        <v>1617</v>
      </c>
      <c r="B24" s="171"/>
      <c r="C24" s="171"/>
      <c r="D24" s="171"/>
      <c r="E24" s="171"/>
      <c r="F24" s="171"/>
      <c r="G24" s="171"/>
      <c r="H24" s="171"/>
      <c r="I24" s="171"/>
      <c r="J24" s="171"/>
      <c r="K24" s="172"/>
    </row>
    <row r="25" spans="1:11" x14ac:dyDescent="0.25">
      <c r="A25" s="173" t="s">
        <v>1705</v>
      </c>
      <c r="B25" s="173"/>
      <c r="C25" s="173"/>
      <c r="D25" s="173"/>
      <c r="E25" s="173"/>
      <c r="F25" s="173"/>
      <c r="G25" s="173"/>
      <c r="H25" s="173"/>
      <c r="I25" s="173"/>
      <c r="J25" s="173"/>
      <c r="K25" s="174"/>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1740</v>
      </c>
      <c r="B1" s="162"/>
      <c r="C1" s="162"/>
      <c r="D1" s="162"/>
      <c r="E1" s="162"/>
      <c r="F1" s="162"/>
      <c r="G1" s="162"/>
      <c r="H1" s="162"/>
      <c r="I1" s="162"/>
      <c r="J1" s="162"/>
      <c r="K1" s="163"/>
    </row>
    <row r="2" spans="1:11" ht="13" x14ac:dyDescent="0.3">
      <c r="A2" s="167" t="s">
        <v>1574</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5.5" customHeight="1"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86" t="s">
        <v>12</v>
      </c>
      <c r="B6" s="23" t="s">
        <v>213</v>
      </c>
      <c r="C6" s="24">
        <v>7731786</v>
      </c>
      <c r="D6" s="5" t="str">
        <f>IF($B6="N/A","N/A",IF(C6&gt;15,"No",IF(C6&lt;-15,"No","Yes")))</f>
        <v>N/A</v>
      </c>
      <c r="E6" s="24">
        <v>8276952</v>
      </c>
      <c r="F6" s="5" t="str">
        <f>IF($B6="N/A","N/A",IF(E6&gt;15,"No",IF(E6&lt;-15,"No","Yes")))</f>
        <v>N/A</v>
      </c>
      <c r="G6" s="24">
        <v>9204844</v>
      </c>
      <c r="H6" s="5" t="str">
        <f>IF($B6="N/A","N/A",IF(G6&gt;15,"No",IF(G6&lt;-15,"No","Yes")))</f>
        <v>N/A</v>
      </c>
      <c r="I6" s="6">
        <v>7.0510000000000002</v>
      </c>
      <c r="J6" s="6">
        <v>11.21</v>
      </c>
      <c r="K6" s="87" t="str">
        <f t="shared" ref="K6:K18" si="0">IF(J6="Div by 0", "N/A", IF(J6="N/A","N/A", IF(J6&gt;30, "No", IF(J6&lt;-30, "No", "Yes"))))</f>
        <v>Yes</v>
      </c>
    </row>
    <row r="7" spans="1:11" x14ac:dyDescent="0.25">
      <c r="A7" s="86" t="s">
        <v>30</v>
      </c>
      <c r="B7" s="23" t="s">
        <v>214</v>
      </c>
      <c r="C7" s="5">
        <v>100</v>
      </c>
      <c r="D7" s="5" t="str">
        <f>IF($B7="N/A","N/A",IF(C7&gt;100,"No",IF(C7&lt;95,"No","Yes")))</f>
        <v>Yes</v>
      </c>
      <c r="E7" s="5">
        <v>100</v>
      </c>
      <c r="F7" s="5" t="str">
        <f>IF($B7="N/A","N/A",IF(E7&gt;100,"No",IF(E7&lt;95,"No","Yes")))</f>
        <v>Yes</v>
      </c>
      <c r="G7" s="5">
        <v>100</v>
      </c>
      <c r="H7" s="5" t="str">
        <f>IF($B7="N/A","N/A",IF(G7&gt;100,"No",IF(G7&lt;95,"No","Yes")))</f>
        <v>Yes</v>
      </c>
      <c r="I7" s="6">
        <v>0</v>
      </c>
      <c r="J7" s="6">
        <v>0</v>
      </c>
      <c r="K7" s="87" t="str">
        <f t="shared" si="0"/>
        <v>Yes</v>
      </c>
    </row>
    <row r="8" spans="1:11" x14ac:dyDescent="0.25">
      <c r="A8" s="86" t="s">
        <v>29</v>
      </c>
      <c r="B8" s="23" t="s">
        <v>217</v>
      </c>
      <c r="C8" s="5">
        <v>0</v>
      </c>
      <c r="D8" s="5" t="str">
        <f>IF($B8="N/A","N/A",IF(C8=0,"Yes","No"))</f>
        <v>Yes</v>
      </c>
      <c r="E8" s="5">
        <v>0</v>
      </c>
      <c r="F8" s="5" t="str">
        <f>IF($B8="N/A","N/A",IF(E8=0,"Yes","No"))</f>
        <v>Yes</v>
      </c>
      <c r="G8" s="5">
        <v>0</v>
      </c>
      <c r="H8" s="5" t="str">
        <f>IF($B8="N/A","N/A",IF(G8=0,"Yes","No"))</f>
        <v>Yes</v>
      </c>
      <c r="I8" s="6" t="s">
        <v>1749</v>
      </c>
      <c r="J8" s="6" t="s">
        <v>1749</v>
      </c>
      <c r="K8" s="87" t="str">
        <f t="shared" si="0"/>
        <v>N/A</v>
      </c>
    </row>
    <row r="9" spans="1:11" x14ac:dyDescent="0.25">
      <c r="A9" s="86" t="s">
        <v>849</v>
      </c>
      <c r="B9" s="23" t="s">
        <v>271</v>
      </c>
      <c r="C9" s="25">
        <v>91.208060208000006</v>
      </c>
      <c r="D9" s="5" t="str">
        <f>IF($B9="N/A","N/A",IF(C9&gt;60,"No",IF(C9&lt;15,"No","Yes")))</f>
        <v>No</v>
      </c>
      <c r="E9" s="25">
        <v>114.38526163</v>
      </c>
      <c r="F9" s="5" t="str">
        <f>IF($B9="N/A","N/A",IF(E9&gt;60,"No",IF(E9&lt;15,"No","Yes")))</f>
        <v>No</v>
      </c>
      <c r="G9" s="25">
        <v>132.77319703000001</v>
      </c>
      <c r="H9" s="5" t="str">
        <f>IF($B9="N/A","N/A",IF(G9&gt;60,"No",IF(G9&lt;15,"No","Yes")))</f>
        <v>No</v>
      </c>
      <c r="I9" s="6">
        <v>25.41</v>
      </c>
      <c r="J9" s="6">
        <v>16.079999999999998</v>
      </c>
      <c r="K9" s="87" t="str">
        <f t="shared" si="0"/>
        <v>Yes</v>
      </c>
    </row>
    <row r="10" spans="1:11" x14ac:dyDescent="0.25">
      <c r="A10" s="86" t="s">
        <v>14</v>
      </c>
      <c r="B10" s="23" t="s">
        <v>272</v>
      </c>
      <c r="C10" s="5">
        <v>0</v>
      </c>
      <c r="D10" s="5" t="str">
        <f>IF($B10="N/A","N/A",IF(C10&gt;15,"No",IF(C10&lt;=0,"No","Yes")))</f>
        <v>No</v>
      </c>
      <c r="E10" s="5">
        <v>7.7564785000000004E-3</v>
      </c>
      <c r="F10" s="5" t="str">
        <f>IF($B10="N/A","N/A",IF(E10&gt;15,"No",IF(E10&lt;=0,"No","Yes")))</f>
        <v>Yes</v>
      </c>
      <c r="G10" s="5">
        <v>1.0823757577999999</v>
      </c>
      <c r="H10" s="5" t="str">
        <f>IF($B10="N/A","N/A",IF(G10&gt;15,"No",IF(G10&lt;=0,"No","Yes")))</f>
        <v>Yes</v>
      </c>
      <c r="I10" s="6" t="s">
        <v>1749</v>
      </c>
      <c r="J10" s="6">
        <v>13854</v>
      </c>
      <c r="K10" s="87" t="str">
        <f t="shared" si="0"/>
        <v>No</v>
      </c>
    </row>
    <row r="11" spans="1:11" x14ac:dyDescent="0.25">
      <c r="A11" s="86" t="s">
        <v>872</v>
      </c>
      <c r="B11" s="23" t="s">
        <v>213</v>
      </c>
      <c r="C11" s="25" t="s">
        <v>1749</v>
      </c>
      <c r="D11" s="5" t="str">
        <f>IF($B11="N/A","N/A",IF(C11&gt;15,"No",IF(C11&lt;-15,"No","Yes")))</f>
        <v>N/A</v>
      </c>
      <c r="E11" s="25">
        <v>99.433021807000003</v>
      </c>
      <c r="F11" s="5" t="str">
        <f>IF($B11="N/A","N/A",IF(E11&gt;15,"No",IF(E11&lt;-15,"No","Yes")))</f>
        <v>N/A</v>
      </c>
      <c r="G11" s="25">
        <v>135.62335016</v>
      </c>
      <c r="H11" s="5" t="str">
        <f>IF($B11="N/A","N/A",IF(G11&gt;15,"No",IF(G11&lt;-15,"No","Yes")))</f>
        <v>N/A</v>
      </c>
      <c r="I11" s="6" t="s">
        <v>1749</v>
      </c>
      <c r="J11" s="6">
        <v>36.4</v>
      </c>
      <c r="K11" s="87" t="str">
        <f t="shared" si="0"/>
        <v>No</v>
      </c>
    </row>
    <row r="12" spans="1:11" x14ac:dyDescent="0.25">
      <c r="A12" s="86" t="s">
        <v>934</v>
      </c>
      <c r="B12" s="23" t="s">
        <v>213</v>
      </c>
      <c r="C12" s="5">
        <v>1.9041525464</v>
      </c>
      <c r="D12" s="5" t="str">
        <f>IF($B12="N/A","N/A",IF(C12&gt;15,"No",IF(C12&lt;-15,"No","Yes")))</f>
        <v>N/A</v>
      </c>
      <c r="E12" s="5">
        <v>1.9689977663</v>
      </c>
      <c r="F12" s="5" t="str">
        <f>IF($B12="N/A","N/A",IF(E12&gt;15,"No",IF(E12&lt;-15,"No","Yes")))</f>
        <v>N/A</v>
      </c>
      <c r="G12" s="5">
        <v>1.7825179873000001</v>
      </c>
      <c r="H12" s="5" t="str">
        <f>IF($B12="N/A","N/A",IF(G12&gt;15,"No",IF(G12&lt;-15,"No","Yes")))</f>
        <v>N/A</v>
      </c>
      <c r="I12" s="6">
        <v>3.4049999999999998</v>
      </c>
      <c r="J12" s="6">
        <v>-9.4700000000000006</v>
      </c>
      <c r="K12" s="87" t="str">
        <f t="shared" si="0"/>
        <v>Yes</v>
      </c>
    </row>
    <row r="13" spans="1:11" x14ac:dyDescent="0.25">
      <c r="A13" s="86" t="s">
        <v>51</v>
      </c>
      <c r="B13" s="23" t="s">
        <v>273</v>
      </c>
      <c r="C13" s="5">
        <v>98.492198310000006</v>
      </c>
      <c r="D13" s="5" t="str">
        <f>IF($B13="N/A","N/A",IF(C13&gt;99,"No",IF(C13&lt;95,"No","Yes")))</f>
        <v>Yes</v>
      </c>
      <c r="E13" s="5">
        <v>98.479996017999994</v>
      </c>
      <c r="F13" s="5" t="str">
        <f>IF($B13="N/A","N/A",IF(E13&gt;99,"No",IF(E13&lt;95,"No","Yes")))</f>
        <v>Yes</v>
      </c>
      <c r="G13" s="5">
        <v>99.672118288999997</v>
      </c>
      <c r="H13" s="5" t="str">
        <f>IF($B13="N/A","N/A",IF(G13&gt;99,"No",IF(G13&lt;95,"No","Yes")))</f>
        <v>No</v>
      </c>
      <c r="I13" s="6">
        <v>-1.2E-2</v>
      </c>
      <c r="J13" s="6">
        <v>1.2110000000000001</v>
      </c>
      <c r="K13" s="87" t="str">
        <f t="shared" si="0"/>
        <v>Yes</v>
      </c>
    </row>
    <row r="14" spans="1:11" x14ac:dyDescent="0.25">
      <c r="A14" s="86" t="s">
        <v>52</v>
      </c>
      <c r="B14" s="23" t="s">
        <v>274</v>
      </c>
      <c r="C14" s="5">
        <v>1.5078016903</v>
      </c>
      <c r="D14" s="5" t="str">
        <f>IF($B14="N/A","N/A",IF(C14&gt;6,"No",IF(C14&lt;=0,"No","Yes")))</f>
        <v>Yes</v>
      </c>
      <c r="E14" s="5">
        <v>1.5199435734</v>
      </c>
      <c r="F14" s="5" t="str">
        <f>IF($B14="N/A","N/A",IF(E14&gt;6,"No",IF(E14&lt;=0,"No","Yes")))</f>
        <v>Yes</v>
      </c>
      <c r="G14" s="5">
        <v>0.32165672769999998</v>
      </c>
      <c r="H14" s="5" t="str">
        <f>IF($B14="N/A","N/A",IF(G14&gt;6,"No",IF(G14&lt;=0,"No","Yes")))</f>
        <v>Yes</v>
      </c>
      <c r="I14" s="6">
        <v>0.80530000000000002</v>
      </c>
      <c r="J14" s="6">
        <v>-78.8</v>
      </c>
      <c r="K14" s="87" t="str">
        <f t="shared" si="0"/>
        <v>No</v>
      </c>
    </row>
    <row r="15" spans="1:11" x14ac:dyDescent="0.25">
      <c r="A15" s="86" t="s">
        <v>164</v>
      </c>
      <c r="B15" s="23" t="s">
        <v>213</v>
      </c>
      <c r="C15" s="5">
        <v>100</v>
      </c>
      <c r="D15" s="5" t="str">
        <f>IF($B15="N/A","N/A",IF(C15&gt;15,"No",IF(C15&lt;-15,"No","Yes")))</f>
        <v>N/A</v>
      </c>
      <c r="E15" s="5">
        <v>99.943063193</v>
      </c>
      <c r="F15" s="5" t="str">
        <f>IF($B15="N/A","N/A",IF(E15&gt;15,"No",IF(E15&lt;-15,"No","Yes")))</f>
        <v>N/A</v>
      </c>
      <c r="G15" s="5">
        <v>87.235204170000003</v>
      </c>
      <c r="H15" s="5" t="str">
        <f>IF($B15="N/A","N/A",IF(G15&gt;15,"No",IF(G15&lt;-15,"No","Yes")))</f>
        <v>N/A</v>
      </c>
      <c r="I15" s="6">
        <v>-5.7000000000000002E-2</v>
      </c>
      <c r="J15" s="6">
        <v>-12.7</v>
      </c>
      <c r="K15" s="87" t="str">
        <f t="shared" si="0"/>
        <v>Yes</v>
      </c>
    </row>
    <row r="16" spans="1:11" x14ac:dyDescent="0.25">
      <c r="A16" s="86" t="s">
        <v>165</v>
      </c>
      <c r="B16" s="23" t="s">
        <v>275</v>
      </c>
      <c r="C16" s="5">
        <v>100</v>
      </c>
      <c r="D16" s="5" t="str">
        <f>IF($B16="N/A","N/A",IF(C16&gt;98,"Yes","No"))</f>
        <v>Yes</v>
      </c>
      <c r="E16" s="5">
        <v>100</v>
      </c>
      <c r="F16" s="5" t="str">
        <f>IF($B16="N/A","N/A",IF(E16&gt;98,"Yes","No"))</f>
        <v>Yes</v>
      </c>
      <c r="G16" s="5">
        <v>100</v>
      </c>
      <c r="H16" s="5" t="str">
        <f>IF($B16="N/A","N/A",IF(G16&gt;98,"Yes","No"))</f>
        <v>Yes</v>
      </c>
      <c r="I16" s="6">
        <v>0</v>
      </c>
      <c r="J16" s="6">
        <v>0</v>
      </c>
      <c r="K16" s="87" t="str">
        <f t="shared" si="0"/>
        <v>Yes</v>
      </c>
    </row>
    <row r="17" spans="1:11" x14ac:dyDescent="0.25">
      <c r="A17" s="86" t="s">
        <v>21</v>
      </c>
      <c r="B17" s="23" t="s">
        <v>275</v>
      </c>
      <c r="C17" s="5">
        <v>99.985594612</v>
      </c>
      <c r="D17" s="5" t="str">
        <f>IF($B17="N/A","N/A",IF(C17&gt;98,"Yes","No"))</f>
        <v>Yes</v>
      </c>
      <c r="E17" s="5">
        <v>99.996270460999995</v>
      </c>
      <c r="F17" s="5" t="str">
        <f>IF($B17="N/A","N/A",IF(E17&gt;98,"Yes","No"))</f>
        <v>Yes</v>
      </c>
      <c r="G17" s="5">
        <v>99.993689141000004</v>
      </c>
      <c r="H17" s="5" t="str">
        <f>IF($B17="N/A","N/A",IF(G17&gt;98,"Yes","No"))</f>
        <v>Yes</v>
      </c>
      <c r="I17" s="6">
        <v>1.0699999999999999E-2</v>
      </c>
      <c r="J17" s="6">
        <v>-3.0000000000000001E-3</v>
      </c>
      <c r="K17" s="87" t="str">
        <f t="shared" si="0"/>
        <v>Yes</v>
      </c>
    </row>
    <row r="18" spans="1:11" x14ac:dyDescent="0.25">
      <c r="A18" s="86" t="s">
        <v>53</v>
      </c>
      <c r="B18" s="23" t="s">
        <v>275</v>
      </c>
      <c r="C18" s="5">
        <v>99.998988865000001</v>
      </c>
      <c r="D18" s="5" t="str">
        <f>IF($B18="N/A","N/A",IF(C18&gt;98,"Yes","No"))</f>
        <v>Yes</v>
      </c>
      <c r="E18" s="5">
        <v>99.999312979999999</v>
      </c>
      <c r="F18" s="5" t="str">
        <f>IF($B18="N/A","N/A",IF(E18&gt;98,"Yes","No"))</f>
        <v>Yes</v>
      </c>
      <c r="G18" s="5">
        <v>99.999607615000002</v>
      </c>
      <c r="H18" s="5" t="str">
        <f>IF($B18="N/A","N/A",IF(G18&gt;98,"Yes","No"))</f>
        <v>Yes</v>
      </c>
      <c r="I18" s="6">
        <v>2.9999999999999997E-4</v>
      </c>
      <c r="J18" s="6">
        <v>2.9999999999999997E-4</v>
      </c>
      <c r="K18" s="87" t="str">
        <f t="shared" si="0"/>
        <v>Yes</v>
      </c>
    </row>
    <row r="19" spans="1:11" ht="12.75" customHeight="1" x14ac:dyDescent="0.25">
      <c r="A19" s="86" t="s">
        <v>673</v>
      </c>
      <c r="B19" s="23" t="s">
        <v>223</v>
      </c>
      <c r="C19" s="5">
        <v>99.639164871000006</v>
      </c>
      <c r="D19" s="5" t="str">
        <f>IF($B19="N/A","N/A",IF(C19&gt;100,"No",IF(C19&lt;98,"No","Yes")))</f>
        <v>Yes</v>
      </c>
      <c r="E19" s="5">
        <v>99.873999510999994</v>
      </c>
      <c r="F19" s="5" t="str">
        <f>IF($B19="N/A","N/A",IF(E19&gt;100,"No",IF(E19&lt;98,"No","Yes")))</f>
        <v>Yes</v>
      </c>
      <c r="G19" s="5">
        <v>95.871793155999995</v>
      </c>
      <c r="H19" s="5" t="str">
        <f>IF($B19="N/A","N/A",IF(G19&gt;100,"No",IF(G19&lt;98,"No","Yes")))</f>
        <v>No</v>
      </c>
      <c r="I19" s="6">
        <v>0.23569999999999999</v>
      </c>
      <c r="J19" s="6">
        <v>-4.01</v>
      </c>
      <c r="K19" s="87" t="str">
        <f>IF(J19="Div by 0", "N/A", IF(J19="N/A","N/A", IF(J19&gt;30, "No", IF(J19&lt;-30, "No", "Yes"))))</f>
        <v>Yes</v>
      </c>
    </row>
    <row r="20" spans="1:11" x14ac:dyDescent="0.25">
      <c r="A20" s="86" t="s">
        <v>674</v>
      </c>
      <c r="B20" s="23" t="s">
        <v>223</v>
      </c>
      <c r="C20" s="5">
        <v>99.999793061999995</v>
      </c>
      <c r="D20" s="5" t="str">
        <f>IF($B20="N/A","N/A",IF(C20&gt;100,"No",IF(C20&lt;98,"No","Yes")))</f>
        <v>Yes</v>
      </c>
      <c r="E20" s="5">
        <v>99.998731417000002</v>
      </c>
      <c r="F20" s="5" t="str">
        <f>IF($B20="N/A","N/A",IF(E20&gt;100,"No",IF(E20&lt;98,"No","Yes")))</f>
        <v>Yes</v>
      </c>
      <c r="G20" s="5">
        <v>99.862365945999997</v>
      </c>
      <c r="H20" s="5" t="str">
        <f>IF($B20="N/A","N/A",IF(G20&gt;100,"No",IF(G20&lt;98,"No","Yes")))</f>
        <v>Yes</v>
      </c>
      <c r="I20" s="6">
        <v>-1E-3</v>
      </c>
      <c r="J20" s="6">
        <v>-0.13600000000000001</v>
      </c>
      <c r="K20" s="87" t="str">
        <f>IF(J20="Div by 0", "N/A", IF(J20="N/A","N/A", IF(J20&gt;30, "No", IF(J20&lt;-30, "No", "Yes"))))</f>
        <v>Yes</v>
      </c>
    </row>
    <row r="21" spans="1:11" x14ac:dyDescent="0.25">
      <c r="A21" s="86" t="s">
        <v>675</v>
      </c>
      <c r="B21" s="23" t="s">
        <v>223</v>
      </c>
      <c r="C21" s="5">
        <v>99.999793061999995</v>
      </c>
      <c r="D21" s="5" t="str">
        <f>IF($B21="N/A","N/A",IF(C21&gt;100,"No",IF(C21&lt;98,"No","Yes")))</f>
        <v>Yes</v>
      </c>
      <c r="E21" s="5">
        <v>99.998731417000002</v>
      </c>
      <c r="F21" s="5" t="str">
        <f>IF($B21="N/A","N/A",IF(E21&gt;100,"No",IF(E21&lt;98,"No","Yes")))</f>
        <v>Yes</v>
      </c>
      <c r="G21" s="5">
        <v>99.862365945999997</v>
      </c>
      <c r="H21" s="5" t="str">
        <f>IF($B21="N/A","N/A",IF(G21&gt;100,"No",IF(G21&lt;98,"No","Yes")))</f>
        <v>Yes</v>
      </c>
      <c r="I21" s="6">
        <v>-1E-3</v>
      </c>
      <c r="J21" s="6">
        <v>-0.13600000000000001</v>
      </c>
      <c r="K21" s="87" t="str">
        <f>IF(J21="Div by 0", "N/A", IF(J21="N/A","N/A", IF(J21&gt;30, "No", IF(J21&lt;-30, "No", "Yes"))))</f>
        <v>Yes</v>
      </c>
    </row>
    <row r="22" spans="1:11" ht="15" customHeight="1" x14ac:dyDescent="0.25">
      <c r="A22" s="86" t="s">
        <v>1685</v>
      </c>
      <c r="B22" s="23" t="s">
        <v>213</v>
      </c>
      <c r="C22" s="5">
        <v>59.035506155999997</v>
      </c>
      <c r="D22" s="5" t="str">
        <f>IF($B22="N/A","N/A",IF(C22&gt;15,"No",IF(C22&lt;-15,"No","Yes")))</f>
        <v>N/A</v>
      </c>
      <c r="E22" s="5">
        <v>58.362607394999998</v>
      </c>
      <c r="F22" s="5" t="str">
        <f>IF($B22="N/A","N/A",IF(E22&gt;15,"No",IF(E22&lt;-15,"No","Yes")))</f>
        <v>N/A</v>
      </c>
      <c r="G22" s="5">
        <v>58.327528418999997</v>
      </c>
      <c r="H22" s="5" t="str">
        <f>IF($B22="N/A","N/A",IF(G22&gt;15,"No",IF(G22&lt;-15,"No","Yes")))</f>
        <v>N/A</v>
      </c>
      <c r="I22" s="6">
        <v>-1.1399999999999999</v>
      </c>
      <c r="J22" s="6">
        <v>-0.06</v>
      </c>
      <c r="K22" s="87" t="str">
        <f t="shared" ref="K22:K31" si="1">IF(J22="Div by 0", "N/A", IF(J22="N/A","N/A", IF(J22&gt;30, "No", IF(J22&lt;-30, "No", "Yes"))))</f>
        <v>Yes</v>
      </c>
    </row>
    <row r="23" spans="1:11" x14ac:dyDescent="0.25">
      <c r="A23" s="86" t="s">
        <v>935</v>
      </c>
      <c r="B23" s="23" t="s">
        <v>213</v>
      </c>
      <c r="C23" s="5">
        <v>40.110241023</v>
      </c>
      <c r="D23" s="5" t="str">
        <f>IF($B23="N/A","N/A",IF(C23&gt;15,"No",IF(C23&lt;-15,"No","Yes")))</f>
        <v>N/A</v>
      </c>
      <c r="E23" s="5">
        <v>40.673897830999998</v>
      </c>
      <c r="F23" s="5" t="str">
        <f>IF($B23="N/A","N/A",IF(E23&gt;15,"No",IF(E23&lt;-15,"No","Yes")))</f>
        <v>N/A</v>
      </c>
      <c r="G23" s="5">
        <v>40.442684307999997</v>
      </c>
      <c r="H23" s="5" t="str">
        <f>IF($B23="N/A","N/A",IF(G23&gt;15,"No",IF(G23&lt;-15,"No","Yes")))</f>
        <v>N/A</v>
      </c>
      <c r="I23" s="6">
        <v>1.405</v>
      </c>
      <c r="J23" s="6">
        <v>-0.56799999999999995</v>
      </c>
      <c r="K23" s="87" t="str">
        <f t="shared" si="1"/>
        <v>Yes</v>
      </c>
    </row>
    <row r="24" spans="1:11" ht="25" x14ac:dyDescent="0.25">
      <c r="A24" s="86" t="s">
        <v>936</v>
      </c>
      <c r="B24" s="23" t="s">
        <v>213</v>
      </c>
      <c r="C24" s="5">
        <v>0.74924474109999994</v>
      </c>
      <c r="D24" s="5" t="str">
        <f>IF($B24="N/A","N/A",IF(C24&gt;15,"No",IF(C24&lt;-15,"No","Yes")))</f>
        <v>N/A</v>
      </c>
      <c r="E24" s="5">
        <v>0.80346001759999996</v>
      </c>
      <c r="F24" s="5" t="str">
        <f>IF($B24="N/A","N/A",IF(E24&gt;15,"No",IF(E24&lt;-15,"No","Yes")))</f>
        <v>N/A</v>
      </c>
      <c r="G24" s="5">
        <v>0.89808148840000002</v>
      </c>
      <c r="H24" s="5" t="str">
        <f>IF($B24="N/A","N/A",IF(G24&gt;15,"No",IF(G24&lt;-15,"No","Yes")))</f>
        <v>N/A</v>
      </c>
      <c r="I24" s="6">
        <v>7.2359999999999998</v>
      </c>
      <c r="J24" s="6">
        <v>11.78</v>
      </c>
      <c r="K24" s="87" t="str">
        <f t="shared" si="1"/>
        <v>Yes</v>
      </c>
    </row>
    <row r="25" spans="1:11" x14ac:dyDescent="0.25">
      <c r="A25" s="86" t="s">
        <v>166</v>
      </c>
      <c r="B25" s="23" t="s">
        <v>213</v>
      </c>
      <c r="C25" s="5">
        <v>99.999793061999995</v>
      </c>
      <c r="D25" s="5" t="str">
        <f t="shared" ref="D25:D27" si="2">IF($B25="N/A","N/A",IF(C25&gt;15,"No",IF(C25&lt;-15,"No","Yes")))</f>
        <v>N/A</v>
      </c>
      <c r="E25" s="5">
        <v>99.998731417000002</v>
      </c>
      <c r="F25" s="5" t="str">
        <f t="shared" ref="F25:F27" si="3">IF($B25="N/A","N/A",IF(E25&gt;15,"No",IF(E25&lt;-15,"No","Yes")))</f>
        <v>N/A</v>
      </c>
      <c r="G25" s="5">
        <v>99.862365945999997</v>
      </c>
      <c r="H25" s="5" t="str">
        <f t="shared" ref="H25:H27" si="4">IF($B25="N/A","N/A",IF(G25&gt;15,"No",IF(G25&lt;-15,"No","Yes")))</f>
        <v>N/A</v>
      </c>
      <c r="I25" s="6">
        <v>-1E-3</v>
      </c>
      <c r="J25" s="6">
        <v>-0.13600000000000001</v>
      </c>
      <c r="K25" s="87" t="str">
        <f t="shared" si="1"/>
        <v>Yes</v>
      </c>
    </row>
    <row r="26" spans="1:11" x14ac:dyDescent="0.25">
      <c r="A26" s="86" t="s">
        <v>167</v>
      </c>
      <c r="B26" s="23" t="s">
        <v>213</v>
      </c>
      <c r="C26" s="5">
        <v>99.999793061999995</v>
      </c>
      <c r="D26" s="5" t="str">
        <f t="shared" si="2"/>
        <v>N/A</v>
      </c>
      <c r="E26" s="5">
        <v>99.998731417000002</v>
      </c>
      <c r="F26" s="5" t="str">
        <f t="shared" si="3"/>
        <v>N/A</v>
      </c>
      <c r="G26" s="5">
        <v>99.862365945999997</v>
      </c>
      <c r="H26" s="5" t="str">
        <f t="shared" si="4"/>
        <v>N/A</v>
      </c>
      <c r="I26" s="6">
        <v>-1E-3</v>
      </c>
      <c r="J26" s="6">
        <v>-0.13600000000000001</v>
      </c>
      <c r="K26" s="87" t="str">
        <f t="shared" si="1"/>
        <v>Yes</v>
      </c>
    </row>
    <row r="27" spans="1:11" x14ac:dyDescent="0.25">
      <c r="A27" s="86" t="s">
        <v>168</v>
      </c>
      <c r="B27" s="23" t="s">
        <v>213</v>
      </c>
      <c r="C27" s="5">
        <v>99.999793061999995</v>
      </c>
      <c r="D27" s="5" t="str">
        <f t="shared" si="2"/>
        <v>N/A</v>
      </c>
      <c r="E27" s="5">
        <v>99.998731417000002</v>
      </c>
      <c r="F27" s="5" t="str">
        <f t="shared" si="3"/>
        <v>N/A</v>
      </c>
      <c r="G27" s="5">
        <v>99.862365945999997</v>
      </c>
      <c r="H27" s="5" t="str">
        <f t="shared" si="4"/>
        <v>N/A</v>
      </c>
      <c r="I27" s="6">
        <v>-1E-3</v>
      </c>
      <c r="J27" s="6">
        <v>-0.13600000000000001</v>
      </c>
      <c r="K27" s="87" t="str">
        <f t="shared" si="1"/>
        <v>Yes</v>
      </c>
    </row>
    <row r="28" spans="1:11" x14ac:dyDescent="0.25">
      <c r="A28" s="86" t="s">
        <v>54</v>
      </c>
      <c r="B28" s="23" t="s">
        <v>213</v>
      </c>
      <c r="C28" s="5">
        <v>3.3034411453999999</v>
      </c>
      <c r="D28" s="5" t="str">
        <f>IF($B28="N/A","N/A",IF(C28&gt;15,"No",IF(C28&lt;-15,"No","Yes")))</f>
        <v>N/A</v>
      </c>
      <c r="E28" s="5">
        <v>3.3921786667</v>
      </c>
      <c r="F28" s="5" t="str">
        <f>IF($B28="N/A","N/A",IF(E28&gt;15,"No",IF(E28&lt;-15,"No","Yes")))</f>
        <v>N/A</v>
      </c>
      <c r="G28" s="5">
        <v>3.7835730838999999</v>
      </c>
      <c r="H28" s="5" t="str">
        <f>IF($B28="N/A","N/A",IF(G28&gt;15,"No",IF(G28&lt;-15,"No","Yes")))</f>
        <v>N/A</v>
      </c>
      <c r="I28" s="6">
        <v>2.6859999999999999</v>
      </c>
      <c r="J28" s="6">
        <v>11.54</v>
      </c>
      <c r="K28" s="87" t="str">
        <f t="shared" si="1"/>
        <v>Yes</v>
      </c>
    </row>
    <row r="29" spans="1:11" x14ac:dyDescent="0.25">
      <c r="A29" s="86" t="s">
        <v>55</v>
      </c>
      <c r="B29" s="23" t="s">
        <v>213</v>
      </c>
      <c r="C29" s="5">
        <v>96.696351917000001</v>
      </c>
      <c r="D29" s="5" t="str">
        <f>IF($B29="N/A","N/A",IF(C29&gt;15,"No",IF(C29&lt;-15,"No","Yes")))</f>
        <v>N/A</v>
      </c>
      <c r="E29" s="5">
        <v>96.606552750000006</v>
      </c>
      <c r="F29" s="5" t="str">
        <f>IF($B29="N/A","N/A",IF(E29&gt;15,"No",IF(E29&lt;-15,"No","Yes")))</f>
        <v>N/A</v>
      </c>
      <c r="G29" s="5">
        <v>96.078792862</v>
      </c>
      <c r="H29" s="5" t="str">
        <f>IF($B29="N/A","N/A",IF(G29&gt;15,"No",IF(G29&lt;-15,"No","Yes")))</f>
        <v>N/A</v>
      </c>
      <c r="I29" s="6">
        <v>-9.2999999999999999E-2</v>
      </c>
      <c r="J29" s="6">
        <v>-0.54600000000000004</v>
      </c>
      <c r="K29" s="87" t="str">
        <f t="shared" si="1"/>
        <v>Yes</v>
      </c>
    </row>
    <row r="30" spans="1:11" x14ac:dyDescent="0.25">
      <c r="A30" s="86" t="s">
        <v>56</v>
      </c>
      <c r="B30" s="23" t="s">
        <v>213</v>
      </c>
      <c r="C30" s="5">
        <v>74.464050091000004</v>
      </c>
      <c r="D30" s="5" t="str">
        <f>IF($B30="N/A","N/A",IF(C30&gt;15,"No",IF(C30&lt;-15,"No","Yes")))</f>
        <v>N/A</v>
      </c>
      <c r="E30" s="5">
        <v>74.521176393999994</v>
      </c>
      <c r="F30" s="5" t="str">
        <f>IF($B30="N/A","N/A",IF(E30&gt;15,"No",IF(E30&lt;-15,"No","Yes")))</f>
        <v>N/A</v>
      </c>
      <c r="G30" s="5">
        <v>72.252251096999998</v>
      </c>
      <c r="H30" s="5" t="str">
        <f>IF($B30="N/A","N/A",IF(G30&gt;15,"No",IF(G30&lt;-15,"No","Yes")))</f>
        <v>N/A</v>
      </c>
      <c r="I30" s="6">
        <v>7.6700000000000004E-2</v>
      </c>
      <c r="J30" s="6">
        <v>-3.04</v>
      </c>
      <c r="K30" s="87" t="str">
        <f t="shared" si="1"/>
        <v>Yes</v>
      </c>
    </row>
    <row r="31" spans="1:11" x14ac:dyDescent="0.25">
      <c r="A31" s="94" t="s">
        <v>57</v>
      </c>
      <c r="B31" s="95" t="s">
        <v>213</v>
      </c>
      <c r="C31" s="96">
        <v>19.402076052999998</v>
      </c>
      <c r="D31" s="96" t="str">
        <f>IF($B31="N/A","N/A",IF(C31&gt;15,"No",IF(C31&lt;-15,"No","Yes")))</f>
        <v>N/A</v>
      </c>
      <c r="E31" s="96">
        <v>19.157849411000001</v>
      </c>
      <c r="F31" s="96" t="str">
        <f>IF($B31="N/A","N/A",IF(E31&gt;15,"No",IF(E31&lt;-15,"No","Yes")))</f>
        <v>N/A</v>
      </c>
      <c r="G31" s="96">
        <v>15.626978577999999</v>
      </c>
      <c r="H31" s="96" t="str">
        <f>IF($B31="N/A","N/A",IF(G31&gt;15,"No",IF(G31&lt;-15,"No","Yes")))</f>
        <v>N/A</v>
      </c>
      <c r="I31" s="97">
        <v>-1.26</v>
      </c>
      <c r="J31" s="97">
        <v>-18.399999999999999</v>
      </c>
      <c r="K31" s="98" t="str">
        <f t="shared" si="1"/>
        <v>Yes</v>
      </c>
    </row>
    <row r="32" spans="1:11" ht="12" customHeight="1" x14ac:dyDescent="0.25">
      <c r="A32" s="180" t="s">
        <v>1619</v>
      </c>
      <c r="B32" s="181"/>
      <c r="C32" s="181"/>
      <c r="D32" s="181"/>
      <c r="E32" s="181"/>
      <c r="F32" s="181"/>
      <c r="G32" s="181"/>
      <c r="H32" s="181"/>
      <c r="I32" s="181"/>
      <c r="J32" s="181"/>
      <c r="K32" s="182"/>
    </row>
    <row r="33" spans="1:11" x14ac:dyDescent="0.25">
      <c r="A33" s="170" t="s">
        <v>1617</v>
      </c>
      <c r="B33" s="171"/>
      <c r="C33" s="171"/>
      <c r="D33" s="171"/>
      <c r="E33" s="171"/>
      <c r="F33" s="171"/>
      <c r="G33" s="171"/>
      <c r="H33" s="171"/>
      <c r="I33" s="171"/>
      <c r="J33" s="171"/>
      <c r="K33" s="172"/>
    </row>
    <row r="34" spans="1:11" x14ac:dyDescent="0.25">
      <c r="A34" s="173" t="s">
        <v>1705</v>
      </c>
      <c r="B34" s="173"/>
      <c r="C34" s="173"/>
      <c r="D34" s="173"/>
      <c r="E34" s="173"/>
      <c r="F34" s="173"/>
      <c r="G34" s="173"/>
      <c r="H34" s="173"/>
      <c r="I34" s="173"/>
      <c r="J34" s="173"/>
      <c r="K34" s="174"/>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1740</v>
      </c>
      <c r="B1" s="162"/>
      <c r="C1" s="162"/>
      <c r="D1" s="162"/>
      <c r="E1" s="162"/>
      <c r="F1" s="162"/>
      <c r="G1" s="162"/>
      <c r="H1" s="162"/>
      <c r="I1" s="162"/>
      <c r="J1" s="162"/>
      <c r="K1" s="163"/>
    </row>
    <row r="2" spans="1:11" ht="13" x14ac:dyDescent="0.3">
      <c r="A2" s="167" t="s">
        <v>1575</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5.5" customHeight="1"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10" t="s">
        <v>12</v>
      </c>
      <c r="B6" s="44" t="s">
        <v>213</v>
      </c>
      <c r="C6" s="24">
        <v>0</v>
      </c>
      <c r="D6" s="5" t="str">
        <f t="shared" ref="D6:F18" si="0">IF($B6="N/A","N/A",IF(C6&lt;0,"No","Yes"))</f>
        <v>N/A</v>
      </c>
      <c r="E6" s="24">
        <v>0</v>
      </c>
      <c r="F6" s="5" t="str">
        <f t="shared" si="0"/>
        <v>N/A</v>
      </c>
      <c r="G6" s="24">
        <v>0</v>
      </c>
      <c r="H6" s="5" t="str">
        <f t="shared" ref="H6:H18" si="1">IF($B6="N/A","N/A",IF(G6&lt;0,"No","Yes"))</f>
        <v>N/A</v>
      </c>
      <c r="I6" s="6" t="s">
        <v>1749</v>
      </c>
      <c r="J6" s="6" t="s">
        <v>1749</v>
      </c>
      <c r="K6" s="87" t="str">
        <f t="shared" ref="K6:K18" si="2">IF(J6="Div by 0", "N/A", IF(J6="N/A","N/A", IF(J6&gt;30, "No", IF(J6&lt;-30, "No", "Yes"))))</f>
        <v>N/A</v>
      </c>
    </row>
    <row r="7" spans="1:11" x14ac:dyDescent="0.25">
      <c r="A7" s="84" t="s">
        <v>442</v>
      </c>
      <c r="B7" s="44" t="s">
        <v>213</v>
      </c>
      <c r="C7" s="5" t="s">
        <v>1749</v>
      </c>
      <c r="D7" s="5" t="str">
        <f t="shared" si="0"/>
        <v>N/A</v>
      </c>
      <c r="E7" s="5" t="s">
        <v>1749</v>
      </c>
      <c r="F7" s="5" t="str">
        <f t="shared" si="0"/>
        <v>N/A</v>
      </c>
      <c r="G7" s="5" t="s">
        <v>1749</v>
      </c>
      <c r="H7" s="5" t="str">
        <f t="shared" si="1"/>
        <v>N/A</v>
      </c>
      <c r="I7" s="6" t="s">
        <v>1749</v>
      </c>
      <c r="J7" s="6" t="s">
        <v>1749</v>
      </c>
      <c r="K7" s="87" t="str">
        <f t="shared" si="2"/>
        <v>N/A</v>
      </c>
    </row>
    <row r="8" spans="1:11" x14ac:dyDescent="0.25">
      <c r="A8" s="84" t="s">
        <v>443</v>
      </c>
      <c r="B8" s="44" t="s">
        <v>213</v>
      </c>
      <c r="C8" s="5" t="s">
        <v>1749</v>
      </c>
      <c r="D8" s="5" t="str">
        <f t="shared" si="0"/>
        <v>N/A</v>
      </c>
      <c r="E8" s="5" t="s">
        <v>1749</v>
      </c>
      <c r="F8" s="5" t="str">
        <f t="shared" si="0"/>
        <v>N/A</v>
      </c>
      <c r="G8" s="5" t="s">
        <v>1749</v>
      </c>
      <c r="H8" s="5" t="str">
        <f t="shared" si="1"/>
        <v>N/A</v>
      </c>
      <c r="I8" s="6" t="s">
        <v>1749</v>
      </c>
      <c r="J8" s="6" t="s">
        <v>1749</v>
      </c>
      <c r="K8" s="87" t="str">
        <f t="shared" si="2"/>
        <v>N/A</v>
      </c>
    </row>
    <row r="9" spans="1:11" x14ac:dyDescent="0.25">
      <c r="A9" s="84" t="s">
        <v>444</v>
      </c>
      <c r="B9" s="44" t="s">
        <v>213</v>
      </c>
      <c r="C9" s="5" t="s">
        <v>1749</v>
      </c>
      <c r="D9" s="5" t="str">
        <f t="shared" si="0"/>
        <v>N/A</v>
      </c>
      <c r="E9" s="5" t="s">
        <v>1749</v>
      </c>
      <c r="F9" s="5" t="str">
        <f t="shared" si="0"/>
        <v>N/A</v>
      </c>
      <c r="G9" s="5" t="s">
        <v>1749</v>
      </c>
      <c r="H9" s="5" t="str">
        <f t="shared" si="1"/>
        <v>N/A</v>
      </c>
      <c r="I9" s="6" t="s">
        <v>1749</v>
      </c>
      <c r="J9" s="6" t="s">
        <v>1749</v>
      </c>
      <c r="K9" s="87" t="str">
        <f t="shared" si="2"/>
        <v>N/A</v>
      </c>
    </row>
    <row r="10" spans="1:11" x14ac:dyDescent="0.25">
      <c r="A10" s="84" t="s">
        <v>445</v>
      </c>
      <c r="B10" s="44" t="s">
        <v>213</v>
      </c>
      <c r="C10" s="5" t="s">
        <v>1749</v>
      </c>
      <c r="D10" s="5" t="str">
        <f t="shared" si="0"/>
        <v>N/A</v>
      </c>
      <c r="E10" s="5" t="s">
        <v>1749</v>
      </c>
      <c r="F10" s="5" t="str">
        <f t="shared" si="0"/>
        <v>N/A</v>
      </c>
      <c r="G10" s="5" t="s">
        <v>1749</v>
      </c>
      <c r="H10" s="5" t="str">
        <f t="shared" si="1"/>
        <v>N/A</v>
      </c>
      <c r="I10" s="6" t="s">
        <v>1749</v>
      </c>
      <c r="J10" s="6" t="s">
        <v>1749</v>
      </c>
      <c r="K10" s="87" t="str">
        <f t="shared" si="2"/>
        <v>N/A</v>
      </c>
    </row>
    <row r="11" spans="1:11" x14ac:dyDescent="0.25">
      <c r="A11" s="110" t="s">
        <v>207</v>
      </c>
      <c r="B11" s="44" t="s">
        <v>213</v>
      </c>
      <c r="C11" s="5" t="s">
        <v>1749</v>
      </c>
      <c r="D11" s="5" t="str">
        <f t="shared" si="0"/>
        <v>N/A</v>
      </c>
      <c r="E11" s="5" t="s">
        <v>1749</v>
      </c>
      <c r="F11" s="5" t="str">
        <f t="shared" si="0"/>
        <v>N/A</v>
      </c>
      <c r="G11" s="5" t="s">
        <v>1749</v>
      </c>
      <c r="H11" s="5" t="str">
        <f t="shared" si="1"/>
        <v>N/A</v>
      </c>
      <c r="I11" s="6" t="s">
        <v>1749</v>
      </c>
      <c r="J11" s="6" t="s">
        <v>1749</v>
      </c>
      <c r="K11" s="87" t="str">
        <f t="shared" si="2"/>
        <v>N/A</v>
      </c>
    </row>
    <row r="12" spans="1:11" x14ac:dyDescent="0.25">
      <c r="A12" s="110" t="s">
        <v>934</v>
      </c>
      <c r="B12" s="44" t="s">
        <v>213</v>
      </c>
      <c r="C12" s="5" t="s">
        <v>1749</v>
      </c>
      <c r="D12" s="5" t="str">
        <f t="shared" si="0"/>
        <v>N/A</v>
      </c>
      <c r="E12" s="5" t="s">
        <v>1749</v>
      </c>
      <c r="F12" s="5" t="str">
        <f t="shared" si="0"/>
        <v>N/A</v>
      </c>
      <c r="G12" s="5" t="s">
        <v>1749</v>
      </c>
      <c r="H12" s="5" t="str">
        <f t="shared" si="1"/>
        <v>N/A</v>
      </c>
      <c r="I12" s="6" t="s">
        <v>1749</v>
      </c>
      <c r="J12" s="6" t="s">
        <v>1749</v>
      </c>
      <c r="K12" s="87" t="str">
        <f t="shared" si="2"/>
        <v>N/A</v>
      </c>
    </row>
    <row r="13" spans="1:11" x14ac:dyDescent="0.25">
      <c r="A13" s="110" t="s">
        <v>51</v>
      </c>
      <c r="B13" s="44" t="s">
        <v>213</v>
      </c>
      <c r="C13" s="5" t="s">
        <v>1749</v>
      </c>
      <c r="D13" s="5" t="str">
        <f t="shared" si="0"/>
        <v>N/A</v>
      </c>
      <c r="E13" s="5" t="s">
        <v>1749</v>
      </c>
      <c r="F13" s="5" t="str">
        <f t="shared" si="0"/>
        <v>N/A</v>
      </c>
      <c r="G13" s="5" t="s">
        <v>1749</v>
      </c>
      <c r="H13" s="5" t="str">
        <f t="shared" si="1"/>
        <v>N/A</v>
      </c>
      <c r="I13" s="6" t="s">
        <v>1749</v>
      </c>
      <c r="J13" s="6" t="s">
        <v>1749</v>
      </c>
      <c r="K13" s="87" t="str">
        <f t="shared" si="2"/>
        <v>N/A</v>
      </c>
    </row>
    <row r="14" spans="1:11" x14ac:dyDescent="0.25">
      <c r="A14" s="110" t="s">
        <v>52</v>
      </c>
      <c r="B14" s="44" t="s">
        <v>213</v>
      </c>
      <c r="C14" s="5" t="s">
        <v>1749</v>
      </c>
      <c r="D14" s="5" t="str">
        <f t="shared" si="0"/>
        <v>N/A</v>
      </c>
      <c r="E14" s="5" t="s">
        <v>1749</v>
      </c>
      <c r="F14" s="5" t="str">
        <f t="shared" si="0"/>
        <v>N/A</v>
      </c>
      <c r="G14" s="5" t="s">
        <v>1749</v>
      </c>
      <c r="H14" s="5" t="str">
        <f t="shared" si="1"/>
        <v>N/A</v>
      </c>
      <c r="I14" s="6" t="s">
        <v>1749</v>
      </c>
      <c r="J14" s="6" t="s">
        <v>1749</v>
      </c>
      <c r="K14" s="87" t="str">
        <f t="shared" si="2"/>
        <v>N/A</v>
      </c>
    </row>
    <row r="15" spans="1:11" x14ac:dyDescent="0.25">
      <c r="A15" s="110" t="s">
        <v>164</v>
      </c>
      <c r="B15" s="44" t="s">
        <v>213</v>
      </c>
      <c r="C15" s="5" t="s">
        <v>1749</v>
      </c>
      <c r="D15" s="5" t="str">
        <f t="shared" si="0"/>
        <v>N/A</v>
      </c>
      <c r="E15" s="5" t="s">
        <v>1749</v>
      </c>
      <c r="F15" s="5" t="str">
        <f t="shared" si="0"/>
        <v>N/A</v>
      </c>
      <c r="G15" s="5" t="s">
        <v>1749</v>
      </c>
      <c r="H15" s="5" t="str">
        <f t="shared" si="1"/>
        <v>N/A</v>
      </c>
      <c r="I15" s="6" t="s">
        <v>1749</v>
      </c>
      <c r="J15" s="6" t="s">
        <v>1749</v>
      </c>
      <c r="K15" s="87" t="str">
        <f t="shared" si="2"/>
        <v>N/A</v>
      </c>
    </row>
    <row r="16" spans="1:11" x14ac:dyDescent="0.25">
      <c r="A16" s="110" t="s">
        <v>165</v>
      </c>
      <c r="B16" s="44" t="s">
        <v>213</v>
      </c>
      <c r="C16" s="5" t="s">
        <v>1749</v>
      </c>
      <c r="D16" s="5" t="str">
        <f t="shared" si="0"/>
        <v>N/A</v>
      </c>
      <c r="E16" s="5" t="s">
        <v>1749</v>
      </c>
      <c r="F16" s="5" t="str">
        <f t="shared" si="0"/>
        <v>N/A</v>
      </c>
      <c r="G16" s="5" t="s">
        <v>1749</v>
      </c>
      <c r="H16" s="5" t="str">
        <f t="shared" si="1"/>
        <v>N/A</v>
      </c>
      <c r="I16" s="6" t="s">
        <v>1749</v>
      </c>
      <c r="J16" s="6" t="s">
        <v>1749</v>
      </c>
      <c r="K16" s="87" t="str">
        <f t="shared" si="2"/>
        <v>N/A</v>
      </c>
    </row>
    <row r="17" spans="1:11" x14ac:dyDescent="0.25">
      <c r="A17" s="110" t="s">
        <v>21</v>
      </c>
      <c r="B17" s="44" t="s">
        <v>213</v>
      </c>
      <c r="C17" s="5" t="s">
        <v>1749</v>
      </c>
      <c r="D17" s="5" t="str">
        <f t="shared" si="0"/>
        <v>N/A</v>
      </c>
      <c r="E17" s="5" t="s">
        <v>1749</v>
      </c>
      <c r="F17" s="5" t="str">
        <f t="shared" si="0"/>
        <v>N/A</v>
      </c>
      <c r="G17" s="5" t="s">
        <v>1749</v>
      </c>
      <c r="H17" s="5" t="str">
        <f t="shared" si="1"/>
        <v>N/A</v>
      </c>
      <c r="I17" s="6" t="s">
        <v>1749</v>
      </c>
      <c r="J17" s="6" t="s">
        <v>1749</v>
      </c>
      <c r="K17" s="87" t="str">
        <f t="shared" si="2"/>
        <v>N/A</v>
      </c>
    </row>
    <row r="18" spans="1:11" x14ac:dyDescent="0.25">
      <c r="A18" s="110" t="s">
        <v>53</v>
      </c>
      <c r="B18" s="44" t="s">
        <v>213</v>
      </c>
      <c r="C18" s="5" t="s">
        <v>1749</v>
      </c>
      <c r="D18" s="5" t="str">
        <f t="shared" si="0"/>
        <v>N/A</v>
      </c>
      <c r="E18" s="5" t="s">
        <v>1749</v>
      </c>
      <c r="F18" s="5" t="str">
        <f t="shared" si="0"/>
        <v>N/A</v>
      </c>
      <c r="G18" s="5" t="s">
        <v>1749</v>
      </c>
      <c r="H18" s="5" t="str">
        <f t="shared" si="1"/>
        <v>N/A</v>
      </c>
      <c r="I18" s="6" t="s">
        <v>1749</v>
      </c>
      <c r="J18" s="6" t="s">
        <v>1749</v>
      </c>
      <c r="K18" s="87" t="str">
        <f t="shared" si="2"/>
        <v>N/A</v>
      </c>
    </row>
    <row r="19" spans="1:11" x14ac:dyDescent="0.25">
      <c r="A19" s="86" t="s">
        <v>673</v>
      </c>
      <c r="B19" s="44" t="s">
        <v>213</v>
      </c>
      <c r="C19" s="5" t="s">
        <v>1749</v>
      </c>
      <c r="D19" s="5" t="str">
        <f t="shared" ref="D19:D21" si="3">IF($B19="N/A","N/A",IF(C19&lt;0,"No","Yes"))</f>
        <v>N/A</v>
      </c>
      <c r="E19" s="5" t="s">
        <v>1749</v>
      </c>
      <c r="F19" s="5" t="str">
        <f t="shared" ref="F19:F21" si="4">IF($B19="N/A","N/A",IF(E19&lt;0,"No","Yes"))</f>
        <v>N/A</v>
      </c>
      <c r="G19" s="5" t="s">
        <v>1749</v>
      </c>
      <c r="H19" s="5" t="str">
        <f t="shared" ref="H19:H21" si="5">IF($B19="N/A","N/A",IF(G19&lt;0,"No","Yes"))</f>
        <v>N/A</v>
      </c>
      <c r="I19" s="6" t="s">
        <v>1749</v>
      </c>
      <c r="J19" s="6" t="s">
        <v>1749</v>
      </c>
      <c r="K19" s="87" t="str">
        <f>IF(J19="Div by 0", "N/A", IF(J19="N/A","N/A", IF(J19&gt;30, "No", IF(J19&lt;-30, "No", "Yes"))))</f>
        <v>N/A</v>
      </c>
    </row>
    <row r="20" spans="1:11" x14ac:dyDescent="0.25">
      <c r="A20" s="86" t="s">
        <v>674</v>
      </c>
      <c r="B20" s="44" t="s">
        <v>213</v>
      </c>
      <c r="C20" s="5" t="s">
        <v>1749</v>
      </c>
      <c r="D20" s="5" t="str">
        <f t="shared" si="3"/>
        <v>N/A</v>
      </c>
      <c r="E20" s="5" t="s">
        <v>1749</v>
      </c>
      <c r="F20" s="5" t="str">
        <f t="shared" si="4"/>
        <v>N/A</v>
      </c>
      <c r="G20" s="5" t="s">
        <v>1749</v>
      </c>
      <c r="H20" s="5" t="str">
        <f t="shared" si="5"/>
        <v>N/A</v>
      </c>
      <c r="I20" s="6" t="s">
        <v>1749</v>
      </c>
      <c r="J20" s="6" t="s">
        <v>1749</v>
      </c>
      <c r="K20" s="87" t="str">
        <f>IF(J20="Div by 0", "N/A", IF(J20="N/A","N/A", IF(J20&gt;30, "No", IF(J20&lt;-30, "No", "Yes"))))</f>
        <v>N/A</v>
      </c>
    </row>
    <row r="21" spans="1:11" x14ac:dyDescent="0.25">
      <c r="A21" s="86" t="s">
        <v>675</v>
      </c>
      <c r="B21" s="44" t="s">
        <v>213</v>
      </c>
      <c r="C21" s="5" t="s">
        <v>1749</v>
      </c>
      <c r="D21" s="5" t="str">
        <f t="shared" si="3"/>
        <v>N/A</v>
      </c>
      <c r="E21" s="5" t="s">
        <v>1749</v>
      </c>
      <c r="F21" s="5" t="str">
        <f t="shared" si="4"/>
        <v>N/A</v>
      </c>
      <c r="G21" s="5" t="s">
        <v>1749</v>
      </c>
      <c r="H21" s="5" t="str">
        <f t="shared" si="5"/>
        <v>N/A</v>
      </c>
      <c r="I21" s="6" t="s">
        <v>1749</v>
      </c>
      <c r="J21" s="6" t="s">
        <v>1749</v>
      </c>
      <c r="K21" s="87" t="str">
        <f>IF(J21="Div by 0", "N/A", IF(J21="N/A","N/A", IF(J21&gt;30, "No", IF(J21&lt;-30, "No", "Yes"))))</f>
        <v>N/A</v>
      </c>
    </row>
    <row r="22" spans="1:11" ht="16.5" customHeight="1" x14ac:dyDescent="0.25">
      <c r="A22" s="86" t="s">
        <v>1685</v>
      </c>
      <c r="B22" s="44" t="s">
        <v>213</v>
      </c>
      <c r="C22" s="5" t="s">
        <v>1749</v>
      </c>
      <c r="D22" s="5" t="str">
        <f t="shared" ref="D22:D31" si="6">IF($B22="N/A","N/A",IF(C22&lt;0,"No","Yes"))</f>
        <v>N/A</v>
      </c>
      <c r="E22" s="5" t="s">
        <v>1749</v>
      </c>
      <c r="F22" s="5" t="str">
        <f t="shared" ref="F22:F31" si="7">IF($B22="N/A","N/A",IF(E22&lt;0,"No","Yes"))</f>
        <v>N/A</v>
      </c>
      <c r="G22" s="5" t="s">
        <v>1749</v>
      </c>
      <c r="I22" s="6" t="s">
        <v>1749</v>
      </c>
      <c r="J22" s="6" t="s">
        <v>1749</v>
      </c>
      <c r="K22" s="87" t="str">
        <f t="shared" ref="K22:K31" si="8">IF(J22="Div by 0", "N/A", IF(J22="N/A","N/A", IF(J22&gt;30, "No", IF(J22&lt;-30, "No", "Yes"))))</f>
        <v>N/A</v>
      </c>
    </row>
    <row r="23" spans="1:11" x14ac:dyDescent="0.25">
      <c r="A23" s="86" t="s">
        <v>937</v>
      </c>
      <c r="B23" s="44" t="s">
        <v>213</v>
      </c>
      <c r="C23" s="5" t="s">
        <v>1749</v>
      </c>
      <c r="D23" s="5" t="str">
        <f t="shared" si="6"/>
        <v>N/A</v>
      </c>
      <c r="E23" s="5" t="s">
        <v>1749</v>
      </c>
      <c r="F23" s="5" t="str">
        <f t="shared" si="7"/>
        <v>N/A</v>
      </c>
      <c r="G23" s="5" t="s">
        <v>1749</v>
      </c>
      <c r="H23" s="5" t="str">
        <f t="shared" ref="H23:H31" si="9">IF($B23="N/A","N/A",IF(G23&lt;0,"No","Yes"))</f>
        <v>N/A</v>
      </c>
      <c r="I23" s="6" t="s">
        <v>1749</v>
      </c>
      <c r="J23" s="6" t="s">
        <v>1749</v>
      </c>
      <c r="K23" s="87" t="str">
        <f t="shared" si="8"/>
        <v>N/A</v>
      </c>
    </row>
    <row r="24" spans="1:11" ht="25" x14ac:dyDescent="0.25">
      <c r="A24" s="86" t="s">
        <v>938</v>
      </c>
      <c r="B24" s="44" t="s">
        <v>213</v>
      </c>
      <c r="C24" s="5" t="s">
        <v>1749</v>
      </c>
      <c r="D24" s="5" t="str">
        <f t="shared" si="6"/>
        <v>N/A</v>
      </c>
      <c r="E24" s="5" t="s">
        <v>1749</v>
      </c>
      <c r="F24" s="5" t="str">
        <f t="shared" si="7"/>
        <v>N/A</v>
      </c>
      <c r="G24" s="5" t="s">
        <v>1749</v>
      </c>
      <c r="H24" s="5" t="str">
        <f t="shared" si="9"/>
        <v>N/A</v>
      </c>
      <c r="I24" s="6" t="s">
        <v>1749</v>
      </c>
      <c r="J24" s="6" t="s">
        <v>1749</v>
      </c>
      <c r="K24" s="87" t="str">
        <f t="shared" si="8"/>
        <v>N/A</v>
      </c>
    </row>
    <row r="25" spans="1:11" x14ac:dyDescent="0.25">
      <c r="A25" s="110" t="s">
        <v>166</v>
      </c>
      <c r="B25" s="44" t="s">
        <v>213</v>
      </c>
      <c r="C25" s="5" t="s">
        <v>1749</v>
      </c>
      <c r="D25" s="5" t="str">
        <f t="shared" si="6"/>
        <v>N/A</v>
      </c>
      <c r="E25" s="5" t="s">
        <v>1749</v>
      </c>
      <c r="F25" s="5" t="str">
        <f t="shared" si="7"/>
        <v>N/A</v>
      </c>
      <c r="G25" s="5" t="s">
        <v>1749</v>
      </c>
      <c r="H25" s="5" t="str">
        <f t="shared" si="9"/>
        <v>N/A</v>
      </c>
      <c r="I25" s="6" t="s">
        <v>1749</v>
      </c>
      <c r="J25" s="6" t="s">
        <v>1749</v>
      </c>
      <c r="K25" s="87" t="str">
        <f t="shared" si="8"/>
        <v>N/A</v>
      </c>
    </row>
    <row r="26" spans="1:11" x14ac:dyDescent="0.25">
      <c r="A26" s="110" t="s">
        <v>167</v>
      </c>
      <c r="B26" s="44" t="s">
        <v>213</v>
      </c>
      <c r="C26" s="5" t="s">
        <v>1749</v>
      </c>
      <c r="D26" s="5" t="str">
        <f t="shared" si="6"/>
        <v>N/A</v>
      </c>
      <c r="E26" s="5" t="s">
        <v>1749</v>
      </c>
      <c r="F26" s="5" t="str">
        <f t="shared" si="7"/>
        <v>N/A</v>
      </c>
      <c r="G26" s="5" t="s">
        <v>1749</v>
      </c>
      <c r="H26" s="5" t="str">
        <f t="shared" si="9"/>
        <v>N/A</v>
      </c>
      <c r="I26" s="6" t="s">
        <v>1749</v>
      </c>
      <c r="J26" s="6" t="s">
        <v>1749</v>
      </c>
      <c r="K26" s="87" t="str">
        <f t="shared" si="8"/>
        <v>N/A</v>
      </c>
    </row>
    <row r="27" spans="1:11" x14ac:dyDescent="0.25">
      <c r="A27" s="110" t="s">
        <v>168</v>
      </c>
      <c r="B27" s="44" t="s">
        <v>213</v>
      </c>
      <c r="C27" s="5" t="s">
        <v>1749</v>
      </c>
      <c r="D27" s="5" t="str">
        <f t="shared" si="6"/>
        <v>N/A</v>
      </c>
      <c r="E27" s="5" t="s">
        <v>1749</v>
      </c>
      <c r="F27" s="5" t="str">
        <f t="shared" si="7"/>
        <v>N/A</v>
      </c>
      <c r="G27" s="5" t="s">
        <v>1749</v>
      </c>
      <c r="H27" s="5" t="str">
        <f t="shared" si="9"/>
        <v>N/A</v>
      </c>
      <c r="I27" s="6" t="s">
        <v>1749</v>
      </c>
      <c r="J27" s="6" t="s">
        <v>1749</v>
      </c>
      <c r="K27" s="87" t="str">
        <f t="shared" si="8"/>
        <v>N/A</v>
      </c>
    </row>
    <row r="28" spans="1:11" x14ac:dyDescent="0.25">
      <c r="A28" s="110" t="s">
        <v>54</v>
      </c>
      <c r="B28" s="44" t="s">
        <v>213</v>
      </c>
      <c r="C28" s="5" t="s">
        <v>1749</v>
      </c>
      <c r="D28" s="5" t="str">
        <f t="shared" si="6"/>
        <v>N/A</v>
      </c>
      <c r="E28" s="5" t="s">
        <v>1749</v>
      </c>
      <c r="F28" s="5" t="str">
        <f t="shared" si="7"/>
        <v>N/A</v>
      </c>
      <c r="G28" s="5" t="s">
        <v>1749</v>
      </c>
      <c r="H28" s="5" t="str">
        <f t="shared" si="9"/>
        <v>N/A</v>
      </c>
      <c r="I28" s="6" t="s">
        <v>1749</v>
      </c>
      <c r="J28" s="6" t="s">
        <v>1749</v>
      </c>
      <c r="K28" s="87" t="str">
        <f t="shared" si="8"/>
        <v>N/A</v>
      </c>
    </row>
    <row r="29" spans="1:11" x14ac:dyDescent="0.25">
      <c r="A29" s="110" t="s">
        <v>55</v>
      </c>
      <c r="B29" s="44" t="s">
        <v>213</v>
      </c>
      <c r="C29" s="5" t="s">
        <v>1749</v>
      </c>
      <c r="D29" s="5" t="str">
        <f t="shared" si="6"/>
        <v>N/A</v>
      </c>
      <c r="E29" s="5" t="s">
        <v>1749</v>
      </c>
      <c r="F29" s="5" t="str">
        <f t="shared" si="7"/>
        <v>N/A</v>
      </c>
      <c r="G29" s="5" t="s">
        <v>1749</v>
      </c>
      <c r="H29" s="5" t="str">
        <f t="shared" si="9"/>
        <v>N/A</v>
      </c>
      <c r="I29" s="6" t="s">
        <v>1749</v>
      </c>
      <c r="J29" s="6" t="s">
        <v>1749</v>
      </c>
      <c r="K29" s="87" t="str">
        <f t="shared" si="8"/>
        <v>N/A</v>
      </c>
    </row>
    <row r="30" spans="1:11" x14ac:dyDescent="0.25">
      <c r="A30" s="110" t="s">
        <v>56</v>
      </c>
      <c r="B30" s="44" t="s">
        <v>213</v>
      </c>
      <c r="C30" s="5" t="s">
        <v>1749</v>
      </c>
      <c r="D30" s="5" t="str">
        <f t="shared" si="6"/>
        <v>N/A</v>
      </c>
      <c r="E30" s="5" t="s">
        <v>1749</v>
      </c>
      <c r="F30" s="5" t="str">
        <f t="shared" si="7"/>
        <v>N/A</v>
      </c>
      <c r="G30" s="5" t="s">
        <v>1749</v>
      </c>
      <c r="H30" s="5" t="str">
        <f t="shared" si="9"/>
        <v>N/A</v>
      </c>
      <c r="I30" s="6" t="s">
        <v>1749</v>
      </c>
      <c r="J30" s="6" t="s">
        <v>1749</v>
      </c>
      <c r="K30" s="87" t="str">
        <f t="shared" si="8"/>
        <v>N/A</v>
      </c>
    </row>
    <row r="31" spans="1:11" x14ac:dyDescent="0.25">
      <c r="A31" s="111" t="s">
        <v>57</v>
      </c>
      <c r="B31" s="117" t="s">
        <v>213</v>
      </c>
      <c r="C31" s="96" t="s">
        <v>1749</v>
      </c>
      <c r="D31" s="96" t="str">
        <f t="shared" si="6"/>
        <v>N/A</v>
      </c>
      <c r="E31" s="96" t="s">
        <v>1749</v>
      </c>
      <c r="F31" s="96" t="str">
        <f t="shared" si="7"/>
        <v>N/A</v>
      </c>
      <c r="G31" s="96" t="s">
        <v>1749</v>
      </c>
      <c r="H31" s="96" t="str">
        <f t="shared" si="9"/>
        <v>N/A</v>
      </c>
      <c r="I31" s="97" t="s">
        <v>1749</v>
      </c>
      <c r="J31" s="97" t="s">
        <v>1749</v>
      </c>
      <c r="K31" s="98" t="str">
        <f t="shared" si="8"/>
        <v>N/A</v>
      </c>
    </row>
    <row r="32" spans="1:11" ht="12" customHeight="1" x14ac:dyDescent="0.25">
      <c r="A32" s="180" t="s">
        <v>1619</v>
      </c>
      <c r="B32" s="181"/>
      <c r="C32" s="181"/>
      <c r="D32" s="181"/>
      <c r="E32" s="181"/>
      <c r="F32" s="181"/>
      <c r="G32" s="181"/>
      <c r="H32" s="181"/>
      <c r="I32" s="181"/>
      <c r="J32" s="181"/>
      <c r="K32" s="182"/>
    </row>
    <row r="33" spans="1:11" x14ac:dyDescent="0.25">
      <c r="A33" s="170" t="s">
        <v>1617</v>
      </c>
      <c r="B33" s="171"/>
      <c r="C33" s="171"/>
      <c r="D33" s="171"/>
      <c r="E33" s="171"/>
      <c r="F33" s="171"/>
      <c r="G33" s="171"/>
      <c r="H33" s="171"/>
      <c r="I33" s="171"/>
      <c r="J33" s="171"/>
      <c r="K33" s="172"/>
    </row>
    <row r="34" spans="1:11" x14ac:dyDescent="0.25">
      <c r="A34" s="173" t="s">
        <v>1705</v>
      </c>
      <c r="B34" s="173"/>
      <c r="C34" s="173"/>
      <c r="D34" s="173"/>
      <c r="E34" s="173"/>
      <c r="F34" s="173"/>
      <c r="G34" s="173"/>
      <c r="H34" s="173"/>
      <c r="I34" s="173"/>
      <c r="J34" s="173"/>
      <c r="K34" s="174"/>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s="13" customFormat="1" ht="13" x14ac:dyDescent="0.3">
      <c r="A2" s="167" t="s">
        <v>1576</v>
      </c>
      <c r="B2" s="168"/>
      <c r="C2" s="168"/>
      <c r="D2" s="168"/>
      <c r="E2" s="168"/>
      <c r="F2" s="168"/>
      <c r="G2" s="168"/>
      <c r="H2" s="168"/>
      <c r="I2" s="168"/>
      <c r="J2" s="168"/>
      <c r="K2" s="168"/>
      <c r="L2" s="169"/>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s="11" customFormat="1" ht="63" customHeight="1"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ht="12.75" customHeight="1" x14ac:dyDescent="0.25">
      <c r="A6" s="110" t="s">
        <v>345</v>
      </c>
      <c r="B6" s="7" t="s">
        <v>213</v>
      </c>
      <c r="C6" s="16">
        <v>7</v>
      </c>
      <c r="D6" s="7" t="s">
        <v>213</v>
      </c>
      <c r="E6" s="16">
        <v>7</v>
      </c>
      <c r="F6" s="7" t="s">
        <v>213</v>
      </c>
      <c r="G6" s="16">
        <v>7</v>
      </c>
      <c r="H6" s="7" t="s">
        <v>213</v>
      </c>
      <c r="I6" s="75" t="s">
        <v>213</v>
      </c>
      <c r="J6" s="75" t="s">
        <v>213</v>
      </c>
      <c r="K6" s="7" t="s">
        <v>213</v>
      </c>
      <c r="L6" s="120" t="s">
        <v>213</v>
      </c>
    </row>
    <row r="7" spans="1:12" x14ac:dyDescent="0.25">
      <c r="A7" s="86" t="s">
        <v>17</v>
      </c>
      <c r="B7" s="18" t="s">
        <v>213</v>
      </c>
      <c r="C7" s="19">
        <v>868903</v>
      </c>
      <c r="D7" s="41" t="str">
        <f>IF($B7="N/A","N/A",IF(C7&gt;10,"No",IF(C7&lt;-10,"No","Yes")))</f>
        <v>N/A</v>
      </c>
      <c r="E7" s="19">
        <v>965556</v>
      </c>
      <c r="F7" s="41" t="str">
        <f>IF($B7="N/A","N/A",IF(E7&gt;10,"No",IF(E7&lt;-10,"No","Yes")))</f>
        <v>N/A</v>
      </c>
      <c r="G7" s="19">
        <v>1071058</v>
      </c>
      <c r="H7" s="41" t="str">
        <f>IF($B7="N/A","N/A",IF(G7&gt;10,"No",IF(G7&lt;-10,"No","Yes")))</f>
        <v>N/A</v>
      </c>
      <c r="I7" s="42">
        <v>11.12</v>
      </c>
      <c r="J7" s="42">
        <v>10.93</v>
      </c>
      <c r="K7" s="43" t="s">
        <v>734</v>
      </c>
      <c r="L7" s="88" t="str">
        <f>IF(J7="Div by 0", "N/A", IF(K7="N/A","N/A", IF(J7&gt;VALUE(MID(K7,1,2)), "No", IF(J7&lt;-1*VALUE(MID(K7,1,2)), "No", "Yes"))))</f>
        <v>Yes</v>
      </c>
    </row>
    <row r="8" spans="1:12" x14ac:dyDescent="0.25">
      <c r="A8" s="86" t="s">
        <v>58</v>
      </c>
      <c r="B8" s="23" t="s">
        <v>213</v>
      </c>
      <c r="C8" s="28">
        <v>6308071492</v>
      </c>
      <c r="D8" s="7" t="str">
        <f>IF($B8="N/A","N/A",IF(C8&gt;10,"No",IF(C8&lt;-10,"No","Yes")))</f>
        <v>N/A</v>
      </c>
      <c r="E8" s="28">
        <v>7738239429</v>
      </c>
      <c r="F8" s="7" t="str">
        <f>IF($B8="N/A","N/A",IF(E8&gt;10,"No",IF(E8&lt;-10,"No","Yes")))</f>
        <v>N/A</v>
      </c>
      <c r="G8" s="28">
        <v>8514701593</v>
      </c>
      <c r="H8" s="7" t="str">
        <f>IF($B8="N/A","N/A",IF(G8&gt;10,"No",IF(G8&lt;-10,"No","Yes")))</f>
        <v>N/A</v>
      </c>
      <c r="I8" s="8">
        <v>22.67</v>
      </c>
      <c r="J8" s="8">
        <v>10.029999999999999</v>
      </c>
      <c r="K8" s="27" t="s">
        <v>734</v>
      </c>
      <c r="L8" s="87" t="str">
        <f>IF(J8="Div by 0", "N/A", IF(K8="N/A","N/A", IF(J8&gt;VALUE(MID(K8,1,2)), "No", IF(J8&lt;-1*VALUE(MID(K8,1,2)), "No", "Yes"))))</f>
        <v>Yes</v>
      </c>
    </row>
    <row r="9" spans="1:12" x14ac:dyDescent="0.25">
      <c r="A9" s="118" t="s">
        <v>939</v>
      </c>
      <c r="B9" s="5" t="s">
        <v>213</v>
      </c>
      <c r="C9" s="4">
        <v>13.187893239999999</v>
      </c>
      <c r="D9" s="7" t="str">
        <f>IF($B9="N/A","N/A",IF(C9&gt;10,"No",IF(C9&lt;-10,"No","Yes")))</f>
        <v>N/A</v>
      </c>
      <c r="E9" s="4">
        <v>12.686472872</v>
      </c>
      <c r="F9" s="7" t="str">
        <f>IF($B9="N/A","N/A",IF(E9&gt;10,"No",IF(E9&lt;-10,"No","Yes")))</f>
        <v>N/A</v>
      </c>
      <c r="G9" s="4">
        <v>17.151638847000001</v>
      </c>
      <c r="H9" s="7" t="str">
        <f>IF($B9="N/A","N/A",IF(G9&gt;10,"No",IF(G9&lt;-10,"No","Yes")))</f>
        <v>N/A</v>
      </c>
      <c r="I9" s="8">
        <v>-3.8</v>
      </c>
      <c r="J9" s="8">
        <v>35.200000000000003</v>
      </c>
      <c r="K9" s="5" t="s">
        <v>213</v>
      </c>
      <c r="L9" s="87" t="str">
        <f>IF(J9="Div by 0", "N/A", IF(K9="N/A","N/A", IF(J9&gt;VALUE(MID(K9,1,2)), "No", IF(J9&lt;-1*VALUE(MID(K9,1,2)), "No", "Yes"))))</f>
        <v>N/A</v>
      </c>
    </row>
    <row r="10" spans="1:12" x14ac:dyDescent="0.25">
      <c r="A10" s="118" t="s">
        <v>940</v>
      </c>
      <c r="B10" s="5" t="s">
        <v>213</v>
      </c>
      <c r="C10" s="4">
        <v>86.812106760000006</v>
      </c>
      <c r="D10" s="7" t="str">
        <f t="shared" ref="D10:D20" si="0">IF($B10="N/A","N/A",IF(C10&gt;10,"No",IF(C10&lt;-10,"No","Yes")))</f>
        <v>N/A</v>
      </c>
      <c r="E10" s="4">
        <v>87.313527128000004</v>
      </c>
      <c r="F10" s="7" t="str">
        <f t="shared" ref="F10:F20" si="1">IF($B10="N/A","N/A",IF(E10&gt;10,"No",IF(E10&lt;-10,"No","Yes")))</f>
        <v>N/A</v>
      </c>
      <c r="G10" s="4">
        <v>82.848361152999999</v>
      </c>
      <c r="H10" s="7" t="str">
        <f t="shared" ref="H10:H20" si="2">IF($B10="N/A","N/A",IF(G10&gt;10,"No",IF(G10&lt;-10,"No","Yes")))</f>
        <v>N/A</v>
      </c>
      <c r="I10" s="8">
        <v>0.5776</v>
      </c>
      <c r="J10" s="8">
        <v>-5.1100000000000003</v>
      </c>
      <c r="K10" s="5" t="s">
        <v>213</v>
      </c>
      <c r="L10" s="87" t="str">
        <f t="shared" ref="L10:L27" si="3">IF(J10="Div by 0", "N/A", IF(K10="N/A","N/A", IF(J10&gt;VALUE(MID(K10,1,2)), "No", IF(J10&lt;-1*VALUE(MID(K10,1,2)), "No", "Yes"))))</f>
        <v>N/A</v>
      </c>
    </row>
    <row r="11" spans="1:12" x14ac:dyDescent="0.25">
      <c r="A11" s="118" t="s">
        <v>941</v>
      </c>
      <c r="B11" s="5" t="s">
        <v>213</v>
      </c>
      <c r="C11" s="4">
        <v>0</v>
      </c>
      <c r="D11" s="7" t="str">
        <f t="shared" si="0"/>
        <v>N/A</v>
      </c>
      <c r="E11" s="4">
        <v>0</v>
      </c>
      <c r="F11" s="7" t="str">
        <f t="shared" si="1"/>
        <v>N/A</v>
      </c>
      <c r="G11" s="4">
        <v>0</v>
      </c>
      <c r="H11" s="7" t="str">
        <f t="shared" si="2"/>
        <v>N/A</v>
      </c>
      <c r="I11" s="8" t="s">
        <v>1749</v>
      </c>
      <c r="J11" s="8" t="s">
        <v>1749</v>
      </c>
      <c r="K11" s="5" t="s">
        <v>213</v>
      </c>
      <c r="L11" s="87" t="str">
        <f t="shared" si="3"/>
        <v>N/A</v>
      </c>
    </row>
    <row r="12" spans="1:12" x14ac:dyDescent="0.25">
      <c r="A12" s="118" t="s">
        <v>942</v>
      </c>
      <c r="B12" s="5" t="s">
        <v>213</v>
      </c>
      <c r="C12" s="4">
        <v>0</v>
      </c>
      <c r="D12" s="7" t="str">
        <f t="shared" si="0"/>
        <v>N/A</v>
      </c>
      <c r="E12" s="4">
        <v>0</v>
      </c>
      <c r="F12" s="7" t="str">
        <f t="shared" si="1"/>
        <v>N/A</v>
      </c>
      <c r="G12" s="4">
        <v>0</v>
      </c>
      <c r="H12" s="7" t="str">
        <f t="shared" si="2"/>
        <v>N/A</v>
      </c>
      <c r="I12" s="8" t="s">
        <v>1749</v>
      </c>
      <c r="J12" s="8" t="s">
        <v>1749</v>
      </c>
      <c r="K12" s="5" t="s">
        <v>213</v>
      </c>
      <c r="L12" s="87" t="str">
        <f t="shared" si="3"/>
        <v>N/A</v>
      </c>
    </row>
    <row r="13" spans="1:12" x14ac:dyDescent="0.25">
      <c r="A13" s="118" t="s">
        <v>943</v>
      </c>
      <c r="B13" s="7" t="s">
        <v>213</v>
      </c>
      <c r="C13" s="4">
        <v>0</v>
      </c>
      <c r="D13" s="7" t="str">
        <f t="shared" si="0"/>
        <v>N/A</v>
      </c>
      <c r="E13" s="4">
        <v>0</v>
      </c>
      <c r="F13" s="7" t="str">
        <f t="shared" si="1"/>
        <v>N/A</v>
      </c>
      <c r="G13" s="4">
        <v>0</v>
      </c>
      <c r="H13" s="7" t="str">
        <f t="shared" si="2"/>
        <v>N/A</v>
      </c>
      <c r="I13" s="8" t="s">
        <v>1749</v>
      </c>
      <c r="J13" s="8" t="s">
        <v>1749</v>
      </c>
      <c r="K13" s="5" t="s">
        <v>213</v>
      </c>
      <c r="L13" s="87" t="str">
        <f t="shared" si="3"/>
        <v>N/A</v>
      </c>
    </row>
    <row r="14" spans="1:12" ht="12.75" customHeight="1" x14ac:dyDescent="0.25">
      <c r="A14" s="118" t="s">
        <v>944</v>
      </c>
      <c r="B14" s="7" t="s">
        <v>213</v>
      </c>
      <c r="C14" s="4">
        <v>0</v>
      </c>
      <c r="D14" s="7" t="str">
        <f t="shared" si="0"/>
        <v>N/A</v>
      </c>
      <c r="E14" s="4">
        <v>0</v>
      </c>
      <c r="F14" s="7" t="str">
        <f t="shared" si="1"/>
        <v>N/A</v>
      </c>
      <c r="G14" s="4">
        <v>0</v>
      </c>
      <c r="H14" s="7" t="str">
        <f t="shared" si="2"/>
        <v>N/A</v>
      </c>
      <c r="I14" s="8" t="s">
        <v>1749</v>
      </c>
      <c r="J14" s="8" t="s">
        <v>1749</v>
      </c>
      <c r="K14" s="5" t="s">
        <v>213</v>
      </c>
      <c r="L14" s="87" t="str">
        <f t="shared" si="3"/>
        <v>N/A</v>
      </c>
    </row>
    <row r="15" spans="1:12" x14ac:dyDescent="0.25">
      <c r="A15" s="118" t="s">
        <v>945</v>
      </c>
      <c r="B15" s="7" t="s">
        <v>213</v>
      </c>
      <c r="C15" s="4">
        <v>0</v>
      </c>
      <c r="D15" s="7" t="str">
        <f t="shared" si="0"/>
        <v>N/A</v>
      </c>
      <c r="E15" s="4">
        <v>0</v>
      </c>
      <c r="F15" s="7" t="str">
        <f t="shared" si="1"/>
        <v>N/A</v>
      </c>
      <c r="G15" s="4">
        <v>0</v>
      </c>
      <c r="H15" s="7" t="str">
        <f t="shared" si="2"/>
        <v>N/A</v>
      </c>
      <c r="I15" s="8" t="s">
        <v>1749</v>
      </c>
      <c r="J15" s="8" t="s">
        <v>1749</v>
      </c>
      <c r="K15" s="5" t="s">
        <v>213</v>
      </c>
      <c r="L15" s="87" t="str">
        <f t="shared" si="3"/>
        <v>N/A</v>
      </c>
    </row>
    <row r="16" spans="1:12" ht="12.75" customHeight="1" x14ac:dyDescent="0.25">
      <c r="A16" s="118" t="s">
        <v>946</v>
      </c>
      <c r="B16" s="7" t="s">
        <v>213</v>
      </c>
      <c r="C16" s="4">
        <v>0</v>
      </c>
      <c r="D16" s="7" t="str">
        <f t="shared" si="0"/>
        <v>N/A</v>
      </c>
      <c r="E16" s="4">
        <v>0</v>
      </c>
      <c r="F16" s="7" t="str">
        <f t="shared" si="1"/>
        <v>N/A</v>
      </c>
      <c r="G16" s="4">
        <v>0</v>
      </c>
      <c r="H16" s="7" t="str">
        <f t="shared" si="2"/>
        <v>N/A</v>
      </c>
      <c r="I16" s="8" t="s">
        <v>1749</v>
      </c>
      <c r="J16" s="8" t="s">
        <v>1749</v>
      </c>
      <c r="K16" s="5" t="s">
        <v>213</v>
      </c>
      <c r="L16" s="87" t="str">
        <f t="shared" si="3"/>
        <v>N/A</v>
      </c>
    </row>
    <row r="17" spans="1:12" ht="12.75" customHeight="1" x14ac:dyDescent="0.25">
      <c r="A17" s="118" t="s">
        <v>947</v>
      </c>
      <c r="B17" s="7" t="s">
        <v>213</v>
      </c>
      <c r="C17" s="4">
        <v>86.812106760000006</v>
      </c>
      <c r="D17" s="7" t="str">
        <f t="shared" si="0"/>
        <v>N/A</v>
      </c>
      <c r="E17" s="4">
        <v>87.313527128000004</v>
      </c>
      <c r="F17" s="7" t="str">
        <f t="shared" si="1"/>
        <v>N/A</v>
      </c>
      <c r="G17" s="4">
        <v>82.848361152999999</v>
      </c>
      <c r="H17" s="7" t="str">
        <f t="shared" si="2"/>
        <v>N/A</v>
      </c>
      <c r="I17" s="8">
        <v>0.5776</v>
      </c>
      <c r="J17" s="8">
        <v>-5.1100000000000003</v>
      </c>
      <c r="K17" s="5" t="s">
        <v>213</v>
      </c>
      <c r="L17" s="87" t="str">
        <f t="shared" si="3"/>
        <v>N/A</v>
      </c>
    </row>
    <row r="18" spans="1:12" ht="12.75" customHeight="1" x14ac:dyDescent="0.25">
      <c r="A18" s="118" t="s">
        <v>1703</v>
      </c>
      <c r="B18" s="7" t="s">
        <v>213</v>
      </c>
      <c r="C18" s="4">
        <v>0</v>
      </c>
      <c r="D18" s="7" t="str">
        <f t="shared" si="0"/>
        <v>N/A</v>
      </c>
      <c r="E18" s="4">
        <v>0</v>
      </c>
      <c r="F18" s="7" t="str">
        <f t="shared" si="1"/>
        <v>N/A</v>
      </c>
      <c r="G18" s="4">
        <v>0</v>
      </c>
      <c r="H18" s="7" t="str">
        <f t="shared" si="2"/>
        <v>N/A</v>
      </c>
      <c r="I18" s="8" t="s">
        <v>1749</v>
      </c>
      <c r="J18" s="8" t="s">
        <v>1749</v>
      </c>
      <c r="K18" s="5" t="s">
        <v>213</v>
      </c>
      <c r="L18" s="87" t="str">
        <f t="shared" si="3"/>
        <v>N/A</v>
      </c>
    </row>
    <row r="19" spans="1:12" ht="12.75" customHeight="1" x14ac:dyDescent="0.25">
      <c r="A19" s="118" t="s">
        <v>948</v>
      </c>
      <c r="B19" s="7" t="s">
        <v>213</v>
      </c>
      <c r="C19" s="4">
        <v>0</v>
      </c>
      <c r="D19" s="7" t="str">
        <f t="shared" si="0"/>
        <v>N/A</v>
      </c>
      <c r="E19" s="4">
        <v>0</v>
      </c>
      <c r="F19" s="7" t="str">
        <f t="shared" si="1"/>
        <v>N/A</v>
      </c>
      <c r="G19" s="4">
        <v>0</v>
      </c>
      <c r="H19" s="7" t="str">
        <f t="shared" si="2"/>
        <v>N/A</v>
      </c>
      <c r="I19" s="8" t="s">
        <v>1749</v>
      </c>
      <c r="J19" s="8" t="s">
        <v>1749</v>
      </c>
      <c r="K19" s="5" t="s">
        <v>213</v>
      </c>
      <c r="L19" s="87" t="str">
        <f t="shared" si="3"/>
        <v>N/A</v>
      </c>
    </row>
    <row r="20" spans="1:12" ht="12.75" customHeight="1" x14ac:dyDescent="0.25">
      <c r="A20" s="119" t="s">
        <v>132</v>
      </c>
      <c r="B20" s="1" t="s">
        <v>213</v>
      </c>
      <c r="C20" s="24">
        <v>2320</v>
      </c>
      <c r="D20" s="7" t="str">
        <f t="shared" si="0"/>
        <v>N/A</v>
      </c>
      <c r="E20" s="24">
        <v>51751</v>
      </c>
      <c r="F20" s="7" t="str">
        <f t="shared" si="1"/>
        <v>N/A</v>
      </c>
      <c r="G20" s="24">
        <v>5931</v>
      </c>
      <c r="H20" s="7" t="str">
        <f t="shared" si="2"/>
        <v>N/A</v>
      </c>
      <c r="I20" s="8">
        <v>2131</v>
      </c>
      <c r="J20" s="8">
        <v>-88.5</v>
      </c>
      <c r="K20" s="24" t="s">
        <v>213</v>
      </c>
      <c r="L20" s="87" t="str">
        <f t="shared" si="3"/>
        <v>N/A</v>
      </c>
    </row>
    <row r="21" spans="1:12" ht="12.75" customHeight="1" x14ac:dyDescent="0.25">
      <c r="A21" s="119" t="s">
        <v>133</v>
      </c>
      <c r="B21" s="27" t="s">
        <v>276</v>
      </c>
      <c r="C21" s="4">
        <v>0.26700333640000001</v>
      </c>
      <c r="D21" s="7" t="str">
        <f>IF($B21="N/A","N/A",IF(C21&gt;=2,"No",IF(C21&lt;0,"No","Yes")))</f>
        <v>Yes</v>
      </c>
      <c r="E21" s="4">
        <v>5.3597098459000003</v>
      </c>
      <c r="F21" s="7" t="str">
        <f>IF($B21="N/A","N/A",IF(E21&gt;=2,"No",IF(E21&lt;0,"No","Yes")))</f>
        <v>No</v>
      </c>
      <c r="G21" s="4">
        <v>0.55375152419999996</v>
      </c>
      <c r="H21" s="7" t="str">
        <f>IF($B21="N/A","N/A",IF(G21&gt;=2,"No",IF(G21&lt;0,"No","Yes")))</f>
        <v>Yes</v>
      </c>
      <c r="I21" s="8">
        <v>1907</v>
      </c>
      <c r="J21" s="8">
        <v>-89.7</v>
      </c>
      <c r="K21" s="5" t="s">
        <v>213</v>
      </c>
      <c r="L21" s="87" t="str">
        <f t="shared" si="3"/>
        <v>N/A</v>
      </c>
    </row>
    <row r="22" spans="1:12" x14ac:dyDescent="0.25">
      <c r="A22" s="110" t="s">
        <v>134</v>
      </c>
      <c r="B22" s="27" t="s">
        <v>213</v>
      </c>
      <c r="C22" s="28">
        <v>11291512</v>
      </c>
      <c r="D22" s="7" t="str">
        <f t="shared" ref="D22:D27" si="4">IF($B22="N/A","N/A",IF(C22&gt;10,"No",IF(C22&lt;-10,"No","Yes")))</f>
        <v>N/A</v>
      </c>
      <c r="E22" s="28">
        <v>184775735</v>
      </c>
      <c r="F22" s="7" t="str">
        <f t="shared" ref="F22:F27" si="5">IF($B22="N/A","N/A",IF(E22&gt;10,"No",IF(E22&lt;-10,"No","Yes")))</f>
        <v>N/A</v>
      </c>
      <c r="G22" s="28">
        <v>9365481</v>
      </c>
      <c r="H22" s="7" t="str">
        <f t="shared" ref="H22:H27" si="6">IF($B22="N/A","N/A",IF(G22&gt;10,"No",IF(G22&lt;-10,"No","Yes")))</f>
        <v>N/A</v>
      </c>
      <c r="I22" s="8">
        <v>1536</v>
      </c>
      <c r="J22" s="8">
        <v>-94.9</v>
      </c>
      <c r="K22" s="5" t="s">
        <v>213</v>
      </c>
      <c r="L22" s="87" t="str">
        <f t="shared" si="3"/>
        <v>N/A</v>
      </c>
    </row>
    <row r="23" spans="1:12" x14ac:dyDescent="0.25">
      <c r="A23" s="110" t="s">
        <v>1679</v>
      </c>
      <c r="B23" s="27" t="s">
        <v>213</v>
      </c>
      <c r="C23" s="28">
        <v>4867.0310344999998</v>
      </c>
      <c r="D23" s="7" t="str">
        <f t="shared" si="4"/>
        <v>N/A</v>
      </c>
      <c r="E23" s="28">
        <v>3570.4766091000001</v>
      </c>
      <c r="F23" s="7" t="str">
        <f t="shared" si="5"/>
        <v>N/A</v>
      </c>
      <c r="G23" s="28">
        <v>1579.0728376</v>
      </c>
      <c r="H23" s="7" t="str">
        <f t="shared" si="6"/>
        <v>N/A</v>
      </c>
      <c r="I23" s="8">
        <v>-26.6</v>
      </c>
      <c r="J23" s="8">
        <v>-55.8</v>
      </c>
      <c r="K23" s="5" t="s">
        <v>213</v>
      </c>
      <c r="L23" s="87" t="str">
        <f t="shared" si="3"/>
        <v>N/A</v>
      </c>
    </row>
    <row r="24" spans="1:12" ht="12.75" customHeight="1" x14ac:dyDescent="0.25">
      <c r="A24" s="119" t="s">
        <v>135</v>
      </c>
      <c r="B24" s="23" t="s">
        <v>213</v>
      </c>
      <c r="C24" s="1">
        <v>2320</v>
      </c>
      <c r="D24" s="7" t="str">
        <f t="shared" si="4"/>
        <v>N/A</v>
      </c>
      <c r="E24" s="1">
        <v>51751</v>
      </c>
      <c r="F24" s="7" t="str">
        <f t="shared" si="5"/>
        <v>N/A</v>
      </c>
      <c r="G24" s="1">
        <v>5931</v>
      </c>
      <c r="H24" s="7" t="str">
        <f t="shared" si="6"/>
        <v>N/A</v>
      </c>
      <c r="I24" s="8">
        <v>2131</v>
      </c>
      <c r="J24" s="8">
        <v>-88.5</v>
      </c>
      <c r="K24" s="24" t="s">
        <v>213</v>
      </c>
      <c r="L24" s="87" t="str">
        <f t="shared" si="3"/>
        <v>N/A</v>
      </c>
    </row>
    <row r="25" spans="1:12" ht="12.75" customHeight="1" x14ac:dyDescent="0.25">
      <c r="A25" s="119" t="s">
        <v>136</v>
      </c>
      <c r="B25" s="23" t="s">
        <v>213</v>
      </c>
      <c r="C25" s="9">
        <v>0.26700333640000001</v>
      </c>
      <c r="D25" s="7" t="str">
        <f t="shared" si="4"/>
        <v>N/A</v>
      </c>
      <c r="E25" s="9">
        <v>5.3597098459000003</v>
      </c>
      <c r="F25" s="7" t="str">
        <f t="shared" si="5"/>
        <v>N/A</v>
      </c>
      <c r="G25" s="9">
        <v>0.55375152419999996</v>
      </c>
      <c r="H25" s="7" t="str">
        <f t="shared" si="6"/>
        <v>N/A</v>
      </c>
      <c r="I25" s="8">
        <v>1907</v>
      </c>
      <c r="J25" s="8">
        <v>-89.7</v>
      </c>
      <c r="K25" s="5" t="s">
        <v>213</v>
      </c>
      <c r="L25" s="87" t="str">
        <f t="shared" si="3"/>
        <v>N/A</v>
      </c>
    </row>
    <row r="26" spans="1:12" ht="25" x14ac:dyDescent="0.25">
      <c r="A26" s="110" t="s">
        <v>137</v>
      </c>
      <c r="B26" s="23" t="s">
        <v>213</v>
      </c>
      <c r="C26" s="10">
        <v>11291512</v>
      </c>
      <c r="D26" s="7" t="str">
        <f t="shared" si="4"/>
        <v>N/A</v>
      </c>
      <c r="E26" s="10">
        <v>184775735</v>
      </c>
      <c r="F26" s="7" t="str">
        <f t="shared" si="5"/>
        <v>N/A</v>
      </c>
      <c r="G26" s="10">
        <v>9365481</v>
      </c>
      <c r="H26" s="7" t="str">
        <f t="shared" si="6"/>
        <v>N/A</v>
      </c>
      <c r="I26" s="8">
        <v>1536</v>
      </c>
      <c r="J26" s="8">
        <v>-94.9</v>
      </c>
      <c r="K26" s="5" t="s">
        <v>213</v>
      </c>
      <c r="L26" s="87" t="str">
        <f t="shared" si="3"/>
        <v>N/A</v>
      </c>
    </row>
    <row r="27" spans="1:12" ht="25" x14ac:dyDescent="0.25">
      <c r="A27" s="110" t="s">
        <v>949</v>
      </c>
      <c r="B27" s="23" t="s">
        <v>213</v>
      </c>
      <c r="C27" s="10">
        <v>4867.0310344999998</v>
      </c>
      <c r="D27" s="7" t="str">
        <f t="shared" si="4"/>
        <v>N/A</v>
      </c>
      <c r="E27" s="10">
        <v>3570.4766091000001</v>
      </c>
      <c r="F27" s="7" t="str">
        <f t="shared" si="5"/>
        <v>N/A</v>
      </c>
      <c r="G27" s="10">
        <v>1579.0728376</v>
      </c>
      <c r="H27" s="7" t="str">
        <f t="shared" si="6"/>
        <v>N/A</v>
      </c>
      <c r="I27" s="8">
        <v>-26.6</v>
      </c>
      <c r="J27" s="8">
        <v>-55.8</v>
      </c>
      <c r="K27" s="5" t="s">
        <v>213</v>
      </c>
      <c r="L27" s="87" t="str">
        <f t="shared" si="3"/>
        <v>N/A</v>
      </c>
    </row>
    <row r="28" spans="1:12" x14ac:dyDescent="0.25">
      <c r="A28" s="119" t="s">
        <v>138</v>
      </c>
      <c r="B28" s="1" t="s">
        <v>213</v>
      </c>
      <c r="C28" s="24">
        <v>0</v>
      </c>
      <c r="D28" s="7" t="str">
        <f>IF($B28="N/A","N/A",IF(C28&gt;10,"No",IF(C28&lt;-10,"No","Yes")))</f>
        <v>N/A</v>
      </c>
      <c r="E28" s="24">
        <v>0</v>
      </c>
      <c r="F28" s="7" t="str">
        <f>IF($B28="N/A","N/A",IF(E28&gt;10,"No",IF(E28&lt;-10,"No","Yes")))</f>
        <v>N/A</v>
      </c>
      <c r="G28" s="24">
        <v>12286</v>
      </c>
      <c r="H28" s="7" t="str">
        <f>IF($B28="N/A","N/A",IF(G28&gt;10,"No",IF(G28&lt;-10,"No","Yes")))</f>
        <v>N/A</v>
      </c>
      <c r="I28" s="8" t="s">
        <v>1749</v>
      </c>
      <c r="J28" s="8" t="s">
        <v>1749</v>
      </c>
      <c r="K28" s="24" t="s">
        <v>213</v>
      </c>
      <c r="L28" s="87" t="str">
        <f>IF(J28="Div by 0", "N/A", IF(K28="N/A","N/A", IF(J28&gt;VALUE(MID(K28,1,2)), "No", IF(J28&lt;-1*VALUE(MID(K28,1,2)), "No", "Yes"))))</f>
        <v>N/A</v>
      </c>
    </row>
    <row r="29" spans="1:12" x14ac:dyDescent="0.25">
      <c r="A29" s="110" t="s">
        <v>139</v>
      </c>
      <c r="B29" s="27" t="s">
        <v>213</v>
      </c>
      <c r="C29" s="4">
        <v>0</v>
      </c>
      <c r="D29" s="7" t="str">
        <f>IF($B29="N/A","N/A",IF(C29&gt;10,"No",IF(C29&lt;-10,"No","Yes")))</f>
        <v>N/A</v>
      </c>
      <c r="E29" s="4">
        <v>0</v>
      </c>
      <c r="F29" s="7" t="str">
        <f>IF($B29="N/A","N/A",IF(E29&gt;10,"No",IF(E29&lt;-10,"No","Yes")))</f>
        <v>N/A</v>
      </c>
      <c r="G29" s="4">
        <v>1.1470900736</v>
      </c>
      <c r="H29" s="7" t="str">
        <f>IF($B29="N/A","N/A",IF(G29&gt;10,"No",IF(G29&lt;-10,"No","Yes")))</f>
        <v>N/A</v>
      </c>
      <c r="I29" s="8" t="s">
        <v>1749</v>
      </c>
      <c r="J29" s="8" t="s">
        <v>1749</v>
      </c>
      <c r="K29" s="5" t="s">
        <v>213</v>
      </c>
      <c r="L29" s="87" t="str">
        <f>IF(J29="Div by 0", "N/A", IF(K29="N/A","N/A", IF(J29&gt;VALUE(MID(K29,1,2)), "No", IF(J29&lt;-1*VALUE(MID(K29,1,2)), "No", "Yes"))))</f>
        <v>N/A</v>
      </c>
    </row>
    <row r="30" spans="1:12" x14ac:dyDescent="0.25">
      <c r="A30" s="119" t="s">
        <v>140</v>
      </c>
      <c r="B30" s="24" t="s">
        <v>213</v>
      </c>
      <c r="C30" s="24">
        <v>0</v>
      </c>
      <c r="D30" s="7" t="str">
        <f>IF($B30="N/A","N/A",IF(C30&gt;10,"No",IF(C30&lt;-10,"No","Yes")))</f>
        <v>N/A</v>
      </c>
      <c r="E30" s="24">
        <v>0</v>
      </c>
      <c r="F30" s="7" t="str">
        <f>IF($B30="N/A","N/A",IF(E30&gt;10,"No",IF(E30&lt;-10,"No","Yes")))</f>
        <v>N/A</v>
      </c>
      <c r="G30" s="24">
        <v>23088</v>
      </c>
      <c r="H30" s="7" t="str">
        <f>IF($B30="N/A","N/A",IF(G30&gt;10,"No",IF(G30&lt;-10,"No","Yes")))</f>
        <v>N/A</v>
      </c>
      <c r="I30" s="8" t="s">
        <v>1749</v>
      </c>
      <c r="J30" s="8" t="s">
        <v>1749</v>
      </c>
      <c r="K30" s="24" t="s">
        <v>213</v>
      </c>
      <c r="L30" s="87" t="str">
        <f>IF(J30="Div by 0", "N/A", IF(K30="N/A","N/A", IF(J30&gt;VALUE(MID(K30,1,2)), "No", IF(J30&lt;-1*VALUE(MID(K30,1,2)), "No", "Yes"))))</f>
        <v>N/A</v>
      </c>
    </row>
    <row r="31" spans="1:12" x14ac:dyDescent="0.25">
      <c r="A31" s="110" t="s">
        <v>141</v>
      </c>
      <c r="B31" s="23" t="s">
        <v>213</v>
      </c>
      <c r="C31" s="4">
        <v>0</v>
      </c>
      <c r="D31" s="7" t="str">
        <f>IF($B31="N/A","N/A",IF(C31&gt;10,"No",IF(C31&lt;-10,"No","Yes")))</f>
        <v>N/A</v>
      </c>
      <c r="E31" s="4">
        <v>0</v>
      </c>
      <c r="F31" s="7" t="str">
        <f>IF($B31="N/A","N/A",IF(E31&gt;10,"No",IF(E31&lt;-10,"No","Yes")))</f>
        <v>N/A</v>
      </c>
      <c r="G31" s="4">
        <v>2.1556255590000002</v>
      </c>
      <c r="H31" s="7" t="str">
        <f>IF($B31="N/A","N/A",IF(G31&gt;10,"No",IF(G31&lt;-10,"No","Yes")))</f>
        <v>N/A</v>
      </c>
      <c r="I31" s="8" t="s">
        <v>1749</v>
      </c>
      <c r="J31" s="8" t="s">
        <v>1749</v>
      </c>
      <c r="K31" s="5" t="s">
        <v>213</v>
      </c>
      <c r="L31" s="87" t="str">
        <f>IF(J31="Div by 0", "N/A", IF(K31="N/A","N/A", IF(J31&gt;VALUE(MID(K31,1,2)), "No", IF(J31&lt;-1*VALUE(MID(K31,1,2)), "No", "Yes"))))</f>
        <v>N/A</v>
      </c>
    </row>
    <row r="32" spans="1:12" ht="12.75" customHeight="1" x14ac:dyDescent="0.25">
      <c r="A32" s="119" t="s">
        <v>142</v>
      </c>
      <c r="B32" s="1" t="s">
        <v>213</v>
      </c>
      <c r="C32" s="1">
        <v>0</v>
      </c>
      <c r="D32" s="7" t="str">
        <f>IF($B32="N/A","N/A",IF(C32&gt;10,"No",IF(C32&lt;-10,"No","Yes")))</f>
        <v>N/A</v>
      </c>
      <c r="E32" s="1">
        <v>0</v>
      </c>
      <c r="F32" s="7" t="str">
        <f>IF($B32="N/A","N/A",IF(E32&gt;10,"No",IF(E32&lt;-10,"No","Yes")))</f>
        <v>N/A</v>
      </c>
      <c r="G32" s="1">
        <v>11076.5</v>
      </c>
      <c r="H32" s="7" t="str">
        <f>IF($B32="N/A","N/A",IF(G32&gt;10,"No",IF(G32&lt;-10,"No","Yes")))</f>
        <v>N/A</v>
      </c>
      <c r="I32" s="8" t="s">
        <v>1749</v>
      </c>
      <c r="J32" s="8" t="s">
        <v>1749</v>
      </c>
      <c r="K32" s="1" t="s">
        <v>213</v>
      </c>
      <c r="L32" s="87" t="str">
        <f>IF(J32="Div by 0", "N/A", IF(K32="N/A","N/A", IF(J32&gt;VALUE(MID(K32,1,2)), "No", IF(J32&lt;-1*VALUE(MID(K32,1,2)), "No", "Yes"))))</f>
        <v>N/A</v>
      </c>
    </row>
    <row r="33" spans="1:12" ht="12.75" customHeight="1" x14ac:dyDescent="0.25">
      <c r="A33" s="119" t="s">
        <v>1720</v>
      </c>
      <c r="B33" s="1" t="s">
        <v>213</v>
      </c>
      <c r="C33" s="1" t="s">
        <v>213</v>
      </c>
      <c r="D33" s="7" t="str">
        <f t="shared" ref="D33:D35" si="7">IF($B33="N/A","N/A",IF(C33&gt;10,"No",IF(C33&lt;-10,"No","Yes")))</f>
        <v>N/A</v>
      </c>
      <c r="E33" s="1">
        <v>0</v>
      </c>
      <c r="F33" s="7" t="str">
        <f t="shared" ref="F33:F35" si="8">IF($B33="N/A","N/A",IF(E33&gt;10,"No",IF(E33&lt;-10,"No","Yes")))</f>
        <v>N/A</v>
      </c>
      <c r="G33" s="1">
        <v>1024352</v>
      </c>
      <c r="H33" s="7" t="str">
        <f t="shared" ref="H33:H35" si="9">IF($B33="N/A","N/A",IF(G33&gt;10,"No",IF(G33&lt;-10,"No","Yes")))</f>
        <v>N/A</v>
      </c>
      <c r="I33" s="8" t="s">
        <v>213</v>
      </c>
      <c r="J33" s="8" t="s">
        <v>1749</v>
      </c>
      <c r="K33" s="1" t="s">
        <v>213</v>
      </c>
      <c r="L33" s="87" t="str">
        <f t="shared" ref="L33:L35" si="10">IF(J33="Div by 0", "N/A", IF(K33="N/A","N/A", IF(J33&gt;VALUE(MID(K33,1,2)), "No", IF(J33&lt;-1*VALUE(MID(K33,1,2)), "No", "Yes"))))</f>
        <v>N/A</v>
      </c>
    </row>
    <row r="34" spans="1:12" ht="28.5" customHeight="1" x14ac:dyDescent="0.25">
      <c r="A34" s="119" t="s">
        <v>1721</v>
      </c>
      <c r="B34" s="1" t="s">
        <v>213</v>
      </c>
      <c r="C34" s="1" t="s">
        <v>213</v>
      </c>
      <c r="D34" s="7" t="str">
        <f t="shared" si="7"/>
        <v>N/A</v>
      </c>
      <c r="E34" s="1">
        <v>0</v>
      </c>
      <c r="F34" s="7" t="str">
        <f t="shared" si="8"/>
        <v>N/A</v>
      </c>
      <c r="G34" s="1">
        <v>96.749064009999998</v>
      </c>
      <c r="H34" s="7" t="str">
        <f t="shared" si="9"/>
        <v>N/A</v>
      </c>
      <c r="I34" s="8" t="s">
        <v>213</v>
      </c>
      <c r="J34" s="8" t="s">
        <v>1749</v>
      </c>
      <c r="K34" s="1" t="s">
        <v>213</v>
      </c>
      <c r="L34" s="87" t="str">
        <f t="shared" si="10"/>
        <v>N/A</v>
      </c>
    </row>
    <row r="35" spans="1:12" ht="30.75" customHeight="1" x14ac:dyDescent="0.25">
      <c r="A35" s="125" t="s">
        <v>1722</v>
      </c>
      <c r="B35" s="103" t="s">
        <v>213</v>
      </c>
      <c r="C35" s="103" t="s">
        <v>213</v>
      </c>
      <c r="D35" s="126" t="str">
        <f t="shared" si="7"/>
        <v>N/A</v>
      </c>
      <c r="E35" s="103">
        <v>0</v>
      </c>
      <c r="F35" s="126" t="str">
        <f t="shared" si="8"/>
        <v>N/A</v>
      </c>
      <c r="G35" s="103">
        <v>8466416874</v>
      </c>
      <c r="H35" s="126" t="str">
        <f t="shared" si="9"/>
        <v>N/A</v>
      </c>
      <c r="I35" s="127" t="s">
        <v>213</v>
      </c>
      <c r="J35" s="127" t="s">
        <v>1749</v>
      </c>
      <c r="K35" s="103" t="s">
        <v>213</v>
      </c>
      <c r="L35" s="98" t="str">
        <f t="shared" si="10"/>
        <v>N/A</v>
      </c>
    </row>
    <row r="36" spans="1:12" s="13" customFormat="1" ht="12" customHeight="1" x14ac:dyDescent="0.25">
      <c r="A36" s="184" t="s">
        <v>1619</v>
      </c>
      <c r="B36" s="184"/>
      <c r="C36" s="184"/>
      <c r="D36" s="184"/>
      <c r="E36" s="184"/>
      <c r="F36" s="184"/>
      <c r="G36" s="184"/>
      <c r="H36" s="184"/>
      <c r="I36" s="184"/>
      <c r="J36" s="184"/>
      <c r="K36" s="184"/>
      <c r="L36" s="184"/>
    </row>
    <row r="37" spans="1:12" s="13" customFormat="1" ht="12.75" customHeight="1" x14ac:dyDescent="0.25">
      <c r="A37" s="183" t="s">
        <v>1617</v>
      </c>
      <c r="B37" s="183"/>
      <c r="C37" s="183"/>
      <c r="D37" s="183"/>
      <c r="E37" s="183"/>
      <c r="F37" s="183"/>
      <c r="G37" s="183"/>
      <c r="H37" s="183"/>
      <c r="I37" s="183"/>
      <c r="J37" s="183"/>
      <c r="K37" s="183"/>
      <c r="L37" s="183"/>
    </row>
    <row r="38" spans="1:12" s="13" customFormat="1" x14ac:dyDescent="0.25">
      <c r="A38" s="173" t="s">
        <v>1705</v>
      </c>
      <c r="B38" s="173"/>
      <c r="C38" s="173"/>
      <c r="D38" s="173"/>
      <c r="E38" s="173"/>
      <c r="F38" s="173"/>
      <c r="G38" s="173"/>
      <c r="H38" s="173"/>
      <c r="I38" s="173"/>
      <c r="J38" s="173"/>
      <c r="K38" s="173"/>
      <c r="L38" s="174"/>
    </row>
    <row r="39" spans="1:12" x14ac:dyDescent="0.25">
      <c r="B39" s="27"/>
      <c r="C39" s="4"/>
      <c r="D39" s="4"/>
    </row>
    <row r="40" spans="1:12" x14ac:dyDescent="0.25">
      <c r="A40" s="2"/>
      <c r="B40" s="27"/>
      <c r="C40" s="4"/>
      <c r="D40" s="4"/>
    </row>
    <row r="41" spans="1:12" x14ac:dyDescent="0.25">
      <c r="A41" s="2"/>
      <c r="C41" s="4"/>
      <c r="D41" s="4"/>
    </row>
    <row r="42" spans="1:12" x14ac:dyDescent="0.25">
      <c r="B42" s="27"/>
      <c r="C42" s="4"/>
      <c r="D42" s="4"/>
    </row>
    <row r="43" spans="1:12" x14ac:dyDescent="0.25">
      <c r="A43" s="29"/>
      <c r="B43" s="27"/>
      <c r="C43" s="4"/>
      <c r="D43" s="4"/>
    </row>
    <row r="44" spans="1:12" x14ac:dyDescent="0.25">
      <c r="A44" s="29"/>
      <c r="B44" s="27"/>
    </row>
    <row r="45" spans="1:12" x14ac:dyDescent="0.25">
      <c r="A45" s="29"/>
      <c r="B45" s="27"/>
    </row>
    <row r="46" spans="1:12" x14ac:dyDescent="0.25">
      <c r="A46" s="29"/>
      <c r="B46" s="27"/>
    </row>
    <row r="47" spans="1:12" x14ac:dyDescent="0.25">
      <c r="A47" s="29"/>
      <c r="B47" s="27"/>
    </row>
    <row r="48" spans="1:12" x14ac:dyDescent="0.25">
      <c r="A48" s="29"/>
      <c r="B48" s="27"/>
    </row>
    <row r="49" spans="1:2" x14ac:dyDescent="0.25">
      <c r="A49" s="29"/>
      <c r="B49" s="27"/>
    </row>
    <row r="50" spans="1:2" x14ac:dyDescent="0.25">
      <c r="A50" s="29"/>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ht="24.75" customHeight="1" x14ac:dyDescent="0.3">
      <c r="A2" s="190" t="s">
        <v>1577</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128" t="s">
        <v>0</v>
      </c>
      <c r="B6" s="24" t="s">
        <v>213</v>
      </c>
      <c r="C6" s="24">
        <v>866583</v>
      </c>
      <c r="D6" s="7" t="str">
        <f>IF($B6="N/A","N/A",IF(C6&gt;10,"No",IF(C6&lt;-10,"No","Yes")))</f>
        <v>N/A</v>
      </c>
      <c r="E6" s="24">
        <v>913805</v>
      </c>
      <c r="F6" s="7" t="str">
        <f>IF($B6="N/A","N/A",IF(E6&gt;10,"No",IF(E6&lt;-10,"No","Yes")))</f>
        <v>N/A</v>
      </c>
      <c r="G6" s="24">
        <v>1052841</v>
      </c>
      <c r="H6" s="7" t="str">
        <f>IF($B6="N/A","N/A",IF(G6&gt;10,"No",IF(G6&lt;-10,"No","Yes")))</f>
        <v>N/A</v>
      </c>
      <c r="I6" s="8">
        <v>5.4489999999999998</v>
      </c>
      <c r="J6" s="8">
        <v>15.22</v>
      </c>
      <c r="K6" s="1" t="s">
        <v>734</v>
      </c>
      <c r="L6" s="87" t="str">
        <f>IF(J6="Div by 0", "N/A", IF(K6="N/A","N/A", IF(J6&gt;VALUE(MID(K6,1,2)), "No", IF(J6&lt;-1*VALUE(MID(K6,1,2)), "No", "Yes"))))</f>
        <v>Yes</v>
      </c>
    </row>
    <row r="7" spans="1:12" x14ac:dyDescent="0.25">
      <c r="A7" s="119" t="s">
        <v>59</v>
      </c>
      <c r="B7" s="24" t="s">
        <v>213</v>
      </c>
      <c r="C7" s="24">
        <v>737930.29</v>
      </c>
      <c r="D7" s="7" t="str">
        <f>IF($B7="N/A","N/A",IF(C7&gt;10,"No",IF(C7&lt;-10,"No","Yes")))</f>
        <v>N/A</v>
      </c>
      <c r="E7" s="24">
        <v>745195.32</v>
      </c>
      <c r="F7" s="7" t="str">
        <f>IF($B7="N/A","N/A",IF(E7&gt;10,"No",IF(E7&lt;-10,"No","Yes")))</f>
        <v>N/A</v>
      </c>
      <c r="G7" s="24">
        <v>822922.25</v>
      </c>
      <c r="H7" s="7" t="str">
        <f>IF($B7="N/A","N/A",IF(G7&gt;10,"No",IF(G7&lt;-10,"No","Yes")))</f>
        <v>N/A</v>
      </c>
      <c r="I7" s="8">
        <v>0.98450000000000004</v>
      </c>
      <c r="J7" s="8">
        <v>10.43</v>
      </c>
      <c r="K7" s="1" t="s">
        <v>735</v>
      </c>
      <c r="L7" s="87" t="str">
        <f>IF(J7="Div by 0", "N/A", IF(K7="N/A","N/A", IF(J7&gt;VALUE(MID(K7,1,2)), "No", IF(J7&lt;-1*VALUE(MID(K7,1,2)), "No", "Yes"))))</f>
        <v>No</v>
      </c>
    </row>
    <row r="8" spans="1:12" x14ac:dyDescent="0.25">
      <c r="A8" s="129" t="s">
        <v>143</v>
      </c>
      <c r="B8" s="24" t="s">
        <v>213</v>
      </c>
      <c r="C8" s="24">
        <v>0</v>
      </c>
      <c r="D8" s="7" t="str">
        <f>IF($B8="N/A","N/A",IF(C8&gt;10,"No",IF(C8&lt;-10,"No","Yes")))</f>
        <v>N/A</v>
      </c>
      <c r="E8" s="24">
        <v>0</v>
      </c>
      <c r="F8" s="7" t="str">
        <f>IF($B8="N/A","N/A",IF(E8&gt;10,"No",IF(E8&lt;-10,"No","Yes")))</f>
        <v>N/A</v>
      </c>
      <c r="G8" s="24">
        <v>0</v>
      </c>
      <c r="H8" s="7" t="str">
        <f>IF($B8="N/A","N/A",IF(G8&gt;10,"No",IF(G8&lt;-10,"No","Yes")))</f>
        <v>N/A</v>
      </c>
      <c r="I8" s="8" t="s">
        <v>1749</v>
      </c>
      <c r="J8" s="8" t="s">
        <v>1749</v>
      </c>
      <c r="K8" s="24" t="s">
        <v>213</v>
      </c>
      <c r="L8" s="87" t="str">
        <f>IF(J8="Div by 0", "N/A", IF(K8="N/A","N/A", IF(J8&gt;VALUE(MID(K8,1,2)), "No", IF(J8&lt;-1*VALUE(MID(K8,1,2)), "No", "Yes"))))</f>
        <v>N/A</v>
      </c>
    </row>
    <row r="9" spans="1:12" x14ac:dyDescent="0.25">
      <c r="A9" s="119" t="s">
        <v>676</v>
      </c>
      <c r="B9" s="24" t="s">
        <v>213</v>
      </c>
      <c r="C9" s="24" t="s">
        <v>1749</v>
      </c>
      <c r="D9" s="7" t="str">
        <f t="shared" ref="D9:D11" si="0">IF($B9="N/A","N/A",IF(C9&gt;10,"No",IF(C9&lt;-10,"No","Yes")))</f>
        <v>N/A</v>
      </c>
      <c r="E9" s="24" t="s">
        <v>1749</v>
      </c>
      <c r="F9" s="7" t="str">
        <f t="shared" ref="F9:F11" si="1">IF($B9="N/A","N/A",IF(E9&gt;10,"No",IF(E9&lt;-10,"No","Yes")))</f>
        <v>N/A</v>
      </c>
      <c r="G9" s="24" t="s">
        <v>1749</v>
      </c>
      <c r="H9" s="7" t="str">
        <f t="shared" ref="H9:H11" si="2">IF($B9="N/A","N/A",IF(G9&gt;10,"No",IF(G9&lt;-10,"No","Yes")))</f>
        <v>N/A</v>
      </c>
      <c r="I9" s="8" t="s">
        <v>1749</v>
      </c>
      <c r="J9" s="8" t="s">
        <v>1749</v>
      </c>
      <c r="K9" s="24" t="s">
        <v>213</v>
      </c>
      <c r="L9" s="87" t="str">
        <f t="shared" ref="L9:L11" si="3">IF(J9="Div by 0", "N/A", IF(K9="N/A","N/A", IF(J9&gt;VALUE(MID(K9,1,2)), "No", IF(J9&lt;-1*VALUE(MID(K9,1,2)), "No", "Yes"))))</f>
        <v>N/A</v>
      </c>
    </row>
    <row r="10" spans="1:12" x14ac:dyDescent="0.25">
      <c r="A10" s="119" t="s">
        <v>423</v>
      </c>
      <c r="B10" s="24" t="s">
        <v>213</v>
      </c>
      <c r="C10" s="24" t="s">
        <v>1749</v>
      </c>
      <c r="D10" s="7" t="str">
        <f t="shared" si="0"/>
        <v>N/A</v>
      </c>
      <c r="E10" s="24" t="s">
        <v>1749</v>
      </c>
      <c r="F10" s="7" t="str">
        <f t="shared" si="1"/>
        <v>N/A</v>
      </c>
      <c r="G10" s="24" t="s">
        <v>1749</v>
      </c>
      <c r="H10" s="7" t="str">
        <f t="shared" si="2"/>
        <v>N/A</v>
      </c>
      <c r="I10" s="8" t="s">
        <v>1749</v>
      </c>
      <c r="J10" s="8" t="s">
        <v>1749</v>
      </c>
      <c r="K10" s="24" t="s">
        <v>213</v>
      </c>
      <c r="L10" s="87" t="str">
        <f t="shared" si="3"/>
        <v>N/A</v>
      </c>
    </row>
    <row r="11" spans="1:12" x14ac:dyDescent="0.25">
      <c r="A11" s="119" t="s">
        <v>169</v>
      </c>
      <c r="B11" s="24" t="s">
        <v>213</v>
      </c>
      <c r="C11" s="4">
        <v>0</v>
      </c>
      <c r="D11" s="7" t="str">
        <f t="shared" si="0"/>
        <v>N/A</v>
      </c>
      <c r="E11" s="4">
        <v>0</v>
      </c>
      <c r="F11" s="7" t="str">
        <f t="shared" si="1"/>
        <v>N/A</v>
      </c>
      <c r="G11" s="4">
        <v>0</v>
      </c>
      <c r="H11" s="7" t="str">
        <f t="shared" si="2"/>
        <v>N/A</v>
      </c>
      <c r="I11" s="8" t="s">
        <v>1749</v>
      </c>
      <c r="J11" s="8" t="s">
        <v>1749</v>
      </c>
      <c r="K11" s="24" t="s">
        <v>213</v>
      </c>
      <c r="L11" s="87" t="str">
        <f t="shared" si="3"/>
        <v>N/A</v>
      </c>
    </row>
    <row r="12" spans="1:12" x14ac:dyDescent="0.25">
      <c r="A12" s="119" t="s">
        <v>144</v>
      </c>
      <c r="B12" s="24" t="s">
        <v>213</v>
      </c>
      <c r="C12" s="24">
        <v>0</v>
      </c>
      <c r="D12" s="7" t="str">
        <f>IF($B12="N/A","N/A",IF(C12&gt;10,"No",IF(C12&lt;-10,"No","Yes")))</f>
        <v>N/A</v>
      </c>
      <c r="E12" s="24">
        <v>0</v>
      </c>
      <c r="F12" s="7" t="str">
        <f>IF($B12="N/A","N/A",IF(E12&gt;10,"No",IF(E12&lt;-10,"No","Yes")))</f>
        <v>N/A</v>
      </c>
      <c r="G12" s="24">
        <v>0</v>
      </c>
      <c r="H12" s="7" t="str">
        <f>IF($B12="N/A","N/A",IF(G12&gt;10,"No",IF(G12&lt;-10,"No","Yes")))</f>
        <v>N/A</v>
      </c>
      <c r="I12" s="8" t="s">
        <v>1749</v>
      </c>
      <c r="J12" s="8" t="s">
        <v>1749</v>
      </c>
      <c r="K12" s="24" t="s">
        <v>213</v>
      </c>
      <c r="L12" s="87" t="str">
        <f>IF(J12="Div by 0", "N/A", IF(K12="N/A","N/A", IF(J12&gt;VALUE(MID(K12,1,2)), "No", IF(J12&lt;-1*VALUE(MID(K12,1,2)), "No", "Yes"))))</f>
        <v>N/A</v>
      </c>
    </row>
    <row r="13" spans="1:12" x14ac:dyDescent="0.25">
      <c r="A13" s="86" t="s">
        <v>364</v>
      </c>
      <c r="B13" s="35" t="s">
        <v>213</v>
      </c>
      <c r="C13" s="4">
        <v>98.131165738999997</v>
      </c>
      <c r="D13" s="9" t="str">
        <f>IF($B13="N/A","N/A",IF(C13&gt;=95,"Yes","No"))</f>
        <v>N/A</v>
      </c>
      <c r="E13" s="4">
        <v>98.834981205000005</v>
      </c>
      <c r="F13" s="9" t="str">
        <f>IF($B13="N/A","N/A",IF(E13&gt;=95,"Yes","No"))</f>
        <v>N/A</v>
      </c>
      <c r="G13" s="4">
        <v>98.743969887000006</v>
      </c>
      <c r="H13" s="7" t="str">
        <f>IF($B13="N/A","N/A",IF(G13&gt;=95,"Yes","No"))</f>
        <v>N/A</v>
      </c>
      <c r="I13" s="8">
        <v>0.71719999999999995</v>
      </c>
      <c r="J13" s="8">
        <v>-9.1999999999999998E-2</v>
      </c>
      <c r="K13" s="27" t="s">
        <v>735</v>
      </c>
      <c r="L13" s="87" t="str">
        <f t="shared" ref="L13:L70" si="4">IF(J13="Div by 0", "N/A", IF(K13="N/A","N/A", IF(J13&gt;VALUE(MID(K13,1,2)), "No", IF(J13&lt;-1*VALUE(MID(K13,1,2)), "No", "Yes"))))</f>
        <v>Yes</v>
      </c>
    </row>
    <row r="14" spans="1:12" x14ac:dyDescent="0.25">
      <c r="A14" s="130" t="s">
        <v>365</v>
      </c>
      <c r="B14" s="35" t="s">
        <v>213</v>
      </c>
      <c r="C14" s="36">
        <v>1.8440241731</v>
      </c>
      <c r="D14" s="36" t="str">
        <f>IF($B14="N/A","N/A",IF(C14&gt;10,"No",IF(C14&lt;-10,"No","Yes")))</f>
        <v>N/A</v>
      </c>
      <c r="E14" s="36">
        <v>1.1409436368000001</v>
      </c>
      <c r="F14" s="9" t="str">
        <f>IF($B14="N/A","N/A",IF(E14&gt;95,"Yes","No"))</f>
        <v>N/A</v>
      </c>
      <c r="G14" s="36">
        <v>1.2303852149000001</v>
      </c>
      <c r="H14" s="7" t="str">
        <f>IF($B14="N/A","N/A",IF(G14&gt;95,"Yes","No"))</f>
        <v>N/A</v>
      </c>
      <c r="I14" s="37">
        <v>-38.1</v>
      </c>
      <c r="J14" s="37">
        <v>7.8390000000000004</v>
      </c>
      <c r="K14" s="38" t="s">
        <v>213</v>
      </c>
      <c r="L14" s="87" t="str">
        <f t="shared" si="4"/>
        <v>N/A</v>
      </c>
    </row>
    <row r="15" spans="1:12" x14ac:dyDescent="0.25">
      <c r="A15" s="130" t="s">
        <v>366</v>
      </c>
      <c r="B15" s="35" t="s">
        <v>213</v>
      </c>
      <c r="C15" s="36">
        <v>2.48100874E-2</v>
      </c>
      <c r="D15" s="36" t="str">
        <f t="shared" ref="D15:D21" si="5">IF($B15="N/A","N/A",IF(C15&gt;10,"No",IF(C15&lt;-10,"No","Yes")))</f>
        <v>N/A</v>
      </c>
      <c r="E15" s="36">
        <v>2.40751583E-2</v>
      </c>
      <c r="F15" s="36" t="str">
        <f t="shared" ref="F15:F21" si="6">IF($B15="N/A","N/A",IF(E15&gt;10,"No",IF(E15&lt;-10,"No","Yes")))</f>
        <v>N/A</v>
      </c>
      <c r="G15" s="36">
        <v>2.5644897900000001E-2</v>
      </c>
      <c r="H15" s="39" t="str">
        <f t="shared" ref="H15:H21" si="7">IF($B15="N/A","N/A",IF(G15&gt;10,"No",IF(G15&lt;-10,"No","Yes")))</f>
        <v>N/A</v>
      </c>
      <c r="I15" s="37">
        <v>-2.96</v>
      </c>
      <c r="J15" s="37">
        <v>6.52</v>
      </c>
      <c r="K15" s="38" t="s">
        <v>213</v>
      </c>
      <c r="L15" s="87" t="str">
        <f t="shared" si="4"/>
        <v>N/A</v>
      </c>
    </row>
    <row r="16" spans="1:12" x14ac:dyDescent="0.25">
      <c r="A16" s="130" t="s">
        <v>367</v>
      </c>
      <c r="B16" s="35" t="s">
        <v>213</v>
      </c>
      <c r="C16" s="40">
        <v>16195</v>
      </c>
      <c r="D16" s="40" t="str">
        <f t="shared" si="5"/>
        <v>N/A</v>
      </c>
      <c r="E16" s="40">
        <v>10646</v>
      </c>
      <c r="F16" s="40" t="str">
        <f t="shared" si="6"/>
        <v>N/A</v>
      </c>
      <c r="G16" s="40">
        <v>13224</v>
      </c>
      <c r="H16" s="39" t="str">
        <f t="shared" si="7"/>
        <v>N/A</v>
      </c>
      <c r="I16" s="37">
        <v>-34.299999999999997</v>
      </c>
      <c r="J16" s="37">
        <v>24.22</v>
      </c>
      <c r="K16" s="38" t="s">
        <v>213</v>
      </c>
      <c r="L16" s="87" t="str">
        <f t="shared" si="4"/>
        <v>N/A</v>
      </c>
    </row>
    <row r="17" spans="1:12" x14ac:dyDescent="0.25">
      <c r="A17" s="131" t="s">
        <v>368</v>
      </c>
      <c r="B17" s="35" t="s">
        <v>213</v>
      </c>
      <c r="C17" s="36">
        <v>1.8688342604999999</v>
      </c>
      <c r="D17" s="39" t="str">
        <f t="shared" si="5"/>
        <v>N/A</v>
      </c>
      <c r="E17" s="36">
        <v>1.1650187949999999</v>
      </c>
      <c r="F17" s="39" t="str">
        <f t="shared" si="6"/>
        <v>N/A</v>
      </c>
      <c r="G17" s="36">
        <v>1.2560301128</v>
      </c>
      <c r="H17" s="39" t="str">
        <f t="shared" si="7"/>
        <v>N/A</v>
      </c>
      <c r="I17" s="37">
        <v>-37.700000000000003</v>
      </c>
      <c r="J17" s="37">
        <v>7.8120000000000003</v>
      </c>
      <c r="K17" s="38" t="s">
        <v>213</v>
      </c>
      <c r="L17" s="87" t="str">
        <f t="shared" si="4"/>
        <v>N/A</v>
      </c>
    </row>
    <row r="18" spans="1:12" x14ac:dyDescent="0.25">
      <c r="A18" s="130" t="s">
        <v>677</v>
      </c>
      <c r="B18" s="35" t="s">
        <v>213</v>
      </c>
      <c r="C18" s="36">
        <v>74.214263661999993</v>
      </c>
      <c r="D18" s="39" t="str">
        <f t="shared" si="5"/>
        <v>N/A</v>
      </c>
      <c r="E18" s="36">
        <v>70.082660153999996</v>
      </c>
      <c r="F18" s="39" t="str">
        <f t="shared" si="6"/>
        <v>N/A</v>
      </c>
      <c r="G18" s="36">
        <v>56.291591046999997</v>
      </c>
      <c r="H18" s="39" t="str">
        <f t="shared" si="7"/>
        <v>N/A</v>
      </c>
      <c r="I18" s="8">
        <v>-5.57</v>
      </c>
      <c r="J18" s="8">
        <v>-19.7</v>
      </c>
      <c r="K18" s="38" t="s">
        <v>213</v>
      </c>
      <c r="L18" s="87" t="str">
        <f t="shared" si="4"/>
        <v>N/A</v>
      </c>
    </row>
    <row r="19" spans="1:12" x14ac:dyDescent="0.25">
      <c r="A19" s="130" t="s">
        <v>678</v>
      </c>
      <c r="B19" s="35" t="s">
        <v>213</v>
      </c>
      <c r="C19" s="36">
        <v>27.08243285</v>
      </c>
      <c r="D19" s="39" t="str">
        <f t="shared" si="5"/>
        <v>N/A</v>
      </c>
      <c r="E19" s="36">
        <v>22.158557205000001</v>
      </c>
      <c r="F19" s="39" t="str">
        <f t="shared" si="6"/>
        <v>N/A</v>
      </c>
      <c r="G19" s="36">
        <v>14.519056260999999</v>
      </c>
      <c r="H19" s="39" t="str">
        <f t="shared" si="7"/>
        <v>N/A</v>
      </c>
      <c r="I19" s="8">
        <v>-18.2</v>
      </c>
      <c r="J19" s="8">
        <v>-34.5</v>
      </c>
      <c r="K19" s="38" t="s">
        <v>213</v>
      </c>
      <c r="L19" s="87" t="str">
        <f t="shared" si="4"/>
        <v>N/A</v>
      </c>
    </row>
    <row r="20" spans="1:12" ht="25" x14ac:dyDescent="0.25">
      <c r="A20" s="130" t="s">
        <v>679</v>
      </c>
      <c r="B20" s="35" t="s">
        <v>213</v>
      </c>
      <c r="C20" s="36">
        <v>0.11732016050000001</v>
      </c>
      <c r="D20" s="39" t="str">
        <f t="shared" si="5"/>
        <v>N/A</v>
      </c>
      <c r="E20" s="36">
        <v>0.76084914520000002</v>
      </c>
      <c r="F20" s="39" t="str">
        <f t="shared" si="6"/>
        <v>N/A</v>
      </c>
      <c r="G20" s="36">
        <v>16.084392014999999</v>
      </c>
      <c r="H20" s="39" t="str">
        <f t="shared" si="7"/>
        <v>N/A</v>
      </c>
      <c r="I20" s="8">
        <v>548.5</v>
      </c>
      <c r="J20" s="8">
        <v>2014</v>
      </c>
      <c r="K20" s="38" t="s">
        <v>213</v>
      </c>
      <c r="L20" s="87" t="str">
        <f t="shared" si="4"/>
        <v>N/A</v>
      </c>
    </row>
    <row r="21" spans="1:12" ht="25" x14ac:dyDescent="0.25">
      <c r="A21" s="130" t="s">
        <v>680</v>
      </c>
      <c r="B21" s="35" t="s">
        <v>213</v>
      </c>
      <c r="C21" s="36">
        <v>3.7048471800000003E-2</v>
      </c>
      <c r="D21" s="39" t="str">
        <f t="shared" si="5"/>
        <v>N/A</v>
      </c>
      <c r="E21" s="36">
        <v>8.4538793900000006E-2</v>
      </c>
      <c r="F21" s="39" t="str">
        <f t="shared" si="6"/>
        <v>N/A</v>
      </c>
      <c r="G21" s="36">
        <v>0.1890502117</v>
      </c>
      <c r="H21" s="39" t="str">
        <f t="shared" si="7"/>
        <v>N/A</v>
      </c>
      <c r="I21" s="8">
        <v>128.19999999999999</v>
      </c>
      <c r="J21" s="8">
        <v>123.6</v>
      </c>
      <c r="K21" s="38" t="s">
        <v>213</v>
      </c>
      <c r="L21" s="87" t="str">
        <f t="shared" si="4"/>
        <v>N/A</v>
      </c>
    </row>
    <row r="22" spans="1:12" x14ac:dyDescent="0.25">
      <c r="A22" s="110" t="s">
        <v>1686</v>
      </c>
      <c r="B22" s="27" t="s">
        <v>217</v>
      </c>
      <c r="C22" s="1">
        <v>926</v>
      </c>
      <c r="D22" s="7" t="str">
        <f>IF($B22="N/A","N/A",IF(C22&gt;0,"No",IF(C22&lt;0,"No","Yes")))</f>
        <v>No</v>
      </c>
      <c r="E22" s="1">
        <v>1065</v>
      </c>
      <c r="F22" s="7" t="str">
        <f>IF($B22="N/A","N/A",IF(E22&gt;0,"No",IF(E22&lt;0,"No","Yes")))</f>
        <v>No</v>
      </c>
      <c r="G22" s="1">
        <v>1626</v>
      </c>
      <c r="H22" s="7" t="str">
        <f>IF($B22="N/A","N/A",IF(G22&gt;0,"No",IF(G22&lt;0,"No","Yes")))</f>
        <v>No</v>
      </c>
      <c r="I22" s="8">
        <v>15.01</v>
      </c>
      <c r="J22" s="8">
        <v>52.68</v>
      </c>
      <c r="K22" s="27" t="s">
        <v>213</v>
      </c>
      <c r="L22" s="87" t="str">
        <f t="shared" si="4"/>
        <v>N/A</v>
      </c>
    </row>
    <row r="23" spans="1:12" x14ac:dyDescent="0.25">
      <c r="A23" s="132" t="s">
        <v>145</v>
      </c>
      <c r="B23" s="27" t="s">
        <v>279</v>
      </c>
      <c r="C23" s="4">
        <v>0.2139437307</v>
      </c>
      <c r="D23" s="7" t="str">
        <f>IF($B23="N/A","N/A",IF(C23&gt;=10,"No",IF(C23&lt;0,"No","Yes")))</f>
        <v>Yes</v>
      </c>
      <c r="E23" s="4">
        <v>0.234295063</v>
      </c>
      <c r="F23" s="7" t="str">
        <f>IF($B23="N/A","N/A",IF(E23&gt;=10,"No",IF(E23&lt;0,"No","Yes")))</f>
        <v>Yes</v>
      </c>
      <c r="G23" s="4">
        <v>0.30935345409999998</v>
      </c>
      <c r="H23" s="7" t="str">
        <f>IF($B23="N/A","N/A",IF(G23&gt;=10,"No",IF(G23&lt;0,"No","Yes")))</f>
        <v>Yes</v>
      </c>
      <c r="I23" s="8">
        <v>9.5120000000000005</v>
      </c>
      <c r="J23" s="8">
        <v>32.04</v>
      </c>
      <c r="K23" s="27" t="s">
        <v>213</v>
      </c>
      <c r="L23" s="87" t="str">
        <f t="shared" si="4"/>
        <v>N/A</v>
      </c>
    </row>
    <row r="24" spans="1:12" x14ac:dyDescent="0.25">
      <c r="A24" s="110" t="s">
        <v>424</v>
      </c>
      <c r="B24" s="23" t="s">
        <v>213</v>
      </c>
      <c r="C24" s="9">
        <v>68.392664508999999</v>
      </c>
      <c r="D24" s="39" t="str">
        <f t="shared" ref="D24:D27" si="8">IF($B24="N/A","N/A",IF(C24&gt;10,"No",IF(C24&lt;-10,"No","Yes")))</f>
        <v>N/A</v>
      </c>
      <c r="E24" s="9">
        <v>67.445119102999996</v>
      </c>
      <c r="F24" s="7" t="str">
        <f t="shared" ref="F24:F27" si="9">IF($B24="N/A","N/A",IF(E24&gt;10,"No",IF(E24&lt;-10,"No","Yes")))</f>
        <v>N/A</v>
      </c>
      <c r="G24" s="9">
        <v>60.116671783999998</v>
      </c>
      <c r="H24" s="7" t="str">
        <f t="shared" ref="H24:H27" si="10">IF($B24="N/A","N/A",IF(G24&gt;10,"No",IF(G24&lt;-10,"No","Yes")))</f>
        <v>N/A</v>
      </c>
      <c r="I24" s="8">
        <v>-1.39</v>
      </c>
      <c r="J24" s="8">
        <v>-10.9</v>
      </c>
      <c r="K24" s="27" t="s">
        <v>213</v>
      </c>
      <c r="L24" s="87" t="str">
        <f t="shared" si="4"/>
        <v>N/A</v>
      </c>
    </row>
    <row r="25" spans="1:12" x14ac:dyDescent="0.25">
      <c r="A25" s="110" t="s">
        <v>425</v>
      </c>
      <c r="B25" s="23" t="s">
        <v>213</v>
      </c>
      <c r="C25" s="9">
        <v>1.1866235167000001</v>
      </c>
      <c r="D25" s="39" t="str">
        <f t="shared" si="8"/>
        <v>N/A</v>
      </c>
      <c r="E25" s="9">
        <v>1.5413358243999999</v>
      </c>
      <c r="F25" s="7" t="str">
        <f t="shared" si="9"/>
        <v>N/A</v>
      </c>
      <c r="G25" s="9">
        <v>2.3641387780000001</v>
      </c>
      <c r="H25" s="7" t="str">
        <f t="shared" si="10"/>
        <v>N/A</v>
      </c>
      <c r="I25" s="8">
        <v>29.89</v>
      </c>
      <c r="J25" s="8">
        <v>53.38</v>
      </c>
      <c r="K25" s="27" t="s">
        <v>213</v>
      </c>
      <c r="L25" s="87" t="str">
        <f t="shared" si="4"/>
        <v>N/A</v>
      </c>
    </row>
    <row r="26" spans="1:12" x14ac:dyDescent="0.25">
      <c r="A26" s="110" t="s">
        <v>421</v>
      </c>
      <c r="B26" s="23" t="s">
        <v>213</v>
      </c>
      <c r="C26" s="9">
        <v>0</v>
      </c>
      <c r="D26" s="39" t="str">
        <f t="shared" si="8"/>
        <v>N/A</v>
      </c>
      <c r="E26" s="9">
        <v>0</v>
      </c>
      <c r="F26" s="7" t="str">
        <f t="shared" si="9"/>
        <v>N/A</v>
      </c>
      <c r="G26" s="9">
        <v>0.12281240409999999</v>
      </c>
      <c r="H26" s="7" t="str">
        <f t="shared" si="10"/>
        <v>N/A</v>
      </c>
      <c r="I26" s="8" t="s">
        <v>1749</v>
      </c>
      <c r="J26" s="8" t="s">
        <v>1749</v>
      </c>
      <c r="K26" s="27" t="s">
        <v>213</v>
      </c>
      <c r="L26" s="87" t="str">
        <f t="shared" si="4"/>
        <v>N/A</v>
      </c>
    </row>
    <row r="27" spans="1:12" x14ac:dyDescent="0.25">
      <c r="A27" s="110" t="s">
        <v>422</v>
      </c>
      <c r="B27" s="23" t="s">
        <v>213</v>
      </c>
      <c r="C27" s="9">
        <v>0.1618122977</v>
      </c>
      <c r="D27" s="39" t="str">
        <f t="shared" si="8"/>
        <v>N/A</v>
      </c>
      <c r="E27" s="9">
        <v>0.28024287720000002</v>
      </c>
      <c r="F27" s="7" t="str">
        <f t="shared" si="9"/>
        <v>N/A</v>
      </c>
      <c r="G27" s="9">
        <v>6.1406202E-2</v>
      </c>
      <c r="H27" s="7" t="str">
        <f t="shared" si="10"/>
        <v>N/A</v>
      </c>
      <c r="I27" s="8">
        <v>73.19</v>
      </c>
      <c r="J27" s="8">
        <v>-78.099999999999994</v>
      </c>
      <c r="K27" s="27" t="s">
        <v>213</v>
      </c>
      <c r="L27" s="87" t="str">
        <f t="shared" si="4"/>
        <v>N/A</v>
      </c>
    </row>
    <row r="28" spans="1:12" x14ac:dyDescent="0.25">
      <c r="A28" s="110" t="s">
        <v>950</v>
      </c>
      <c r="B28" s="23" t="s">
        <v>213</v>
      </c>
      <c r="C28" s="36">
        <v>21.339906276000001</v>
      </c>
      <c r="D28" s="39" t="str">
        <f>IF($B28="N/A","N/A",IF(C28&gt;10,"No",IF(C28&lt;-10,"No","Yes")))</f>
        <v>N/A</v>
      </c>
      <c r="E28" s="36">
        <v>21.341752343</v>
      </c>
      <c r="F28" s="39" t="str">
        <f>IF($B28="N/A","N/A",IF(E28&gt;10,"No",IF(E28&lt;-10,"No","Yes")))</f>
        <v>N/A</v>
      </c>
      <c r="G28" s="36">
        <v>21.046957708000001</v>
      </c>
      <c r="H28" s="39" t="str">
        <f>IF($B28="N/A","N/A",IF(G28&gt;10,"No",IF(G28&lt;-10,"No","Yes")))</f>
        <v>N/A</v>
      </c>
      <c r="I28" s="8">
        <v>8.6999999999999994E-3</v>
      </c>
      <c r="J28" s="8">
        <v>-1.38</v>
      </c>
      <c r="K28" s="38" t="s">
        <v>735</v>
      </c>
      <c r="L28" s="87" t="str">
        <f t="shared" si="4"/>
        <v>Yes</v>
      </c>
    </row>
    <row r="29" spans="1:12" x14ac:dyDescent="0.25">
      <c r="A29" s="110" t="s">
        <v>951</v>
      </c>
      <c r="B29" s="23" t="s">
        <v>213</v>
      </c>
      <c r="C29" s="36">
        <v>0</v>
      </c>
      <c r="D29" s="39" t="str">
        <f>IF($B29="N/A","N/A",IF(C29&gt;10,"No",IF(C29&lt;-10,"No","Yes")))</f>
        <v>N/A</v>
      </c>
      <c r="E29" s="36">
        <v>0</v>
      </c>
      <c r="F29" s="39" t="str">
        <f>IF($B29="N/A","N/A",IF(E29&gt;10,"No",IF(E29&lt;-10,"No","Yes")))</f>
        <v>N/A</v>
      </c>
      <c r="G29" s="36">
        <v>0</v>
      </c>
      <c r="H29" s="39" t="str">
        <f>IF($B29="N/A","N/A",IF(G29&gt;10,"No",IF(G29&lt;-10,"No","Yes")))</f>
        <v>N/A</v>
      </c>
      <c r="I29" s="8" t="s">
        <v>1749</v>
      </c>
      <c r="J29" s="8" t="s">
        <v>1749</v>
      </c>
      <c r="K29" s="38" t="s">
        <v>735</v>
      </c>
      <c r="L29" s="87" t="str">
        <f t="shared" si="4"/>
        <v>N/A</v>
      </c>
    </row>
    <row r="30" spans="1:12" x14ac:dyDescent="0.25">
      <c r="A30" s="110" t="s">
        <v>20</v>
      </c>
      <c r="B30" s="27" t="s">
        <v>280</v>
      </c>
      <c r="C30" s="9">
        <v>99.810404774000006</v>
      </c>
      <c r="D30" s="7" t="str">
        <f>IF($B30="N/A","N/A",IF(C30&gt;=98,"Yes","No"))</f>
        <v>Yes</v>
      </c>
      <c r="E30" s="9">
        <v>99.830379566999994</v>
      </c>
      <c r="F30" s="7" t="str">
        <f>IF($B30="N/A","N/A",IF(E30&gt;=98,"Yes","No"))</f>
        <v>Yes</v>
      </c>
      <c r="G30" s="9">
        <v>99.520725351999999</v>
      </c>
      <c r="H30" s="7" t="str">
        <f>IF($B30="N/A","N/A",IF(G30&gt;=98,"Yes","No"))</f>
        <v>Yes</v>
      </c>
      <c r="I30" s="8">
        <v>0.02</v>
      </c>
      <c r="J30" s="8">
        <v>-0.31</v>
      </c>
      <c r="K30" s="27" t="s">
        <v>735</v>
      </c>
      <c r="L30" s="87" t="str">
        <f t="shared" si="4"/>
        <v>Yes</v>
      </c>
    </row>
    <row r="31" spans="1:12" x14ac:dyDescent="0.25">
      <c r="A31" s="110" t="s">
        <v>18</v>
      </c>
      <c r="B31" s="27" t="s">
        <v>277</v>
      </c>
      <c r="C31" s="9">
        <v>99.938032479</v>
      </c>
      <c r="D31" s="7" t="str">
        <f>IF($B31="N/A","N/A",IF(C31&gt;=95,"Yes","No"))</f>
        <v>Yes</v>
      </c>
      <c r="E31" s="9">
        <v>99.916721839000004</v>
      </c>
      <c r="F31" s="7" t="str">
        <f>IF($B31="N/A","N/A",IF(E31&gt;=95,"Yes","No"))</f>
        <v>Yes</v>
      </c>
      <c r="G31" s="9">
        <v>99.970935781999998</v>
      </c>
      <c r="H31" s="7" t="str">
        <f>IF($B31="N/A","N/A",IF(G31&gt;=95,"Yes","No"))</f>
        <v>Yes</v>
      </c>
      <c r="I31" s="8">
        <v>-2.1000000000000001E-2</v>
      </c>
      <c r="J31" s="8">
        <v>5.4300000000000001E-2</v>
      </c>
      <c r="K31" s="27" t="s">
        <v>735</v>
      </c>
      <c r="L31" s="87" t="str">
        <f t="shared" si="4"/>
        <v>Yes</v>
      </c>
    </row>
    <row r="32" spans="1:12" x14ac:dyDescent="0.25">
      <c r="A32" s="110" t="s">
        <v>23</v>
      </c>
      <c r="B32" s="23" t="s">
        <v>213</v>
      </c>
      <c r="C32" s="9">
        <v>77.820243415999997</v>
      </c>
      <c r="D32" s="7" t="str">
        <f t="shared" ref="D32:D37" si="11">IF($B32="N/A","N/A",IF(C32&gt;10,"No",IF(C32&lt;-10,"No","Yes")))</f>
        <v>N/A</v>
      </c>
      <c r="E32" s="9">
        <v>78.823600221000007</v>
      </c>
      <c r="F32" s="7" t="str">
        <f t="shared" ref="F32:F37" si="12">IF($B32="N/A","N/A",IF(E32&gt;10,"No",IF(E32&lt;-10,"No","Yes")))</f>
        <v>N/A</v>
      </c>
      <c r="G32" s="9">
        <v>55.146313640999999</v>
      </c>
      <c r="H32" s="7" t="str">
        <f t="shared" ref="H32:H37" si="13">IF($B32="N/A","N/A",IF(G32&gt;10,"No",IF(G32&lt;-10,"No","Yes")))</f>
        <v>N/A</v>
      </c>
      <c r="I32" s="8">
        <v>1.2889999999999999</v>
      </c>
      <c r="J32" s="8">
        <v>-30</v>
      </c>
      <c r="K32" s="27" t="s">
        <v>735</v>
      </c>
      <c r="L32" s="87" t="str">
        <f t="shared" si="4"/>
        <v>No</v>
      </c>
    </row>
    <row r="33" spans="1:12" x14ac:dyDescent="0.25">
      <c r="A33" s="110" t="s">
        <v>24</v>
      </c>
      <c r="B33" s="23" t="s">
        <v>213</v>
      </c>
      <c r="C33" s="9">
        <v>18.775466400999999</v>
      </c>
      <c r="D33" s="7" t="str">
        <f t="shared" si="11"/>
        <v>N/A</v>
      </c>
      <c r="E33" s="9">
        <v>17.812553006000002</v>
      </c>
      <c r="F33" s="7" t="str">
        <f t="shared" si="12"/>
        <v>N/A</v>
      </c>
      <c r="G33" s="9">
        <v>17.062025510000002</v>
      </c>
      <c r="H33" s="7" t="str">
        <f t="shared" si="13"/>
        <v>N/A</v>
      </c>
      <c r="I33" s="8">
        <v>-5.13</v>
      </c>
      <c r="J33" s="8">
        <v>-4.21</v>
      </c>
      <c r="K33" s="27" t="s">
        <v>735</v>
      </c>
      <c r="L33" s="87" t="str">
        <f t="shared" si="4"/>
        <v>Yes</v>
      </c>
    </row>
    <row r="34" spans="1:12" x14ac:dyDescent="0.25">
      <c r="A34" s="110" t="s">
        <v>25</v>
      </c>
      <c r="B34" s="23" t="s">
        <v>213</v>
      </c>
      <c r="C34" s="9">
        <v>0.63398428080000002</v>
      </c>
      <c r="D34" s="7" t="str">
        <f t="shared" si="11"/>
        <v>N/A</v>
      </c>
      <c r="E34" s="9">
        <v>0.60494306769999995</v>
      </c>
      <c r="F34" s="7" t="str">
        <f t="shared" si="12"/>
        <v>N/A</v>
      </c>
      <c r="G34" s="9">
        <v>0.64045758100000005</v>
      </c>
      <c r="H34" s="7" t="str">
        <f t="shared" si="13"/>
        <v>N/A</v>
      </c>
      <c r="I34" s="8">
        <v>-4.58</v>
      </c>
      <c r="J34" s="8">
        <v>5.8710000000000004</v>
      </c>
      <c r="K34" s="27" t="s">
        <v>735</v>
      </c>
      <c r="L34" s="87" t="str">
        <f t="shared" si="4"/>
        <v>Yes</v>
      </c>
    </row>
    <row r="35" spans="1:12" x14ac:dyDescent="0.25">
      <c r="A35" s="110" t="s">
        <v>26</v>
      </c>
      <c r="B35" s="27" t="s">
        <v>213</v>
      </c>
      <c r="C35" s="9">
        <v>2.6595259773</v>
      </c>
      <c r="D35" s="7" t="str">
        <f t="shared" si="11"/>
        <v>N/A</v>
      </c>
      <c r="E35" s="9">
        <v>2.6475013816000001</v>
      </c>
      <c r="F35" s="7" t="str">
        <f t="shared" si="12"/>
        <v>N/A</v>
      </c>
      <c r="G35" s="9">
        <v>2.9036673153999999</v>
      </c>
      <c r="H35" s="7" t="str">
        <f t="shared" si="13"/>
        <v>N/A</v>
      </c>
      <c r="I35" s="8">
        <v>-0.45200000000000001</v>
      </c>
      <c r="J35" s="8">
        <v>9.6760000000000002</v>
      </c>
      <c r="K35" s="27" t="s">
        <v>213</v>
      </c>
      <c r="L35" s="87" t="str">
        <f t="shared" si="4"/>
        <v>N/A</v>
      </c>
    </row>
    <row r="36" spans="1:12" x14ac:dyDescent="0.25">
      <c r="A36" s="110" t="s">
        <v>60</v>
      </c>
      <c r="B36" s="27" t="s">
        <v>213</v>
      </c>
      <c r="C36" s="9">
        <v>0.1107799253</v>
      </c>
      <c r="D36" s="7" t="str">
        <f t="shared" si="11"/>
        <v>N/A</v>
      </c>
      <c r="E36" s="9">
        <v>0.11140232329999999</v>
      </c>
      <c r="F36" s="7" t="str">
        <f t="shared" si="12"/>
        <v>N/A</v>
      </c>
      <c r="G36" s="9">
        <v>0.15149486009999999</v>
      </c>
      <c r="H36" s="7" t="str">
        <f t="shared" si="13"/>
        <v>N/A</v>
      </c>
      <c r="I36" s="8">
        <v>0.56179999999999997</v>
      </c>
      <c r="J36" s="8">
        <v>35.99</v>
      </c>
      <c r="K36" s="27" t="s">
        <v>213</v>
      </c>
      <c r="L36" s="87" t="str">
        <f t="shared" si="4"/>
        <v>N/A</v>
      </c>
    </row>
    <row r="37" spans="1:12" x14ac:dyDescent="0.25">
      <c r="A37" s="110" t="s">
        <v>61</v>
      </c>
      <c r="B37" s="27" t="s">
        <v>213</v>
      </c>
      <c r="C37" s="9">
        <v>0</v>
      </c>
      <c r="D37" s="7" t="str">
        <f t="shared" si="11"/>
        <v>N/A</v>
      </c>
      <c r="E37" s="9">
        <v>0</v>
      </c>
      <c r="F37" s="7" t="str">
        <f t="shared" si="12"/>
        <v>N/A</v>
      </c>
      <c r="G37" s="9">
        <v>3.6662706000000003E-2</v>
      </c>
      <c r="H37" s="7" t="str">
        <f t="shared" si="13"/>
        <v>N/A</v>
      </c>
      <c r="I37" s="8" t="s">
        <v>1749</v>
      </c>
      <c r="J37" s="8" t="s">
        <v>1749</v>
      </c>
      <c r="K37" s="27" t="s">
        <v>213</v>
      </c>
      <c r="L37" s="87" t="str">
        <f t="shared" si="4"/>
        <v>N/A</v>
      </c>
    </row>
    <row r="38" spans="1:12" x14ac:dyDescent="0.25">
      <c r="A38" s="110" t="s">
        <v>62</v>
      </c>
      <c r="B38" s="27" t="s">
        <v>278</v>
      </c>
      <c r="C38" s="9">
        <v>0</v>
      </c>
      <c r="D38" s="7" t="str">
        <f>IF($B38="N/A","N/A",IF(C38&gt;=5,"No",IF(C38&lt;0,"No","Yes")))</f>
        <v>Yes</v>
      </c>
      <c r="E38" s="9">
        <v>0</v>
      </c>
      <c r="F38" s="7" t="str">
        <f>IF($B38="N/A","N/A",IF(E38&gt;=5,"No",IF(E38&lt;0,"No","Yes")))</f>
        <v>Yes</v>
      </c>
      <c r="G38" s="9">
        <v>24.132703799000002</v>
      </c>
      <c r="H38" s="7" t="str">
        <f>IF($B38="N/A","N/A",IF(G38&gt;=5,"No",IF(G38&lt;0,"No","Yes")))</f>
        <v>No</v>
      </c>
      <c r="I38" s="8" t="s">
        <v>1749</v>
      </c>
      <c r="J38" s="8" t="s">
        <v>1749</v>
      </c>
      <c r="K38" s="27" t="s">
        <v>735</v>
      </c>
      <c r="L38" s="87" t="str">
        <f t="shared" si="4"/>
        <v>N/A</v>
      </c>
    </row>
    <row r="39" spans="1:12" x14ac:dyDescent="0.25">
      <c r="A39" s="110" t="s">
        <v>63</v>
      </c>
      <c r="B39" s="27" t="s">
        <v>213</v>
      </c>
      <c r="C39" s="9">
        <v>27.60127997</v>
      </c>
      <c r="D39" s="7" t="str">
        <f>IF($B39="N/A","N/A",IF(C39&gt;10,"No",IF(C39&lt;-10,"No","Yes")))</f>
        <v>N/A</v>
      </c>
      <c r="E39" s="9">
        <v>26.516926477999998</v>
      </c>
      <c r="F39" s="7" t="str">
        <f>IF($B39="N/A","N/A",IF(E39&gt;10,"No",IF(E39&lt;-10,"No","Yes")))</f>
        <v>N/A</v>
      </c>
      <c r="G39" s="9">
        <v>0.45970854100000003</v>
      </c>
      <c r="H39" s="7" t="str">
        <f>IF($B39="N/A","N/A",IF(G39&gt;10,"No",IF(G39&lt;-10,"No","Yes")))</f>
        <v>N/A</v>
      </c>
      <c r="I39" s="8">
        <v>-3.93</v>
      </c>
      <c r="J39" s="8">
        <v>-98.3</v>
      </c>
      <c r="K39" s="27" t="s">
        <v>735</v>
      </c>
      <c r="L39" s="87" t="str">
        <f t="shared" si="4"/>
        <v>No</v>
      </c>
    </row>
    <row r="40" spans="1:12" x14ac:dyDescent="0.25">
      <c r="A40" s="110" t="s">
        <v>64</v>
      </c>
      <c r="B40" s="27" t="s">
        <v>213</v>
      </c>
      <c r="C40" s="9">
        <v>0</v>
      </c>
      <c r="D40" s="7" t="str">
        <f>IF($B40="N/A","N/A",IF(C40&gt;10,"No",IF(C40&lt;-10,"No","Yes")))</f>
        <v>N/A</v>
      </c>
      <c r="E40" s="9">
        <v>0</v>
      </c>
      <c r="F40" s="7" t="str">
        <f>IF($B40="N/A","N/A",IF(E40&gt;10,"No",IF(E40&lt;-10,"No","Yes")))</f>
        <v>N/A</v>
      </c>
      <c r="G40" s="9">
        <v>0</v>
      </c>
      <c r="H40" s="7" t="str">
        <f>IF($B40="N/A","N/A",IF(G40&gt;10,"No",IF(G40&lt;-10,"No","Yes")))</f>
        <v>N/A</v>
      </c>
      <c r="I40" s="8" t="s">
        <v>1749</v>
      </c>
      <c r="J40" s="8" t="s">
        <v>1749</v>
      </c>
      <c r="K40" s="27" t="s">
        <v>735</v>
      </c>
      <c r="L40" s="87" t="str">
        <f t="shared" si="4"/>
        <v>N/A</v>
      </c>
    </row>
    <row r="41" spans="1:12" x14ac:dyDescent="0.25">
      <c r="A41" s="86" t="s">
        <v>19</v>
      </c>
      <c r="B41" s="23" t="s">
        <v>281</v>
      </c>
      <c r="C41" s="4">
        <v>2.0782775567999998</v>
      </c>
      <c r="D41" s="7" t="str">
        <f>IF($B41="N/A","N/A",IF(C41&gt;8,"No",IF(C41&lt;2,"No","Yes")))</f>
        <v>Yes</v>
      </c>
      <c r="E41" s="4">
        <v>1.9266692566000001</v>
      </c>
      <c r="F41" s="7" t="str">
        <f>IF($B41="N/A","N/A",IF(E41&gt;8,"No",IF(E41&lt;2,"No","Yes")))</f>
        <v>No</v>
      </c>
      <c r="G41" s="4">
        <v>1.7495519265999999</v>
      </c>
      <c r="H41" s="7" t="str">
        <f>IF($B41="N/A","N/A",IF(G41&gt;8,"No",IF(G41&lt;2,"No","Yes")))</f>
        <v>No</v>
      </c>
      <c r="I41" s="8">
        <v>-7.29</v>
      </c>
      <c r="J41" s="8">
        <v>-9.19</v>
      </c>
      <c r="K41" s="27" t="s">
        <v>735</v>
      </c>
      <c r="L41" s="87" t="str">
        <f t="shared" si="4"/>
        <v>Yes</v>
      </c>
    </row>
    <row r="42" spans="1:12" x14ac:dyDescent="0.25">
      <c r="A42" s="86" t="s">
        <v>170</v>
      </c>
      <c r="B42" s="23" t="s">
        <v>213</v>
      </c>
      <c r="C42" s="4">
        <v>10.611562885</v>
      </c>
      <c r="D42" s="7" t="str">
        <f t="shared" ref="D42:D49" si="14">IF($B42="N/A","N/A",IF(C42&gt;10,"No",IF(C42&lt;-10,"No","Yes")))</f>
        <v>N/A</v>
      </c>
      <c r="E42" s="4">
        <v>9.7848009148999999</v>
      </c>
      <c r="F42" s="7" t="str">
        <f t="shared" ref="F42:F49" si="15">IF($B42="N/A","N/A",IF(E42&gt;10,"No",IF(E42&lt;-10,"No","Yes")))</f>
        <v>N/A</v>
      </c>
      <c r="G42" s="4">
        <v>9.0832328907999997</v>
      </c>
      <c r="H42" s="7" t="str">
        <f t="shared" ref="H42:H49" si="16">IF($B42="N/A","N/A",IF(G42&gt;10,"No",IF(G42&lt;-10,"No","Yes")))</f>
        <v>N/A</v>
      </c>
      <c r="I42" s="8">
        <v>-7.79</v>
      </c>
      <c r="J42" s="8">
        <v>-7.17</v>
      </c>
      <c r="K42" s="27" t="s">
        <v>735</v>
      </c>
      <c r="L42" s="87" t="str">
        <f>IF(J42="Div by 0", "N/A", IF(OR(J42="N/A",K42="N/A"),"N/A", IF(J42&gt;VALUE(MID(K42,1,2)), "No", IF(J42&lt;-1*VALUE(MID(K42,1,2)), "No", "Yes"))))</f>
        <v>Yes</v>
      </c>
    </row>
    <row r="43" spans="1:12" x14ac:dyDescent="0.25">
      <c r="A43" s="86" t="s">
        <v>171</v>
      </c>
      <c r="B43" s="23" t="s">
        <v>213</v>
      </c>
      <c r="C43" s="4">
        <v>24.400547898999999</v>
      </c>
      <c r="D43" s="7" t="str">
        <f t="shared" si="14"/>
        <v>N/A</v>
      </c>
      <c r="E43" s="4">
        <v>23.251240691</v>
      </c>
      <c r="F43" s="7" t="str">
        <f t="shared" si="15"/>
        <v>N/A</v>
      </c>
      <c r="G43" s="4">
        <v>22.425133519999999</v>
      </c>
      <c r="H43" s="7" t="str">
        <f t="shared" si="16"/>
        <v>N/A</v>
      </c>
      <c r="I43" s="8">
        <v>-4.71</v>
      </c>
      <c r="J43" s="8">
        <v>-3.55</v>
      </c>
      <c r="K43" s="27" t="s">
        <v>735</v>
      </c>
      <c r="L43" s="87" t="str">
        <f>IF(J43="Div by 0", "N/A", IF(OR(J43="N/A",K43="N/A"),"N/A", IF(J43&gt;VALUE(MID(K43,1,2)), "No", IF(J43&lt;-1*VALUE(MID(K43,1,2)), "No", "Yes"))))</f>
        <v>Yes</v>
      </c>
    </row>
    <row r="44" spans="1:12" x14ac:dyDescent="0.25">
      <c r="A44" s="86" t="s">
        <v>172</v>
      </c>
      <c r="B44" s="23" t="s">
        <v>213</v>
      </c>
      <c r="C44" s="4">
        <v>2.86689215</v>
      </c>
      <c r="D44" s="7" t="str">
        <f t="shared" si="14"/>
        <v>N/A</v>
      </c>
      <c r="E44" s="4">
        <v>2.5235143165</v>
      </c>
      <c r="F44" s="7" t="str">
        <f t="shared" si="15"/>
        <v>N/A</v>
      </c>
      <c r="G44" s="4">
        <v>3.0329365973</v>
      </c>
      <c r="H44" s="7" t="str">
        <f t="shared" si="16"/>
        <v>N/A</v>
      </c>
      <c r="I44" s="8">
        <v>-12</v>
      </c>
      <c r="J44" s="8">
        <v>20.190000000000001</v>
      </c>
      <c r="K44" s="27" t="s">
        <v>735</v>
      </c>
      <c r="L44" s="87" t="str">
        <f t="shared" ref="L44:L53" si="17">IF(J44="Div by 0", "N/A", IF(OR(J44="N/A",K44="N/A"),"N/A", IF(J44&gt;VALUE(MID(K44,1,2)), "No", IF(J44&lt;-1*VALUE(MID(K44,1,2)), "No", "Yes"))))</f>
        <v>No</v>
      </c>
    </row>
    <row r="45" spans="1:12" x14ac:dyDescent="0.25">
      <c r="A45" s="86" t="s">
        <v>173</v>
      </c>
      <c r="B45" s="23" t="s">
        <v>213</v>
      </c>
      <c r="C45" s="4">
        <v>28.762853645</v>
      </c>
      <c r="D45" s="7" t="str">
        <f t="shared" si="14"/>
        <v>N/A</v>
      </c>
      <c r="E45" s="4">
        <v>29.155126094</v>
      </c>
      <c r="F45" s="7" t="str">
        <f t="shared" si="15"/>
        <v>N/A</v>
      </c>
      <c r="G45" s="4">
        <v>31.015319502000001</v>
      </c>
      <c r="H45" s="7" t="str">
        <f t="shared" si="16"/>
        <v>N/A</v>
      </c>
      <c r="I45" s="8">
        <v>1.3640000000000001</v>
      </c>
      <c r="J45" s="8">
        <v>6.38</v>
      </c>
      <c r="K45" s="27" t="s">
        <v>735</v>
      </c>
      <c r="L45" s="87" t="str">
        <f t="shared" si="17"/>
        <v>Yes</v>
      </c>
    </row>
    <row r="46" spans="1:12" x14ac:dyDescent="0.25">
      <c r="A46" s="86" t="s">
        <v>174</v>
      </c>
      <c r="B46" s="23" t="s">
        <v>213</v>
      </c>
      <c r="C46" s="4">
        <v>16.840625767999999</v>
      </c>
      <c r="D46" s="7" t="str">
        <f t="shared" si="14"/>
        <v>N/A</v>
      </c>
      <c r="E46" s="4">
        <v>19.008431776999998</v>
      </c>
      <c r="F46" s="7" t="str">
        <f t="shared" si="15"/>
        <v>N/A</v>
      </c>
      <c r="G46" s="4">
        <v>19.625850437</v>
      </c>
      <c r="H46" s="7" t="str">
        <f t="shared" si="16"/>
        <v>N/A</v>
      </c>
      <c r="I46" s="8">
        <v>12.87</v>
      </c>
      <c r="J46" s="8">
        <v>3.2480000000000002</v>
      </c>
      <c r="K46" s="27" t="s">
        <v>735</v>
      </c>
      <c r="L46" s="87" t="str">
        <f t="shared" si="17"/>
        <v>Yes</v>
      </c>
    </row>
    <row r="47" spans="1:12" x14ac:dyDescent="0.25">
      <c r="A47" s="86" t="s">
        <v>175</v>
      </c>
      <c r="B47" s="23" t="s">
        <v>213</v>
      </c>
      <c r="C47" s="4">
        <v>5.7582482000999997</v>
      </c>
      <c r="D47" s="7" t="str">
        <f t="shared" si="14"/>
        <v>N/A</v>
      </c>
      <c r="E47" s="4">
        <v>5.9107796520999996</v>
      </c>
      <c r="F47" s="7" t="str">
        <f t="shared" si="15"/>
        <v>N/A</v>
      </c>
      <c r="G47" s="4">
        <v>5.5847939052999998</v>
      </c>
      <c r="H47" s="7" t="str">
        <f t="shared" si="16"/>
        <v>N/A</v>
      </c>
      <c r="I47" s="8">
        <v>2.649</v>
      </c>
      <c r="J47" s="8">
        <v>-5.52</v>
      </c>
      <c r="K47" s="27" t="s">
        <v>735</v>
      </c>
      <c r="L47" s="87" t="str">
        <f t="shared" si="17"/>
        <v>Yes</v>
      </c>
    </row>
    <row r="48" spans="1:12" x14ac:dyDescent="0.25">
      <c r="A48" s="86" t="s">
        <v>176</v>
      </c>
      <c r="B48" s="23" t="s">
        <v>213</v>
      </c>
      <c r="C48" s="4">
        <v>4.7253407924999999</v>
      </c>
      <c r="D48" s="7" t="str">
        <f t="shared" si="14"/>
        <v>N/A</v>
      </c>
      <c r="E48" s="4">
        <v>4.6169587603000002</v>
      </c>
      <c r="F48" s="7" t="str">
        <f t="shared" si="15"/>
        <v>N/A</v>
      </c>
      <c r="G48" s="4">
        <v>4.0826677533</v>
      </c>
      <c r="H48" s="7" t="str">
        <f t="shared" si="16"/>
        <v>N/A</v>
      </c>
      <c r="I48" s="8">
        <v>-2.29</v>
      </c>
      <c r="J48" s="8">
        <v>-11.6</v>
      </c>
      <c r="K48" s="27" t="s">
        <v>735</v>
      </c>
      <c r="L48" s="87" t="str">
        <f t="shared" si="17"/>
        <v>No</v>
      </c>
    </row>
    <row r="49" spans="1:12" x14ac:dyDescent="0.25">
      <c r="A49" s="86" t="s">
        <v>952</v>
      </c>
      <c r="B49" s="23" t="s">
        <v>213</v>
      </c>
      <c r="C49" s="4">
        <v>3.9556511032000001</v>
      </c>
      <c r="D49" s="7" t="str">
        <f t="shared" si="14"/>
        <v>N/A</v>
      </c>
      <c r="E49" s="4">
        <v>3.8224785374999999</v>
      </c>
      <c r="F49" s="7" t="str">
        <f t="shared" si="15"/>
        <v>N/A</v>
      </c>
      <c r="G49" s="4">
        <v>3.4005134678000002</v>
      </c>
      <c r="H49" s="7" t="str">
        <f t="shared" si="16"/>
        <v>N/A</v>
      </c>
      <c r="I49" s="8">
        <v>-3.37</v>
      </c>
      <c r="J49" s="8">
        <v>-11</v>
      </c>
      <c r="K49" s="27" t="s">
        <v>735</v>
      </c>
      <c r="L49" s="87" t="str">
        <f t="shared" si="17"/>
        <v>No</v>
      </c>
    </row>
    <row r="50" spans="1:12" x14ac:dyDescent="0.25">
      <c r="A50" s="110" t="s">
        <v>208</v>
      </c>
      <c r="B50" s="23" t="s">
        <v>213</v>
      </c>
      <c r="C50" s="24">
        <v>320722</v>
      </c>
      <c r="D50" s="5" t="str">
        <f t="shared" ref="D50:D53" si="18">IF($B50="N/A","N/A",IF(C50&lt;0,"No","Yes"))</f>
        <v>N/A</v>
      </c>
      <c r="E50" s="24">
        <v>318777</v>
      </c>
      <c r="F50" s="5" t="str">
        <f t="shared" ref="F50:F53" si="19">IF($B50="N/A","N/A",IF(E50&lt;0,"No","Yes"))</f>
        <v>N/A</v>
      </c>
      <c r="G50" s="24">
        <v>349583</v>
      </c>
      <c r="H50" s="5" t="str">
        <f t="shared" ref="H50:H53" si="20">IF($B50="N/A","N/A",IF(G50&lt;0,"No","Yes"))</f>
        <v>N/A</v>
      </c>
      <c r="I50" s="8">
        <v>-0.60599999999999998</v>
      </c>
      <c r="J50" s="8">
        <v>9.6639999999999997</v>
      </c>
      <c r="K50" s="27" t="s">
        <v>735</v>
      </c>
      <c r="L50" s="87" t="str">
        <f t="shared" si="17"/>
        <v>Yes</v>
      </c>
    </row>
    <row r="51" spans="1:12" x14ac:dyDescent="0.25">
      <c r="A51" s="110" t="s">
        <v>209</v>
      </c>
      <c r="B51" s="23" t="s">
        <v>213</v>
      </c>
      <c r="C51" s="24">
        <v>24780</v>
      </c>
      <c r="D51" s="5" t="str">
        <f t="shared" si="18"/>
        <v>N/A</v>
      </c>
      <c r="E51" s="24">
        <v>23014</v>
      </c>
      <c r="F51" s="5" t="str">
        <f t="shared" si="19"/>
        <v>N/A</v>
      </c>
      <c r="G51" s="24">
        <v>31876</v>
      </c>
      <c r="H51" s="5" t="str">
        <f t="shared" si="20"/>
        <v>N/A</v>
      </c>
      <c r="I51" s="8">
        <v>-7.13</v>
      </c>
      <c r="J51" s="8">
        <v>38.51</v>
      </c>
      <c r="K51" s="27" t="s">
        <v>735</v>
      </c>
      <c r="L51" s="87" t="str">
        <f t="shared" si="17"/>
        <v>No</v>
      </c>
    </row>
    <row r="52" spans="1:12" x14ac:dyDescent="0.25">
      <c r="A52" s="110" t="s">
        <v>210</v>
      </c>
      <c r="B52" s="23" t="s">
        <v>213</v>
      </c>
      <c r="C52" s="24">
        <v>387769</v>
      </c>
      <c r="D52" s="5" t="str">
        <f t="shared" si="18"/>
        <v>N/A</v>
      </c>
      <c r="E52" s="24">
        <v>432325</v>
      </c>
      <c r="F52" s="5" t="str">
        <f t="shared" si="19"/>
        <v>N/A</v>
      </c>
      <c r="G52" s="24">
        <v>525308</v>
      </c>
      <c r="H52" s="5" t="str">
        <f t="shared" si="20"/>
        <v>N/A</v>
      </c>
      <c r="I52" s="8">
        <v>11.49</v>
      </c>
      <c r="J52" s="8">
        <v>21.51</v>
      </c>
      <c r="K52" s="27" t="s">
        <v>735</v>
      </c>
      <c r="L52" s="87" t="str">
        <f t="shared" si="17"/>
        <v>No</v>
      </c>
    </row>
    <row r="53" spans="1:12" x14ac:dyDescent="0.25">
      <c r="A53" s="110" t="s">
        <v>953</v>
      </c>
      <c r="B53" s="23" t="s">
        <v>213</v>
      </c>
      <c r="C53" s="24">
        <v>99763</v>
      </c>
      <c r="D53" s="5" t="str">
        <f t="shared" si="18"/>
        <v>N/A</v>
      </c>
      <c r="E53" s="24">
        <v>105779</v>
      </c>
      <c r="F53" s="5" t="str">
        <f t="shared" si="19"/>
        <v>N/A</v>
      </c>
      <c r="G53" s="24">
        <v>112731</v>
      </c>
      <c r="H53" s="5" t="str">
        <f t="shared" si="20"/>
        <v>N/A</v>
      </c>
      <c r="I53" s="8">
        <v>6.03</v>
      </c>
      <c r="J53" s="8">
        <v>6.5720000000000001</v>
      </c>
      <c r="K53" s="27" t="s">
        <v>735</v>
      </c>
      <c r="L53" s="87" t="str">
        <f t="shared" si="17"/>
        <v>Yes</v>
      </c>
    </row>
    <row r="54" spans="1:12" x14ac:dyDescent="0.25">
      <c r="A54" s="110" t="s">
        <v>954</v>
      </c>
      <c r="B54" s="23"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3" t="s">
        <v>213</v>
      </c>
      <c r="L54" s="87" t="str">
        <f t="shared" si="4"/>
        <v>N/A</v>
      </c>
    </row>
    <row r="55" spans="1:12" x14ac:dyDescent="0.25">
      <c r="A55" s="110" t="s">
        <v>1752</v>
      </c>
      <c r="B55" s="23" t="s">
        <v>213</v>
      </c>
      <c r="C55" s="4">
        <v>100</v>
      </c>
      <c r="D55" s="7" t="str">
        <f>IF($B55="N/A","N/A",IF(C55&gt;10,"No",IF(C55&lt;-10,"No","Yes")))</f>
        <v>N/A</v>
      </c>
      <c r="E55" s="4">
        <v>100</v>
      </c>
      <c r="F55" s="7" t="str">
        <f>IF($B55="N/A","N/A",IF(E55&gt;10,"No",IF(E55&lt;-10,"No","Yes")))</f>
        <v>N/A</v>
      </c>
      <c r="G55" s="4">
        <v>99.999430113000003</v>
      </c>
      <c r="H55" s="7" t="str">
        <f>IF($B55="N/A","N/A",IF(G55&gt;10,"No",IF(G55&lt;-10,"No","Yes")))</f>
        <v>N/A</v>
      </c>
      <c r="I55" s="8">
        <v>0</v>
      </c>
      <c r="J55" s="8">
        <v>-1E-3</v>
      </c>
      <c r="K55" s="23" t="s">
        <v>213</v>
      </c>
      <c r="L55" s="87" t="str">
        <f t="shared" si="4"/>
        <v>N/A</v>
      </c>
    </row>
    <row r="56" spans="1:12" x14ac:dyDescent="0.25">
      <c r="A56" s="110" t="s">
        <v>177</v>
      </c>
      <c r="B56" s="23" t="s">
        <v>213</v>
      </c>
      <c r="C56" s="4">
        <v>55.751382153000002</v>
      </c>
      <c r="D56" s="7" t="str">
        <f t="shared" ref="D56:D57" si="21">IF($B56="N/A","N/A",IF(C56&gt;10,"No",IF(C56&lt;-10,"No","Yes")))</f>
        <v>N/A</v>
      </c>
      <c r="E56" s="4">
        <v>55.115806982999999</v>
      </c>
      <c r="F56" s="7" t="str">
        <f t="shared" ref="F56:F57" si="22">IF($B56="N/A","N/A",IF(E56&gt;10,"No",IF(E56&lt;-10,"No","Yes")))</f>
        <v>N/A</v>
      </c>
      <c r="G56" s="4">
        <v>54.729061653000002</v>
      </c>
      <c r="H56" s="7" t="str">
        <f t="shared" ref="H56:H57" si="23">IF($B56="N/A","N/A",IF(G56&gt;10,"No",IF(G56&lt;-10,"No","Yes")))</f>
        <v>N/A</v>
      </c>
      <c r="I56" s="8">
        <v>-1.1399999999999999</v>
      </c>
      <c r="J56" s="8">
        <v>-0.70199999999999996</v>
      </c>
      <c r="K56" s="27" t="s">
        <v>735</v>
      </c>
      <c r="L56" s="87" t="str">
        <f>IF(J56="Div by 0", "N/A", IF(OR(J56="N/A",K56="N/A"),"N/A", IF(J56&gt;VALUE(MID(K56,1,2)), "No", IF(J56&lt;-1*VALUE(MID(K56,1,2)), "No", "Yes"))))</f>
        <v>Yes</v>
      </c>
    </row>
    <row r="57" spans="1:12" x14ac:dyDescent="0.25">
      <c r="A57" s="132" t="s">
        <v>178</v>
      </c>
      <c r="B57" s="23" t="s">
        <v>213</v>
      </c>
      <c r="C57" s="4">
        <v>44.248617846999998</v>
      </c>
      <c r="D57" s="7" t="str">
        <f t="shared" si="21"/>
        <v>N/A</v>
      </c>
      <c r="E57" s="4">
        <v>44.884193017000001</v>
      </c>
      <c r="F57" s="7" t="str">
        <f t="shared" si="22"/>
        <v>N/A</v>
      </c>
      <c r="G57" s="4">
        <v>45.27036846</v>
      </c>
      <c r="H57" s="7" t="str">
        <f t="shared" si="23"/>
        <v>N/A</v>
      </c>
      <c r="I57" s="8">
        <v>1.4359999999999999</v>
      </c>
      <c r="J57" s="8">
        <v>0.86040000000000005</v>
      </c>
      <c r="K57" s="27" t="s">
        <v>735</v>
      </c>
      <c r="L57" s="87" t="str">
        <f>IF(J57="Div by 0", "N/A", IF(OR(J57="N/A",K57="N/A"),"N/A", IF(J57&gt;VALUE(MID(K57,1,2)), "No", IF(J57&lt;-1*VALUE(MID(K57,1,2)), "No", "Yes"))))</f>
        <v>Yes</v>
      </c>
    </row>
    <row r="58" spans="1:12" x14ac:dyDescent="0.25">
      <c r="A58" s="133" t="s">
        <v>681</v>
      </c>
      <c r="B58" s="23" t="s">
        <v>282</v>
      </c>
      <c r="C58" s="4">
        <v>68.038145220999994</v>
      </c>
      <c r="D58" s="7" t="str">
        <f>IF($B58="N/A","N/A",IF(C58&gt;70,"No",IF(C58&lt;40,"No","Yes")))</f>
        <v>Yes</v>
      </c>
      <c r="E58" s="4">
        <v>58.670941831</v>
      </c>
      <c r="F58" s="7" t="str">
        <f>IF($B58="N/A","N/A",IF(E58&gt;70,"No",IF(E58&lt;40,"No","Yes")))</f>
        <v>Yes</v>
      </c>
      <c r="G58" s="4">
        <v>40.421488144999998</v>
      </c>
      <c r="H58" s="7" t="str">
        <f>IF($B58="N/A","N/A",IF(G58&gt;70,"No",IF(G58&lt;40,"No","Yes")))</f>
        <v>Yes</v>
      </c>
      <c r="I58" s="8">
        <v>-13.8</v>
      </c>
      <c r="J58" s="8">
        <v>-31.1</v>
      </c>
      <c r="K58" s="27" t="s">
        <v>735</v>
      </c>
      <c r="L58" s="87" t="str">
        <f t="shared" si="4"/>
        <v>No</v>
      </c>
    </row>
    <row r="59" spans="1:12" x14ac:dyDescent="0.25">
      <c r="A59" s="110" t="s">
        <v>682</v>
      </c>
      <c r="B59" s="23" t="s">
        <v>213</v>
      </c>
      <c r="C59" s="4">
        <v>76.678652674999995</v>
      </c>
      <c r="D59" s="7" t="str">
        <f>IF($B59="N/A","N/A",IF(C59&gt;10,"No",IF(C59&lt;-10,"No","Yes")))</f>
        <v>N/A</v>
      </c>
      <c r="E59" s="4">
        <v>76.483921899999999</v>
      </c>
      <c r="F59" s="7" t="str">
        <f>IF($B59="N/A","N/A",IF(E59&gt;10,"No",IF(E59&lt;-10,"No","Yes")))</f>
        <v>N/A</v>
      </c>
      <c r="G59" s="4">
        <v>0</v>
      </c>
      <c r="H59" s="7" t="str">
        <f>IF($B59="N/A","N/A",IF(G59&gt;10,"No",IF(G59&lt;-10,"No","Yes")))</f>
        <v>N/A</v>
      </c>
      <c r="I59" s="8">
        <v>-0.254</v>
      </c>
      <c r="J59" s="8">
        <v>-100</v>
      </c>
      <c r="K59" s="23" t="s">
        <v>213</v>
      </c>
      <c r="L59" s="87" t="str">
        <f t="shared" si="4"/>
        <v>N/A</v>
      </c>
    </row>
    <row r="60" spans="1:12" x14ac:dyDescent="0.25">
      <c r="A60" s="110" t="s">
        <v>683</v>
      </c>
      <c r="B60" s="23" t="s">
        <v>213</v>
      </c>
      <c r="C60" s="4">
        <v>81.432713504999995</v>
      </c>
      <c r="D60" s="7" t="str">
        <f t="shared" ref="D60:D66" si="24">IF($B60="N/A","N/A",IF(C60&gt;10,"No",IF(C60&lt;-10,"No","Yes")))</f>
        <v>N/A</v>
      </c>
      <c r="E60" s="4">
        <v>81.929913173000003</v>
      </c>
      <c r="F60" s="7" t="str">
        <f t="shared" ref="F60:F66" si="25">IF($B60="N/A","N/A",IF(E60&gt;10,"No",IF(E60&lt;-10,"No","Yes")))</f>
        <v>N/A</v>
      </c>
      <c r="G60" s="4">
        <v>0</v>
      </c>
      <c r="H60" s="7" t="str">
        <f t="shared" ref="H60:H66" si="26">IF($B60="N/A","N/A",IF(G60&gt;10,"No",IF(G60&lt;-10,"No","Yes")))</f>
        <v>N/A</v>
      </c>
      <c r="I60" s="8">
        <v>0.61060000000000003</v>
      </c>
      <c r="J60" s="8">
        <v>-100</v>
      </c>
      <c r="K60" s="23" t="s">
        <v>213</v>
      </c>
      <c r="L60" s="87" t="str">
        <f t="shared" si="4"/>
        <v>N/A</v>
      </c>
    </row>
    <row r="61" spans="1:12" x14ac:dyDescent="0.25">
      <c r="A61" s="110" t="s">
        <v>1723</v>
      </c>
      <c r="B61" s="23" t="s">
        <v>213</v>
      </c>
      <c r="C61" s="4">
        <v>73.075727564000005</v>
      </c>
      <c r="D61" s="7" t="str">
        <f t="shared" si="24"/>
        <v>N/A</v>
      </c>
      <c r="E61" s="4">
        <v>54.061264221000002</v>
      </c>
      <c r="F61" s="7" t="str">
        <f t="shared" si="25"/>
        <v>N/A</v>
      </c>
      <c r="G61" s="4">
        <v>0</v>
      </c>
      <c r="H61" s="7" t="str">
        <f t="shared" si="26"/>
        <v>N/A</v>
      </c>
      <c r="I61" s="8">
        <v>-26</v>
      </c>
      <c r="J61" s="8">
        <v>-100</v>
      </c>
      <c r="K61" s="23" t="s">
        <v>213</v>
      </c>
      <c r="L61" s="87" t="str">
        <f t="shared" si="4"/>
        <v>N/A</v>
      </c>
    </row>
    <row r="62" spans="1:12" x14ac:dyDescent="0.25">
      <c r="A62" s="110" t="s">
        <v>684</v>
      </c>
      <c r="B62" s="23" t="s">
        <v>213</v>
      </c>
      <c r="C62" s="4">
        <v>56.511076473000003</v>
      </c>
      <c r="D62" s="7" t="str">
        <f t="shared" si="24"/>
        <v>N/A</v>
      </c>
      <c r="E62" s="4">
        <v>51.457458158999998</v>
      </c>
      <c r="F62" s="7" t="str">
        <f t="shared" si="25"/>
        <v>N/A</v>
      </c>
      <c r="G62" s="4">
        <v>0</v>
      </c>
      <c r="H62" s="7" t="str">
        <f t="shared" si="26"/>
        <v>N/A</v>
      </c>
      <c r="I62" s="8">
        <v>-8.94</v>
      </c>
      <c r="J62" s="8">
        <v>-100</v>
      </c>
      <c r="K62" s="23" t="s">
        <v>213</v>
      </c>
      <c r="L62" s="87" t="str">
        <f t="shared" si="4"/>
        <v>N/A</v>
      </c>
    </row>
    <row r="63" spans="1:12" x14ac:dyDescent="0.25">
      <c r="A63" s="110" t="s">
        <v>179</v>
      </c>
      <c r="B63" s="35" t="s">
        <v>217</v>
      </c>
      <c r="C63" s="24">
        <v>0</v>
      </c>
      <c r="D63" s="7" t="str">
        <f>IF(OR($B63="N/A",$C63="N/A"),"N/A",IF(C63&gt;0,"No",IF(C63&lt;0,"No","Yes")))</f>
        <v>Yes</v>
      </c>
      <c r="E63" s="24">
        <v>0</v>
      </c>
      <c r="F63" s="7" t="str">
        <f>IF(OR($B63="N/A",$E63="N/A"),"N/A",IF(E63&gt;0,"No",IF(E63&lt;0,"No","Yes")))</f>
        <v>Yes</v>
      </c>
      <c r="G63" s="24">
        <v>0</v>
      </c>
      <c r="H63" s="7" t="str">
        <f>IF($B63="N/A","N/A",IF(G63&gt;0,"No",IF(G63&lt;0,"No","Yes")))</f>
        <v>Yes</v>
      </c>
      <c r="I63" s="8" t="s">
        <v>1749</v>
      </c>
      <c r="J63" s="8" t="s">
        <v>1749</v>
      </c>
      <c r="K63" s="23" t="s">
        <v>213</v>
      </c>
      <c r="L63" s="87" t="str">
        <f>IF(J63="Div by 0", "N/A", IF(K63="N/A","N/A", IF(J63&gt;VALUE(MID(K63,1,2)), "No", IF(J63&lt;-1*VALUE(MID(K63,1,2)), "No", "Yes"))))</f>
        <v>N/A</v>
      </c>
    </row>
    <row r="64" spans="1:12" x14ac:dyDescent="0.25">
      <c r="A64" s="86" t="s">
        <v>146</v>
      </c>
      <c r="B64" s="23" t="s">
        <v>213</v>
      </c>
      <c r="C64" s="4">
        <v>1.0799888758</v>
      </c>
      <c r="D64" s="7" t="str">
        <f t="shared" si="24"/>
        <v>N/A</v>
      </c>
      <c r="E64" s="4">
        <v>1.0262583374000001</v>
      </c>
      <c r="F64" s="7" t="str">
        <f t="shared" si="25"/>
        <v>N/A</v>
      </c>
      <c r="G64" s="4">
        <v>0.94449209329999995</v>
      </c>
      <c r="H64" s="7" t="str">
        <f t="shared" si="26"/>
        <v>N/A</v>
      </c>
      <c r="I64" s="8">
        <v>-4.9800000000000004</v>
      </c>
      <c r="J64" s="8">
        <v>-7.97</v>
      </c>
      <c r="K64" s="23" t="s">
        <v>213</v>
      </c>
      <c r="L64" s="87" t="str">
        <f t="shared" si="4"/>
        <v>N/A</v>
      </c>
    </row>
    <row r="65" spans="1:12" x14ac:dyDescent="0.25">
      <c r="A65" s="86" t="s">
        <v>147</v>
      </c>
      <c r="B65" s="23" t="s">
        <v>213</v>
      </c>
      <c r="C65" s="4">
        <v>1.3592466042</v>
      </c>
      <c r="D65" s="7" t="str">
        <f t="shared" si="24"/>
        <v>N/A</v>
      </c>
      <c r="E65" s="4">
        <v>1.3611219024000001</v>
      </c>
      <c r="F65" s="7" t="str">
        <f t="shared" si="25"/>
        <v>N/A</v>
      </c>
      <c r="G65" s="4">
        <v>1.2581196970999999</v>
      </c>
      <c r="H65" s="7" t="str">
        <f t="shared" si="26"/>
        <v>N/A</v>
      </c>
      <c r="I65" s="8">
        <v>0.13800000000000001</v>
      </c>
      <c r="J65" s="8">
        <v>-7.57</v>
      </c>
      <c r="K65" s="23" t="s">
        <v>213</v>
      </c>
      <c r="L65" s="87" t="str">
        <f t="shared" si="4"/>
        <v>N/A</v>
      </c>
    </row>
    <row r="66" spans="1:12" x14ac:dyDescent="0.25">
      <c r="A66" s="86" t="s">
        <v>148</v>
      </c>
      <c r="B66" s="23" t="s">
        <v>213</v>
      </c>
      <c r="C66" s="4">
        <v>1.4505246467999999</v>
      </c>
      <c r="D66" s="7" t="str">
        <f t="shared" si="24"/>
        <v>N/A</v>
      </c>
      <c r="E66" s="4">
        <v>1.4263436947999999</v>
      </c>
      <c r="F66" s="7" t="str">
        <f t="shared" si="25"/>
        <v>N/A</v>
      </c>
      <c r="G66" s="4">
        <v>1.3141585482</v>
      </c>
      <c r="H66" s="7" t="str">
        <f t="shared" si="26"/>
        <v>N/A</v>
      </c>
      <c r="I66" s="8">
        <v>-1.67</v>
      </c>
      <c r="J66" s="8">
        <v>-7.87</v>
      </c>
      <c r="K66" s="23" t="s">
        <v>213</v>
      </c>
      <c r="L66" s="87" t="str">
        <f t="shared" si="4"/>
        <v>N/A</v>
      </c>
    </row>
    <row r="67" spans="1:12" x14ac:dyDescent="0.25">
      <c r="A67" s="110" t="s">
        <v>955</v>
      </c>
      <c r="B67" s="27" t="s">
        <v>213</v>
      </c>
      <c r="C67" s="1">
        <v>4996</v>
      </c>
      <c r="D67" s="7" t="str">
        <f>IF($B67="N/A","N/A",IF(C67&gt;10,"No",IF(C67&lt;-10,"No","Yes")))</f>
        <v>N/A</v>
      </c>
      <c r="E67" s="1">
        <v>5800</v>
      </c>
      <c r="F67" s="7" t="str">
        <f>IF($B67="N/A","N/A",IF(E67&gt;10,"No",IF(E67&lt;-10,"No","Yes")))</f>
        <v>N/A</v>
      </c>
      <c r="G67" s="1">
        <v>6886</v>
      </c>
      <c r="H67" s="7" t="str">
        <f>IF($B67="N/A","N/A",IF(G67&gt;10,"No",IF(G67&lt;-10,"No","Yes")))</f>
        <v>N/A</v>
      </c>
      <c r="I67" s="8">
        <v>16.09</v>
      </c>
      <c r="J67" s="8">
        <v>18.72</v>
      </c>
      <c r="K67" s="23" t="s">
        <v>213</v>
      </c>
      <c r="L67" s="87" t="str">
        <f t="shared" si="4"/>
        <v>N/A</v>
      </c>
    </row>
    <row r="68" spans="1:12" x14ac:dyDescent="0.25">
      <c r="A68" s="86" t="s">
        <v>201</v>
      </c>
      <c r="B68" s="27"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1749</v>
      </c>
      <c r="J68" s="8" t="s">
        <v>1749</v>
      </c>
      <c r="K68" s="23" t="s">
        <v>213</v>
      </c>
      <c r="L68" s="87" t="str">
        <f t="shared" si="4"/>
        <v>N/A</v>
      </c>
    </row>
    <row r="69" spans="1:12" x14ac:dyDescent="0.25">
      <c r="A69" s="86" t="s">
        <v>202</v>
      </c>
      <c r="B69" s="27" t="s">
        <v>217</v>
      </c>
      <c r="C69" s="1">
        <v>926</v>
      </c>
      <c r="D69" s="7" t="str">
        <f t="shared" si="27"/>
        <v>No</v>
      </c>
      <c r="E69" s="1">
        <v>1293</v>
      </c>
      <c r="F69" s="7" t="str">
        <f t="shared" si="28"/>
        <v>No</v>
      </c>
      <c r="G69" s="1">
        <v>2155</v>
      </c>
      <c r="H69" s="7" t="str">
        <f t="shared" si="29"/>
        <v>No</v>
      </c>
      <c r="I69" s="8">
        <v>39.630000000000003</v>
      </c>
      <c r="J69" s="8">
        <v>66.67</v>
      </c>
      <c r="K69" s="23" t="s">
        <v>213</v>
      </c>
      <c r="L69" s="87" t="str">
        <f t="shared" si="4"/>
        <v>N/A</v>
      </c>
    </row>
    <row r="70" spans="1:12" x14ac:dyDescent="0.25">
      <c r="A70" s="86" t="s">
        <v>203</v>
      </c>
      <c r="B70" s="35" t="s">
        <v>213</v>
      </c>
      <c r="C70" s="9">
        <v>97.948164147</v>
      </c>
      <c r="D70" s="7" t="str">
        <f>IF($B70="N/A","N/A",IF(C70&gt;10,"No",IF(C70&lt;-10,"No","Yes")))</f>
        <v>N/A</v>
      </c>
      <c r="E70" s="9">
        <v>98.143851507999997</v>
      </c>
      <c r="F70" s="7" t="str">
        <f>IF($B70="N/A","N/A",IF(E70&gt;10,"No",IF(E70&lt;-10,"No","Yes")))</f>
        <v>N/A</v>
      </c>
      <c r="G70" s="9">
        <v>99.303944315999999</v>
      </c>
      <c r="H70" s="7" t="str">
        <f>IF($B70="N/A","N/A",IF(G70&gt;10,"No",IF(G70&lt;-10,"No","Yes")))</f>
        <v>N/A</v>
      </c>
      <c r="I70" s="8">
        <v>0.19980000000000001</v>
      </c>
      <c r="J70" s="8">
        <v>1.1819999999999999</v>
      </c>
      <c r="K70" s="35" t="s">
        <v>213</v>
      </c>
      <c r="L70" s="87" t="str">
        <f t="shared" si="4"/>
        <v>N/A</v>
      </c>
    </row>
    <row r="71" spans="1:12" x14ac:dyDescent="0.25">
      <c r="A71" s="110" t="s">
        <v>65</v>
      </c>
      <c r="B71" s="27" t="s">
        <v>213</v>
      </c>
      <c r="C71" s="1">
        <v>174886</v>
      </c>
      <c r="D71" s="7" t="str">
        <f>IF($B71="N/A","N/A",IF(C71&gt;10,"No",IF(C71&lt;-10,"No","Yes")))</f>
        <v>N/A</v>
      </c>
      <c r="E71" s="1">
        <v>182127</v>
      </c>
      <c r="F71" s="7" t="str">
        <f>IF($B71="N/A","N/A",IF(E71&gt;10,"No",IF(E71&lt;-10,"No","Yes")))</f>
        <v>N/A</v>
      </c>
      <c r="G71" s="1">
        <v>190438</v>
      </c>
      <c r="H71" s="7" t="str">
        <f>IF($B71="N/A","N/A",IF(G71&gt;10,"No",IF(G71&lt;-10,"No","Yes")))</f>
        <v>N/A</v>
      </c>
      <c r="I71" s="8">
        <v>4.1399999999999997</v>
      </c>
      <c r="J71" s="8">
        <v>4.5629999999999997</v>
      </c>
      <c r="K71" s="27" t="s">
        <v>735</v>
      </c>
      <c r="L71" s="87" t="str">
        <f t="shared" ref="L71:L103" si="30">IF(J71="Div by 0", "N/A", IF(K71="N/A","N/A", IF(J71&gt;VALUE(MID(K71,1,2)), "No", IF(J71&lt;-1*VALUE(MID(K71,1,2)), "No", "Yes"))))</f>
        <v>Yes</v>
      </c>
    </row>
    <row r="72" spans="1:12" x14ac:dyDescent="0.25">
      <c r="A72" s="118" t="s">
        <v>66</v>
      </c>
      <c r="B72" s="27" t="s">
        <v>213</v>
      </c>
      <c r="C72" s="1">
        <v>156927.01</v>
      </c>
      <c r="D72" s="7" t="str">
        <f>IF($B72="N/A","N/A",IF(C72&gt;10,"No",IF(C72&lt;-10,"No","Yes")))</f>
        <v>N/A</v>
      </c>
      <c r="E72" s="1">
        <v>163734.54</v>
      </c>
      <c r="F72" s="7" t="str">
        <f>IF($B72="N/A","N/A",IF(E72&gt;10,"No",IF(E72&lt;-10,"No","Yes")))</f>
        <v>N/A</v>
      </c>
      <c r="G72" s="1">
        <v>170162.79</v>
      </c>
      <c r="H72" s="7" t="str">
        <f>IF($B72="N/A","N/A",IF(G72&gt;10,"No",IF(G72&lt;-10,"No","Yes")))</f>
        <v>N/A</v>
      </c>
      <c r="I72" s="8">
        <v>4.3380000000000001</v>
      </c>
      <c r="J72" s="8">
        <v>3.9260000000000002</v>
      </c>
      <c r="K72" s="27" t="s">
        <v>736</v>
      </c>
      <c r="L72" s="87" t="str">
        <f t="shared" si="30"/>
        <v>Yes</v>
      </c>
    </row>
    <row r="73" spans="1:12" x14ac:dyDescent="0.25">
      <c r="A73" s="86" t="s">
        <v>67</v>
      </c>
      <c r="B73" s="23" t="s">
        <v>283</v>
      </c>
      <c r="C73" s="4">
        <v>94.282654562000005</v>
      </c>
      <c r="D73" s="7" t="str">
        <f>IF($B73="N/A","N/A",IF(C73&gt;=90,"Yes","No"))</f>
        <v>Yes</v>
      </c>
      <c r="E73" s="4">
        <v>94.001509917000007</v>
      </c>
      <c r="F73" s="7" t="str">
        <f>IF($B73="N/A","N/A",IF(E73&gt;=90,"Yes","No"))</f>
        <v>Yes</v>
      </c>
      <c r="G73" s="4">
        <v>93.711523784999997</v>
      </c>
      <c r="H73" s="7" t="str">
        <f>IF($B73="N/A","N/A",IF(G73&gt;=90,"Yes","No"))</f>
        <v>Yes</v>
      </c>
      <c r="I73" s="8">
        <v>-0.29799999999999999</v>
      </c>
      <c r="J73" s="8">
        <v>-0.308</v>
      </c>
      <c r="K73" s="27" t="s">
        <v>735</v>
      </c>
      <c r="L73" s="87" t="str">
        <f t="shared" si="30"/>
        <v>Yes</v>
      </c>
    </row>
    <row r="74" spans="1:12" x14ac:dyDescent="0.25">
      <c r="A74" s="110" t="s">
        <v>956</v>
      </c>
      <c r="B74" s="23" t="s">
        <v>283</v>
      </c>
      <c r="C74" s="4">
        <v>94.739202399999996</v>
      </c>
      <c r="D74" s="7" t="str">
        <f>IF($B74="N/A","N/A",IF(C74&gt;=90,"Yes","No"))</f>
        <v>Yes</v>
      </c>
      <c r="E74" s="4">
        <v>94.412137129000001</v>
      </c>
      <c r="F74" s="7" t="str">
        <f>IF($B74="N/A","N/A",IF(E74&gt;=90,"Yes","No"))</f>
        <v>Yes</v>
      </c>
      <c r="G74" s="4">
        <v>78.583545376999993</v>
      </c>
      <c r="H74" s="7" t="str">
        <f>IF($B74="N/A","N/A",IF(G74&gt;=90,"Yes","No"))</f>
        <v>No</v>
      </c>
      <c r="I74" s="8">
        <v>-0.34499999999999997</v>
      </c>
      <c r="J74" s="8">
        <v>-16.8</v>
      </c>
      <c r="K74" s="27" t="s">
        <v>735</v>
      </c>
      <c r="L74" s="87" t="str">
        <f t="shared" si="30"/>
        <v>No</v>
      </c>
    </row>
    <row r="75" spans="1:12" x14ac:dyDescent="0.25">
      <c r="A75" s="132" t="s">
        <v>957</v>
      </c>
      <c r="B75" s="27" t="s">
        <v>284</v>
      </c>
      <c r="C75" s="9">
        <v>62.465254481000002</v>
      </c>
      <c r="D75" s="7" t="str">
        <f>IF($B75="N/A","N/A",IF(C75&gt;55,"No",IF(C75&lt;30,"No","Yes")))</f>
        <v>No</v>
      </c>
      <c r="E75" s="9">
        <v>64.387762464999994</v>
      </c>
      <c r="F75" s="7" t="str">
        <f>IF($B75="N/A","N/A",IF(E75&gt;55,"No",IF(E75&lt;30,"No","Yes")))</f>
        <v>No</v>
      </c>
      <c r="G75" s="9">
        <v>60.804020100999999</v>
      </c>
      <c r="H75" s="7" t="str">
        <f>IF($B75="N/A","N/A",IF(G75&gt;55,"No",IF(G75&lt;30,"No","Yes")))</f>
        <v>No</v>
      </c>
      <c r="I75" s="8">
        <v>3.0779999999999998</v>
      </c>
      <c r="J75" s="8">
        <v>-5.57</v>
      </c>
      <c r="K75" s="27" t="s">
        <v>735</v>
      </c>
      <c r="L75" s="87" t="str">
        <f t="shared" si="30"/>
        <v>Yes</v>
      </c>
    </row>
    <row r="76" spans="1:12" ht="13" customHeight="1" x14ac:dyDescent="0.25">
      <c r="A76" s="110" t="s">
        <v>1706</v>
      </c>
      <c r="B76" s="27" t="s">
        <v>278</v>
      </c>
      <c r="C76" s="9">
        <v>0.43285340160000002</v>
      </c>
      <c r="D76" s="7" t="str">
        <f>IF($B76="N/A","N/A",IF(C76&gt;=5,"No",IF(C76&lt;0,"No","Yes")))</f>
        <v>Yes</v>
      </c>
      <c r="E76" s="9">
        <v>0.6676659694</v>
      </c>
      <c r="F76" s="7" t="str">
        <f>IF($B76="N/A","N/A",IF(E76&gt;=5,"No",IF(E76&lt;0,"No","Yes")))</f>
        <v>Yes</v>
      </c>
      <c r="G76" s="9">
        <v>0.57078944330000003</v>
      </c>
      <c r="H76" s="7" t="str">
        <f>IF($B76="N/A","N/A",IF(G76&gt;=5,"No",IF(G76&lt;0,"No","Yes")))</f>
        <v>Yes</v>
      </c>
      <c r="I76" s="8">
        <v>54.25</v>
      </c>
      <c r="J76" s="8">
        <v>-14.5</v>
      </c>
      <c r="K76" s="27" t="s">
        <v>213</v>
      </c>
      <c r="L76" s="87" t="str">
        <f t="shared" si="30"/>
        <v>N/A</v>
      </c>
    </row>
    <row r="77" spans="1:12" ht="13" customHeight="1" x14ac:dyDescent="0.25">
      <c r="A77" s="110" t="s">
        <v>1707</v>
      </c>
      <c r="B77" s="27" t="s">
        <v>213</v>
      </c>
      <c r="C77" s="9">
        <v>44.688539962999997</v>
      </c>
      <c r="D77" s="27" t="s">
        <v>213</v>
      </c>
      <c r="E77" s="9">
        <v>45.738962372000003</v>
      </c>
      <c r="F77" s="27" t="s">
        <v>213</v>
      </c>
      <c r="G77" s="9">
        <v>46.123672796000001</v>
      </c>
      <c r="H77" s="27" t="s">
        <v>213</v>
      </c>
      <c r="I77" s="8">
        <v>2.351</v>
      </c>
      <c r="J77" s="8">
        <v>0.84109999999999996</v>
      </c>
      <c r="K77" s="27" t="s">
        <v>213</v>
      </c>
      <c r="L77" s="87" t="str">
        <f t="shared" si="30"/>
        <v>N/A</v>
      </c>
    </row>
    <row r="78" spans="1:12" ht="13" customHeight="1" x14ac:dyDescent="0.25">
      <c r="A78" s="110" t="s">
        <v>1708</v>
      </c>
      <c r="B78" s="27" t="s">
        <v>213</v>
      </c>
      <c r="C78" s="9">
        <v>37.258557003</v>
      </c>
      <c r="D78" s="27" t="s">
        <v>213</v>
      </c>
      <c r="E78" s="9">
        <v>37.050519692000002</v>
      </c>
      <c r="F78" s="27" t="s">
        <v>213</v>
      </c>
      <c r="G78" s="9">
        <v>35.988615717000002</v>
      </c>
      <c r="H78" s="27" t="s">
        <v>213</v>
      </c>
      <c r="I78" s="8">
        <v>-0.55800000000000005</v>
      </c>
      <c r="J78" s="8">
        <v>-2.87</v>
      </c>
      <c r="K78" s="27" t="s">
        <v>213</v>
      </c>
      <c r="L78" s="87" t="str">
        <f t="shared" si="30"/>
        <v>N/A</v>
      </c>
    </row>
    <row r="79" spans="1:12" ht="13" customHeight="1" x14ac:dyDescent="0.25">
      <c r="A79" s="110" t="s">
        <v>1709</v>
      </c>
      <c r="B79" s="27" t="s">
        <v>213</v>
      </c>
      <c r="C79" s="9">
        <v>4.9769564173000003</v>
      </c>
      <c r="D79" s="27" t="s">
        <v>213</v>
      </c>
      <c r="E79" s="9">
        <v>4.6467574824</v>
      </c>
      <c r="F79" s="27" t="s">
        <v>213</v>
      </c>
      <c r="G79" s="9">
        <v>4.8882050851000001</v>
      </c>
      <c r="H79" s="27" t="s">
        <v>213</v>
      </c>
      <c r="I79" s="8">
        <v>-6.63</v>
      </c>
      <c r="J79" s="8">
        <v>5.1959999999999997</v>
      </c>
      <c r="K79" s="27" t="s">
        <v>213</v>
      </c>
      <c r="L79" s="87" t="str">
        <f t="shared" si="30"/>
        <v>N/A</v>
      </c>
    </row>
    <row r="80" spans="1:12" ht="13" customHeight="1" x14ac:dyDescent="0.25">
      <c r="A80" s="110" t="s">
        <v>1710</v>
      </c>
      <c r="B80" s="27" t="s">
        <v>213</v>
      </c>
      <c r="C80" s="9">
        <v>0.73018995229999994</v>
      </c>
      <c r="D80" s="27" t="s">
        <v>213</v>
      </c>
      <c r="E80" s="9">
        <v>0.69292307019999999</v>
      </c>
      <c r="F80" s="27" t="s">
        <v>213</v>
      </c>
      <c r="G80" s="9">
        <v>0.76297797710000004</v>
      </c>
      <c r="H80" s="27" t="s">
        <v>213</v>
      </c>
      <c r="I80" s="8">
        <v>-5.0999999999999996</v>
      </c>
      <c r="J80" s="8">
        <v>10.11</v>
      </c>
      <c r="K80" s="27" t="s">
        <v>213</v>
      </c>
      <c r="L80" s="87" t="str">
        <f t="shared" si="30"/>
        <v>N/A</v>
      </c>
    </row>
    <row r="81" spans="1:12" ht="13" customHeight="1" x14ac:dyDescent="0.25">
      <c r="A81" s="110" t="s">
        <v>1711</v>
      </c>
      <c r="B81" s="27" t="s">
        <v>213</v>
      </c>
      <c r="C81" s="9">
        <v>0</v>
      </c>
      <c r="D81" s="27" t="s">
        <v>213</v>
      </c>
      <c r="E81" s="9">
        <v>0</v>
      </c>
      <c r="F81" s="27" t="s">
        <v>213</v>
      </c>
      <c r="G81" s="9">
        <v>0</v>
      </c>
      <c r="H81" s="27" t="s">
        <v>213</v>
      </c>
      <c r="I81" s="8" t="s">
        <v>1749</v>
      </c>
      <c r="J81" s="8" t="s">
        <v>1749</v>
      </c>
      <c r="K81" s="27" t="s">
        <v>213</v>
      </c>
      <c r="L81" s="87" t="str">
        <f t="shared" si="30"/>
        <v>N/A</v>
      </c>
    </row>
    <row r="82" spans="1:12" ht="13" customHeight="1" x14ac:dyDescent="0.25">
      <c r="A82" s="110" t="s">
        <v>1712</v>
      </c>
      <c r="B82" s="27" t="s">
        <v>213</v>
      </c>
      <c r="C82" s="9">
        <v>2.4375879143999999</v>
      </c>
      <c r="D82" s="27" t="s">
        <v>213</v>
      </c>
      <c r="E82" s="9">
        <v>2.9045665935999998</v>
      </c>
      <c r="F82" s="27" t="s">
        <v>213</v>
      </c>
      <c r="G82" s="9">
        <v>3.2913599176999999</v>
      </c>
      <c r="H82" s="27" t="s">
        <v>213</v>
      </c>
      <c r="I82" s="8">
        <v>19.16</v>
      </c>
      <c r="J82" s="8">
        <v>13.32</v>
      </c>
      <c r="K82" s="27" t="s">
        <v>213</v>
      </c>
      <c r="L82" s="87" t="str">
        <f t="shared" si="30"/>
        <v>N/A</v>
      </c>
    </row>
    <row r="83" spans="1:12" ht="13" customHeight="1" x14ac:dyDescent="0.25">
      <c r="A83" s="110" t="s">
        <v>1713</v>
      </c>
      <c r="B83" s="27" t="s">
        <v>213</v>
      </c>
      <c r="C83" s="9">
        <v>0</v>
      </c>
      <c r="D83" s="27" t="s">
        <v>213</v>
      </c>
      <c r="E83" s="9">
        <v>0</v>
      </c>
      <c r="F83" s="27" t="s">
        <v>213</v>
      </c>
      <c r="G83" s="9">
        <v>0</v>
      </c>
      <c r="H83" s="27" t="s">
        <v>213</v>
      </c>
      <c r="I83" s="8" t="s">
        <v>1749</v>
      </c>
      <c r="J83" s="8" t="s">
        <v>1749</v>
      </c>
      <c r="K83" s="27" t="s">
        <v>213</v>
      </c>
      <c r="L83" s="87" t="str">
        <f t="shared" si="30"/>
        <v>N/A</v>
      </c>
    </row>
    <row r="84" spans="1:12" ht="13" customHeight="1" x14ac:dyDescent="0.25">
      <c r="A84" s="110" t="s">
        <v>1714</v>
      </c>
      <c r="B84" s="27" t="s">
        <v>213</v>
      </c>
      <c r="C84" s="9">
        <v>9.4753153483000006</v>
      </c>
      <c r="D84" s="27" t="s">
        <v>213</v>
      </c>
      <c r="E84" s="9">
        <v>8.2986048196999995</v>
      </c>
      <c r="F84" s="27" t="s">
        <v>213</v>
      </c>
      <c r="G84" s="9">
        <v>8.3743790629999992</v>
      </c>
      <c r="H84" s="27" t="s">
        <v>213</v>
      </c>
      <c r="I84" s="8">
        <v>-12.4</v>
      </c>
      <c r="J84" s="8">
        <v>0.91310000000000002</v>
      </c>
      <c r="K84" s="27" t="s">
        <v>213</v>
      </c>
      <c r="L84" s="87" t="str">
        <f t="shared" si="30"/>
        <v>N/A</v>
      </c>
    </row>
    <row r="85" spans="1:12" ht="13" customHeight="1" x14ac:dyDescent="0.25">
      <c r="A85" s="110" t="s">
        <v>1715</v>
      </c>
      <c r="B85" s="27" t="s">
        <v>213</v>
      </c>
      <c r="C85" s="9">
        <v>0</v>
      </c>
      <c r="D85" s="27" t="s">
        <v>213</v>
      </c>
      <c r="E85" s="9">
        <v>0</v>
      </c>
      <c r="F85" s="27" t="s">
        <v>213</v>
      </c>
      <c r="G85" s="9">
        <v>0</v>
      </c>
      <c r="H85" s="27" t="s">
        <v>213</v>
      </c>
      <c r="I85" s="8" t="s">
        <v>1749</v>
      </c>
      <c r="J85" s="8" t="s">
        <v>1749</v>
      </c>
      <c r="K85" s="27" t="s">
        <v>213</v>
      </c>
      <c r="L85" s="87" t="str">
        <f t="shared" si="30"/>
        <v>N/A</v>
      </c>
    </row>
    <row r="86" spans="1:12" ht="13" customHeight="1" x14ac:dyDescent="0.25">
      <c r="A86" s="110" t="s">
        <v>1716</v>
      </c>
      <c r="B86" s="27" t="s">
        <v>213</v>
      </c>
      <c r="C86" s="9">
        <v>0</v>
      </c>
      <c r="D86" s="27" t="s">
        <v>213</v>
      </c>
      <c r="E86" s="9">
        <v>0</v>
      </c>
      <c r="F86" s="27" t="s">
        <v>213</v>
      </c>
      <c r="G86" s="9">
        <v>0</v>
      </c>
      <c r="H86" s="27" t="s">
        <v>213</v>
      </c>
      <c r="I86" s="8" t="s">
        <v>1749</v>
      </c>
      <c r="J86" s="8" t="s">
        <v>1749</v>
      </c>
      <c r="K86" s="27" t="s">
        <v>213</v>
      </c>
      <c r="L86" s="87" t="str">
        <f t="shared" si="30"/>
        <v>N/A</v>
      </c>
    </row>
    <row r="87" spans="1:12" x14ac:dyDescent="0.25">
      <c r="A87" s="110" t="s">
        <v>958</v>
      </c>
      <c r="B87" s="27" t="s">
        <v>213</v>
      </c>
      <c r="C87" s="9">
        <v>47.896915704999998</v>
      </c>
      <c r="D87" s="27" t="s">
        <v>213</v>
      </c>
      <c r="E87" s="9">
        <v>46.709713551999997</v>
      </c>
      <c r="F87" s="27" t="s">
        <v>213</v>
      </c>
      <c r="G87" s="9">
        <v>45.696762200999999</v>
      </c>
      <c r="H87" s="27" t="s">
        <v>213</v>
      </c>
      <c r="I87" s="8">
        <v>-2.48</v>
      </c>
      <c r="J87" s="8">
        <v>-2.17</v>
      </c>
      <c r="K87" s="27" t="s">
        <v>213</v>
      </c>
      <c r="L87" s="87" t="str">
        <f t="shared" si="30"/>
        <v>N/A</v>
      </c>
    </row>
    <row r="88" spans="1:12" x14ac:dyDescent="0.25">
      <c r="A88" s="110" t="s">
        <v>959</v>
      </c>
      <c r="B88" s="27" t="s">
        <v>213</v>
      </c>
      <c r="C88" s="9">
        <v>52.103084295000002</v>
      </c>
      <c r="D88" s="27" t="s">
        <v>213</v>
      </c>
      <c r="E88" s="9">
        <v>53.290286448000003</v>
      </c>
      <c r="F88" s="27" t="s">
        <v>213</v>
      </c>
      <c r="G88" s="9">
        <v>54.303237799000001</v>
      </c>
      <c r="H88" s="27" t="s">
        <v>213</v>
      </c>
      <c r="I88" s="8">
        <v>2.2789999999999999</v>
      </c>
      <c r="J88" s="8">
        <v>1.901</v>
      </c>
      <c r="K88" s="27" t="s">
        <v>213</v>
      </c>
      <c r="L88" s="87" t="str">
        <f t="shared" si="30"/>
        <v>N/A</v>
      </c>
    </row>
    <row r="89" spans="1:12" x14ac:dyDescent="0.25">
      <c r="A89" s="132" t="s">
        <v>68</v>
      </c>
      <c r="B89" s="27" t="s">
        <v>213</v>
      </c>
      <c r="C89" s="1">
        <v>2445</v>
      </c>
      <c r="D89" s="7" t="str">
        <f>IF($B89="N/A","N/A",IF(C89&gt;10,"No",IF(C89&lt;-10,"No","Yes")))</f>
        <v>N/A</v>
      </c>
      <c r="E89" s="1">
        <v>2844</v>
      </c>
      <c r="F89" s="7" t="str">
        <f>IF($B89="N/A","N/A",IF(E89&gt;10,"No",IF(E89&lt;-10,"No","Yes")))</f>
        <v>N/A</v>
      </c>
      <c r="G89" s="1">
        <v>3217</v>
      </c>
      <c r="H89" s="7" t="str">
        <f>IF($B89="N/A","N/A",IF(G89&gt;10,"No",IF(G89&lt;-10,"No","Yes")))</f>
        <v>N/A</v>
      </c>
      <c r="I89" s="8">
        <v>16.32</v>
      </c>
      <c r="J89" s="8">
        <v>13.12</v>
      </c>
      <c r="K89" s="27" t="s">
        <v>735</v>
      </c>
      <c r="L89" s="87" t="str">
        <f t="shared" si="30"/>
        <v>No</v>
      </c>
    </row>
    <row r="90" spans="1:12" x14ac:dyDescent="0.25">
      <c r="A90" s="110" t="s">
        <v>109</v>
      </c>
      <c r="B90" s="27" t="s">
        <v>213</v>
      </c>
      <c r="C90" s="9">
        <v>0.49079754599999997</v>
      </c>
      <c r="D90" s="7" t="str">
        <f>IF($B90="N/A","N/A",IF(C90&gt;10,"No",IF(C90&lt;-10,"No","Yes")))</f>
        <v>N/A</v>
      </c>
      <c r="E90" s="9">
        <v>0.84388185650000003</v>
      </c>
      <c r="F90" s="7" t="str">
        <f>IF($B90="N/A","N/A",IF(E90&gt;10,"No",IF(E90&lt;-10,"No","Yes")))</f>
        <v>N/A</v>
      </c>
      <c r="G90" s="9">
        <v>3.5747590922999999</v>
      </c>
      <c r="H90" s="7" t="str">
        <f>IF($B90="N/A","N/A",IF(G90&gt;10,"No",IF(G90&lt;-10,"No","Yes")))</f>
        <v>N/A</v>
      </c>
      <c r="I90" s="8">
        <v>71.94</v>
      </c>
      <c r="J90" s="8">
        <v>323.60000000000002</v>
      </c>
      <c r="K90" s="27" t="s">
        <v>735</v>
      </c>
      <c r="L90" s="87" t="str">
        <f t="shared" si="30"/>
        <v>No</v>
      </c>
    </row>
    <row r="91" spans="1:12" x14ac:dyDescent="0.25">
      <c r="A91" s="110" t="s">
        <v>110</v>
      </c>
      <c r="B91" s="27" t="s">
        <v>213</v>
      </c>
      <c r="C91" s="9">
        <v>6.2167689162000004</v>
      </c>
      <c r="D91" s="7" t="str">
        <f>IF($B91="N/A","N/A",IF(C91&gt;10,"No",IF(C91&lt;-10,"No","Yes")))</f>
        <v>N/A</v>
      </c>
      <c r="E91" s="9">
        <v>7.0323488044999998</v>
      </c>
      <c r="F91" s="7" t="str">
        <f>IF($B91="N/A","N/A",IF(E91&gt;10,"No",IF(E91&lt;-10,"No","Yes")))</f>
        <v>N/A</v>
      </c>
      <c r="G91" s="9">
        <v>0.52844264839999999</v>
      </c>
      <c r="H91" s="7" t="str">
        <f>IF($B91="N/A","N/A",IF(G91&gt;10,"No",IF(G91&lt;-10,"No","Yes")))</f>
        <v>N/A</v>
      </c>
      <c r="I91" s="8">
        <v>13.12</v>
      </c>
      <c r="J91" s="8">
        <v>-92.5</v>
      </c>
      <c r="K91" s="27" t="s">
        <v>735</v>
      </c>
      <c r="L91" s="87" t="str">
        <f t="shared" si="30"/>
        <v>No</v>
      </c>
    </row>
    <row r="92" spans="1:12" x14ac:dyDescent="0.25">
      <c r="A92" s="118" t="s">
        <v>7</v>
      </c>
      <c r="B92" s="27" t="s">
        <v>213</v>
      </c>
      <c r="C92" s="9">
        <v>5.9861852863999996</v>
      </c>
      <c r="D92" s="7" t="str">
        <f>IF($B92="N/A","N/A",IF(C92&gt;10,"No",IF(C92&lt;-10,"No","Yes")))</f>
        <v>N/A</v>
      </c>
      <c r="E92" s="9">
        <v>6.1973238453999997</v>
      </c>
      <c r="F92" s="7" t="str">
        <f>IF($B92="N/A","N/A",IF(E92&gt;10,"No",IF(E92&lt;-10,"No","Yes")))</f>
        <v>N/A</v>
      </c>
      <c r="G92" s="9">
        <v>6.4383158823000004</v>
      </c>
      <c r="H92" s="7" t="str">
        <f>IF($B92="N/A","N/A",IF(G92&gt;10,"No",IF(G92&lt;-10,"No","Yes")))</f>
        <v>N/A</v>
      </c>
      <c r="I92" s="8">
        <v>3.5270000000000001</v>
      </c>
      <c r="J92" s="8">
        <v>3.8889999999999998</v>
      </c>
      <c r="K92" s="27" t="s">
        <v>736</v>
      </c>
      <c r="L92" s="87" t="str">
        <f t="shared" si="30"/>
        <v>Yes</v>
      </c>
    </row>
    <row r="93" spans="1:12" x14ac:dyDescent="0.25">
      <c r="A93" s="118" t="s">
        <v>180</v>
      </c>
      <c r="B93" s="27" t="s">
        <v>213</v>
      </c>
      <c r="C93" s="9">
        <v>62.503573756999998</v>
      </c>
      <c r="D93" s="7" t="str">
        <f t="shared" ref="D93:D94" si="31">IF($B93="N/A","N/A",IF(C93&gt;10,"No",IF(C93&lt;-10,"No","Yes")))</f>
        <v>N/A</v>
      </c>
      <c r="E93" s="9">
        <v>62.055598566</v>
      </c>
      <c r="F93" s="7" t="str">
        <f t="shared" ref="F93:F94" si="32">IF($B93="N/A","N/A",IF(E93&gt;10,"No",IF(E93&lt;-10,"No","Yes")))</f>
        <v>N/A</v>
      </c>
      <c r="G93" s="9">
        <v>61.531312028000002</v>
      </c>
      <c r="H93" s="7" t="str">
        <f t="shared" ref="H93:H94" si="33">IF($B93="N/A","N/A",IF(G93&gt;10,"No",IF(G93&lt;-10,"No","Yes")))</f>
        <v>N/A</v>
      </c>
      <c r="I93" s="8">
        <v>-0.71699999999999997</v>
      </c>
      <c r="J93" s="8">
        <v>-0.84499999999999997</v>
      </c>
      <c r="K93" s="27" t="s">
        <v>735</v>
      </c>
      <c r="L93" s="87" t="str">
        <f>IF(J93="Div by 0", "N/A", IF(OR(J93="N/A",K93="N/A"),"N/A", IF(J93&gt;VALUE(MID(K93,1,2)), "No", IF(J93&lt;-1*VALUE(MID(K93,1,2)), "No", "Yes"))))</f>
        <v>Yes</v>
      </c>
    </row>
    <row r="94" spans="1:12" x14ac:dyDescent="0.25">
      <c r="A94" s="118" t="s">
        <v>181</v>
      </c>
      <c r="B94" s="27" t="s">
        <v>213</v>
      </c>
      <c r="C94" s="9">
        <v>37.496426243000002</v>
      </c>
      <c r="D94" s="7" t="str">
        <f t="shared" si="31"/>
        <v>N/A</v>
      </c>
      <c r="E94" s="9">
        <v>37.944401434</v>
      </c>
      <c r="F94" s="7" t="str">
        <f t="shared" si="32"/>
        <v>N/A</v>
      </c>
      <c r="G94" s="9">
        <v>38.468687971999998</v>
      </c>
      <c r="H94" s="7" t="str">
        <f t="shared" si="33"/>
        <v>N/A</v>
      </c>
      <c r="I94" s="8">
        <v>1.1950000000000001</v>
      </c>
      <c r="J94" s="8">
        <v>1.3819999999999999</v>
      </c>
      <c r="K94" s="27" t="s">
        <v>735</v>
      </c>
      <c r="L94" s="87" t="str">
        <f>IF(J94="Div by 0", "N/A", IF(OR(J94="N/A",K94="N/A"),"N/A", IF(J94&gt;VALUE(MID(K94,1,2)), "No", IF(J94&lt;-1*VALUE(MID(K94,1,2)), "No", "Yes"))))</f>
        <v>Yes</v>
      </c>
    </row>
    <row r="95" spans="1:12" x14ac:dyDescent="0.25">
      <c r="A95" s="110" t="s">
        <v>8</v>
      </c>
      <c r="B95" s="27" t="s">
        <v>285</v>
      </c>
      <c r="C95" s="9">
        <v>5.9278615783999999</v>
      </c>
      <c r="D95" s="7" t="str">
        <f>IF($B95="N/A","N/A",IF(C95&gt;10,"No",IF(C95&lt;5,"No","Yes")))</f>
        <v>Yes</v>
      </c>
      <c r="E95" s="9">
        <v>5.8854535571</v>
      </c>
      <c r="F95" s="7" t="str">
        <f>IF($B95="N/A","N/A",IF(E95&gt;10,"No",IF(E95&lt;5,"No","Yes")))</f>
        <v>Yes</v>
      </c>
      <c r="G95" s="9">
        <v>5.9084846512000002</v>
      </c>
      <c r="H95" s="7" t="str">
        <f t="shared" ref="H95:H98" si="34">IF($B95="N/A","N/A",IF(G95&gt;10,"No",IF(G95&lt;5,"No","Yes")))</f>
        <v>Yes</v>
      </c>
      <c r="I95" s="8">
        <v>-0.71499999999999997</v>
      </c>
      <c r="J95" s="8">
        <v>0.39129999999999998</v>
      </c>
      <c r="K95" s="27" t="s">
        <v>736</v>
      </c>
      <c r="L95" s="87" t="str">
        <f t="shared" si="30"/>
        <v>Yes</v>
      </c>
    </row>
    <row r="96" spans="1:12" x14ac:dyDescent="0.25">
      <c r="A96" s="110" t="s">
        <v>149</v>
      </c>
      <c r="B96" s="27" t="s">
        <v>285</v>
      </c>
      <c r="C96" s="9">
        <v>4.5160847638000003</v>
      </c>
      <c r="D96" s="7" t="str">
        <f>IF($B96="N/A","N/A",IF(C96&gt;10,"No",IF(C96&lt;5,"No","Yes")))</f>
        <v>No</v>
      </c>
      <c r="E96" s="9">
        <v>4.2876673968999999</v>
      </c>
      <c r="F96" s="7" t="str">
        <f t="shared" ref="F96:F98" si="35">IF($B96="N/A","N/A",IF(E96&gt;10,"No",IF(E96&lt;5,"No","Yes")))</f>
        <v>No</v>
      </c>
      <c r="G96" s="9">
        <v>4.3126896943000004</v>
      </c>
      <c r="H96" s="7" t="str">
        <f t="shared" si="34"/>
        <v>No</v>
      </c>
      <c r="I96" s="8">
        <v>-5.0599999999999996</v>
      </c>
      <c r="J96" s="8">
        <v>0.58360000000000001</v>
      </c>
      <c r="K96" s="27" t="s">
        <v>736</v>
      </c>
      <c r="L96" s="87" t="str">
        <f t="shared" si="30"/>
        <v>Yes</v>
      </c>
    </row>
    <row r="97" spans="1:12" x14ac:dyDescent="0.25">
      <c r="A97" s="110" t="s">
        <v>150</v>
      </c>
      <c r="B97" s="27" t="s">
        <v>285</v>
      </c>
      <c r="C97" s="9">
        <v>5.6082247864000001</v>
      </c>
      <c r="D97" s="7" t="str">
        <f>IF($B97="N/A","N/A",IF(C97&gt;10,"No",IF(C97&lt;5,"No","Yes")))</f>
        <v>Yes</v>
      </c>
      <c r="E97" s="9">
        <v>5.6817495484</v>
      </c>
      <c r="F97" s="7" t="str">
        <f t="shared" si="35"/>
        <v>Yes</v>
      </c>
      <c r="G97" s="9">
        <v>5.7078944327999999</v>
      </c>
      <c r="H97" s="7" t="str">
        <f t="shared" si="34"/>
        <v>Yes</v>
      </c>
      <c r="I97" s="8">
        <v>1.3109999999999999</v>
      </c>
      <c r="J97" s="8">
        <v>0.4602</v>
      </c>
      <c r="K97" s="27" t="s">
        <v>736</v>
      </c>
      <c r="L97" s="87" t="str">
        <f t="shared" si="30"/>
        <v>Yes</v>
      </c>
    </row>
    <row r="98" spans="1:12" x14ac:dyDescent="0.25">
      <c r="A98" s="110" t="s">
        <v>151</v>
      </c>
      <c r="B98" s="27" t="s">
        <v>285</v>
      </c>
      <c r="C98" s="9">
        <v>5.9370103952999997</v>
      </c>
      <c r="D98" s="7" t="str">
        <f>IF($B98="N/A","N/A",IF(C98&gt;10,"No",IF(C98&lt;5,"No","Yes")))</f>
        <v>Yes</v>
      </c>
      <c r="E98" s="9">
        <v>5.8920423660000001</v>
      </c>
      <c r="F98" s="7" t="str">
        <f t="shared" si="35"/>
        <v>Yes</v>
      </c>
      <c r="G98" s="9">
        <v>5.9126854933999997</v>
      </c>
      <c r="H98" s="7" t="str">
        <f t="shared" si="34"/>
        <v>Yes</v>
      </c>
      <c r="I98" s="8">
        <v>-0.75700000000000001</v>
      </c>
      <c r="J98" s="8">
        <v>0.35039999999999999</v>
      </c>
      <c r="K98" s="27" t="s">
        <v>736</v>
      </c>
      <c r="L98" s="87" t="str">
        <f t="shared" si="30"/>
        <v>Yes</v>
      </c>
    </row>
    <row r="99" spans="1:12" x14ac:dyDescent="0.25">
      <c r="A99" s="110" t="s">
        <v>960</v>
      </c>
      <c r="B99" s="27" t="s">
        <v>213</v>
      </c>
      <c r="C99" s="1">
        <v>2821</v>
      </c>
      <c r="D99" s="7" t="str">
        <f t="shared" ref="D99:D110" si="36">IF($B99="N/A","N/A",IF(C99&gt;10,"No",IF(C99&lt;-10,"No","Yes")))</f>
        <v>N/A</v>
      </c>
      <c r="E99" s="1">
        <v>3289</v>
      </c>
      <c r="F99" s="7" t="str">
        <f t="shared" ref="F99:F110" si="37">IF($B99="N/A","N/A",IF(E99&gt;10,"No",IF(E99&lt;-10,"No","Yes")))</f>
        <v>N/A</v>
      </c>
      <c r="G99" s="1">
        <v>3416</v>
      </c>
      <c r="H99" s="7" t="str">
        <f t="shared" ref="H99:H110" si="38">IF($B99="N/A","N/A",IF(G99&gt;10,"No",IF(G99&lt;-10,"No","Yes")))</f>
        <v>N/A</v>
      </c>
      <c r="I99" s="8">
        <v>16.59</v>
      </c>
      <c r="J99" s="8">
        <v>3.8610000000000002</v>
      </c>
      <c r="K99" s="27" t="s">
        <v>735</v>
      </c>
      <c r="L99" s="87" t="str">
        <f t="shared" si="30"/>
        <v>Yes</v>
      </c>
    </row>
    <row r="100" spans="1:12" x14ac:dyDescent="0.25">
      <c r="A100" s="110" t="s">
        <v>961</v>
      </c>
      <c r="B100" s="27" t="s">
        <v>213</v>
      </c>
      <c r="C100" s="1">
        <v>619</v>
      </c>
      <c r="D100" s="7" t="str">
        <f t="shared" si="36"/>
        <v>N/A</v>
      </c>
      <c r="E100" s="1">
        <v>419</v>
      </c>
      <c r="F100" s="7" t="str">
        <f t="shared" si="37"/>
        <v>N/A</v>
      </c>
      <c r="G100" s="1">
        <v>451</v>
      </c>
      <c r="H100" s="7" t="str">
        <f t="shared" si="38"/>
        <v>N/A</v>
      </c>
      <c r="I100" s="8">
        <v>-32.299999999999997</v>
      </c>
      <c r="J100" s="8">
        <v>7.6369999999999996</v>
      </c>
      <c r="K100" s="27" t="s">
        <v>735</v>
      </c>
      <c r="L100" s="87" t="str">
        <f t="shared" si="30"/>
        <v>Yes</v>
      </c>
    </row>
    <row r="101" spans="1:12" x14ac:dyDescent="0.25">
      <c r="A101" s="110" t="s">
        <v>1</v>
      </c>
      <c r="B101" s="27" t="s">
        <v>213</v>
      </c>
      <c r="C101" s="9">
        <v>99.481376440000005</v>
      </c>
      <c r="D101" s="7" t="str">
        <f t="shared" si="36"/>
        <v>N/A</v>
      </c>
      <c r="E101" s="9">
        <v>99.293350244999999</v>
      </c>
      <c r="F101" s="7" t="str">
        <f t="shared" si="37"/>
        <v>N/A</v>
      </c>
      <c r="G101" s="9">
        <v>98.934036273999993</v>
      </c>
      <c r="H101" s="7" t="str">
        <f t="shared" si="38"/>
        <v>N/A</v>
      </c>
      <c r="I101" s="8">
        <v>-0.189</v>
      </c>
      <c r="J101" s="8">
        <v>-0.36199999999999999</v>
      </c>
      <c r="K101" s="27" t="s">
        <v>736</v>
      </c>
      <c r="L101" s="87" t="str">
        <f t="shared" si="30"/>
        <v>Yes</v>
      </c>
    </row>
    <row r="102" spans="1:12" x14ac:dyDescent="0.25">
      <c r="A102" s="110" t="s">
        <v>69</v>
      </c>
      <c r="B102" s="27" t="s">
        <v>213</v>
      </c>
      <c r="C102" s="9">
        <v>99.505687468000005</v>
      </c>
      <c r="D102" s="7" t="str">
        <f t="shared" si="36"/>
        <v>N/A</v>
      </c>
      <c r="E102" s="9">
        <v>99.270072992999999</v>
      </c>
      <c r="F102" s="7" t="str">
        <f t="shared" si="37"/>
        <v>N/A</v>
      </c>
      <c r="G102" s="9">
        <v>99.571143476000003</v>
      </c>
      <c r="H102" s="7" t="str">
        <f t="shared" si="38"/>
        <v>N/A</v>
      </c>
      <c r="I102" s="8">
        <v>-0.23699999999999999</v>
      </c>
      <c r="J102" s="8">
        <v>0.30330000000000001</v>
      </c>
      <c r="K102" s="27" t="s">
        <v>736</v>
      </c>
      <c r="L102" s="87" t="str">
        <f t="shared" si="30"/>
        <v>Yes</v>
      </c>
    </row>
    <row r="103" spans="1:12" x14ac:dyDescent="0.25">
      <c r="A103" s="118" t="s">
        <v>70</v>
      </c>
      <c r="B103" s="27" t="s">
        <v>213</v>
      </c>
      <c r="C103" s="1">
        <v>167160</v>
      </c>
      <c r="D103" s="7" t="str">
        <f t="shared" si="36"/>
        <v>N/A</v>
      </c>
      <c r="E103" s="1">
        <v>173877</v>
      </c>
      <c r="F103" s="7" t="str">
        <f t="shared" si="37"/>
        <v>N/A</v>
      </c>
      <c r="G103" s="1">
        <v>181320</v>
      </c>
      <c r="H103" s="7" t="str">
        <f t="shared" si="38"/>
        <v>N/A</v>
      </c>
      <c r="I103" s="8">
        <v>4.0179999999999998</v>
      </c>
      <c r="J103" s="8">
        <v>4.2809999999999997</v>
      </c>
      <c r="K103" s="27" t="s">
        <v>735</v>
      </c>
      <c r="L103" s="87" t="str">
        <f t="shared" si="30"/>
        <v>Yes</v>
      </c>
    </row>
    <row r="104" spans="1:12" x14ac:dyDescent="0.25">
      <c r="A104" s="110" t="s">
        <v>687</v>
      </c>
      <c r="B104" s="27" t="s">
        <v>213</v>
      </c>
      <c r="C104" s="9">
        <v>2.2547260109999998</v>
      </c>
      <c r="D104" s="7" t="str">
        <f t="shared" si="36"/>
        <v>N/A</v>
      </c>
      <c r="E104" s="9">
        <v>2.3280824950999999</v>
      </c>
      <c r="F104" s="7" t="str">
        <f t="shared" si="37"/>
        <v>N/A</v>
      </c>
      <c r="G104" s="9">
        <v>2.5849327155999999</v>
      </c>
      <c r="H104" s="7" t="str">
        <f t="shared" si="38"/>
        <v>N/A</v>
      </c>
      <c r="I104" s="8">
        <v>3.2530000000000001</v>
      </c>
      <c r="J104" s="8">
        <v>11.03</v>
      </c>
      <c r="K104" s="27" t="s">
        <v>736</v>
      </c>
      <c r="L104" s="87" t="str">
        <f t="shared" ref="L104:L110" si="39">IF(J104="Div by 0", "N/A", IF(K104="N/A","N/A", IF(J104&gt;VALUE(MID(K104,1,2)), "No", IF(J104&lt;-1*VALUE(MID(K104,1,2)), "No", "Yes"))))</f>
        <v>Yes</v>
      </c>
    </row>
    <row r="105" spans="1:12" x14ac:dyDescent="0.25">
      <c r="A105" s="110" t="s">
        <v>686</v>
      </c>
      <c r="B105" s="27" t="s">
        <v>213</v>
      </c>
      <c r="C105" s="9">
        <v>1.4979660206000001</v>
      </c>
      <c r="D105" s="7" t="str">
        <f t="shared" si="36"/>
        <v>N/A</v>
      </c>
      <c r="E105" s="9">
        <v>1.4153683350999999</v>
      </c>
      <c r="F105" s="7" t="str">
        <f t="shared" si="37"/>
        <v>N/A</v>
      </c>
      <c r="G105" s="9">
        <v>1.3655415839</v>
      </c>
      <c r="H105" s="7" t="str">
        <f t="shared" si="38"/>
        <v>N/A</v>
      </c>
      <c r="I105" s="8">
        <v>-5.51</v>
      </c>
      <c r="J105" s="8">
        <v>-3.52</v>
      </c>
      <c r="K105" s="27" t="s">
        <v>736</v>
      </c>
      <c r="L105" s="87" t="str">
        <f t="shared" si="39"/>
        <v>Yes</v>
      </c>
    </row>
    <row r="106" spans="1:12" x14ac:dyDescent="0.25">
      <c r="A106" s="110" t="s">
        <v>685</v>
      </c>
      <c r="B106" s="27" t="s">
        <v>213</v>
      </c>
      <c r="C106" s="9">
        <v>96.247307968000001</v>
      </c>
      <c r="D106" s="7" t="str">
        <f t="shared" si="36"/>
        <v>N/A</v>
      </c>
      <c r="E106" s="9">
        <v>96.25654917</v>
      </c>
      <c r="F106" s="7" t="str">
        <f t="shared" si="37"/>
        <v>N/A</v>
      </c>
      <c r="G106" s="9">
        <v>96.049525700000004</v>
      </c>
      <c r="H106" s="7" t="str">
        <f t="shared" si="38"/>
        <v>N/A</v>
      </c>
      <c r="I106" s="8">
        <v>9.5999999999999992E-3</v>
      </c>
      <c r="J106" s="8">
        <v>-0.215</v>
      </c>
      <c r="K106" s="27" t="s">
        <v>736</v>
      </c>
      <c r="L106" s="87" t="str">
        <f t="shared" si="39"/>
        <v>Yes</v>
      </c>
    </row>
    <row r="107" spans="1:12" ht="25" x14ac:dyDescent="0.25">
      <c r="A107" s="118" t="s">
        <v>962</v>
      </c>
      <c r="B107" s="27" t="s">
        <v>213</v>
      </c>
      <c r="C107" s="9">
        <v>55.406950813999998</v>
      </c>
      <c r="D107" s="7" t="str">
        <f t="shared" si="36"/>
        <v>N/A</v>
      </c>
      <c r="E107" s="9">
        <v>55.356976176000003</v>
      </c>
      <c r="F107" s="7" t="str">
        <f t="shared" si="37"/>
        <v>N/A</v>
      </c>
      <c r="G107" s="9">
        <v>55.232674150999998</v>
      </c>
      <c r="H107" s="7" t="str">
        <f t="shared" si="38"/>
        <v>N/A</v>
      </c>
      <c r="I107" s="8">
        <v>-0.09</v>
      </c>
      <c r="J107" s="8">
        <v>-0.22500000000000001</v>
      </c>
      <c r="K107" s="27" t="s">
        <v>736</v>
      </c>
      <c r="L107" s="87" t="str">
        <f t="shared" si="39"/>
        <v>Yes</v>
      </c>
    </row>
    <row r="108" spans="1:12" ht="25" x14ac:dyDescent="0.25">
      <c r="A108" s="118" t="s">
        <v>963</v>
      </c>
      <c r="B108" s="27" t="s">
        <v>213</v>
      </c>
      <c r="C108" s="9">
        <v>43.713619158</v>
      </c>
      <c r="D108" s="7" t="str">
        <f t="shared" si="36"/>
        <v>N/A</v>
      </c>
      <c r="E108" s="9">
        <v>43.762319699999999</v>
      </c>
      <c r="F108" s="7" t="str">
        <f t="shared" si="37"/>
        <v>N/A</v>
      </c>
      <c r="G108" s="9">
        <v>43.880423024999999</v>
      </c>
      <c r="H108" s="7" t="str">
        <f t="shared" si="38"/>
        <v>N/A</v>
      </c>
      <c r="I108" s="8">
        <v>0.1114</v>
      </c>
      <c r="J108" s="8">
        <v>0.26989999999999997</v>
      </c>
      <c r="K108" s="27" t="s">
        <v>736</v>
      </c>
      <c r="L108" s="87" t="str">
        <f t="shared" si="39"/>
        <v>Yes</v>
      </c>
    </row>
    <row r="109" spans="1:12" ht="25" x14ac:dyDescent="0.25">
      <c r="A109" s="118" t="s">
        <v>964</v>
      </c>
      <c r="B109" s="27" t="s">
        <v>213</v>
      </c>
      <c r="C109" s="9">
        <v>0.31391878140000001</v>
      </c>
      <c r="D109" s="7" t="str">
        <f t="shared" si="36"/>
        <v>N/A</v>
      </c>
      <c r="E109" s="9">
        <v>0.33273484990000002</v>
      </c>
      <c r="F109" s="7" t="str">
        <f t="shared" si="37"/>
        <v>N/A</v>
      </c>
      <c r="G109" s="9">
        <v>0.37229964609999999</v>
      </c>
      <c r="H109" s="7" t="str">
        <f t="shared" si="38"/>
        <v>N/A</v>
      </c>
      <c r="I109" s="8">
        <v>5.9939999999999998</v>
      </c>
      <c r="J109" s="8">
        <v>11.89</v>
      </c>
      <c r="K109" s="27" t="s">
        <v>736</v>
      </c>
      <c r="L109" s="87" t="str">
        <f t="shared" si="39"/>
        <v>Yes</v>
      </c>
    </row>
    <row r="110" spans="1:12" ht="25" x14ac:dyDescent="0.25">
      <c r="A110" s="118" t="s">
        <v>965</v>
      </c>
      <c r="B110" s="27" t="s">
        <v>213</v>
      </c>
      <c r="C110" s="9">
        <v>0.56551124730000002</v>
      </c>
      <c r="D110" s="7" t="str">
        <f t="shared" si="36"/>
        <v>N/A</v>
      </c>
      <c r="E110" s="9">
        <v>0.54796927419999997</v>
      </c>
      <c r="F110" s="7" t="str">
        <f t="shared" si="37"/>
        <v>N/A</v>
      </c>
      <c r="G110" s="9">
        <v>0.51460317789999999</v>
      </c>
      <c r="H110" s="7" t="str">
        <f t="shared" si="38"/>
        <v>N/A</v>
      </c>
      <c r="I110" s="8">
        <v>-3.1</v>
      </c>
      <c r="J110" s="8">
        <v>-6.09</v>
      </c>
      <c r="K110" s="27" t="s">
        <v>736</v>
      </c>
      <c r="L110" s="87" t="str">
        <f t="shared" si="39"/>
        <v>Yes</v>
      </c>
    </row>
    <row r="111" spans="1:12" x14ac:dyDescent="0.25">
      <c r="A111" s="110" t="s">
        <v>966</v>
      </c>
      <c r="B111" s="27" t="s">
        <v>286</v>
      </c>
      <c r="C111" s="9">
        <v>100</v>
      </c>
      <c r="D111" s="7" t="str">
        <f>IF($B111="N/A","N/A",IF(C111&gt;=99,"Yes","No"))</f>
        <v>Yes</v>
      </c>
      <c r="E111" s="9">
        <v>99.999218370999998</v>
      </c>
      <c r="F111" s="7" t="str">
        <f>IF($B111="N/A","N/A",IF(E111&gt;=99,"Yes","No"))</f>
        <v>Yes</v>
      </c>
      <c r="G111" s="9">
        <v>100</v>
      </c>
      <c r="H111" s="7" t="str">
        <f>IF($B111="N/A","N/A",IF(G111&gt;=99,"Yes","No"))</f>
        <v>Yes</v>
      </c>
      <c r="I111" s="8">
        <v>-1E-3</v>
      </c>
      <c r="J111" s="8">
        <v>8.0000000000000004E-4</v>
      </c>
      <c r="K111" s="27" t="s">
        <v>735</v>
      </c>
      <c r="L111" s="87" t="str">
        <f t="shared" ref="L111:L145" si="40">IF(J111="Div by 0", "N/A", IF(K111="N/A","N/A", IF(J111&gt;VALUE(MID(K111,1,2)), "No", IF(J111&lt;-1*VALUE(MID(K111,1,2)), "No", "Yes"))))</f>
        <v>Yes</v>
      </c>
    </row>
    <row r="112" spans="1:12" x14ac:dyDescent="0.25">
      <c r="A112" s="110" t="s">
        <v>967</v>
      </c>
      <c r="B112" s="27" t="s">
        <v>213</v>
      </c>
      <c r="C112" s="9">
        <v>1.5731333269000001</v>
      </c>
      <c r="D112" s="7" t="str">
        <f>IF($B112="N/A","N/A",IF(C112&gt;10,"No",IF(C112&lt;-10,"No","Yes")))</f>
        <v>N/A</v>
      </c>
      <c r="E112" s="9">
        <v>1.6872309209</v>
      </c>
      <c r="F112" s="7" t="str">
        <f>IF($B112="N/A","N/A",IF(E112&gt;10,"No",IF(E112&lt;-10,"No","Yes")))</f>
        <v>N/A</v>
      </c>
      <c r="G112" s="9">
        <v>5.9583632448000001</v>
      </c>
      <c r="H112" s="7" t="str">
        <f>IF($B112="N/A","N/A",IF(G112&gt;10,"No",IF(G112&lt;-10,"No","Yes")))</f>
        <v>N/A</v>
      </c>
      <c r="I112" s="8">
        <v>7.2530000000000001</v>
      </c>
      <c r="J112" s="8">
        <v>253.1</v>
      </c>
      <c r="K112" s="27" t="s">
        <v>735</v>
      </c>
      <c r="L112" s="87" t="str">
        <f t="shared" si="40"/>
        <v>No</v>
      </c>
    </row>
    <row r="113" spans="1:12" x14ac:dyDescent="0.25">
      <c r="A113" s="86" t="s">
        <v>968</v>
      </c>
      <c r="B113" s="27" t="s">
        <v>280</v>
      </c>
      <c r="C113" s="4">
        <v>99.799177205999996</v>
      </c>
      <c r="D113" s="7" t="str">
        <f>IF($B113="N/A","N/A",IF(C113&gt;=98,"Yes","No"))</f>
        <v>Yes</v>
      </c>
      <c r="E113" s="4">
        <v>99.743566344000001</v>
      </c>
      <c r="F113" s="7" t="str">
        <f>IF($B113="N/A","N/A",IF(E113&gt;=98,"Yes","No"))</f>
        <v>Yes</v>
      </c>
      <c r="G113" s="4">
        <v>99.034119418000003</v>
      </c>
      <c r="H113" s="7" t="str">
        <f>IF($B113="N/A","N/A",IF(G113&gt;=98,"Yes","No"))</f>
        <v>Yes</v>
      </c>
      <c r="I113" s="8">
        <v>-5.6000000000000001E-2</v>
      </c>
      <c r="J113" s="8">
        <v>-0.71099999999999997</v>
      </c>
      <c r="K113" s="27" t="s">
        <v>735</v>
      </c>
      <c r="L113" s="87" t="str">
        <f t="shared" si="40"/>
        <v>Yes</v>
      </c>
    </row>
    <row r="114" spans="1:12" x14ac:dyDescent="0.25">
      <c r="A114" s="86" t="s">
        <v>969</v>
      </c>
      <c r="B114" s="27" t="s">
        <v>287</v>
      </c>
      <c r="C114" s="4">
        <v>94.722050034999995</v>
      </c>
      <c r="D114" s="7" t="str">
        <f>IF($B114="N/A","N/A",IF(C114&gt;=80,"Yes","No"))</f>
        <v>Yes</v>
      </c>
      <c r="E114" s="4">
        <v>96.348132084</v>
      </c>
      <c r="F114" s="7" t="str">
        <f>IF($B114="N/A","N/A",IF(E114&gt;=80,"Yes","No"))</f>
        <v>Yes</v>
      </c>
      <c r="G114" s="4">
        <v>98.535840676999996</v>
      </c>
      <c r="H114" s="7" t="str">
        <f>IF($B114="N/A","N/A",IF(G114&gt;=80,"Yes","No"))</f>
        <v>Yes</v>
      </c>
      <c r="I114" s="8">
        <v>1.7170000000000001</v>
      </c>
      <c r="J114" s="8">
        <v>2.2709999999999999</v>
      </c>
      <c r="K114" s="27" t="s">
        <v>735</v>
      </c>
      <c r="L114" s="87" t="str">
        <f t="shared" si="40"/>
        <v>Yes</v>
      </c>
    </row>
    <row r="115" spans="1:12" ht="25" x14ac:dyDescent="0.25">
      <c r="A115" s="110" t="s">
        <v>970</v>
      </c>
      <c r="B115" s="27" t="s">
        <v>288</v>
      </c>
      <c r="C115" s="9" t="s">
        <v>1749</v>
      </c>
      <c r="D115" s="7" t="str">
        <f>IF($B115="N/A","N/A",IF(C115&gt;=100,"Yes","No"))</f>
        <v>Yes</v>
      </c>
      <c r="E115" s="9" t="s">
        <v>1749</v>
      </c>
      <c r="F115" s="7" t="str">
        <f t="shared" ref="F115:F116" si="41">IF($B115="N/A","N/A",IF(E115&gt;=100,"Yes","No"))</f>
        <v>Yes</v>
      </c>
      <c r="G115" s="9" t="s">
        <v>1749</v>
      </c>
      <c r="H115" s="7" t="str">
        <f t="shared" ref="H115:H116" si="42">IF($B115="N/A","N/A",IF(G115&gt;=100,"Yes","No"))</f>
        <v>Yes</v>
      </c>
      <c r="I115" s="8" t="s">
        <v>1749</v>
      </c>
      <c r="J115" s="8" t="s">
        <v>1749</v>
      </c>
      <c r="K115" s="27" t="s">
        <v>734</v>
      </c>
      <c r="L115" s="87" t="str">
        <f t="shared" si="40"/>
        <v>N/A</v>
      </c>
    </row>
    <row r="116" spans="1:12" ht="25" x14ac:dyDescent="0.25">
      <c r="A116" s="86" t="s">
        <v>971</v>
      </c>
      <c r="B116" s="27" t="s">
        <v>288</v>
      </c>
      <c r="C116" s="9" t="s">
        <v>1749</v>
      </c>
      <c r="D116" s="7" t="str">
        <f>IF($B116="N/A","N/A",IF(C116&gt;=100,"Yes","No"))</f>
        <v>Yes</v>
      </c>
      <c r="E116" s="9" t="s">
        <v>1749</v>
      </c>
      <c r="F116" s="7" t="str">
        <f t="shared" si="41"/>
        <v>Yes</v>
      </c>
      <c r="G116" s="9" t="s">
        <v>1749</v>
      </c>
      <c r="H116" s="7" t="str">
        <f t="shared" si="42"/>
        <v>Yes</v>
      </c>
      <c r="I116" s="8" t="s">
        <v>1749</v>
      </c>
      <c r="J116" s="8" t="s">
        <v>1749</v>
      </c>
      <c r="K116" s="27" t="s">
        <v>734</v>
      </c>
      <c r="L116" s="87" t="str">
        <f t="shared" si="40"/>
        <v>N/A</v>
      </c>
    </row>
    <row r="117" spans="1:12" ht="25" x14ac:dyDescent="0.25">
      <c r="A117" s="110" t="s">
        <v>972</v>
      </c>
      <c r="B117" s="27" t="s">
        <v>213</v>
      </c>
      <c r="C117" s="9" t="s">
        <v>1749</v>
      </c>
      <c r="D117" s="24" t="s">
        <v>737</v>
      </c>
      <c r="E117" s="9" t="s">
        <v>1749</v>
      </c>
      <c r="F117" s="24" t="s">
        <v>737</v>
      </c>
      <c r="G117" s="9" t="s">
        <v>1749</v>
      </c>
      <c r="H117" s="7" t="str">
        <f>IF($B117="N/A","N/A",IF(G117&lt;100,"No",IF(G117=100,"No","Yes")))</f>
        <v>N/A</v>
      </c>
      <c r="I117" s="8" t="s">
        <v>1749</v>
      </c>
      <c r="J117" s="8" t="s">
        <v>1749</v>
      </c>
      <c r="K117" s="27" t="s">
        <v>734</v>
      </c>
      <c r="L117" s="87" t="str">
        <f t="shared" si="40"/>
        <v>N/A</v>
      </c>
    </row>
    <row r="118" spans="1:12" ht="25" x14ac:dyDescent="0.25">
      <c r="A118" s="110" t="s">
        <v>973</v>
      </c>
      <c r="B118" s="23" t="s">
        <v>213</v>
      </c>
      <c r="C118" s="9" t="s">
        <v>1749</v>
      </c>
      <c r="D118" s="7" t="str">
        <f>IF($B118="N/A","N/A",IF(C118&gt;10,"No",IF(C118&lt;-10,"No","Yes")))</f>
        <v>N/A</v>
      </c>
      <c r="E118" s="9" t="s">
        <v>1749</v>
      </c>
      <c r="F118" s="7" t="str">
        <f>IF($B118="N/A","N/A",IF(E118&gt;10,"No",IF(E118&lt;-10,"No","Yes")))</f>
        <v>N/A</v>
      </c>
      <c r="G118" s="9" t="s">
        <v>1749</v>
      </c>
      <c r="H118" s="7" t="str">
        <f>IF($B118="N/A","N/A",IF(G118&gt;10,"No",IF(G118&lt;-10,"No","Yes")))</f>
        <v>N/A</v>
      </c>
      <c r="I118" s="8" t="s">
        <v>1749</v>
      </c>
      <c r="J118" s="8" t="s">
        <v>1749</v>
      </c>
      <c r="K118" s="27" t="s">
        <v>734</v>
      </c>
      <c r="L118" s="87" t="str">
        <f>IF(J118="Div by 0", "N/A", IF(OR(J118="N/A",K118="N/A"),"N/A", IF(J118&gt;VALUE(MID(K118,1,2)), "No", IF(J118&lt;-1*VALUE(MID(K118,1,2)), "No", "Yes"))))</f>
        <v>N/A</v>
      </c>
    </row>
    <row r="119" spans="1:12" x14ac:dyDescent="0.25">
      <c r="A119" s="133" t="s">
        <v>100</v>
      </c>
      <c r="B119" s="23" t="s">
        <v>213</v>
      </c>
      <c r="C119" s="24">
        <v>122643</v>
      </c>
      <c r="D119" s="7" t="str">
        <f t="shared" ref="D119:D145" si="43">IF($B119="N/A","N/A",IF(C119&gt;10,"No",IF(C119&lt;-10,"No","Yes")))</f>
        <v>N/A</v>
      </c>
      <c r="E119" s="24">
        <v>127938</v>
      </c>
      <c r="F119" s="7" t="str">
        <f t="shared" ref="F119:F145" si="44">IF($B119="N/A","N/A",IF(E119&gt;10,"No",IF(E119&lt;-10,"No","Yes")))</f>
        <v>N/A</v>
      </c>
      <c r="G119" s="24">
        <v>4716</v>
      </c>
      <c r="H119" s="7" t="str">
        <f t="shared" ref="H119:H145" si="45">IF($B119="N/A","N/A",IF(G119&gt;10,"No",IF(G119&lt;-10,"No","Yes")))</f>
        <v>N/A</v>
      </c>
      <c r="I119" s="8">
        <v>4.3170000000000002</v>
      </c>
      <c r="J119" s="8">
        <v>-96.3</v>
      </c>
      <c r="K119" s="27" t="s">
        <v>735</v>
      </c>
      <c r="L119" s="87" t="str">
        <f t="shared" si="40"/>
        <v>No</v>
      </c>
    </row>
    <row r="120" spans="1:12" x14ac:dyDescent="0.25">
      <c r="A120" s="110" t="s">
        <v>974</v>
      </c>
      <c r="B120" s="23" t="s">
        <v>213</v>
      </c>
      <c r="C120" s="24">
        <v>4974</v>
      </c>
      <c r="D120" s="7" t="str">
        <f t="shared" si="43"/>
        <v>N/A</v>
      </c>
      <c r="E120" s="24">
        <v>5130</v>
      </c>
      <c r="F120" s="7" t="str">
        <f t="shared" si="44"/>
        <v>N/A</v>
      </c>
      <c r="G120" s="24">
        <v>82</v>
      </c>
      <c r="H120" s="7" t="str">
        <f t="shared" si="45"/>
        <v>N/A</v>
      </c>
      <c r="I120" s="8">
        <v>3.1360000000000001</v>
      </c>
      <c r="J120" s="8">
        <v>-98.4</v>
      </c>
      <c r="K120" s="27" t="s">
        <v>735</v>
      </c>
      <c r="L120" s="87" t="str">
        <f t="shared" si="40"/>
        <v>No</v>
      </c>
    </row>
    <row r="121" spans="1:12" x14ac:dyDescent="0.25">
      <c r="A121" s="110" t="s">
        <v>975</v>
      </c>
      <c r="B121" s="23" t="s">
        <v>213</v>
      </c>
      <c r="C121" s="24">
        <v>8781</v>
      </c>
      <c r="D121" s="7" t="str">
        <f t="shared" si="43"/>
        <v>N/A</v>
      </c>
      <c r="E121" s="24">
        <v>8357</v>
      </c>
      <c r="F121" s="7" t="str">
        <f t="shared" si="44"/>
        <v>N/A</v>
      </c>
      <c r="G121" s="24">
        <v>384</v>
      </c>
      <c r="H121" s="7" t="str">
        <f t="shared" si="45"/>
        <v>N/A</v>
      </c>
      <c r="I121" s="8">
        <v>-4.83</v>
      </c>
      <c r="J121" s="8">
        <v>-95.4</v>
      </c>
      <c r="K121" s="27" t="s">
        <v>735</v>
      </c>
      <c r="L121" s="87" t="str">
        <f t="shared" si="40"/>
        <v>No</v>
      </c>
    </row>
    <row r="122" spans="1:12" x14ac:dyDescent="0.25">
      <c r="A122" s="110" t="s">
        <v>976</v>
      </c>
      <c r="B122" s="23" t="s">
        <v>213</v>
      </c>
      <c r="C122" s="24">
        <v>70286</v>
      </c>
      <c r="D122" s="7" t="str">
        <f t="shared" si="43"/>
        <v>N/A</v>
      </c>
      <c r="E122" s="24">
        <v>74922</v>
      </c>
      <c r="F122" s="7" t="str">
        <f t="shared" si="44"/>
        <v>N/A</v>
      </c>
      <c r="G122" s="24">
        <v>2466</v>
      </c>
      <c r="H122" s="7" t="str">
        <f t="shared" si="45"/>
        <v>N/A</v>
      </c>
      <c r="I122" s="8">
        <v>6.5960000000000001</v>
      </c>
      <c r="J122" s="8">
        <v>-96.7</v>
      </c>
      <c r="K122" s="27" t="s">
        <v>735</v>
      </c>
      <c r="L122" s="87" t="str">
        <f t="shared" si="40"/>
        <v>No</v>
      </c>
    </row>
    <row r="123" spans="1:12" x14ac:dyDescent="0.25">
      <c r="A123" s="110" t="s">
        <v>977</v>
      </c>
      <c r="B123" s="23" t="s">
        <v>213</v>
      </c>
      <c r="C123" s="24">
        <v>38602</v>
      </c>
      <c r="D123" s="7" t="str">
        <f t="shared" si="43"/>
        <v>N/A</v>
      </c>
      <c r="E123" s="24">
        <v>39529</v>
      </c>
      <c r="F123" s="7" t="str">
        <f t="shared" si="44"/>
        <v>N/A</v>
      </c>
      <c r="G123" s="24">
        <v>1784</v>
      </c>
      <c r="H123" s="7" t="str">
        <f t="shared" si="45"/>
        <v>N/A</v>
      </c>
      <c r="I123" s="8">
        <v>2.4009999999999998</v>
      </c>
      <c r="J123" s="8">
        <v>-95.5</v>
      </c>
      <c r="K123" s="27" t="s">
        <v>735</v>
      </c>
      <c r="L123" s="87" t="str">
        <f t="shared" si="40"/>
        <v>No</v>
      </c>
    </row>
    <row r="124" spans="1:12" x14ac:dyDescent="0.25">
      <c r="A124" s="110" t="s">
        <v>978</v>
      </c>
      <c r="B124" s="23" t="s">
        <v>213</v>
      </c>
      <c r="C124" s="24">
        <v>0</v>
      </c>
      <c r="D124" s="7" t="str">
        <f t="shared" si="43"/>
        <v>N/A</v>
      </c>
      <c r="E124" s="24">
        <v>0</v>
      </c>
      <c r="F124" s="7" t="str">
        <f t="shared" si="44"/>
        <v>N/A</v>
      </c>
      <c r="G124" s="24">
        <v>0</v>
      </c>
      <c r="H124" s="7" t="str">
        <f t="shared" si="45"/>
        <v>N/A</v>
      </c>
      <c r="I124" s="8" t="s">
        <v>1749</v>
      </c>
      <c r="J124" s="8" t="s">
        <v>1749</v>
      </c>
      <c r="K124" s="27" t="s">
        <v>735</v>
      </c>
      <c r="L124" s="87" t="str">
        <f t="shared" si="40"/>
        <v>N/A</v>
      </c>
    </row>
    <row r="125" spans="1:12" x14ac:dyDescent="0.25">
      <c r="A125" s="133" t="s">
        <v>101</v>
      </c>
      <c r="B125" s="23" t="s">
        <v>213</v>
      </c>
      <c r="C125" s="24">
        <v>83464</v>
      </c>
      <c r="D125" s="7" t="str">
        <f t="shared" si="43"/>
        <v>N/A</v>
      </c>
      <c r="E125" s="24">
        <v>83154</v>
      </c>
      <c r="F125" s="7" t="str">
        <f t="shared" si="44"/>
        <v>N/A</v>
      </c>
      <c r="G125" s="24">
        <v>1393</v>
      </c>
      <c r="H125" s="7" t="str">
        <f t="shared" si="45"/>
        <v>N/A</v>
      </c>
      <c r="I125" s="8">
        <v>-0.371</v>
      </c>
      <c r="J125" s="8">
        <v>-98.3</v>
      </c>
      <c r="K125" s="27" t="s">
        <v>735</v>
      </c>
      <c r="L125" s="87" t="str">
        <f t="shared" si="40"/>
        <v>No</v>
      </c>
    </row>
    <row r="126" spans="1:12" x14ac:dyDescent="0.25">
      <c r="A126" s="110" t="s">
        <v>979</v>
      </c>
      <c r="B126" s="23" t="s">
        <v>213</v>
      </c>
      <c r="C126" s="24">
        <v>11781</v>
      </c>
      <c r="D126" s="7" t="str">
        <f t="shared" si="43"/>
        <v>N/A</v>
      </c>
      <c r="E126" s="24">
        <v>11811</v>
      </c>
      <c r="F126" s="7" t="str">
        <f t="shared" si="44"/>
        <v>N/A</v>
      </c>
      <c r="G126" s="24">
        <v>114</v>
      </c>
      <c r="H126" s="7" t="str">
        <f t="shared" si="45"/>
        <v>N/A</v>
      </c>
      <c r="I126" s="8">
        <v>0.25459999999999999</v>
      </c>
      <c r="J126" s="8">
        <v>-99</v>
      </c>
      <c r="K126" s="27" t="s">
        <v>735</v>
      </c>
      <c r="L126" s="87" t="str">
        <f t="shared" si="40"/>
        <v>No</v>
      </c>
    </row>
    <row r="127" spans="1:12" x14ac:dyDescent="0.25">
      <c r="A127" s="110" t="s">
        <v>980</v>
      </c>
      <c r="B127" s="23" t="s">
        <v>213</v>
      </c>
      <c r="C127" s="24">
        <v>10559</v>
      </c>
      <c r="D127" s="7" t="str">
        <f t="shared" si="43"/>
        <v>N/A</v>
      </c>
      <c r="E127" s="24">
        <v>9222</v>
      </c>
      <c r="F127" s="7" t="str">
        <f t="shared" si="44"/>
        <v>N/A</v>
      </c>
      <c r="G127" s="24">
        <v>165</v>
      </c>
      <c r="H127" s="7" t="str">
        <f t="shared" si="45"/>
        <v>N/A</v>
      </c>
      <c r="I127" s="8">
        <v>-12.7</v>
      </c>
      <c r="J127" s="8">
        <v>-98.2</v>
      </c>
      <c r="K127" s="27" t="s">
        <v>735</v>
      </c>
      <c r="L127" s="87" t="str">
        <f t="shared" si="40"/>
        <v>No</v>
      </c>
    </row>
    <row r="128" spans="1:12" x14ac:dyDescent="0.25">
      <c r="A128" s="110" t="s">
        <v>981</v>
      </c>
      <c r="B128" s="23" t="s">
        <v>213</v>
      </c>
      <c r="C128" s="24">
        <v>22532</v>
      </c>
      <c r="D128" s="7" t="str">
        <f t="shared" si="43"/>
        <v>N/A</v>
      </c>
      <c r="E128" s="24">
        <v>24147</v>
      </c>
      <c r="F128" s="7" t="str">
        <f t="shared" si="44"/>
        <v>N/A</v>
      </c>
      <c r="G128" s="24">
        <v>636</v>
      </c>
      <c r="H128" s="7" t="str">
        <f t="shared" si="45"/>
        <v>N/A</v>
      </c>
      <c r="I128" s="8">
        <v>7.1680000000000001</v>
      </c>
      <c r="J128" s="8">
        <v>-97.4</v>
      </c>
      <c r="K128" s="27" t="s">
        <v>735</v>
      </c>
      <c r="L128" s="87" t="str">
        <f t="shared" si="40"/>
        <v>No</v>
      </c>
    </row>
    <row r="129" spans="1:12" x14ac:dyDescent="0.25">
      <c r="A129" s="110" t="s">
        <v>982</v>
      </c>
      <c r="B129" s="23" t="s">
        <v>213</v>
      </c>
      <c r="C129" s="24">
        <v>38592</v>
      </c>
      <c r="D129" s="7" t="str">
        <f t="shared" si="43"/>
        <v>N/A</v>
      </c>
      <c r="E129" s="24">
        <v>37974</v>
      </c>
      <c r="F129" s="7" t="str">
        <f t="shared" si="44"/>
        <v>N/A</v>
      </c>
      <c r="G129" s="24">
        <v>478</v>
      </c>
      <c r="H129" s="7" t="str">
        <f t="shared" si="45"/>
        <v>N/A</v>
      </c>
      <c r="I129" s="8">
        <v>-1.6</v>
      </c>
      <c r="J129" s="8">
        <v>-98.7</v>
      </c>
      <c r="K129" s="27" t="s">
        <v>735</v>
      </c>
      <c r="L129" s="87" t="str">
        <f t="shared" si="40"/>
        <v>No</v>
      </c>
    </row>
    <row r="130" spans="1:12" x14ac:dyDescent="0.25">
      <c r="A130" s="110" t="s">
        <v>983</v>
      </c>
      <c r="B130" s="23" t="s">
        <v>213</v>
      </c>
      <c r="C130" s="24">
        <v>0</v>
      </c>
      <c r="D130" s="7" t="str">
        <f t="shared" si="43"/>
        <v>N/A</v>
      </c>
      <c r="E130" s="24">
        <v>0</v>
      </c>
      <c r="F130" s="7" t="str">
        <f t="shared" si="44"/>
        <v>N/A</v>
      </c>
      <c r="G130" s="24">
        <v>0</v>
      </c>
      <c r="H130" s="7" t="str">
        <f t="shared" si="45"/>
        <v>N/A</v>
      </c>
      <c r="I130" s="8" t="s">
        <v>1749</v>
      </c>
      <c r="J130" s="8" t="s">
        <v>1749</v>
      </c>
      <c r="K130" s="27" t="s">
        <v>735</v>
      </c>
      <c r="L130" s="87" t="str">
        <f t="shared" si="40"/>
        <v>N/A</v>
      </c>
    </row>
    <row r="131" spans="1:12" x14ac:dyDescent="0.25">
      <c r="A131" s="133" t="s">
        <v>104</v>
      </c>
      <c r="B131" s="23" t="s">
        <v>213</v>
      </c>
      <c r="C131" s="24">
        <v>328150</v>
      </c>
      <c r="D131" s="7" t="str">
        <f t="shared" si="43"/>
        <v>N/A</v>
      </c>
      <c r="E131" s="24">
        <v>328740</v>
      </c>
      <c r="F131" s="7" t="str">
        <f t="shared" si="44"/>
        <v>N/A</v>
      </c>
      <c r="G131" s="24">
        <v>7972</v>
      </c>
      <c r="H131" s="7" t="str">
        <f t="shared" si="45"/>
        <v>N/A</v>
      </c>
      <c r="I131" s="8">
        <v>0.17979999999999999</v>
      </c>
      <c r="J131" s="8">
        <v>-97.6</v>
      </c>
      <c r="K131" s="27" t="s">
        <v>735</v>
      </c>
      <c r="L131" s="87" t="str">
        <f t="shared" si="40"/>
        <v>No</v>
      </c>
    </row>
    <row r="132" spans="1:12" x14ac:dyDescent="0.25">
      <c r="A132" s="110" t="s">
        <v>984</v>
      </c>
      <c r="B132" s="23" t="s">
        <v>213</v>
      </c>
      <c r="C132" s="24">
        <v>218596</v>
      </c>
      <c r="D132" s="7" t="str">
        <f t="shared" si="43"/>
        <v>N/A</v>
      </c>
      <c r="E132" s="24">
        <v>178699</v>
      </c>
      <c r="F132" s="7" t="str">
        <f t="shared" si="44"/>
        <v>N/A</v>
      </c>
      <c r="G132" s="24">
        <v>3726</v>
      </c>
      <c r="H132" s="7" t="str">
        <f t="shared" si="45"/>
        <v>N/A</v>
      </c>
      <c r="I132" s="8">
        <v>-18.3</v>
      </c>
      <c r="J132" s="8">
        <v>-97.9</v>
      </c>
      <c r="K132" s="27" t="s">
        <v>735</v>
      </c>
      <c r="L132" s="87" t="str">
        <f t="shared" si="40"/>
        <v>No</v>
      </c>
    </row>
    <row r="133" spans="1:12" x14ac:dyDescent="0.25">
      <c r="A133" s="110" t="s">
        <v>985</v>
      </c>
      <c r="B133" s="23" t="s">
        <v>213</v>
      </c>
      <c r="C133" s="24">
        <v>0</v>
      </c>
      <c r="D133" s="7" t="str">
        <f t="shared" si="43"/>
        <v>N/A</v>
      </c>
      <c r="E133" s="24">
        <v>0</v>
      </c>
      <c r="F133" s="7" t="str">
        <f t="shared" si="44"/>
        <v>N/A</v>
      </c>
      <c r="G133" s="24">
        <v>0</v>
      </c>
      <c r="H133" s="7" t="str">
        <f t="shared" si="45"/>
        <v>N/A</v>
      </c>
      <c r="I133" s="8" t="s">
        <v>1749</v>
      </c>
      <c r="J133" s="8" t="s">
        <v>1749</v>
      </c>
      <c r="K133" s="27" t="s">
        <v>735</v>
      </c>
      <c r="L133" s="87" t="str">
        <f t="shared" si="40"/>
        <v>N/A</v>
      </c>
    </row>
    <row r="134" spans="1:12" x14ac:dyDescent="0.25">
      <c r="A134" s="110" t="s">
        <v>986</v>
      </c>
      <c r="B134" s="23" t="s">
        <v>213</v>
      </c>
      <c r="C134" s="24">
        <v>1458</v>
      </c>
      <c r="D134" s="7" t="str">
        <f t="shared" si="43"/>
        <v>N/A</v>
      </c>
      <c r="E134" s="24">
        <v>1258</v>
      </c>
      <c r="F134" s="7" t="str">
        <f t="shared" si="44"/>
        <v>N/A</v>
      </c>
      <c r="G134" s="24">
        <v>57</v>
      </c>
      <c r="H134" s="7" t="str">
        <f t="shared" si="45"/>
        <v>N/A</v>
      </c>
      <c r="I134" s="8">
        <v>-13.7</v>
      </c>
      <c r="J134" s="8">
        <v>-95.5</v>
      </c>
      <c r="K134" s="27" t="s">
        <v>735</v>
      </c>
      <c r="L134" s="87" t="str">
        <f t="shared" si="40"/>
        <v>No</v>
      </c>
    </row>
    <row r="135" spans="1:12" x14ac:dyDescent="0.25">
      <c r="A135" s="110" t="s">
        <v>987</v>
      </c>
      <c r="B135" s="23" t="s">
        <v>213</v>
      </c>
      <c r="C135" s="24">
        <v>63514</v>
      </c>
      <c r="D135" s="7" t="str">
        <f t="shared" si="43"/>
        <v>N/A</v>
      </c>
      <c r="E135" s="24">
        <v>102268</v>
      </c>
      <c r="F135" s="7" t="str">
        <f t="shared" si="44"/>
        <v>N/A</v>
      </c>
      <c r="G135" s="24">
        <v>3116</v>
      </c>
      <c r="H135" s="7" t="str">
        <f t="shared" si="45"/>
        <v>N/A</v>
      </c>
      <c r="I135" s="8">
        <v>61.02</v>
      </c>
      <c r="J135" s="8">
        <v>-97</v>
      </c>
      <c r="K135" s="27" t="s">
        <v>735</v>
      </c>
      <c r="L135" s="87" t="str">
        <f t="shared" si="40"/>
        <v>No</v>
      </c>
    </row>
    <row r="136" spans="1:12" x14ac:dyDescent="0.25">
      <c r="A136" s="110" t="s">
        <v>988</v>
      </c>
      <c r="B136" s="23" t="s">
        <v>213</v>
      </c>
      <c r="C136" s="24">
        <v>38548</v>
      </c>
      <c r="D136" s="7" t="str">
        <f t="shared" si="43"/>
        <v>N/A</v>
      </c>
      <c r="E136" s="24">
        <v>40302</v>
      </c>
      <c r="F136" s="7" t="str">
        <f t="shared" si="44"/>
        <v>N/A</v>
      </c>
      <c r="G136" s="24">
        <v>1005</v>
      </c>
      <c r="H136" s="7" t="str">
        <f t="shared" si="45"/>
        <v>N/A</v>
      </c>
      <c r="I136" s="8">
        <v>4.55</v>
      </c>
      <c r="J136" s="8">
        <v>-97.5</v>
      </c>
      <c r="K136" s="27" t="s">
        <v>735</v>
      </c>
      <c r="L136" s="87" t="str">
        <f t="shared" si="40"/>
        <v>No</v>
      </c>
    </row>
    <row r="137" spans="1:12" x14ac:dyDescent="0.25">
      <c r="A137" s="110" t="s">
        <v>989</v>
      </c>
      <c r="B137" s="23" t="s">
        <v>213</v>
      </c>
      <c r="C137" s="24">
        <v>6034</v>
      </c>
      <c r="D137" s="7" t="str">
        <f t="shared" si="43"/>
        <v>N/A</v>
      </c>
      <c r="E137" s="24">
        <v>6213</v>
      </c>
      <c r="F137" s="7" t="str">
        <f t="shared" si="44"/>
        <v>N/A</v>
      </c>
      <c r="G137" s="24">
        <v>68</v>
      </c>
      <c r="H137" s="7" t="str">
        <f t="shared" si="45"/>
        <v>N/A</v>
      </c>
      <c r="I137" s="8">
        <v>2.9670000000000001</v>
      </c>
      <c r="J137" s="8">
        <v>-98.9</v>
      </c>
      <c r="K137" s="27" t="s">
        <v>735</v>
      </c>
      <c r="L137" s="87" t="str">
        <f t="shared" si="40"/>
        <v>No</v>
      </c>
    </row>
    <row r="138" spans="1:12" x14ac:dyDescent="0.25">
      <c r="A138" s="110" t="s">
        <v>990</v>
      </c>
      <c r="B138" s="23" t="s">
        <v>213</v>
      </c>
      <c r="C138" s="24">
        <v>0</v>
      </c>
      <c r="D138" s="7" t="str">
        <f t="shared" si="43"/>
        <v>N/A</v>
      </c>
      <c r="E138" s="24">
        <v>0</v>
      </c>
      <c r="F138" s="7" t="str">
        <f t="shared" si="44"/>
        <v>N/A</v>
      </c>
      <c r="G138" s="24">
        <v>0</v>
      </c>
      <c r="H138" s="7" t="str">
        <f t="shared" si="45"/>
        <v>N/A</v>
      </c>
      <c r="I138" s="8" t="s">
        <v>1749</v>
      </c>
      <c r="J138" s="8" t="s">
        <v>1749</v>
      </c>
      <c r="K138" s="27" t="s">
        <v>735</v>
      </c>
      <c r="L138" s="87" t="str">
        <f t="shared" si="40"/>
        <v>N/A</v>
      </c>
    </row>
    <row r="139" spans="1:12" x14ac:dyDescent="0.25">
      <c r="A139" s="133" t="s">
        <v>105</v>
      </c>
      <c r="B139" s="23" t="s">
        <v>213</v>
      </c>
      <c r="C139" s="24">
        <v>332326</v>
      </c>
      <c r="D139" s="7" t="str">
        <f t="shared" si="43"/>
        <v>N/A</v>
      </c>
      <c r="E139" s="24">
        <v>373973</v>
      </c>
      <c r="F139" s="7" t="str">
        <f t="shared" si="44"/>
        <v>N/A</v>
      </c>
      <c r="G139" s="24">
        <v>14411</v>
      </c>
      <c r="H139" s="7" t="str">
        <f t="shared" si="45"/>
        <v>N/A</v>
      </c>
      <c r="I139" s="8">
        <v>12.53</v>
      </c>
      <c r="J139" s="8">
        <v>-96.1</v>
      </c>
      <c r="K139" s="27" t="s">
        <v>735</v>
      </c>
      <c r="L139" s="87" t="str">
        <f t="shared" si="40"/>
        <v>No</v>
      </c>
    </row>
    <row r="140" spans="1:12" x14ac:dyDescent="0.25">
      <c r="A140" s="110" t="s">
        <v>991</v>
      </c>
      <c r="B140" s="23" t="s">
        <v>213</v>
      </c>
      <c r="C140" s="24">
        <v>154259</v>
      </c>
      <c r="D140" s="7" t="str">
        <f t="shared" si="43"/>
        <v>N/A</v>
      </c>
      <c r="E140" s="24">
        <v>157482</v>
      </c>
      <c r="F140" s="7" t="str">
        <f t="shared" si="44"/>
        <v>N/A</v>
      </c>
      <c r="G140" s="24">
        <v>3931</v>
      </c>
      <c r="H140" s="7" t="str">
        <f t="shared" si="45"/>
        <v>N/A</v>
      </c>
      <c r="I140" s="8">
        <v>2.089</v>
      </c>
      <c r="J140" s="8">
        <v>-97.5</v>
      </c>
      <c r="K140" s="27" t="s">
        <v>735</v>
      </c>
      <c r="L140" s="87" t="str">
        <f t="shared" si="40"/>
        <v>No</v>
      </c>
    </row>
    <row r="141" spans="1:12" x14ac:dyDescent="0.25">
      <c r="A141" s="110" t="s">
        <v>992</v>
      </c>
      <c r="B141" s="23" t="s">
        <v>213</v>
      </c>
      <c r="C141" s="24">
        <v>0</v>
      </c>
      <c r="D141" s="7" t="str">
        <f t="shared" si="43"/>
        <v>N/A</v>
      </c>
      <c r="E141" s="24">
        <v>0</v>
      </c>
      <c r="F141" s="7" t="str">
        <f t="shared" si="44"/>
        <v>N/A</v>
      </c>
      <c r="G141" s="24">
        <v>0</v>
      </c>
      <c r="H141" s="7" t="str">
        <f t="shared" si="45"/>
        <v>N/A</v>
      </c>
      <c r="I141" s="8" t="s">
        <v>1749</v>
      </c>
      <c r="J141" s="8" t="s">
        <v>1749</v>
      </c>
      <c r="K141" s="27" t="s">
        <v>735</v>
      </c>
      <c r="L141" s="87" t="str">
        <f t="shared" si="40"/>
        <v>N/A</v>
      </c>
    </row>
    <row r="142" spans="1:12" x14ac:dyDescent="0.25">
      <c r="A142" s="110" t="s">
        <v>993</v>
      </c>
      <c r="B142" s="23" t="s">
        <v>213</v>
      </c>
      <c r="C142" s="24">
        <v>653</v>
      </c>
      <c r="D142" s="7" t="str">
        <f t="shared" si="43"/>
        <v>N/A</v>
      </c>
      <c r="E142" s="24">
        <v>454</v>
      </c>
      <c r="F142" s="7" t="str">
        <f t="shared" si="44"/>
        <v>N/A</v>
      </c>
      <c r="G142" s="24">
        <v>18</v>
      </c>
      <c r="H142" s="7" t="str">
        <f t="shared" si="45"/>
        <v>N/A</v>
      </c>
      <c r="I142" s="8">
        <v>-30.5</v>
      </c>
      <c r="J142" s="8">
        <v>-96</v>
      </c>
      <c r="K142" s="27" t="s">
        <v>735</v>
      </c>
      <c r="L142" s="87" t="str">
        <f t="shared" si="40"/>
        <v>No</v>
      </c>
    </row>
    <row r="143" spans="1:12" x14ac:dyDescent="0.25">
      <c r="A143" s="110" t="s">
        <v>994</v>
      </c>
      <c r="B143" s="23" t="s">
        <v>213</v>
      </c>
      <c r="C143" s="24">
        <v>14850</v>
      </c>
      <c r="D143" s="7" t="str">
        <f t="shared" si="43"/>
        <v>N/A</v>
      </c>
      <c r="E143" s="24">
        <v>6703</v>
      </c>
      <c r="F143" s="7" t="str">
        <f t="shared" si="44"/>
        <v>N/A</v>
      </c>
      <c r="G143" s="24">
        <v>342</v>
      </c>
      <c r="H143" s="7" t="str">
        <f t="shared" si="45"/>
        <v>N/A</v>
      </c>
      <c r="I143" s="8">
        <v>-54.9</v>
      </c>
      <c r="J143" s="8">
        <v>-94.9</v>
      </c>
      <c r="K143" s="27" t="s">
        <v>735</v>
      </c>
      <c r="L143" s="87" t="str">
        <f t="shared" si="40"/>
        <v>No</v>
      </c>
    </row>
    <row r="144" spans="1:12" x14ac:dyDescent="0.25">
      <c r="A144" s="110" t="s">
        <v>995</v>
      </c>
      <c r="B144" s="23" t="s">
        <v>213</v>
      </c>
      <c r="C144" s="24">
        <v>162564</v>
      </c>
      <c r="D144" s="7" t="str">
        <f t="shared" si="43"/>
        <v>N/A</v>
      </c>
      <c r="E144" s="24">
        <v>209334</v>
      </c>
      <c r="F144" s="7" t="str">
        <f t="shared" si="44"/>
        <v>N/A</v>
      </c>
      <c r="G144" s="24">
        <v>10120</v>
      </c>
      <c r="H144" s="7" t="str">
        <f t="shared" si="45"/>
        <v>N/A</v>
      </c>
      <c r="I144" s="8">
        <v>28.77</v>
      </c>
      <c r="J144" s="8">
        <v>-95.2</v>
      </c>
      <c r="K144" s="27" t="s">
        <v>735</v>
      </c>
      <c r="L144" s="87" t="str">
        <f t="shared" si="40"/>
        <v>No</v>
      </c>
    </row>
    <row r="145" spans="1:12" x14ac:dyDescent="0.25">
      <c r="A145" s="110" t="s">
        <v>996</v>
      </c>
      <c r="B145" s="23" t="s">
        <v>213</v>
      </c>
      <c r="C145" s="24">
        <v>0</v>
      </c>
      <c r="D145" s="7" t="str">
        <f t="shared" si="43"/>
        <v>N/A</v>
      </c>
      <c r="E145" s="24">
        <v>0</v>
      </c>
      <c r="F145" s="7" t="str">
        <f t="shared" si="44"/>
        <v>N/A</v>
      </c>
      <c r="G145" s="24">
        <v>0</v>
      </c>
      <c r="H145" s="7" t="str">
        <f t="shared" si="45"/>
        <v>N/A</v>
      </c>
      <c r="I145" s="8" t="s">
        <v>1749</v>
      </c>
      <c r="J145" s="8" t="s">
        <v>1749</v>
      </c>
      <c r="K145" s="27" t="s">
        <v>735</v>
      </c>
      <c r="L145" s="87" t="str">
        <f t="shared" si="40"/>
        <v>N/A</v>
      </c>
    </row>
    <row r="146" spans="1:12" ht="25" x14ac:dyDescent="0.25">
      <c r="A146" s="119" t="s">
        <v>997</v>
      </c>
      <c r="B146" s="1" t="s">
        <v>213</v>
      </c>
      <c r="C146" s="1">
        <v>33549</v>
      </c>
      <c r="D146" s="7" t="str">
        <f t="shared" ref="D146:D151" si="46">IF($B146="N/A","N/A",IF(C146&gt;10,"No",IF(C146&lt;-10,"No","Yes")))</f>
        <v>N/A</v>
      </c>
      <c r="E146" s="1">
        <v>33910</v>
      </c>
      <c r="F146" s="7" t="str">
        <f t="shared" ref="F146:F151" si="47">IF($B146="N/A","N/A",IF(E146&gt;10,"No",IF(E146&lt;-10,"No","Yes")))</f>
        <v>N/A</v>
      </c>
      <c r="G146" s="1">
        <v>33343</v>
      </c>
      <c r="H146" s="7" t="str">
        <f t="shared" ref="H146:H151" si="48">IF($B146="N/A","N/A",IF(G146&gt;10,"No",IF(G146&lt;-10,"No","Yes")))</f>
        <v>N/A</v>
      </c>
      <c r="I146" s="8">
        <v>1.0760000000000001</v>
      </c>
      <c r="J146" s="8">
        <v>-1.67</v>
      </c>
      <c r="K146" s="27" t="s">
        <v>734</v>
      </c>
      <c r="L146" s="87" t="str">
        <f t="shared" ref="L146:L151" si="49">IF(J146="Div by 0", "N/A", IF(K146="N/A","N/A", IF(J146&gt;VALUE(MID(K146,1,2)), "No", IF(J146&lt;-1*VALUE(MID(K146,1,2)), "No", "Yes"))))</f>
        <v>Yes</v>
      </c>
    </row>
    <row r="147" spans="1:12" x14ac:dyDescent="0.25">
      <c r="A147" s="132" t="s">
        <v>326</v>
      </c>
      <c r="B147" s="27" t="s">
        <v>213</v>
      </c>
      <c r="C147" s="9">
        <v>3.8714122017000001</v>
      </c>
      <c r="D147" s="7" t="str">
        <f t="shared" si="46"/>
        <v>N/A</v>
      </c>
      <c r="E147" s="9">
        <v>3.7108573491999999</v>
      </c>
      <c r="F147" s="7" t="str">
        <f t="shared" si="47"/>
        <v>N/A</v>
      </c>
      <c r="G147" s="9">
        <v>3.1669549343000001</v>
      </c>
      <c r="H147" s="7" t="str">
        <f t="shared" si="48"/>
        <v>N/A</v>
      </c>
      <c r="I147" s="8">
        <v>-4.1500000000000004</v>
      </c>
      <c r="J147" s="8">
        <v>-14.7</v>
      </c>
      <c r="K147" s="27" t="s">
        <v>734</v>
      </c>
      <c r="L147" s="87" t="str">
        <f t="shared" si="49"/>
        <v>Yes</v>
      </c>
    </row>
    <row r="148" spans="1:12" x14ac:dyDescent="0.25">
      <c r="A148" s="110" t="s">
        <v>327</v>
      </c>
      <c r="B148" s="27" t="s">
        <v>213</v>
      </c>
      <c r="C148" s="9">
        <v>20.546627203</v>
      </c>
      <c r="D148" s="7" t="str">
        <f t="shared" si="46"/>
        <v>N/A</v>
      </c>
      <c r="E148" s="9">
        <v>19.685316324999999</v>
      </c>
      <c r="F148" s="7" t="str">
        <f t="shared" si="47"/>
        <v>N/A</v>
      </c>
      <c r="G148" s="9">
        <v>24.279050042000001</v>
      </c>
      <c r="H148" s="7" t="str">
        <f t="shared" si="48"/>
        <v>N/A</v>
      </c>
      <c r="I148" s="8">
        <v>-4.1900000000000004</v>
      </c>
      <c r="J148" s="8">
        <v>23.34</v>
      </c>
      <c r="K148" s="27" t="s">
        <v>734</v>
      </c>
      <c r="L148" s="87" t="str">
        <f t="shared" si="49"/>
        <v>Yes</v>
      </c>
    </row>
    <row r="149" spans="1:12" x14ac:dyDescent="0.25">
      <c r="A149" s="110" t="s">
        <v>328</v>
      </c>
      <c r="B149" s="27" t="s">
        <v>213</v>
      </c>
      <c r="C149" s="9">
        <v>7.1863318316999996</v>
      </c>
      <c r="D149" s="7" t="str">
        <f t="shared" si="46"/>
        <v>N/A</v>
      </c>
      <c r="E149" s="9">
        <v>7.1337518338999999</v>
      </c>
      <c r="F149" s="7" t="str">
        <f t="shared" si="47"/>
        <v>N/A</v>
      </c>
      <c r="G149" s="9">
        <v>6.7480258434999998</v>
      </c>
      <c r="H149" s="7" t="str">
        <f t="shared" si="48"/>
        <v>N/A</v>
      </c>
      <c r="I149" s="8">
        <v>-0.73199999999999998</v>
      </c>
      <c r="J149" s="8">
        <v>-5.41</v>
      </c>
      <c r="K149" s="27" t="s">
        <v>734</v>
      </c>
      <c r="L149" s="87" t="str">
        <f t="shared" si="49"/>
        <v>Yes</v>
      </c>
    </row>
    <row r="150" spans="1:12" x14ac:dyDescent="0.25">
      <c r="A150" s="110" t="s">
        <v>329</v>
      </c>
      <c r="B150" s="27" t="s">
        <v>213</v>
      </c>
      <c r="C150" s="9">
        <v>0.21484077400000001</v>
      </c>
      <c r="D150" s="7" t="str">
        <f t="shared" si="46"/>
        <v>N/A</v>
      </c>
      <c r="E150" s="9">
        <v>0.22145160310000001</v>
      </c>
      <c r="F150" s="7" t="str">
        <f t="shared" si="47"/>
        <v>N/A</v>
      </c>
      <c r="G150" s="9">
        <v>5.0175614700000003E-2</v>
      </c>
      <c r="H150" s="7" t="str">
        <f t="shared" si="48"/>
        <v>N/A</v>
      </c>
      <c r="I150" s="8">
        <v>3.077</v>
      </c>
      <c r="J150" s="8">
        <v>-77.3</v>
      </c>
      <c r="K150" s="27" t="s">
        <v>734</v>
      </c>
      <c r="L150" s="87" t="str">
        <f t="shared" si="49"/>
        <v>No</v>
      </c>
    </row>
    <row r="151" spans="1:12" x14ac:dyDescent="0.25">
      <c r="A151" s="110" t="s">
        <v>330</v>
      </c>
      <c r="B151" s="27" t="s">
        <v>213</v>
      </c>
      <c r="C151" s="9">
        <v>0.49559769619999999</v>
      </c>
      <c r="D151" s="7" t="str">
        <f t="shared" si="46"/>
        <v>N/A</v>
      </c>
      <c r="E151" s="9">
        <v>0.55217890059999997</v>
      </c>
      <c r="F151" s="7" t="str">
        <f t="shared" si="47"/>
        <v>N/A</v>
      </c>
      <c r="G151" s="9">
        <v>0.27756574839999998</v>
      </c>
      <c r="H151" s="7" t="str">
        <f t="shared" si="48"/>
        <v>N/A</v>
      </c>
      <c r="I151" s="8">
        <v>11.42</v>
      </c>
      <c r="J151" s="8">
        <v>-49.7</v>
      </c>
      <c r="K151" s="27" t="s">
        <v>734</v>
      </c>
      <c r="L151" s="87" t="str">
        <f t="shared" si="49"/>
        <v>No</v>
      </c>
    </row>
    <row r="152" spans="1:12" x14ac:dyDescent="0.25">
      <c r="A152" s="119" t="s">
        <v>998</v>
      </c>
      <c r="B152" s="23" t="s">
        <v>213</v>
      </c>
      <c r="C152" s="24">
        <v>45512</v>
      </c>
      <c r="D152" s="7" t="str">
        <f t="shared" ref="D152:D158" si="50">IF($B152="N/A","N/A",IF(C152&gt;10,"No",IF(C152&lt;-10,"No","Yes")))</f>
        <v>N/A</v>
      </c>
      <c r="E152" s="24">
        <v>47633</v>
      </c>
      <c r="F152" s="7" t="str">
        <f t="shared" ref="F152:F158" si="51">IF($B152="N/A","N/A",IF(E152&gt;10,"No",IF(E152&lt;-10,"No","Yes")))</f>
        <v>N/A</v>
      </c>
      <c r="G152" s="24">
        <v>48903</v>
      </c>
      <c r="H152" s="7" t="str">
        <f t="shared" ref="H152:H158" si="52">IF($B152="N/A","N/A",IF(G152&gt;10,"No",IF(G152&lt;-10,"No","Yes")))</f>
        <v>N/A</v>
      </c>
      <c r="I152" s="8">
        <v>4.66</v>
      </c>
      <c r="J152" s="8">
        <v>2.6659999999999999</v>
      </c>
      <c r="K152" s="27" t="s">
        <v>734</v>
      </c>
      <c r="L152" s="87" t="str">
        <f t="shared" ref="L152:L159" si="53">IF(J152="Div by 0", "N/A", IF(K152="N/A","N/A", IF(J152&gt;VALUE(MID(K152,1,2)), "No", IF(J152&lt;-1*VALUE(MID(K152,1,2)), "No", "Yes"))))</f>
        <v>Yes</v>
      </c>
    </row>
    <row r="153" spans="1:12" x14ac:dyDescent="0.25">
      <c r="A153" s="132" t="s">
        <v>999</v>
      </c>
      <c r="B153" s="23" t="s">
        <v>213</v>
      </c>
      <c r="C153" s="4">
        <v>5.2518916248999998</v>
      </c>
      <c r="D153" s="7" t="str">
        <f t="shared" si="50"/>
        <v>N/A</v>
      </c>
      <c r="E153" s="4">
        <v>5.2126000624</v>
      </c>
      <c r="F153" s="7" t="str">
        <f t="shared" si="51"/>
        <v>N/A</v>
      </c>
      <c r="G153" s="4">
        <v>4.6448609048999998</v>
      </c>
      <c r="H153" s="7" t="str">
        <f t="shared" si="52"/>
        <v>N/A</v>
      </c>
      <c r="I153" s="8">
        <v>-0.748</v>
      </c>
      <c r="J153" s="8">
        <v>-10.9</v>
      </c>
      <c r="K153" s="27" t="s">
        <v>734</v>
      </c>
      <c r="L153" s="87" t="str">
        <f t="shared" si="53"/>
        <v>Yes</v>
      </c>
    </row>
    <row r="154" spans="1:12" x14ac:dyDescent="0.25">
      <c r="A154" s="119" t="s">
        <v>1000</v>
      </c>
      <c r="B154" s="23" t="s">
        <v>213</v>
      </c>
      <c r="C154" s="4">
        <v>13.655080192</v>
      </c>
      <c r="D154" s="7" t="str">
        <f t="shared" si="50"/>
        <v>N/A</v>
      </c>
      <c r="E154" s="4">
        <v>13.717581954</v>
      </c>
      <c r="F154" s="7" t="str">
        <f t="shared" si="51"/>
        <v>N/A</v>
      </c>
      <c r="G154" s="4">
        <v>7.7396098387999999</v>
      </c>
      <c r="H154" s="7" t="str">
        <f t="shared" si="52"/>
        <v>N/A</v>
      </c>
      <c r="I154" s="8">
        <v>0.4577</v>
      </c>
      <c r="J154" s="8">
        <v>-43.6</v>
      </c>
      <c r="K154" s="27" t="s">
        <v>734</v>
      </c>
      <c r="L154" s="87" t="str">
        <f t="shared" si="53"/>
        <v>No</v>
      </c>
    </row>
    <row r="155" spans="1:12" x14ac:dyDescent="0.25">
      <c r="A155" s="119" t="s">
        <v>1001</v>
      </c>
      <c r="B155" s="23" t="s">
        <v>213</v>
      </c>
      <c r="C155" s="4">
        <v>23.132128821999999</v>
      </c>
      <c r="D155" s="7" t="str">
        <f t="shared" si="50"/>
        <v>N/A</v>
      </c>
      <c r="E155" s="4">
        <v>23.652500180000001</v>
      </c>
      <c r="F155" s="7" t="str">
        <f t="shared" si="51"/>
        <v>N/A</v>
      </c>
      <c r="G155" s="4">
        <v>6.3173007897</v>
      </c>
      <c r="H155" s="7" t="str">
        <f t="shared" si="52"/>
        <v>N/A</v>
      </c>
      <c r="I155" s="8">
        <v>2.25</v>
      </c>
      <c r="J155" s="8">
        <v>-73.3</v>
      </c>
      <c r="K155" s="27" t="s">
        <v>734</v>
      </c>
      <c r="L155" s="87" t="str">
        <f t="shared" si="53"/>
        <v>No</v>
      </c>
    </row>
    <row r="156" spans="1:12" x14ac:dyDescent="0.25">
      <c r="A156" s="119" t="s">
        <v>1002</v>
      </c>
      <c r="B156" s="23" t="s">
        <v>213</v>
      </c>
      <c r="C156" s="4">
        <v>1.1695870791</v>
      </c>
      <c r="D156" s="7" t="str">
        <f t="shared" si="50"/>
        <v>N/A</v>
      </c>
      <c r="E156" s="4">
        <v>1.1331143153000001</v>
      </c>
      <c r="F156" s="7" t="str">
        <f t="shared" si="51"/>
        <v>N/A</v>
      </c>
      <c r="G156" s="4">
        <v>0.20070245859999999</v>
      </c>
      <c r="H156" s="7" t="str">
        <f t="shared" si="52"/>
        <v>N/A</v>
      </c>
      <c r="I156" s="8">
        <v>-3.12</v>
      </c>
      <c r="J156" s="8">
        <v>-82.3</v>
      </c>
      <c r="K156" s="27" t="s">
        <v>734</v>
      </c>
      <c r="L156" s="87" t="str">
        <f t="shared" si="53"/>
        <v>No</v>
      </c>
    </row>
    <row r="157" spans="1:12" x14ac:dyDescent="0.25">
      <c r="A157" s="119" t="s">
        <v>1003</v>
      </c>
      <c r="B157" s="23" t="s">
        <v>213</v>
      </c>
      <c r="C157" s="4">
        <v>1.6911105360000001</v>
      </c>
      <c r="D157" s="7" t="str">
        <f t="shared" si="50"/>
        <v>N/A</v>
      </c>
      <c r="E157" s="4">
        <v>1.7888991986</v>
      </c>
      <c r="F157" s="7" t="str">
        <f t="shared" si="51"/>
        <v>N/A</v>
      </c>
      <c r="G157" s="4">
        <v>0.35389632920000003</v>
      </c>
      <c r="H157" s="7" t="str">
        <f t="shared" si="52"/>
        <v>N/A</v>
      </c>
      <c r="I157" s="8">
        <v>5.7830000000000004</v>
      </c>
      <c r="J157" s="8">
        <v>-80.2</v>
      </c>
      <c r="K157" s="27" t="s">
        <v>734</v>
      </c>
      <c r="L157" s="87" t="str">
        <f t="shared" si="53"/>
        <v>No</v>
      </c>
    </row>
    <row r="158" spans="1:12" x14ac:dyDescent="0.25">
      <c r="A158" s="110" t="s">
        <v>1004</v>
      </c>
      <c r="B158" s="23" t="s">
        <v>213</v>
      </c>
      <c r="C158" s="24">
        <v>5922</v>
      </c>
      <c r="D158" s="7" t="str">
        <f t="shared" si="50"/>
        <v>N/A</v>
      </c>
      <c r="E158" s="24">
        <v>6121</v>
      </c>
      <c r="F158" s="7" t="str">
        <f t="shared" si="51"/>
        <v>N/A</v>
      </c>
      <c r="G158" s="24">
        <v>6220</v>
      </c>
      <c r="H158" s="7" t="str">
        <f t="shared" si="52"/>
        <v>N/A</v>
      </c>
      <c r="I158" s="8">
        <v>3.36</v>
      </c>
      <c r="J158" s="8">
        <v>1.617</v>
      </c>
      <c r="K158" s="27" t="s">
        <v>734</v>
      </c>
      <c r="L158" s="87" t="str">
        <f t="shared" si="53"/>
        <v>Yes</v>
      </c>
    </row>
    <row r="159" spans="1:12" ht="25" x14ac:dyDescent="0.25">
      <c r="A159" s="119" t="s">
        <v>1005</v>
      </c>
      <c r="B159" s="23" t="s">
        <v>213</v>
      </c>
      <c r="C159" s="24">
        <v>46568</v>
      </c>
      <c r="D159" s="7" t="str">
        <f>IF($B159="N/A","N/A",IF(C159&gt;10,"No",IF(C159&lt;-10,"No","Yes")))</f>
        <v>N/A</v>
      </c>
      <c r="E159" s="24">
        <v>48807</v>
      </c>
      <c r="F159" s="7" t="str">
        <f>IF($B159="N/A","N/A",IF(E159&gt;10,"No",IF(E159&lt;-10,"No","Yes")))</f>
        <v>N/A</v>
      </c>
      <c r="G159" s="24">
        <v>50574</v>
      </c>
      <c r="H159" s="7" t="str">
        <f>IF($B159="N/A","N/A",IF(G159&gt;10,"No",IF(G159&lt;-10,"No","Yes")))</f>
        <v>N/A</v>
      </c>
      <c r="I159" s="8">
        <v>4.8079999999999998</v>
      </c>
      <c r="J159" s="8">
        <v>3.62</v>
      </c>
      <c r="K159" s="27" t="s">
        <v>734</v>
      </c>
      <c r="L159" s="87" t="str">
        <f t="shared" si="53"/>
        <v>Yes</v>
      </c>
    </row>
    <row r="160" spans="1:12" x14ac:dyDescent="0.25">
      <c r="A160" s="118" t="s">
        <v>1006</v>
      </c>
      <c r="B160" s="23" t="s">
        <v>213</v>
      </c>
      <c r="C160" s="24">
        <v>25690</v>
      </c>
      <c r="D160" s="7" t="str">
        <f t="shared" ref="D160:D234" si="54">IF($B160="N/A","N/A",IF(C160&gt;10,"No",IF(C160&lt;-10,"No","Yes")))</f>
        <v>N/A</v>
      </c>
      <c r="E160" s="24">
        <v>26912</v>
      </c>
      <c r="F160" s="7" t="str">
        <f t="shared" ref="F160:F234" si="55">IF($B160="N/A","N/A",IF(E160&gt;10,"No",IF(E160&lt;-10,"No","Yes")))</f>
        <v>N/A</v>
      </c>
      <c r="G160" s="24">
        <v>29242</v>
      </c>
      <c r="H160" s="7" t="str">
        <f t="shared" ref="H160:H223" si="56">IF($B160="N/A","N/A",IF(G160&gt;10,"No",IF(G160&lt;-10,"No","Yes")))</f>
        <v>N/A</v>
      </c>
      <c r="I160" s="8">
        <v>4.7569999999999997</v>
      </c>
      <c r="J160" s="8">
        <v>8.6579999999999995</v>
      </c>
      <c r="K160" s="27" t="s">
        <v>734</v>
      </c>
      <c r="L160" s="87" t="str">
        <f t="shared" ref="L160:L223" si="57">IF(J160="Div by 0", "N/A", IF(K160="N/A","N/A", IF(J160&gt;VALUE(MID(K160,1,2)), "No", IF(J160&lt;-1*VALUE(MID(K160,1,2)), "No", "Yes"))))</f>
        <v>Yes</v>
      </c>
    </row>
    <row r="161" spans="1:12" x14ac:dyDescent="0.25">
      <c r="A161" s="134" t="s">
        <v>71</v>
      </c>
      <c r="B161" s="23" t="s">
        <v>213</v>
      </c>
      <c r="C161" s="4">
        <v>2.9645169591</v>
      </c>
      <c r="D161" s="7" t="str">
        <f t="shared" si="54"/>
        <v>N/A</v>
      </c>
      <c r="E161" s="4">
        <v>2.9450484512999999</v>
      </c>
      <c r="F161" s="7" t="str">
        <f t="shared" si="55"/>
        <v>N/A</v>
      </c>
      <c r="G161" s="4">
        <v>2.7774374287999999</v>
      </c>
      <c r="H161" s="7" t="str">
        <f t="shared" si="56"/>
        <v>N/A</v>
      </c>
      <c r="I161" s="8">
        <v>-0.65700000000000003</v>
      </c>
      <c r="J161" s="8">
        <v>-5.69</v>
      </c>
      <c r="K161" s="27" t="s">
        <v>734</v>
      </c>
      <c r="L161" s="87" t="str">
        <f t="shared" si="57"/>
        <v>Yes</v>
      </c>
    </row>
    <row r="162" spans="1:12" x14ac:dyDescent="0.25">
      <c r="A162" s="118" t="s">
        <v>111</v>
      </c>
      <c r="B162" s="23" t="s">
        <v>213</v>
      </c>
      <c r="C162" s="4">
        <v>11.955023930999999</v>
      </c>
      <c r="D162" s="7" t="str">
        <f t="shared" si="54"/>
        <v>N/A</v>
      </c>
      <c r="E162" s="4">
        <v>12.180900123000001</v>
      </c>
      <c r="F162" s="7" t="str">
        <f t="shared" si="55"/>
        <v>N/A</v>
      </c>
      <c r="G162" s="4">
        <v>10.072094996000001</v>
      </c>
      <c r="H162" s="7" t="str">
        <f t="shared" si="56"/>
        <v>N/A</v>
      </c>
      <c r="I162" s="8">
        <v>1.889</v>
      </c>
      <c r="J162" s="8">
        <v>-17.3</v>
      </c>
      <c r="K162" s="27" t="s">
        <v>734</v>
      </c>
      <c r="L162" s="87" t="str">
        <f t="shared" si="57"/>
        <v>Yes</v>
      </c>
    </row>
    <row r="163" spans="1:12" x14ac:dyDescent="0.25">
      <c r="A163" s="118" t="s">
        <v>112</v>
      </c>
      <c r="B163" s="23" t="s">
        <v>213</v>
      </c>
      <c r="C163" s="4">
        <v>12.278347551</v>
      </c>
      <c r="D163" s="7" t="str">
        <f t="shared" si="54"/>
        <v>N/A</v>
      </c>
      <c r="E163" s="4">
        <v>12.628376266</v>
      </c>
      <c r="F163" s="7" t="str">
        <f t="shared" si="55"/>
        <v>N/A</v>
      </c>
      <c r="G163" s="4">
        <v>3.2304379038</v>
      </c>
      <c r="H163" s="7" t="str">
        <f t="shared" si="56"/>
        <v>N/A</v>
      </c>
      <c r="I163" s="8">
        <v>2.851</v>
      </c>
      <c r="J163" s="8">
        <v>-74.400000000000006</v>
      </c>
      <c r="K163" s="27" t="s">
        <v>734</v>
      </c>
      <c r="L163" s="87" t="str">
        <f t="shared" si="57"/>
        <v>No</v>
      </c>
    </row>
    <row r="164" spans="1:12" x14ac:dyDescent="0.25">
      <c r="A164" s="118" t="s">
        <v>113</v>
      </c>
      <c r="B164" s="23" t="s">
        <v>213</v>
      </c>
      <c r="C164" s="4">
        <v>0.1840621667</v>
      </c>
      <c r="D164" s="7" t="str">
        <f t="shared" si="54"/>
        <v>N/A</v>
      </c>
      <c r="E164" s="4">
        <v>0.20441686440000001</v>
      </c>
      <c r="F164" s="7" t="str">
        <f t="shared" si="55"/>
        <v>N/A</v>
      </c>
      <c r="G164" s="4">
        <v>0</v>
      </c>
      <c r="H164" s="7" t="str">
        <f t="shared" si="56"/>
        <v>N/A</v>
      </c>
      <c r="I164" s="8">
        <v>11.06</v>
      </c>
      <c r="J164" s="8">
        <v>-100</v>
      </c>
      <c r="K164" s="27" t="s">
        <v>734</v>
      </c>
      <c r="L164" s="87" t="str">
        <f t="shared" si="57"/>
        <v>No</v>
      </c>
    </row>
    <row r="165" spans="1:12" x14ac:dyDescent="0.25">
      <c r="A165" s="118" t="s">
        <v>114</v>
      </c>
      <c r="B165" s="23" t="s">
        <v>213</v>
      </c>
      <c r="C165" s="4">
        <v>5.2960045300000001E-2</v>
      </c>
      <c r="D165" s="7" t="str">
        <f t="shared" si="54"/>
        <v>N/A</v>
      </c>
      <c r="E165" s="4">
        <v>4.1446842400000003E-2</v>
      </c>
      <c r="F165" s="7" t="str">
        <f t="shared" si="55"/>
        <v>N/A</v>
      </c>
      <c r="G165" s="4">
        <v>0</v>
      </c>
      <c r="H165" s="7" t="str">
        <f t="shared" si="56"/>
        <v>N/A</v>
      </c>
      <c r="I165" s="8">
        <v>-21.7</v>
      </c>
      <c r="J165" s="8">
        <v>-100</v>
      </c>
      <c r="K165" s="27" t="s">
        <v>734</v>
      </c>
      <c r="L165" s="87" t="str">
        <f t="shared" si="57"/>
        <v>No</v>
      </c>
    </row>
    <row r="166" spans="1:12" x14ac:dyDescent="0.25">
      <c r="A166" s="118" t="s">
        <v>426</v>
      </c>
      <c r="B166" s="23" t="s">
        <v>213</v>
      </c>
      <c r="C166" s="24">
        <v>13960</v>
      </c>
      <c r="D166" s="7" t="str">
        <f>IF($B166="N/A","N/A",IF(C166&gt;10,"No",IF(C166&lt;-10,"No","Yes")))</f>
        <v>N/A</v>
      </c>
      <c r="E166" s="24">
        <v>14781</v>
      </c>
      <c r="F166" s="7" t="str">
        <f>IF($B166="N/A","N/A",IF(E166&gt;10,"No",IF(E166&lt;-10,"No","Yes")))</f>
        <v>N/A</v>
      </c>
      <c r="G166" s="24">
        <v>417</v>
      </c>
      <c r="H166" s="7" t="str">
        <f>IF($B166="N/A","N/A",IF(G166&gt;10,"No",IF(G166&lt;-10,"No","Yes")))</f>
        <v>N/A</v>
      </c>
      <c r="I166" s="8">
        <v>5.8810000000000002</v>
      </c>
      <c r="J166" s="8">
        <v>-97.2</v>
      </c>
      <c r="K166" s="27" t="s">
        <v>734</v>
      </c>
      <c r="L166" s="87" t="str">
        <f t="shared" si="57"/>
        <v>No</v>
      </c>
    </row>
    <row r="167" spans="1:12" x14ac:dyDescent="0.25">
      <c r="A167" s="118" t="s">
        <v>427</v>
      </c>
      <c r="B167" s="23" t="s">
        <v>213</v>
      </c>
      <c r="C167" s="24">
        <v>702</v>
      </c>
      <c r="D167" s="7" t="str">
        <f>IF($B167="N/A","N/A",IF(C167&gt;10,"No",IF(C167&lt;-10,"No","Yes")))</f>
        <v>N/A</v>
      </c>
      <c r="E167" s="24">
        <v>803</v>
      </c>
      <c r="F167" s="7" t="str">
        <f>IF($B167="N/A","N/A",IF(E167&gt;10,"No",IF(E167&lt;-10,"No","Yes")))</f>
        <v>N/A</v>
      </c>
      <c r="G167" s="24">
        <v>58</v>
      </c>
      <c r="H167" s="7" t="str">
        <f>IF($B167="N/A","N/A",IF(G167&gt;10,"No",IF(G167&lt;-10,"No","Yes")))</f>
        <v>N/A</v>
      </c>
      <c r="I167" s="8">
        <v>14.39</v>
      </c>
      <c r="J167" s="8">
        <v>-92.8</v>
      </c>
      <c r="K167" s="27" t="s">
        <v>734</v>
      </c>
      <c r="L167" s="87" t="str">
        <f t="shared" si="57"/>
        <v>No</v>
      </c>
    </row>
    <row r="168" spans="1:12" x14ac:dyDescent="0.25">
      <c r="A168" s="118" t="s">
        <v>428</v>
      </c>
      <c r="B168" s="23" t="s">
        <v>213</v>
      </c>
      <c r="C168" s="24">
        <v>7373</v>
      </c>
      <c r="D168" s="7" t="str">
        <f>IF($B168="N/A","N/A",IF(C168&gt;10,"No",IF(C168&lt;-10,"No","Yes")))</f>
        <v>N/A</v>
      </c>
      <c r="E168" s="24">
        <v>7511</v>
      </c>
      <c r="F168" s="7" t="str">
        <f>IF($B168="N/A","N/A",IF(E168&gt;10,"No",IF(E168&lt;-10,"No","Yes")))</f>
        <v>N/A</v>
      </c>
      <c r="G168" s="24">
        <v>24</v>
      </c>
      <c r="H168" s="7" t="str">
        <f>IF($B168="N/A","N/A",IF(G168&gt;10,"No",IF(G168&lt;-10,"No","Yes")))</f>
        <v>N/A</v>
      </c>
      <c r="I168" s="8">
        <v>1.8720000000000001</v>
      </c>
      <c r="J168" s="8">
        <v>-99.7</v>
      </c>
      <c r="K168" s="27" t="s">
        <v>734</v>
      </c>
      <c r="L168" s="87" t="str">
        <f t="shared" si="57"/>
        <v>No</v>
      </c>
    </row>
    <row r="169" spans="1:12" x14ac:dyDescent="0.25">
      <c r="A169" s="118" t="s">
        <v>429</v>
      </c>
      <c r="B169" s="23" t="s">
        <v>213</v>
      </c>
      <c r="C169" s="24">
        <v>2875</v>
      </c>
      <c r="D169" s="7" t="str">
        <f>IF($B169="N/A","N/A",IF(C169&gt;10,"No",IF(C169&lt;-10,"No","Yes")))</f>
        <v>N/A</v>
      </c>
      <c r="E169" s="24">
        <v>2990</v>
      </c>
      <c r="F169" s="7" t="str">
        <f>IF($B169="N/A","N/A",IF(E169&gt;10,"No",IF(E169&lt;-10,"No","Yes")))</f>
        <v>N/A</v>
      </c>
      <c r="G169" s="24">
        <v>21</v>
      </c>
      <c r="H169" s="7" t="str">
        <f>IF($B169="N/A","N/A",IF(G169&gt;10,"No",IF(G169&lt;-10,"No","Yes")))</f>
        <v>N/A</v>
      </c>
      <c r="I169" s="8">
        <v>4</v>
      </c>
      <c r="J169" s="8">
        <v>-99.3</v>
      </c>
      <c r="K169" s="27" t="s">
        <v>734</v>
      </c>
      <c r="L169" s="87" t="str">
        <f t="shared" si="57"/>
        <v>No</v>
      </c>
    </row>
    <row r="170" spans="1:12" x14ac:dyDescent="0.25">
      <c r="A170" s="118" t="s">
        <v>1724</v>
      </c>
      <c r="B170" s="23" t="s">
        <v>213</v>
      </c>
      <c r="C170" s="24">
        <v>780</v>
      </c>
      <c r="D170" s="7" t="str">
        <f>IF($B170="N/A","N/A",IF(C170&gt;10,"No",IF(C170&lt;-10,"No","Yes")))</f>
        <v>N/A</v>
      </c>
      <c r="E170" s="24">
        <v>827</v>
      </c>
      <c r="F170" s="7" t="str">
        <f>IF($B170="N/A","N/A",IF(E170&gt;10,"No",IF(E170&lt;-10,"No","Yes")))</f>
        <v>N/A</v>
      </c>
      <c r="G170" s="24">
        <v>28722</v>
      </c>
      <c r="H170" s="7" t="str">
        <f>IF($B170="N/A","N/A",IF(G170&gt;10,"No",IF(G170&lt;-10,"No","Yes")))</f>
        <v>N/A</v>
      </c>
      <c r="I170" s="8">
        <v>6.0259999999999998</v>
      </c>
      <c r="J170" s="8">
        <v>3373</v>
      </c>
      <c r="K170" s="27" t="s">
        <v>734</v>
      </c>
      <c r="L170" s="87" t="str">
        <f t="shared" si="57"/>
        <v>No</v>
      </c>
    </row>
    <row r="171" spans="1:12" x14ac:dyDescent="0.25">
      <c r="A171" s="132" t="s">
        <v>1007</v>
      </c>
      <c r="B171" s="23" t="s">
        <v>213</v>
      </c>
      <c r="C171" s="24">
        <v>0</v>
      </c>
      <c r="D171" s="7" t="str">
        <f t="shared" si="54"/>
        <v>N/A</v>
      </c>
      <c r="E171" s="24">
        <v>0</v>
      </c>
      <c r="F171" s="7" t="str">
        <f t="shared" si="55"/>
        <v>N/A</v>
      </c>
      <c r="G171" s="24">
        <v>0</v>
      </c>
      <c r="H171" s="7" t="str">
        <f t="shared" si="56"/>
        <v>N/A</v>
      </c>
      <c r="I171" s="8" t="s">
        <v>1749</v>
      </c>
      <c r="J171" s="8" t="s">
        <v>1749</v>
      </c>
      <c r="K171" s="27" t="s">
        <v>734</v>
      </c>
      <c r="L171" s="87" t="str">
        <f t="shared" si="57"/>
        <v>N/A</v>
      </c>
    </row>
    <row r="172" spans="1:12" x14ac:dyDescent="0.25">
      <c r="A172" s="118" t="s">
        <v>1008</v>
      </c>
      <c r="B172" s="23" t="s">
        <v>213</v>
      </c>
      <c r="C172" s="24">
        <v>0</v>
      </c>
      <c r="D172" s="7" t="str">
        <f>IF($B172="N/A","N/A",IF(C172&gt;10,"No",IF(C172&lt;-10,"No","Yes")))</f>
        <v>N/A</v>
      </c>
      <c r="E172" s="24">
        <v>0</v>
      </c>
      <c r="F172" s="7" t="str">
        <f>IF($B172="N/A","N/A",IF(E172&gt;10,"No",IF(E172&lt;-10,"No","Yes")))</f>
        <v>N/A</v>
      </c>
      <c r="G172" s="24">
        <v>0</v>
      </c>
      <c r="H172" s="7" t="str">
        <f>IF($B172="N/A","N/A",IF(G172&gt;10,"No",IF(G172&lt;-10,"No","Yes")))</f>
        <v>N/A</v>
      </c>
      <c r="I172" s="8" t="s">
        <v>1749</v>
      </c>
      <c r="J172" s="8" t="s">
        <v>1749</v>
      </c>
      <c r="K172" s="27" t="s">
        <v>734</v>
      </c>
      <c r="L172" s="87" t="str">
        <f t="shared" si="57"/>
        <v>N/A</v>
      </c>
    </row>
    <row r="173" spans="1:12" x14ac:dyDescent="0.25">
      <c r="A173" s="118" t="s">
        <v>1009</v>
      </c>
      <c r="B173" s="23" t="s">
        <v>213</v>
      </c>
      <c r="C173" s="24">
        <v>0</v>
      </c>
      <c r="D173" s="7" t="str">
        <f>IF($B173="N/A","N/A",IF(C173&gt;10,"No",IF(C173&lt;-10,"No","Yes")))</f>
        <v>N/A</v>
      </c>
      <c r="E173" s="24">
        <v>0</v>
      </c>
      <c r="F173" s="7" t="str">
        <f>IF($B173="N/A","N/A",IF(E173&gt;10,"No",IF(E173&lt;-10,"No","Yes")))</f>
        <v>N/A</v>
      </c>
      <c r="G173" s="24">
        <v>0</v>
      </c>
      <c r="H173" s="7" t="str">
        <f>IF($B173="N/A","N/A",IF(G173&gt;10,"No",IF(G173&lt;-10,"No","Yes")))</f>
        <v>N/A</v>
      </c>
      <c r="I173" s="8" t="s">
        <v>1749</v>
      </c>
      <c r="J173" s="8" t="s">
        <v>1749</v>
      </c>
      <c r="K173" s="27" t="s">
        <v>734</v>
      </c>
      <c r="L173" s="87" t="str">
        <f t="shared" si="57"/>
        <v>N/A</v>
      </c>
    </row>
    <row r="174" spans="1:12" ht="25" x14ac:dyDescent="0.25">
      <c r="A174" s="118" t="s">
        <v>1010</v>
      </c>
      <c r="B174" s="23" t="s">
        <v>213</v>
      </c>
      <c r="C174" s="24">
        <v>0</v>
      </c>
      <c r="D174" s="7" t="str">
        <f>IF($B174="N/A","N/A",IF(C174&gt;10,"No",IF(C174&lt;-10,"No","Yes")))</f>
        <v>N/A</v>
      </c>
      <c r="E174" s="24">
        <v>0</v>
      </c>
      <c r="F174" s="7" t="str">
        <f>IF($B174="N/A","N/A",IF(E174&gt;10,"No",IF(E174&lt;-10,"No","Yes")))</f>
        <v>N/A</v>
      </c>
      <c r="G174" s="24">
        <v>0</v>
      </c>
      <c r="H174" s="7" t="str">
        <f>IF($B174="N/A","N/A",IF(G174&gt;10,"No",IF(G174&lt;-10,"No","Yes")))</f>
        <v>N/A</v>
      </c>
      <c r="I174" s="8" t="s">
        <v>1749</v>
      </c>
      <c r="J174" s="8" t="s">
        <v>1749</v>
      </c>
      <c r="K174" s="27" t="s">
        <v>734</v>
      </c>
      <c r="L174" s="87" t="str">
        <f t="shared" si="57"/>
        <v>N/A</v>
      </c>
    </row>
    <row r="175" spans="1:12" x14ac:dyDescent="0.25">
      <c r="A175" s="118" t="s">
        <v>1011</v>
      </c>
      <c r="B175" s="23" t="s">
        <v>213</v>
      </c>
      <c r="C175" s="24">
        <v>0</v>
      </c>
      <c r="D175" s="7" t="str">
        <f>IF($B175="N/A","N/A",IF(C175&gt;10,"No",IF(C175&lt;-10,"No","Yes")))</f>
        <v>N/A</v>
      </c>
      <c r="E175" s="24">
        <v>0</v>
      </c>
      <c r="F175" s="7" t="str">
        <f>IF($B175="N/A","N/A",IF(E175&gt;10,"No",IF(E175&lt;-10,"No","Yes")))</f>
        <v>N/A</v>
      </c>
      <c r="G175" s="24">
        <v>0</v>
      </c>
      <c r="H175" s="7" t="str">
        <f>IF($B175="N/A","N/A",IF(G175&gt;10,"No",IF(G175&lt;-10,"No","Yes")))</f>
        <v>N/A</v>
      </c>
      <c r="I175" s="8" t="s">
        <v>1749</v>
      </c>
      <c r="J175" s="8" t="s">
        <v>1749</v>
      </c>
      <c r="K175" s="27" t="s">
        <v>734</v>
      </c>
      <c r="L175" s="87" t="str">
        <f t="shared" si="57"/>
        <v>N/A</v>
      </c>
    </row>
    <row r="176" spans="1:12" ht="25" x14ac:dyDescent="0.25">
      <c r="A176" s="118" t="s">
        <v>1725</v>
      </c>
      <c r="B176" s="23" t="s">
        <v>213</v>
      </c>
      <c r="C176" s="24">
        <v>0</v>
      </c>
      <c r="D176" s="7" t="str">
        <f>IF($B176="N/A","N/A",IF(C176&gt;10,"No",IF(C176&lt;-10,"No","Yes")))</f>
        <v>N/A</v>
      </c>
      <c r="E176" s="24">
        <v>0</v>
      </c>
      <c r="F176" s="7" t="str">
        <f>IF($B176="N/A","N/A",IF(E176&gt;10,"No",IF(E176&lt;-10,"No","Yes")))</f>
        <v>N/A</v>
      </c>
      <c r="G176" s="24">
        <v>0</v>
      </c>
      <c r="H176" s="7" t="str">
        <f>IF($B176="N/A","N/A",IF(G176&gt;10,"No",IF(G176&lt;-10,"No","Yes")))</f>
        <v>N/A</v>
      </c>
      <c r="I176" s="8" t="s">
        <v>1749</v>
      </c>
      <c r="J176" s="8" t="s">
        <v>1749</v>
      </c>
      <c r="K176" s="27" t="s">
        <v>734</v>
      </c>
      <c r="L176" s="87" t="str">
        <f t="shared" si="57"/>
        <v>N/A</v>
      </c>
    </row>
    <row r="177" spans="1:12" x14ac:dyDescent="0.25">
      <c r="A177" s="132" t="s">
        <v>1012</v>
      </c>
      <c r="B177" s="23" t="s">
        <v>213</v>
      </c>
      <c r="C177" s="24">
        <v>13796</v>
      </c>
      <c r="D177" s="7" t="str">
        <f t="shared" si="54"/>
        <v>N/A</v>
      </c>
      <c r="E177" s="24">
        <v>14800</v>
      </c>
      <c r="F177" s="7" t="str">
        <f t="shared" si="55"/>
        <v>N/A</v>
      </c>
      <c r="G177" s="24">
        <v>909</v>
      </c>
      <c r="H177" s="7" t="str">
        <f t="shared" si="56"/>
        <v>N/A</v>
      </c>
      <c r="I177" s="8">
        <v>7.2770000000000001</v>
      </c>
      <c r="J177" s="8">
        <v>-93.9</v>
      </c>
      <c r="K177" s="27" t="s">
        <v>734</v>
      </c>
      <c r="L177" s="87" t="str">
        <f t="shared" si="57"/>
        <v>No</v>
      </c>
    </row>
    <row r="178" spans="1:12" x14ac:dyDescent="0.25">
      <c r="A178" s="118" t="s">
        <v>1013</v>
      </c>
      <c r="B178" s="23" t="s">
        <v>213</v>
      </c>
      <c r="C178" s="24">
        <v>13094</v>
      </c>
      <c r="D178" s="7" t="str">
        <f t="shared" si="54"/>
        <v>N/A</v>
      </c>
      <c r="E178" s="24">
        <v>13944</v>
      </c>
      <c r="F178" s="7" t="str">
        <f t="shared" si="55"/>
        <v>N/A</v>
      </c>
      <c r="G178" s="24">
        <v>412</v>
      </c>
      <c r="H178" s="7" t="str">
        <f t="shared" si="56"/>
        <v>N/A</v>
      </c>
      <c r="I178" s="8">
        <v>6.492</v>
      </c>
      <c r="J178" s="8">
        <v>-97</v>
      </c>
      <c r="K178" s="27" t="s">
        <v>734</v>
      </c>
      <c r="L178" s="87" t="str">
        <f t="shared" si="57"/>
        <v>No</v>
      </c>
    </row>
    <row r="179" spans="1:12" x14ac:dyDescent="0.25">
      <c r="A179" s="118" t="s">
        <v>1014</v>
      </c>
      <c r="B179" s="23" t="s">
        <v>213</v>
      </c>
      <c r="C179" s="24">
        <v>668</v>
      </c>
      <c r="D179" s="7" t="str">
        <f t="shared" si="54"/>
        <v>N/A</v>
      </c>
      <c r="E179" s="24">
        <v>775</v>
      </c>
      <c r="F179" s="7" t="str">
        <f t="shared" si="55"/>
        <v>N/A</v>
      </c>
      <c r="G179" s="24">
        <v>58</v>
      </c>
      <c r="H179" s="7" t="str">
        <f t="shared" si="56"/>
        <v>N/A</v>
      </c>
      <c r="I179" s="8">
        <v>16.02</v>
      </c>
      <c r="J179" s="8">
        <v>-92.5</v>
      </c>
      <c r="K179" s="27" t="s">
        <v>734</v>
      </c>
      <c r="L179" s="87" t="str">
        <f t="shared" si="57"/>
        <v>No</v>
      </c>
    </row>
    <row r="180" spans="1:12" x14ac:dyDescent="0.25">
      <c r="A180" s="118" t="s">
        <v>1015</v>
      </c>
      <c r="B180" s="23" t="s">
        <v>213</v>
      </c>
      <c r="C180" s="24">
        <v>20</v>
      </c>
      <c r="D180" s="7" t="str">
        <f t="shared" si="54"/>
        <v>N/A</v>
      </c>
      <c r="E180" s="24">
        <v>46</v>
      </c>
      <c r="F180" s="7" t="str">
        <f t="shared" si="55"/>
        <v>N/A</v>
      </c>
      <c r="G180" s="24">
        <v>11</v>
      </c>
      <c r="H180" s="7" t="str">
        <f t="shared" si="56"/>
        <v>N/A</v>
      </c>
      <c r="I180" s="8">
        <v>130</v>
      </c>
      <c r="J180" s="8">
        <v>-97.8</v>
      </c>
      <c r="K180" s="27" t="s">
        <v>734</v>
      </c>
      <c r="L180" s="87" t="str">
        <f t="shared" si="57"/>
        <v>No</v>
      </c>
    </row>
    <row r="181" spans="1:12" x14ac:dyDescent="0.25">
      <c r="A181" s="118" t="s">
        <v>1016</v>
      </c>
      <c r="B181" s="23" t="s">
        <v>213</v>
      </c>
      <c r="C181" s="24">
        <v>11</v>
      </c>
      <c r="D181" s="7" t="str">
        <f t="shared" si="54"/>
        <v>N/A</v>
      </c>
      <c r="E181" s="24">
        <v>29</v>
      </c>
      <c r="F181" s="7" t="str">
        <f t="shared" si="55"/>
        <v>N/A</v>
      </c>
      <c r="G181" s="24">
        <v>11</v>
      </c>
      <c r="H181" s="7" t="str">
        <f t="shared" si="56"/>
        <v>N/A</v>
      </c>
      <c r="I181" s="8">
        <v>866.7</v>
      </c>
      <c r="J181" s="8">
        <v>-96.6</v>
      </c>
      <c r="K181" s="27" t="s">
        <v>734</v>
      </c>
      <c r="L181" s="87" t="str">
        <f t="shared" si="57"/>
        <v>No</v>
      </c>
    </row>
    <row r="182" spans="1:12" x14ac:dyDescent="0.25">
      <c r="A182" s="118" t="s">
        <v>1726</v>
      </c>
      <c r="B182" s="23" t="s">
        <v>213</v>
      </c>
      <c r="C182" s="24">
        <v>11</v>
      </c>
      <c r="D182" s="7" t="str">
        <f t="shared" si="54"/>
        <v>N/A</v>
      </c>
      <c r="E182" s="24">
        <v>11</v>
      </c>
      <c r="F182" s="7" t="str">
        <f t="shared" si="55"/>
        <v>N/A</v>
      </c>
      <c r="G182" s="24">
        <v>437</v>
      </c>
      <c r="H182" s="7" t="str">
        <f t="shared" si="56"/>
        <v>N/A</v>
      </c>
      <c r="I182" s="8">
        <v>-45.5</v>
      </c>
      <c r="J182" s="8">
        <v>7183</v>
      </c>
      <c r="K182" s="27" t="s">
        <v>734</v>
      </c>
      <c r="L182" s="87" t="str">
        <f t="shared" si="57"/>
        <v>No</v>
      </c>
    </row>
    <row r="183" spans="1:12" x14ac:dyDescent="0.25">
      <c r="A183" s="132" t="s">
        <v>1017</v>
      </c>
      <c r="B183" s="27" t="s">
        <v>213</v>
      </c>
      <c r="C183" s="1">
        <v>1147</v>
      </c>
      <c r="D183" s="7" t="str">
        <f t="shared" si="54"/>
        <v>N/A</v>
      </c>
      <c r="E183" s="1">
        <v>1165</v>
      </c>
      <c r="F183" s="7" t="str">
        <f t="shared" si="55"/>
        <v>N/A</v>
      </c>
      <c r="G183" s="1">
        <v>46</v>
      </c>
      <c r="H183" s="7" t="str">
        <f t="shared" si="56"/>
        <v>N/A</v>
      </c>
      <c r="I183" s="8">
        <v>1.569</v>
      </c>
      <c r="J183" s="8">
        <v>-96.1</v>
      </c>
      <c r="K183" s="27" t="s">
        <v>734</v>
      </c>
      <c r="L183" s="120" t="str">
        <f t="shared" si="57"/>
        <v>No</v>
      </c>
    </row>
    <row r="184" spans="1:12" x14ac:dyDescent="0.25">
      <c r="A184" s="118" t="s">
        <v>1018</v>
      </c>
      <c r="B184" s="23" t="s">
        <v>213</v>
      </c>
      <c r="C184" s="24">
        <v>64</v>
      </c>
      <c r="D184" s="7" t="str">
        <f t="shared" si="54"/>
        <v>N/A</v>
      </c>
      <c r="E184" s="24">
        <v>26</v>
      </c>
      <c r="F184" s="7" t="str">
        <f t="shared" si="55"/>
        <v>N/A</v>
      </c>
      <c r="G184" s="24">
        <v>0</v>
      </c>
      <c r="H184" s="7" t="str">
        <f t="shared" si="56"/>
        <v>N/A</v>
      </c>
      <c r="I184" s="8">
        <v>-59.4</v>
      </c>
      <c r="J184" s="8">
        <v>-100</v>
      </c>
      <c r="K184" s="27" t="s">
        <v>734</v>
      </c>
      <c r="L184" s="87" t="str">
        <f t="shared" si="57"/>
        <v>No</v>
      </c>
    </row>
    <row r="185" spans="1:12" x14ac:dyDescent="0.25">
      <c r="A185" s="118" t="s">
        <v>1019</v>
      </c>
      <c r="B185" s="23" t="s">
        <v>213</v>
      </c>
      <c r="C185" s="24">
        <v>11</v>
      </c>
      <c r="D185" s="7" t="str">
        <f t="shared" si="54"/>
        <v>N/A</v>
      </c>
      <c r="E185" s="24">
        <v>11</v>
      </c>
      <c r="F185" s="7" t="str">
        <f t="shared" si="55"/>
        <v>N/A</v>
      </c>
      <c r="G185" s="24">
        <v>0</v>
      </c>
      <c r="H185" s="7" t="str">
        <f t="shared" si="56"/>
        <v>N/A</v>
      </c>
      <c r="I185" s="8">
        <v>-14.3</v>
      </c>
      <c r="J185" s="8">
        <v>-100</v>
      </c>
      <c r="K185" s="27" t="s">
        <v>734</v>
      </c>
      <c r="L185" s="87" t="str">
        <f t="shared" si="57"/>
        <v>No</v>
      </c>
    </row>
    <row r="186" spans="1:12" x14ac:dyDescent="0.25">
      <c r="A186" s="118" t="s">
        <v>1020</v>
      </c>
      <c r="B186" s="23" t="s">
        <v>213</v>
      </c>
      <c r="C186" s="24">
        <v>735</v>
      </c>
      <c r="D186" s="7" t="str">
        <f t="shared" si="54"/>
        <v>N/A</v>
      </c>
      <c r="E186" s="24">
        <v>788</v>
      </c>
      <c r="F186" s="7" t="str">
        <f t="shared" si="55"/>
        <v>N/A</v>
      </c>
      <c r="G186" s="24">
        <v>11</v>
      </c>
      <c r="H186" s="7" t="str">
        <f t="shared" si="56"/>
        <v>N/A</v>
      </c>
      <c r="I186" s="8">
        <v>7.2110000000000003</v>
      </c>
      <c r="J186" s="8">
        <v>-98.6</v>
      </c>
      <c r="K186" s="27" t="s">
        <v>734</v>
      </c>
      <c r="L186" s="87" t="str">
        <f t="shared" si="57"/>
        <v>No</v>
      </c>
    </row>
    <row r="187" spans="1:12" x14ac:dyDescent="0.25">
      <c r="A187" s="118" t="s">
        <v>1021</v>
      </c>
      <c r="B187" s="23" t="s">
        <v>213</v>
      </c>
      <c r="C187" s="24">
        <v>336</v>
      </c>
      <c r="D187" s="7" t="str">
        <f t="shared" si="54"/>
        <v>N/A</v>
      </c>
      <c r="E187" s="24">
        <v>340</v>
      </c>
      <c r="F187" s="7" t="str">
        <f t="shared" si="55"/>
        <v>N/A</v>
      </c>
      <c r="G187" s="24">
        <v>11</v>
      </c>
      <c r="H187" s="7" t="str">
        <f t="shared" si="56"/>
        <v>N/A</v>
      </c>
      <c r="I187" s="8">
        <v>1.19</v>
      </c>
      <c r="J187" s="8">
        <v>-96.8</v>
      </c>
      <c r="K187" s="27" t="s">
        <v>734</v>
      </c>
      <c r="L187" s="87" t="str">
        <f t="shared" si="57"/>
        <v>No</v>
      </c>
    </row>
    <row r="188" spans="1:12" ht="25" x14ac:dyDescent="0.25">
      <c r="A188" s="118" t="s">
        <v>1727</v>
      </c>
      <c r="B188" s="23" t="s">
        <v>213</v>
      </c>
      <c r="C188" s="24">
        <v>11</v>
      </c>
      <c r="D188" s="7" t="str">
        <f t="shared" si="54"/>
        <v>N/A</v>
      </c>
      <c r="E188" s="24">
        <v>11</v>
      </c>
      <c r="F188" s="7" t="str">
        <f t="shared" si="55"/>
        <v>N/A</v>
      </c>
      <c r="G188" s="24">
        <v>24</v>
      </c>
      <c r="H188" s="7" t="str">
        <f t="shared" si="56"/>
        <v>N/A</v>
      </c>
      <c r="I188" s="8">
        <v>0</v>
      </c>
      <c r="J188" s="8">
        <v>380</v>
      </c>
      <c r="K188" s="27" t="s">
        <v>734</v>
      </c>
      <c r="L188" s="87" t="str">
        <f t="shared" si="57"/>
        <v>No</v>
      </c>
    </row>
    <row r="189" spans="1:12" x14ac:dyDescent="0.25">
      <c r="A189" s="132" t="s">
        <v>1022</v>
      </c>
      <c r="B189" s="27" t="s">
        <v>213</v>
      </c>
      <c r="C189" s="1">
        <v>518</v>
      </c>
      <c r="D189" s="7" t="str">
        <f t="shared" si="54"/>
        <v>N/A</v>
      </c>
      <c r="E189" s="1">
        <v>568</v>
      </c>
      <c r="F189" s="7" t="str">
        <f t="shared" si="55"/>
        <v>N/A</v>
      </c>
      <c r="G189" s="1">
        <v>11</v>
      </c>
      <c r="H189" s="7" t="str">
        <f t="shared" si="56"/>
        <v>N/A</v>
      </c>
      <c r="I189" s="8">
        <v>9.6530000000000005</v>
      </c>
      <c r="J189" s="8">
        <v>-98.4</v>
      </c>
      <c r="K189" s="27" t="s">
        <v>734</v>
      </c>
      <c r="L189" s="120" t="str">
        <f t="shared" si="57"/>
        <v>No</v>
      </c>
    </row>
    <row r="190" spans="1:12" ht="25" x14ac:dyDescent="0.25">
      <c r="A190" s="118" t="s">
        <v>1023</v>
      </c>
      <c r="B190" s="23" t="s">
        <v>213</v>
      </c>
      <c r="C190" s="24">
        <v>30</v>
      </c>
      <c r="D190" s="7" t="str">
        <f t="shared" si="54"/>
        <v>N/A</v>
      </c>
      <c r="E190" s="24">
        <v>34</v>
      </c>
      <c r="F190" s="7" t="str">
        <f t="shared" si="55"/>
        <v>N/A</v>
      </c>
      <c r="G190" s="24">
        <v>11</v>
      </c>
      <c r="H190" s="7" t="str">
        <f t="shared" si="56"/>
        <v>N/A</v>
      </c>
      <c r="I190" s="8">
        <v>13.33</v>
      </c>
      <c r="J190" s="8">
        <v>-94.1</v>
      </c>
      <c r="K190" s="27" t="s">
        <v>734</v>
      </c>
      <c r="L190" s="87" t="str">
        <f t="shared" si="57"/>
        <v>No</v>
      </c>
    </row>
    <row r="191" spans="1:12" ht="25" x14ac:dyDescent="0.25">
      <c r="A191" s="118" t="s">
        <v>1024</v>
      </c>
      <c r="B191" s="23" t="s">
        <v>213</v>
      </c>
      <c r="C191" s="24">
        <v>11</v>
      </c>
      <c r="D191" s="7" t="str">
        <f t="shared" si="54"/>
        <v>N/A</v>
      </c>
      <c r="E191" s="24">
        <v>0</v>
      </c>
      <c r="F191" s="7" t="str">
        <f t="shared" si="55"/>
        <v>N/A</v>
      </c>
      <c r="G191" s="24">
        <v>0</v>
      </c>
      <c r="H191" s="7" t="str">
        <f t="shared" si="56"/>
        <v>N/A</v>
      </c>
      <c r="I191" s="8">
        <v>-100</v>
      </c>
      <c r="J191" s="8" t="s">
        <v>1749</v>
      </c>
      <c r="K191" s="27" t="s">
        <v>734</v>
      </c>
      <c r="L191" s="87" t="str">
        <f t="shared" si="57"/>
        <v>N/A</v>
      </c>
    </row>
    <row r="192" spans="1:12" ht="25" x14ac:dyDescent="0.25">
      <c r="A192" s="118" t="s">
        <v>1025</v>
      </c>
      <c r="B192" s="23" t="s">
        <v>213</v>
      </c>
      <c r="C192" s="24">
        <v>385</v>
      </c>
      <c r="D192" s="7" t="str">
        <f t="shared" si="54"/>
        <v>N/A</v>
      </c>
      <c r="E192" s="24">
        <v>412</v>
      </c>
      <c r="F192" s="7" t="str">
        <f t="shared" si="55"/>
        <v>N/A</v>
      </c>
      <c r="G192" s="24">
        <v>11</v>
      </c>
      <c r="H192" s="7" t="str">
        <f t="shared" si="56"/>
        <v>N/A</v>
      </c>
      <c r="I192" s="8">
        <v>7.0129999999999999</v>
      </c>
      <c r="J192" s="8">
        <v>-99.5</v>
      </c>
      <c r="K192" s="27" t="s">
        <v>734</v>
      </c>
      <c r="L192" s="87" t="str">
        <f t="shared" si="57"/>
        <v>No</v>
      </c>
    </row>
    <row r="193" spans="1:12" ht="25" x14ac:dyDescent="0.25">
      <c r="A193" s="118" t="s">
        <v>1026</v>
      </c>
      <c r="B193" s="23" t="s">
        <v>213</v>
      </c>
      <c r="C193" s="24">
        <v>102</v>
      </c>
      <c r="D193" s="7" t="str">
        <f t="shared" si="54"/>
        <v>N/A</v>
      </c>
      <c r="E193" s="24">
        <v>121</v>
      </c>
      <c r="F193" s="7" t="str">
        <f t="shared" si="55"/>
        <v>N/A</v>
      </c>
      <c r="G193" s="24">
        <v>0</v>
      </c>
      <c r="H193" s="7" t="str">
        <f t="shared" si="56"/>
        <v>N/A</v>
      </c>
      <c r="I193" s="8">
        <v>18.63</v>
      </c>
      <c r="J193" s="8">
        <v>-100</v>
      </c>
      <c r="K193" s="27" t="s">
        <v>734</v>
      </c>
      <c r="L193" s="87" t="str">
        <f t="shared" si="57"/>
        <v>No</v>
      </c>
    </row>
    <row r="194" spans="1:12" ht="25" x14ac:dyDescent="0.25">
      <c r="A194" s="118" t="s">
        <v>1728</v>
      </c>
      <c r="B194" s="23" t="s">
        <v>213</v>
      </c>
      <c r="C194" s="24">
        <v>0</v>
      </c>
      <c r="D194" s="7" t="str">
        <f t="shared" si="54"/>
        <v>N/A</v>
      </c>
      <c r="E194" s="24">
        <v>11</v>
      </c>
      <c r="F194" s="7" t="str">
        <f t="shared" si="55"/>
        <v>N/A</v>
      </c>
      <c r="G194" s="24">
        <v>11</v>
      </c>
      <c r="H194" s="7" t="str">
        <f t="shared" si="56"/>
        <v>N/A</v>
      </c>
      <c r="I194" s="8" t="s">
        <v>1749</v>
      </c>
      <c r="J194" s="8">
        <v>400</v>
      </c>
      <c r="K194" s="27" t="s">
        <v>734</v>
      </c>
      <c r="L194" s="87" t="str">
        <f t="shared" si="57"/>
        <v>No</v>
      </c>
    </row>
    <row r="195" spans="1:12" x14ac:dyDescent="0.25">
      <c r="A195" s="132" t="s">
        <v>1027</v>
      </c>
      <c r="B195" s="27" t="s">
        <v>213</v>
      </c>
      <c r="C195" s="1">
        <v>0</v>
      </c>
      <c r="D195" s="7" t="str">
        <f t="shared" si="54"/>
        <v>N/A</v>
      </c>
      <c r="E195" s="1">
        <v>0</v>
      </c>
      <c r="F195" s="7" t="str">
        <f t="shared" si="55"/>
        <v>N/A</v>
      </c>
      <c r="G195" s="1">
        <v>0</v>
      </c>
      <c r="H195" s="7" t="str">
        <f t="shared" si="56"/>
        <v>N/A</v>
      </c>
      <c r="I195" s="8" t="s">
        <v>1749</v>
      </c>
      <c r="J195" s="8" t="s">
        <v>1749</v>
      </c>
      <c r="K195" s="27" t="s">
        <v>734</v>
      </c>
      <c r="L195" s="120" t="str">
        <f t="shared" si="57"/>
        <v>N/A</v>
      </c>
    </row>
    <row r="196" spans="1:12" x14ac:dyDescent="0.25">
      <c r="A196" s="118" t="s">
        <v>1028</v>
      </c>
      <c r="B196" s="23" t="s">
        <v>213</v>
      </c>
      <c r="C196" s="24">
        <v>0</v>
      </c>
      <c r="D196" s="7" t="str">
        <f t="shared" si="54"/>
        <v>N/A</v>
      </c>
      <c r="E196" s="24">
        <v>0</v>
      </c>
      <c r="F196" s="7" t="str">
        <f t="shared" si="55"/>
        <v>N/A</v>
      </c>
      <c r="G196" s="24">
        <v>0</v>
      </c>
      <c r="H196" s="7" t="str">
        <f t="shared" si="56"/>
        <v>N/A</v>
      </c>
      <c r="I196" s="8" t="s">
        <v>1749</v>
      </c>
      <c r="J196" s="8" t="s">
        <v>1749</v>
      </c>
      <c r="K196" s="27" t="s">
        <v>734</v>
      </c>
      <c r="L196" s="87" t="str">
        <f t="shared" si="57"/>
        <v>N/A</v>
      </c>
    </row>
    <row r="197" spans="1:12" x14ac:dyDescent="0.25">
      <c r="A197" s="118" t="s">
        <v>1029</v>
      </c>
      <c r="B197" s="23" t="s">
        <v>213</v>
      </c>
      <c r="C197" s="24">
        <v>0</v>
      </c>
      <c r="D197" s="7" t="str">
        <f t="shared" si="54"/>
        <v>N/A</v>
      </c>
      <c r="E197" s="24">
        <v>0</v>
      </c>
      <c r="F197" s="7" t="str">
        <f t="shared" si="55"/>
        <v>N/A</v>
      </c>
      <c r="G197" s="24">
        <v>0</v>
      </c>
      <c r="H197" s="7" t="str">
        <f t="shared" si="56"/>
        <v>N/A</v>
      </c>
      <c r="I197" s="8" t="s">
        <v>1749</v>
      </c>
      <c r="J197" s="8" t="s">
        <v>1749</v>
      </c>
      <c r="K197" s="27" t="s">
        <v>734</v>
      </c>
      <c r="L197" s="87" t="str">
        <f t="shared" si="57"/>
        <v>N/A</v>
      </c>
    </row>
    <row r="198" spans="1:12" ht="25" x14ac:dyDescent="0.25">
      <c r="A198" s="118" t="s">
        <v>1030</v>
      </c>
      <c r="B198" s="23" t="s">
        <v>213</v>
      </c>
      <c r="C198" s="24">
        <v>0</v>
      </c>
      <c r="D198" s="7" t="str">
        <f t="shared" si="54"/>
        <v>N/A</v>
      </c>
      <c r="E198" s="24">
        <v>0</v>
      </c>
      <c r="F198" s="7" t="str">
        <f t="shared" si="55"/>
        <v>N/A</v>
      </c>
      <c r="G198" s="24">
        <v>0</v>
      </c>
      <c r="H198" s="7" t="str">
        <f t="shared" si="56"/>
        <v>N/A</v>
      </c>
      <c r="I198" s="8" t="s">
        <v>1749</v>
      </c>
      <c r="J198" s="8" t="s">
        <v>1749</v>
      </c>
      <c r="K198" s="27" t="s">
        <v>734</v>
      </c>
      <c r="L198" s="87" t="str">
        <f t="shared" si="57"/>
        <v>N/A</v>
      </c>
    </row>
    <row r="199" spans="1:12" ht="25" x14ac:dyDescent="0.25">
      <c r="A199" s="118" t="s">
        <v>1031</v>
      </c>
      <c r="B199" s="23" t="s">
        <v>213</v>
      </c>
      <c r="C199" s="24">
        <v>0</v>
      </c>
      <c r="D199" s="7" t="str">
        <f t="shared" si="54"/>
        <v>N/A</v>
      </c>
      <c r="E199" s="24">
        <v>0</v>
      </c>
      <c r="F199" s="7" t="str">
        <f t="shared" si="55"/>
        <v>N/A</v>
      </c>
      <c r="G199" s="24">
        <v>0</v>
      </c>
      <c r="H199" s="7" t="str">
        <f t="shared" si="56"/>
        <v>N/A</v>
      </c>
      <c r="I199" s="8" t="s">
        <v>1749</v>
      </c>
      <c r="J199" s="8" t="s">
        <v>1749</v>
      </c>
      <c r="K199" s="27" t="s">
        <v>734</v>
      </c>
      <c r="L199" s="87" t="str">
        <f t="shared" si="57"/>
        <v>N/A</v>
      </c>
    </row>
    <row r="200" spans="1:12" ht="25" x14ac:dyDescent="0.25">
      <c r="A200" s="118" t="s">
        <v>1729</v>
      </c>
      <c r="B200" s="23" t="s">
        <v>213</v>
      </c>
      <c r="C200" s="24">
        <v>0</v>
      </c>
      <c r="D200" s="7" t="str">
        <f t="shared" si="54"/>
        <v>N/A</v>
      </c>
      <c r="E200" s="24">
        <v>0</v>
      </c>
      <c r="F200" s="7" t="str">
        <f t="shared" si="55"/>
        <v>N/A</v>
      </c>
      <c r="G200" s="24">
        <v>0</v>
      </c>
      <c r="H200" s="7" t="str">
        <f t="shared" si="56"/>
        <v>N/A</v>
      </c>
      <c r="I200" s="8" t="s">
        <v>1749</v>
      </c>
      <c r="J200" s="8" t="s">
        <v>1749</v>
      </c>
      <c r="K200" s="27" t="s">
        <v>734</v>
      </c>
      <c r="L200" s="87" t="str">
        <f t="shared" si="57"/>
        <v>N/A</v>
      </c>
    </row>
    <row r="201" spans="1:12" x14ac:dyDescent="0.25">
      <c r="A201" s="132" t="s">
        <v>1032</v>
      </c>
      <c r="B201" s="27" t="s">
        <v>213</v>
      </c>
      <c r="C201" s="1">
        <v>9865</v>
      </c>
      <c r="D201" s="7" t="str">
        <f t="shared" si="54"/>
        <v>N/A</v>
      </c>
      <c r="E201" s="1">
        <v>9844</v>
      </c>
      <c r="F201" s="7" t="str">
        <f t="shared" si="55"/>
        <v>N/A</v>
      </c>
      <c r="G201" s="1">
        <v>648</v>
      </c>
      <c r="H201" s="7" t="str">
        <f t="shared" si="56"/>
        <v>N/A</v>
      </c>
      <c r="I201" s="8">
        <v>-0.21299999999999999</v>
      </c>
      <c r="J201" s="8">
        <v>-93.4</v>
      </c>
      <c r="K201" s="27" t="s">
        <v>734</v>
      </c>
      <c r="L201" s="120" t="str">
        <f t="shared" si="57"/>
        <v>No</v>
      </c>
    </row>
    <row r="202" spans="1:12" x14ac:dyDescent="0.25">
      <c r="A202" s="118" t="s">
        <v>1033</v>
      </c>
      <c r="B202" s="23" t="s">
        <v>213</v>
      </c>
      <c r="C202" s="24">
        <v>740</v>
      </c>
      <c r="D202" s="7" t="str">
        <f t="shared" si="54"/>
        <v>N/A</v>
      </c>
      <c r="E202" s="24">
        <v>720</v>
      </c>
      <c r="F202" s="7" t="str">
        <f t="shared" si="55"/>
        <v>N/A</v>
      </c>
      <c r="G202" s="24">
        <v>11</v>
      </c>
      <c r="H202" s="7" t="str">
        <f t="shared" si="56"/>
        <v>N/A</v>
      </c>
      <c r="I202" s="8">
        <v>-2.7</v>
      </c>
      <c r="J202" s="8">
        <v>-99.6</v>
      </c>
      <c r="K202" s="27" t="s">
        <v>734</v>
      </c>
      <c r="L202" s="87" t="str">
        <f t="shared" si="57"/>
        <v>No</v>
      </c>
    </row>
    <row r="203" spans="1:12" x14ac:dyDescent="0.25">
      <c r="A203" s="118" t="s">
        <v>1034</v>
      </c>
      <c r="B203" s="23" t="s">
        <v>213</v>
      </c>
      <c r="C203" s="24">
        <v>21</v>
      </c>
      <c r="D203" s="7" t="str">
        <f t="shared" si="54"/>
        <v>N/A</v>
      </c>
      <c r="E203" s="24">
        <v>16</v>
      </c>
      <c r="F203" s="7" t="str">
        <f t="shared" si="55"/>
        <v>N/A</v>
      </c>
      <c r="G203" s="24">
        <v>0</v>
      </c>
      <c r="H203" s="7" t="str">
        <f t="shared" si="56"/>
        <v>N/A</v>
      </c>
      <c r="I203" s="8">
        <v>-23.8</v>
      </c>
      <c r="J203" s="8">
        <v>-100</v>
      </c>
      <c r="K203" s="27" t="s">
        <v>734</v>
      </c>
      <c r="L203" s="87" t="str">
        <f t="shared" si="57"/>
        <v>No</v>
      </c>
    </row>
    <row r="204" spans="1:12" x14ac:dyDescent="0.25">
      <c r="A204" s="118" t="s">
        <v>1035</v>
      </c>
      <c r="B204" s="23" t="s">
        <v>213</v>
      </c>
      <c r="C204" s="24">
        <v>6028</v>
      </c>
      <c r="D204" s="7" t="str">
        <f t="shared" si="54"/>
        <v>N/A</v>
      </c>
      <c r="E204" s="24">
        <v>5979</v>
      </c>
      <c r="F204" s="7" t="str">
        <f t="shared" si="55"/>
        <v>N/A</v>
      </c>
      <c r="G204" s="24">
        <v>11</v>
      </c>
      <c r="H204" s="7" t="str">
        <f t="shared" si="56"/>
        <v>N/A</v>
      </c>
      <c r="I204" s="8">
        <v>-0.81299999999999994</v>
      </c>
      <c r="J204" s="8">
        <v>-99.9</v>
      </c>
      <c r="K204" s="27" t="s">
        <v>734</v>
      </c>
      <c r="L204" s="87" t="str">
        <f t="shared" si="57"/>
        <v>No</v>
      </c>
    </row>
    <row r="205" spans="1:12" x14ac:dyDescent="0.25">
      <c r="A205" s="118" t="s">
        <v>1036</v>
      </c>
      <c r="B205" s="23" t="s">
        <v>213</v>
      </c>
      <c r="C205" s="24">
        <v>2320</v>
      </c>
      <c r="D205" s="7" t="str">
        <f t="shared" si="54"/>
        <v>N/A</v>
      </c>
      <c r="E205" s="24">
        <v>2344</v>
      </c>
      <c r="F205" s="7" t="str">
        <f t="shared" si="55"/>
        <v>N/A</v>
      </c>
      <c r="G205" s="24">
        <v>11</v>
      </c>
      <c r="H205" s="7" t="str">
        <f t="shared" si="56"/>
        <v>N/A</v>
      </c>
      <c r="I205" s="8">
        <v>1.034</v>
      </c>
      <c r="J205" s="8">
        <v>-99.7</v>
      </c>
      <c r="K205" s="27" t="s">
        <v>734</v>
      </c>
      <c r="L205" s="87" t="str">
        <f t="shared" si="57"/>
        <v>No</v>
      </c>
    </row>
    <row r="206" spans="1:12" ht="25" x14ac:dyDescent="0.25">
      <c r="A206" s="118" t="s">
        <v>1730</v>
      </c>
      <c r="B206" s="23" t="s">
        <v>213</v>
      </c>
      <c r="C206" s="24">
        <v>756</v>
      </c>
      <c r="D206" s="7" t="str">
        <f t="shared" si="54"/>
        <v>N/A</v>
      </c>
      <c r="E206" s="24">
        <v>785</v>
      </c>
      <c r="F206" s="7" t="str">
        <f t="shared" si="55"/>
        <v>N/A</v>
      </c>
      <c r="G206" s="24">
        <v>631</v>
      </c>
      <c r="H206" s="7" t="str">
        <f t="shared" si="56"/>
        <v>N/A</v>
      </c>
      <c r="I206" s="8">
        <v>3.8359999999999999</v>
      </c>
      <c r="J206" s="8">
        <v>-19.600000000000001</v>
      </c>
      <c r="K206" s="27" t="s">
        <v>734</v>
      </c>
      <c r="L206" s="87" t="str">
        <f t="shared" si="57"/>
        <v>Yes</v>
      </c>
    </row>
    <row r="207" spans="1:12" x14ac:dyDescent="0.25">
      <c r="A207" s="132" t="s">
        <v>1037</v>
      </c>
      <c r="B207" s="23" t="s">
        <v>213</v>
      </c>
      <c r="C207" s="24">
        <v>302</v>
      </c>
      <c r="D207" s="7" t="str">
        <f t="shared" si="54"/>
        <v>N/A</v>
      </c>
      <c r="E207" s="24">
        <v>439</v>
      </c>
      <c r="F207" s="7" t="str">
        <f t="shared" si="55"/>
        <v>N/A</v>
      </c>
      <c r="G207" s="24">
        <v>19</v>
      </c>
      <c r="H207" s="7" t="str">
        <f t="shared" si="56"/>
        <v>N/A</v>
      </c>
      <c r="I207" s="8">
        <v>45.36</v>
      </c>
      <c r="J207" s="8">
        <v>-95.7</v>
      </c>
      <c r="K207" s="27" t="s">
        <v>734</v>
      </c>
      <c r="L207" s="87" t="str">
        <f t="shared" si="57"/>
        <v>No</v>
      </c>
    </row>
    <row r="208" spans="1:12" x14ac:dyDescent="0.25">
      <c r="A208" s="118" t="s">
        <v>1038</v>
      </c>
      <c r="B208" s="23" t="s">
        <v>213</v>
      </c>
      <c r="C208" s="24">
        <v>32</v>
      </c>
      <c r="D208" s="7" t="str">
        <f t="shared" si="54"/>
        <v>N/A</v>
      </c>
      <c r="E208" s="24">
        <v>57</v>
      </c>
      <c r="F208" s="7" t="str">
        <f t="shared" si="55"/>
        <v>N/A</v>
      </c>
      <c r="G208" s="24">
        <v>0</v>
      </c>
      <c r="H208" s="7" t="str">
        <f t="shared" si="56"/>
        <v>N/A</v>
      </c>
      <c r="I208" s="8">
        <v>78.13</v>
      </c>
      <c r="J208" s="8">
        <v>-100</v>
      </c>
      <c r="K208" s="27" t="s">
        <v>734</v>
      </c>
      <c r="L208" s="87" t="str">
        <f t="shared" si="57"/>
        <v>No</v>
      </c>
    </row>
    <row r="209" spans="1:12" x14ac:dyDescent="0.25">
      <c r="A209" s="118" t="s">
        <v>1039</v>
      </c>
      <c r="B209" s="23" t="s">
        <v>213</v>
      </c>
      <c r="C209" s="24">
        <v>11</v>
      </c>
      <c r="D209" s="7" t="str">
        <f t="shared" si="54"/>
        <v>N/A</v>
      </c>
      <c r="E209" s="24">
        <v>11</v>
      </c>
      <c r="F209" s="7" t="str">
        <f t="shared" si="55"/>
        <v>N/A</v>
      </c>
      <c r="G209" s="24">
        <v>0</v>
      </c>
      <c r="H209" s="7" t="str">
        <f t="shared" si="56"/>
        <v>N/A</v>
      </c>
      <c r="I209" s="8">
        <v>20</v>
      </c>
      <c r="J209" s="8">
        <v>-100</v>
      </c>
      <c r="K209" s="27" t="s">
        <v>734</v>
      </c>
      <c r="L209" s="87" t="str">
        <f t="shared" si="57"/>
        <v>No</v>
      </c>
    </row>
    <row r="210" spans="1:12" ht="25" x14ac:dyDescent="0.25">
      <c r="A210" s="118" t="s">
        <v>1040</v>
      </c>
      <c r="B210" s="23" t="s">
        <v>213</v>
      </c>
      <c r="C210" s="24">
        <v>181</v>
      </c>
      <c r="D210" s="7" t="str">
        <f t="shared" si="54"/>
        <v>N/A</v>
      </c>
      <c r="E210" s="24">
        <v>248</v>
      </c>
      <c r="F210" s="7" t="str">
        <f t="shared" si="55"/>
        <v>N/A</v>
      </c>
      <c r="G210" s="24">
        <v>11</v>
      </c>
      <c r="H210" s="7" t="str">
        <f t="shared" si="56"/>
        <v>N/A</v>
      </c>
      <c r="I210" s="8">
        <v>37.020000000000003</v>
      </c>
      <c r="J210" s="8">
        <v>-98.8</v>
      </c>
      <c r="K210" s="27" t="s">
        <v>734</v>
      </c>
      <c r="L210" s="87" t="str">
        <f t="shared" si="57"/>
        <v>No</v>
      </c>
    </row>
    <row r="211" spans="1:12" ht="25" x14ac:dyDescent="0.25">
      <c r="A211" s="118" t="s">
        <v>1041</v>
      </c>
      <c r="B211" s="23" t="s">
        <v>213</v>
      </c>
      <c r="C211" s="24">
        <v>84</v>
      </c>
      <c r="D211" s="7" t="str">
        <f t="shared" si="54"/>
        <v>N/A</v>
      </c>
      <c r="E211" s="24">
        <v>128</v>
      </c>
      <c r="F211" s="7" t="str">
        <f t="shared" si="55"/>
        <v>N/A</v>
      </c>
      <c r="G211" s="24">
        <v>11</v>
      </c>
      <c r="H211" s="7" t="str">
        <f t="shared" si="56"/>
        <v>N/A</v>
      </c>
      <c r="I211" s="8">
        <v>52.38</v>
      </c>
      <c r="J211" s="8">
        <v>-98.4</v>
      </c>
      <c r="K211" s="27" t="s">
        <v>734</v>
      </c>
      <c r="L211" s="87" t="str">
        <f t="shared" si="57"/>
        <v>No</v>
      </c>
    </row>
    <row r="212" spans="1:12" ht="25" x14ac:dyDescent="0.25">
      <c r="A212" s="118" t="s">
        <v>1731</v>
      </c>
      <c r="B212" s="23" t="s">
        <v>213</v>
      </c>
      <c r="C212" s="24">
        <v>0</v>
      </c>
      <c r="D212" s="7" t="str">
        <f t="shared" si="54"/>
        <v>N/A</v>
      </c>
      <c r="E212" s="24">
        <v>0</v>
      </c>
      <c r="F212" s="7" t="str">
        <f t="shared" si="55"/>
        <v>N/A</v>
      </c>
      <c r="G212" s="24">
        <v>14</v>
      </c>
      <c r="H212" s="7" t="str">
        <f t="shared" si="56"/>
        <v>N/A</v>
      </c>
      <c r="I212" s="8" t="s">
        <v>1749</v>
      </c>
      <c r="J212" s="8" t="s">
        <v>1749</v>
      </c>
      <c r="K212" s="27" t="s">
        <v>734</v>
      </c>
      <c r="L212" s="87" t="str">
        <f t="shared" si="57"/>
        <v>N/A</v>
      </c>
    </row>
    <row r="213" spans="1:12" x14ac:dyDescent="0.25">
      <c r="A213" s="132" t="s">
        <v>1042</v>
      </c>
      <c r="B213" s="23" t="s">
        <v>213</v>
      </c>
      <c r="C213" s="24">
        <v>0</v>
      </c>
      <c r="D213" s="7" t="str">
        <f t="shared" si="54"/>
        <v>N/A</v>
      </c>
      <c r="E213" s="24">
        <v>0</v>
      </c>
      <c r="F213" s="7" t="str">
        <f t="shared" si="55"/>
        <v>N/A</v>
      </c>
      <c r="G213" s="24">
        <v>0</v>
      </c>
      <c r="H213" s="7" t="str">
        <f t="shared" si="56"/>
        <v>N/A</v>
      </c>
      <c r="I213" s="8" t="s">
        <v>1749</v>
      </c>
      <c r="J213" s="8" t="s">
        <v>1749</v>
      </c>
      <c r="K213" s="27" t="s">
        <v>734</v>
      </c>
      <c r="L213" s="87" t="str">
        <f t="shared" si="57"/>
        <v>N/A</v>
      </c>
    </row>
    <row r="214" spans="1:12" ht="25" x14ac:dyDescent="0.25">
      <c r="A214" s="118" t="s">
        <v>1043</v>
      </c>
      <c r="B214" s="23" t="s">
        <v>213</v>
      </c>
      <c r="C214" s="24">
        <v>0</v>
      </c>
      <c r="D214" s="7" t="str">
        <f t="shared" si="54"/>
        <v>N/A</v>
      </c>
      <c r="E214" s="24">
        <v>0</v>
      </c>
      <c r="F214" s="7" t="str">
        <f t="shared" si="55"/>
        <v>N/A</v>
      </c>
      <c r="G214" s="24">
        <v>0</v>
      </c>
      <c r="H214" s="7" t="str">
        <f t="shared" si="56"/>
        <v>N/A</v>
      </c>
      <c r="I214" s="8" t="s">
        <v>1749</v>
      </c>
      <c r="J214" s="8" t="s">
        <v>1749</v>
      </c>
      <c r="K214" s="27" t="s">
        <v>734</v>
      </c>
      <c r="L214" s="87" t="str">
        <f t="shared" si="57"/>
        <v>N/A</v>
      </c>
    </row>
    <row r="215" spans="1:12" ht="25" x14ac:dyDescent="0.25">
      <c r="A215" s="118" t="s">
        <v>1044</v>
      </c>
      <c r="B215" s="23" t="s">
        <v>213</v>
      </c>
      <c r="C215" s="24">
        <v>0</v>
      </c>
      <c r="D215" s="7" t="str">
        <f t="shared" si="54"/>
        <v>N/A</v>
      </c>
      <c r="E215" s="24">
        <v>0</v>
      </c>
      <c r="F215" s="7" t="str">
        <f t="shared" si="55"/>
        <v>N/A</v>
      </c>
      <c r="G215" s="24">
        <v>0</v>
      </c>
      <c r="H215" s="7" t="str">
        <f t="shared" si="56"/>
        <v>N/A</v>
      </c>
      <c r="I215" s="8" t="s">
        <v>1749</v>
      </c>
      <c r="J215" s="8" t="s">
        <v>1749</v>
      </c>
      <c r="K215" s="27" t="s">
        <v>734</v>
      </c>
      <c r="L215" s="87" t="str">
        <f t="shared" si="57"/>
        <v>N/A</v>
      </c>
    </row>
    <row r="216" spans="1:12" ht="25" x14ac:dyDescent="0.25">
      <c r="A216" s="118" t="s">
        <v>1045</v>
      </c>
      <c r="B216" s="23" t="s">
        <v>213</v>
      </c>
      <c r="C216" s="24">
        <v>0</v>
      </c>
      <c r="D216" s="7" t="str">
        <f t="shared" si="54"/>
        <v>N/A</v>
      </c>
      <c r="E216" s="24">
        <v>0</v>
      </c>
      <c r="F216" s="7" t="str">
        <f t="shared" si="55"/>
        <v>N/A</v>
      </c>
      <c r="G216" s="24">
        <v>0</v>
      </c>
      <c r="H216" s="7" t="str">
        <f t="shared" si="56"/>
        <v>N/A</v>
      </c>
      <c r="I216" s="8" t="s">
        <v>1749</v>
      </c>
      <c r="J216" s="8" t="s">
        <v>1749</v>
      </c>
      <c r="K216" s="27" t="s">
        <v>734</v>
      </c>
      <c r="L216" s="87" t="str">
        <f t="shared" si="57"/>
        <v>N/A</v>
      </c>
    </row>
    <row r="217" spans="1:12" ht="25" x14ac:dyDescent="0.25">
      <c r="A217" s="118" t="s">
        <v>1046</v>
      </c>
      <c r="B217" s="23" t="s">
        <v>213</v>
      </c>
      <c r="C217" s="24">
        <v>0</v>
      </c>
      <c r="D217" s="7" t="str">
        <f t="shared" si="54"/>
        <v>N/A</v>
      </c>
      <c r="E217" s="24">
        <v>0</v>
      </c>
      <c r="F217" s="7" t="str">
        <f t="shared" si="55"/>
        <v>N/A</v>
      </c>
      <c r="G217" s="24">
        <v>0</v>
      </c>
      <c r="H217" s="7" t="str">
        <f t="shared" si="56"/>
        <v>N/A</v>
      </c>
      <c r="I217" s="8" t="s">
        <v>1749</v>
      </c>
      <c r="J217" s="8" t="s">
        <v>1749</v>
      </c>
      <c r="K217" s="27" t="s">
        <v>734</v>
      </c>
      <c r="L217" s="87" t="str">
        <f t="shared" si="57"/>
        <v>N/A</v>
      </c>
    </row>
    <row r="218" spans="1:12" ht="25" x14ac:dyDescent="0.25">
      <c r="A218" s="118" t="s">
        <v>1732</v>
      </c>
      <c r="B218" s="23" t="s">
        <v>213</v>
      </c>
      <c r="C218" s="24">
        <v>0</v>
      </c>
      <c r="D218" s="7" t="str">
        <f t="shared" si="54"/>
        <v>N/A</v>
      </c>
      <c r="E218" s="24">
        <v>0</v>
      </c>
      <c r="F218" s="7" t="str">
        <f t="shared" si="55"/>
        <v>N/A</v>
      </c>
      <c r="G218" s="24">
        <v>0</v>
      </c>
      <c r="H218" s="7" t="str">
        <f t="shared" si="56"/>
        <v>N/A</v>
      </c>
      <c r="I218" s="8" t="s">
        <v>1749</v>
      </c>
      <c r="J218" s="8" t="s">
        <v>1749</v>
      </c>
      <c r="K218" s="27" t="s">
        <v>734</v>
      </c>
      <c r="L218" s="87" t="str">
        <f t="shared" si="57"/>
        <v>N/A</v>
      </c>
    </row>
    <row r="219" spans="1:12" x14ac:dyDescent="0.25">
      <c r="A219" s="132" t="s">
        <v>1047</v>
      </c>
      <c r="B219" s="23" t="s">
        <v>213</v>
      </c>
      <c r="C219" s="24">
        <v>62</v>
      </c>
      <c r="D219" s="7" t="str">
        <f t="shared" si="54"/>
        <v>N/A</v>
      </c>
      <c r="E219" s="24">
        <v>96</v>
      </c>
      <c r="F219" s="7" t="str">
        <f t="shared" si="55"/>
        <v>N/A</v>
      </c>
      <c r="G219" s="24">
        <v>11</v>
      </c>
      <c r="H219" s="7" t="str">
        <f t="shared" si="56"/>
        <v>N/A</v>
      </c>
      <c r="I219" s="8">
        <v>54.84</v>
      </c>
      <c r="J219" s="8">
        <v>-97.9</v>
      </c>
      <c r="K219" s="27" t="s">
        <v>734</v>
      </c>
      <c r="L219" s="87" t="str">
        <f t="shared" si="57"/>
        <v>No</v>
      </c>
    </row>
    <row r="220" spans="1:12" ht="25" x14ac:dyDescent="0.25">
      <c r="A220" s="119" t="s">
        <v>1048</v>
      </c>
      <c r="B220" s="23" t="s">
        <v>213</v>
      </c>
      <c r="C220" s="24">
        <v>0</v>
      </c>
      <c r="D220" s="7" t="str">
        <f t="shared" si="54"/>
        <v>N/A</v>
      </c>
      <c r="E220" s="24">
        <v>0</v>
      </c>
      <c r="F220" s="7" t="str">
        <f t="shared" si="55"/>
        <v>N/A</v>
      </c>
      <c r="G220" s="24">
        <v>0</v>
      </c>
      <c r="H220" s="7" t="str">
        <f t="shared" si="56"/>
        <v>N/A</v>
      </c>
      <c r="I220" s="8" t="s">
        <v>1749</v>
      </c>
      <c r="J220" s="8" t="s">
        <v>1749</v>
      </c>
      <c r="K220" s="27" t="s">
        <v>734</v>
      </c>
      <c r="L220" s="87" t="str">
        <f t="shared" si="57"/>
        <v>N/A</v>
      </c>
    </row>
    <row r="221" spans="1:12" ht="25" x14ac:dyDescent="0.25">
      <c r="A221" s="119" t="s">
        <v>1049</v>
      </c>
      <c r="B221" s="23" t="s">
        <v>213</v>
      </c>
      <c r="C221" s="24">
        <v>0</v>
      </c>
      <c r="D221" s="7" t="str">
        <f t="shared" si="54"/>
        <v>N/A</v>
      </c>
      <c r="E221" s="24">
        <v>0</v>
      </c>
      <c r="F221" s="7" t="str">
        <f t="shared" si="55"/>
        <v>N/A</v>
      </c>
      <c r="G221" s="24">
        <v>0</v>
      </c>
      <c r="H221" s="7" t="str">
        <f t="shared" si="56"/>
        <v>N/A</v>
      </c>
      <c r="I221" s="8" t="s">
        <v>1749</v>
      </c>
      <c r="J221" s="8" t="s">
        <v>1749</v>
      </c>
      <c r="K221" s="27" t="s">
        <v>734</v>
      </c>
      <c r="L221" s="87" t="str">
        <f t="shared" si="57"/>
        <v>N/A</v>
      </c>
    </row>
    <row r="222" spans="1:12" ht="25" x14ac:dyDescent="0.25">
      <c r="A222" s="119" t="s">
        <v>1050</v>
      </c>
      <c r="B222" s="23" t="s">
        <v>213</v>
      </c>
      <c r="C222" s="24">
        <v>24</v>
      </c>
      <c r="D222" s="7" t="str">
        <f t="shared" si="54"/>
        <v>N/A</v>
      </c>
      <c r="E222" s="24">
        <v>38</v>
      </c>
      <c r="F222" s="7" t="str">
        <f t="shared" si="55"/>
        <v>N/A</v>
      </c>
      <c r="G222" s="24">
        <v>0</v>
      </c>
      <c r="H222" s="7" t="str">
        <f t="shared" si="56"/>
        <v>N/A</v>
      </c>
      <c r="I222" s="8">
        <v>58.33</v>
      </c>
      <c r="J222" s="8">
        <v>-100</v>
      </c>
      <c r="K222" s="27" t="s">
        <v>734</v>
      </c>
      <c r="L222" s="87" t="str">
        <f t="shared" si="57"/>
        <v>No</v>
      </c>
    </row>
    <row r="223" spans="1:12" ht="25" x14ac:dyDescent="0.25">
      <c r="A223" s="119" t="s">
        <v>1051</v>
      </c>
      <c r="B223" s="23" t="s">
        <v>213</v>
      </c>
      <c r="C223" s="24">
        <v>30</v>
      </c>
      <c r="D223" s="7" t="str">
        <f t="shared" si="54"/>
        <v>N/A</v>
      </c>
      <c r="E223" s="24">
        <v>28</v>
      </c>
      <c r="F223" s="7" t="str">
        <f t="shared" si="55"/>
        <v>N/A</v>
      </c>
      <c r="G223" s="24">
        <v>0</v>
      </c>
      <c r="H223" s="7" t="str">
        <f t="shared" si="56"/>
        <v>N/A</v>
      </c>
      <c r="I223" s="8">
        <v>-6.67</v>
      </c>
      <c r="J223" s="8">
        <v>-100</v>
      </c>
      <c r="K223" s="27" t="s">
        <v>734</v>
      </c>
      <c r="L223" s="87" t="str">
        <f t="shared" si="57"/>
        <v>No</v>
      </c>
    </row>
    <row r="224" spans="1:12" ht="25" x14ac:dyDescent="0.25">
      <c r="A224" s="119" t="s">
        <v>1733</v>
      </c>
      <c r="B224" s="23" t="s">
        <v>213</v>
      </c>
      <c r="C224" s="24">
        <v>11</v>
      </c>
      <c r="D224" s="7" t="str">
        <f t="shared" si="54"/>
        <v>N/A</v>
      </c>
      <c r="E224" s="24">
        <v>30</v>
      </c>
      <c r="F224" s="7" t="str">
        <f t="shared" si="55"/>
        <v>N/A</v>
      </c>
      <c r="G224" s="24">
        <v>11</v>
      </c>
      <c r="H224" s="7" t="str">
        <f t="shared" ref="H224:H230" si="58">IF($B224="N/A","N/A",IF(G224&gt;10,"No",IF(G224&lt;-10,"No","Yes")))</f>
        <v>N/A</v>
      </c>
      <c r="I224" s="8">
        <v>275</v>
      </c>
      <c r="J224" s="8">
        <v>-93.3</v>
      </c>
      <c r="K224" s="27" t="s">
        <v>734</v>
      </c>
      <c r="L224" s="87" t="str">
        <f t="shared" ref="L224:L235" si="59">IF(J224="Div by 0", "N/A", IF(K224="N/A","N/A", IF(J224&gt;VALUE(MID(K224,1,2)), "No", IF(J224&lt;-1*VALUE(MID(K224,1,2)), "No", "Yes"))))</f>
        <v>No</v>
      </c>
    </row>
    <row r="225" spans="1:12" x14ac:dyDescent="0.25">
      <c r="A225" s="132" t="s">
        <v>1052</v>
      </c>
      <c r="B225" s="23" t="s">
        <v>213</v>
      </c>
      <c r="C225" s="24">
        <v>0</v>
      </c>
      <c r="D225" s="7" t="str">
        <f t="shared" si="54"/>
        <v>N/A</v>
      </c>
      <c r="E225" s="24">
        <v>0</v>
      </c>
      <c r="F225" s="7" t="str">
        <f t="shared" si="55"/>
        <v>N/A</v>
      </c>
      <c r="G225" s="24">
        <v>27609</v>
      </c>
      <c r="H225" s="7" t="str">
        <f t="shared" si="58"/>
        <v>N/A</v>
      </c>
      <c r="I225" s="8" t="s">
        <v>1749</v>
      </c>
      <c r="J225" s="8" t="s">
        <v>1749</v>
      </c>
      <c r="K225" s="27" t="s">
        <v>734</v>
      </c>
      <c r="L225" s="87" t="str">
        <f t="shared" si="59"/>
        <v>N/A</v>
      </c>
    </row>
    <row r="226" spans="1:12" ht="25" x14ac:dyDescent="0.25">
      <c r="A226" s="119" t="s">
        <v>1053</v>
      </c>
      <c r="B226" s="23" t="s">
        <v>213</v>
      </c>
      <c r="C226" s="24">
        <v>0</v>
      </c>
      <c r="D226" s="7" t="str">
        <f t="shared" si="54"/>
        <v>N/A</v>
      </c>
      <c r="E226" s="24">
        <v>0</v>
      </c>
      <c r="F226" s="7" t="str">
        <f t="shared" si="55"/>
        <v>N/A</v>
      </c>
      <c r="G226" s="24">
        <v>0</v>
      </c>
      <c r="H226" s="7" t="str">
        <f t="shared" si="58"/>
        <v>N/A</v>
      </c>
      <c r="I226" s="8" t="s">
        <v>1749</v>
      </c>
      <c r="J226" s="8" t="s">
        <v>1749</v>
      </c>
      <c r="K226" s="27" t="s">
        <v>734</v>
      </c>
      <c r="L226" s="87" t="str">
        <f t="shared" si="59"/>
        <v>N/A</v>
      </c>
    </row>
    <row r="227" spans="1:12" ht="25" x14ac:dyDescent="0.25">
      <c r="A227" s="119" t="s">
        <v>1054</v>
      </c>
      <c r="B227" s="23" t="s">
        <v>213</v>
      </c>
      <c r="C227" s="24">
        <v>0</v>
      </c>
      <c r="D227" s="7" t="str">
        <f t="shared" si="54"/>
        <v>N/A</v>
      </c>
      <c r="E227" s="24">
        <v>0</v>
      </c>
      <c r="F227" s="7" t="str">
        <f t="shared" si="55"/>
        <v>N/A</v>
      </c>
      <c r="G227" s="24">
        <v>0</v>
      </c>
      <c r="H227" s="7" t="str">
        <f t="shared" si="58"/>
        <v>N/A</v>
      </c>
      <c r="I227" s="8" t="s">
        <v>1749</v>
      </c>
      <c r="J227" s="8" t="s">
        <v>1749</v>
      </c>
      <c r="K227" s="27" t="s">
        <v>734</v>
      </c>
      <c r="L227" s="87" t="str">
        <f t="shared" si="59"/>
        <v>N/A</v>
      </c>
    </row>
    <row r="228" spans="1:12" ht="25" x14ac:dyDescent="0.25">
      <c r="A228" s="119" t="s">
        <v>1055</v>
      </c>
      <c r="B228" s="23" t="s">
        <v>213</v>
      </c>
      <c r="C228" s="24">
        <v>0</v>
      </c>
      <c r="D228" s="7" t="str">
        <f t="shared" si="54"/>
        <v>N/A</v>
      </c>
      <c r="E228" s="24">
        <v>0</v>
      </c>
      <c r="F228" s="7" t="str">
        <f t="shared" si="55"/>
        <v>N/A</v>
      </c>
      <c r="G228" s="24">
        <v>0</v>
      </c>
      <c r="H228" s="7" t="str">
        <f t="shared" si="58"/>
        <v>N/A</v>
      </c>
      <c r="I228" s="8" t="s">
        <v>1749</v>
      </c>
      <c r="J228" s="8" t="s">
        <v>1749</v>
      </c>
      <c r="K228" s="27" t="s">
        <v>734</v>
      </c>
      <c r="L228" s="87" t="str">
        <f t="shared" si="59"/>
        <v>N/A</v>
      </c>
    </row>
    <row r="229" spans="1:12" ht="25" x14ac:dyDescent="0.25">
      <c r="A229" s="119" t="s">
        <v>1056</v>
      </c>
      <c r="B229" s="23" t="s">
        <v>213</v>
      </c>
      <c r="C229" s="24">
        <v>0</v>
      </c>
      <c r="D229" s="7" t="str">
        <f t="shared" si="54"/>
        <v>N/A</v>
      </c>
      <c r="E229" s="24">
        <v>0</v>
      </c>
      <c r="F229" s="7" t="str">
        <f t="shared" si="55"/>
        <v>N/A</v>
      </c>
      <c r="G229" s="24">
        <v>0</v>
      </c>
      <c r="H229" s="7" t="str">
        <f t="shared" si="58"/>
        <v>N/A</v>
      </c>
      <c r="I229" s="8" t="s">
        <v>1749</v>
      </c>
      <c r="J229" s="8" t="s">
        <v>1749</v>
      </c>
      <c r="K229" s="27" t="s">
        <v>734</v>
      </c>
      <c r="L229" s="87" t="str">
        <f t="shared" si="59"/>
        <v>N/A</v>
      </c>
    </row>
    <row r="230" spans="1:12" ht="25" x14ac:dyDescent="0.25">
      <c r="A230" s="119" t="s">
        <v>1734</v>
      </c>
      <c r="B230" s="23" t="s">
        <v>213</v>
      </c>
      <c r="C230" s="24">
        <v>0</v>
      </c>
      <c r="D230" s="7" t="str">
        <f t="shared" si="54"/>
        <v>N/A</v>
      </c>
      <c r="E230" s="24">
        <v>0</v>
      </c>
      <c r="F230" s="7" t="str">
        <f t="shared" si="55"/>
        <v>N/A</v>
      </c>
      <c r="G230" s="24">
        <v>27609</v>
      </c>
      <c r="H230" s="7" t="str">
        <f t="shared" si="58"/>
        <v>N/A</v>
      </c>
      <c r="I230" s="8" t="s">
        <v>1749</v>
      </c>
      <c r="J230" s="8" t="s">
        <v>1749</v>
      </c>
      <c r="K230" s="27" t="s">
        <v>734</v>
      </c>
      <c r="L230" s="87" t="str">
        <f t="shared" si="59"/>
        <v>N/A</v>
      </c>
    </row>
    <row r="231" spans="1:12" x14ac:dyDescent="0.25">
      <c r="A231" s="119" t="s">
        <v>1057</v>
      </c>
      <c r="B231" s="23" t="s">
        <v>289</v>
      </c>
      <c r="C231" s="4">
        <v>4.5620864149000004</v>
      </c>
      <c r="D231" s="7" t="str">
        <f>IF($B231="N/A","N/A",IF(C231&lt;15,"Yes","No"))</f>
        <v>Yes</v>
      </c>
      <c r="E231" s="4">
        <v>5.1092449464999996</v>
      </c>
      <c r="F231" s="7" t="str">
        <f>IF($B231="N/A","N/A",IF(E231&lt;15,"Yes","No"))</f>
        <v>Yes</v>
      </c>
      <c r="G231" s="4">
        <v>6.9489091033000001</v>
      </c>
      <c r="H231" s="7" t="str">
        <f>IF($B231="N/A","N/A",IF(G231&lt;15,"Yes","No"))</f>
        <v>Yes</v>
      </c>
      <c r="I231" s="8">
        <v>11.99</v>
      </c>
      <c r="J231" s="8">
        <v>36.01</v>
      </c>
      <c r="K231" s="27" t="s">
        <v>734</v>
      </c>
      <c r="L231" s="87" t="str">
        <f t="shared" si="59"/>
        <v>No</v>
      </c>
    </row>
    <row r="232" spans="1:12" x14ac:dyDescent="0.25">
      <c r="A232" s="119" t="s">
        <v>1058</v>
      </c>
      <c r="B232" s="23" t="s">
        <v>213</v>
      </c>
      <c r="C232" s="24">
        <v>361</v>
      </c>
      <c r="D232" s="7" t="str">
        <f t="shared" ref="D232" si="60">IF($B232="N/A","N/A",IF(C232&gt;10,"No",IF(C232&lt;-10,"No","Yes")))</f>
        <v>N/A</v>
      </c>
      <c r="E232" s="24">
        <v>549</v>
      </c>
      <c r="F232" s="7" t="str">
        <f t="shared" ref="F232" si="61">IF($B232="N/A","N/A",IF(E232&gt;10,"No",IF(E232&lt;-10,"No","Yes")))</f>
        <v>N/A</v>
      </c>
      <c r="G232" s="24">
        <v>141</v>
      </c>
      <c r="H232" s="7" t="str">
        <f t="shared" ref="H232" si="62">IF($B232="N/A","N/A",IF(G232&gt;10,"No",IF(G232&lt;-10,"No","Yes")))</f>
        <v>N/A</v>
      </c>
      <c r="I232" s="8">
        <v>52.08</v>
      </c>
      <c r="J232" s="8">
        <v>-74.3</v>
      </c>
      <c r="K232" s="27" t="s">
        <v>734</v>
      </c>
      <c r="L232" s="87" t="str">
        <f t="shared" si="59"/>
        <v>No</v>
      </c>
    </row>
    <row r="233" spans="1:12" x14ac:dyDescent="0.25">
      <c r="A233" s="119" t="s">
        <v>1059</v>
      </c>
      <c r="B233" s="23" t="s">
        <v>279</v>
      </c>
      <c r="C233" s="4">
        <v>1.4510229510999999</v>
      </c>
      <c r="D233" s="7" t="str">
        <f>IF($B233="N/A","N/A",IF(C233&lt;10,"Yes","No"))</f>
        <v>Yes</v>
      </c>
      <c r="E233" s="4">
        <v>2.1045771678</v>
      </c>
      <c r="F233" s="7" t="str">
        <f>IF($B233="N/A","N/A",IF(E233&lt;10,"Yes","No"))</f>
        <v>Yes</v>
      </c>
      <c r="G233" s="4">
        <v>0.51552045629999999</v>
      </c>
      <c r="H233" s="7" t="str">
        <f>IF($B233="N/A","N/A",IF(G233&lt;10,"Yes","No"))</f>
        <v>Yes</v>
      </c>
      <c r="I233" s="8">
        <v>45.04</v>
      </c>
      <c r="J233" s="8">
        <v>-75.5</v>
      </c>
      <c r="K233" s="27" t="s">
        <v>734</v>
      </c>
      <c r="L233" s="87" t="str">
        <f t="shared" si="59"/>
        <v>No</v>
      </c>
    </row>
    <row r="234" spans="1:12" x14ac:dyDescent="0.25">
      <c r="A234" s="110" t="s">
        <v>72</v>
      </c>
      <c r="B234" s="23" t="s">
        <v>213</v>
      </c>
      <c r="C234" s="4">
        <v>0</v>
      </c>
      <c r="D234" s="7" t="str">
        <f t="shared" si="54"/>
        <v>N/A</v>
      </c>
      <c r="E234" s="4">
        <v>0</v>
      </c>
      <c r="F234" s="7" t="str">
        <f t="shared" si="55"/>
        <v>N/A</v>
      </c>
      <c r="G234" s="4">
        <v>0</v>
      </c>
      <c r="H234" s="7" t="str">
        <f>IF($B234="N/A","N/A",IF(G234&gt;10,"No",IF(G234&lt;-10,"No","Yes")))</f>
        <v>N/A</v>
      </c>
      <c r="I234" s="8" t="s">
        <v>1749</v>
      </c>
      <c r="J234" s="8" t="s">
        <v>1749</v>
      </c>
      <c r="K234" s="27" t="s">
        <v>734</v>
      </c>
      <c r="L234" s="87" t="str">
        <f t="shared" si="59"/>
        <v>N/A</v>
      </c>
    </row>
    <row r="235" spans="1:12" ht="25" x14ac:dyDescent="0.25">
      <c r="A235" s="119" t="s">
        <v>1060</v>
      </c>
      <c r="B235" s="23" t="s">
        <v>289</v>
      </c>
      <c r="C235" s="5">
        <v>4.5620864149000004</v>
      </c>
      <c r="D235" s="7" t="str">
        <f>IF($B235="N/A","N/A",IF(C235&lt;15,"Yes","No"))</f>
        <v>Yes</v>
      </c>
      <c r="E235" s="5">
        <v>5.1092449464999996</v>
      </c>
      <c r="F235" s="7" t="str">
        <f>IF($B235="N/A","N/A",IF(E235&lt;15,"Yes","No"))</f>
        <v>Yes</v>
      </c>
      <c r="G235" s="5">
        <v>6.9489091033000001</v>
      </c>
      <c r="H235" s="7" t="str">
        <f>IF($B235="N/A","N/A",IF(G235&lt;15,"Yes","No"))</f>
        <v>Yes</v>
      </c>
      <c r="I235" s="8">
        <v>11.99</v>
      </c>
      <c r="J235" s="8">
        <v>36.01</v>
      </c>
      <c r="K235" s="27" t="s">
        <v>734</v>
      </c>
      <c r="L235" s="87" t="str">
        <f t="shared" si="59"/>
        <v>No</v>
      </c>
    </row>
    <row r="236" spans="1:12" ht="25" x14ac:dyDescent="0.25">
      <c r="A236" s="119" t="s">
        <v>152</v>
      </c>
      <c r="B236" s="23" t="s">
        <v>213</v>
      </c>
      <c r="C236" s="24">
        <v>146</v>
      </c>
      <c r="D236" s="7" t="str">
        <f>IF($B236="N/A","N/A",IF(C236&gt;10,"No",IF(C236&lt;-10,"No","Yes")))</f>
        <v>N/A</v>
      </c>
      <c r="E236" s="24">
        <v>210</v>
      </c>
      <c r="F236" s="7" t="str">
        <f>IF($B236="N/A","N/A",IF(E236&gt;10,"No",IF(E236&lt;-10,"No","Yes")))</f>
        <v>N/A</v>
      </c>
      <c r="G236" s="24">
        <v>23228</v>
      </c>
      <c r="H236" s="7" t="str">
        <f>IF($B236="N/A","N/A",IF(G236&gt;10,"No",IF(G236&lt;-10,"No","Yes")))</f>
        <v>N/A</v>
      </c>
      <c r="I236" s="8">
        <v>43.84</v>
      </c>
      <c r="J236" s="8">
        <v>10961</v>
      </c>
      <c r="K236" s="27" t="s">
        <v>734</v>
      </c>
      <c r="L236" s="87" t="str">
        <f>IF(J236="Div by 0", "N/A", IF(K236="N/A","N/A", IF(J236&gt;VALUE(MID(K236,1,2)), "No", IF(J236&lt;-1*VALUE(MID(K236,1,2)), "No", "Yes"))))</f>
        <v>No</v>
      </c>
    </row>
    <row r="237" spans="1:12" x14ac:dyDescent="0.25">
      <c r="A237" s="119" t="s">
        <v>1061</v>
      </c>
      <c r="B237" s="23" t="s">
        <v>213</v>
      </c>
      <c r="C237" s="24">
        <v>24879</v>
      </c>
      <c r="D237" s="7" t="str">
        <f t="shared" ref="D237:D242" si="63">IF($B237="N/A","N/A",IF(C237&gt;10,"No",IF(C237&lt;-10,"No","Yes")))</f>
        <v>N/A</v>
      </c>
      <c r="E237" s="24">
        <v>26086</v>
      </c>
      <c r="F237" s="7" t="str">
        <f t="shared" ref="F237:F242" si="64">IF($B237="N/A","N/A",IF(E237&gt;10,"No",IF(E237&lt;-10,"No","Yes")))</f>
        <v>N/A</v>
      </c>
      <c r="G237" s="24">
        <v>27351</v>
      </c>
      <c r="H237" s="7" t="str">
        <f>IF($B237="N/A","N/A",IF(G237&gt;10,"No",IF(G237&lt;-10,"No","Yes")))</f>
        <v>N/A</v>
      </c>
      <c r="I237" s="8">
        <v>4.851</v>
      </c>
      <c r="J237" s="8">
        <v>4.8490000000000002</v>
      </c>
      <c r="K237" s="27" t="s">
        <v>734</v>
      </c>
      <c r="L237" s="87" t="str">
        <f>IF(J237="Div by 0", "N/A", IF(OR(J237="N/A",K237="N/A"),"N/A", IF(J237&gt;VALUE(MID(K237,1,2)), "No", IF(J237&lt;-1*VALUE(MID(K237,1,2)), "No", "Yes"))))</f>
        <v>Yes</v>
      </c>
    </row>
    <row r="238" spans="1:12" ht="25" x14ac:dyDescent="0.25">
      <c r="A238" s="119" t="s">
        <v>1062</v>
      </c>
      <c r="B238" s="23" t="s">
        <v>213</v>
      </c>
      <c r="C238" s="4">
        <v>100</v>
      </c>
      <c r="D238" s="7" t="str">
        <f t="shared" si="63"/>
        <v>N/A</v>
      </c>
      <c r="E238" s="4">
        <v>100</v>
      </c>
      <c r="F238" s="7" t="str">
        <f t="shared" si="64"/>
        <v>N/A</v>
      </c>
      <c r="G238" s="4">
        <v>100</v>
      </c>
      <c r="H238" s="7" t="str">
        <f t="shared" ref="H238:H242" si="65">IF($B238="N/A","N/A",IF(G238&gt;10,"No",IF(G238&lt;-10,"No","Yes")))</f>
        <v>N/A</v>
      </c>
      <c r="I238" s="8">
        <v>0</v>
      </c>
      <c r="J238" s="8">
        <v>0</v>
      </c>
      <c r="K238" s="27" t="s">
        <v>213</v>
      </c>
      <c r="L238" s="87" t="str">
        <f t="shared" ref="L238:L242" si="66">IF(J238="Div by 0", "N/A", IF(OR(J238="N/A",K238="N/A"),"N/A", IF(J238&gt;VALUE(MID(K238,1,2)), "No", IF(J238&lt;-1*VALUE(MID(K238,1,2)), "No", "Yes"))))</f>
        <v>N/A</v>
      </c>
    </row>
    <row r="239" spans="1:12" ht="25" x14ac:dyDescent="0.25">
      <c r="A239" s="110" t="s">
        <v>1063</v>
      </c>
      <c r="B239" s="23" t="s">
        <v>213</v>
      </c>
      <c r="C239" s="24">
        <v>0</v>
      </c>
      <c r="D239" s="7" t="str">
        <f t="shared" si="63"/>
        <v>N/A</v>
      </c>
      <c r="E239" s="24">
        <v>0</v>
      </c>
      <c r="F239" s="7" t="str">
        <f t="shared" si="64"/>
        <v>N/A</v>
      </c>
      <c r="G239" s="24">
        <v>0</v>
      </c>
      <c r="H239" s="7" t="str">
        <f t="shared" si="65"/>
        <v>N/A</v>
      </c>
      <c r="I239" s="8" t="s">
        <v>1749</v>
      </c>
      <c r="J239" s="8" t="s">
        <v>1749</v>
      </c>
      <c r="K239" s="27" t="s">
        <v>213</v>
      </c>
      <c r="L239" s="87" t="str">
        <f t="shared" si="66"/>
        <v>N/A</v>
      </c>
    </row>
    <row r="240" spans="1:12" ht="25" x14ac:dyDescent="0.25">
      <c r="A240" s="119" t="s">
        <v>1064</v>
      </c>
      <c r="B240" s="23" t="s">
        <v>213</v>
      </c>
      <c r="C240" s="4" t="s">
        <v>1749</v>
      </c>
      <c r="D240" s="7" t="str">
        <f t="shared" si="63"/>
        <v>N/A</v>
      </c>
      <c r="E240" s="4" t="s">
        <v>1749</v>
      </c>
      <c r="F240" s="7" t="str">
        <f t="shared" si="64"/>
        <v>N/A</v>
      </c>
      <c r="G240" s="4" t="s">
        <v>1749</v>
      </c>
      <c r="H240" s="7" t="str">
        <f t="shared" si="65"/>
        <v>N/A</v>
      </c>
      <c r="I240" s="8" t="s">
        <v>1749</v>
      </c>
      <c r="J240" s="8" t="s">
        <v>1749</v>
      </c>
      <c r="K240" s="27" t="s">
        <v>213</v>
      </c>
      <c r="L240" s="87" t="str">
        <f t="shared" si="66"/>
        <v>N/A</v>
      </c>
    </row>
    <row r="241" spans="1:12" x14ac:dyDescent="0.25">
      <c r="A241" s="119" t="s">
        <v>1065</v>
      </c>
      <c r="B241" s="23" t="s">
        <v>213</v>
      </c>
      <c r="C241" s="24">
        <v>0</v>
      </c>
      <c r="D241" s="7" t="str">
        <f t="shared" si="63"/>
        <v>N/A</v>
      </c>
      <c r="E241" s="24">
        <v>0</v>
      </c>
      <c r="F241" s="7" t="str">
        <f t="shared" si="64"/>
        <v>N/A</v>
      </c>
      <c r="G241" s="24">
        <v>0</v>
      </c>
      <c r="H241" s="7" t="str">
        <f t="shared" si="65"/>
        <v>N/A</v>
      </c>
      <c r="I241" s="8" t="s">
        <v>1749</v>
      </c>
      <c r="J241" s="8" t="s">
        <v>1749</v>
      </c>
      <c r="K241" s="27" t="s">
        <v>213</v>
      </c>
      <c r="L241" s="87" t="str">
        <f t="shared" si="66"/>
        <v>N/A</v>
      </c>
    </row>
    <row r="242" spans="1:12" ht="25" x14ac:dyDescent="0.25">
      <c r="A242" s="119" t="s">
        <v>1066</v>
      </c>
      <c r="B242" s="23" t="s">
        <v>213</v>
      </c>
      <c r="C242" s="4">
        <v>4.5620864149000004</v>
      </c>
      <c r="D242" s="7" t="str">
        <f t="shared" si="63"/>
        <v>N/A</v>
      </c>
      <c r="E242" s="4">
        <v>5.1092449464999996</v>
      </c>
      <c r="F242" s="7" t="str">
        <f t="shared" si="64"/>
        <v>N/A</v>
      </c>
      <c r="G242" s="4">
        <v>6.9489091033000001</v>
      </c>
      <c r="H242" s="7" t="str">
        <f t="shared" si="65"/>
        <v>N/A</v>
      </c>
      <c r="I242" s="8">
        <v>11.99</v>
      </c>
      <c r="J242" s="8">
        <v>36.01</v>
      </c>
      <c r="K242" s="27" t="s">
        <v>213</v>
      </c>
      <c r="L242" s="87" t="str">
        <f t="shared" si="66"/>
        <v>N/A</v>
      </c>
    </row>
    <row r="243" spans="1:12" x14ac:dyDescent="0.25">
      <c r="A243" s="132" t="s">
        <v>1067</v>
      </c>
      <c r="B243" s="23" t="s">
        <v>213</v>
      </c>
      <c r="C243" s="24">
        <v>0</v>
      </c>
      <c r="D243" s="7" t="str">
        <f>IF($B243="N/A","N/A",IF(C243&gt;10,"No",IF(C243&lt;-10,"No","Yes")))</f>
        <v>N/A</v>
      </c>
      <c r="E243" s="24">
        <v>0</v>
      </c>
      <c r="F243" s="7" t="str">
        <f>IF($B243="N/A","N/A",IF(E243&gt;10,"No",IF(E243&lt;-10,"No","Yes")))</f>
        <v>N/A</v>
      </c>
      <c r="G243" s="24">
        <v>0</v>
      </c>
      <c r="H243" s="7" t="str">
        <f>IF($B243="N/A","N/A",IF(G243&gt;10,"No",IF(G243&lt;-10,"No","Yes")))</f>
        <v>N/A</v>
      </c>
      <c r="I243" s="8" t="s">
        <v>1749</v>
      </c>
      <c r="J243" s="8" t="s">
        <v>1749</v>
      </c>
      <c r="K243" s="27" t="s">
        <v>734</v>
      </c>
      <c r="L243" s="87" t="str">
        <f t="shared" ref="L243:L276" si="67">IF(J243="Div by 0", "N/A", IF(K243="N/A","N/A", IF(J243&gt;VALUE(MID(K243,1,2)), "No", IF(J243&lt;-1*VALUE(MID(K243,1,2)), "No", "Yes"))))</f>
        <v>N/A</v>
      </c>
    </row>
    <row r="244" spans="1:12" x14ac:dyDescent="0.25">
      <c r="A244" s="110" t="s">
        <v>1068</v>
      </c>
      <c r="B244" s="23" t="s">
        <v>213</v>
      </c>
      <c r="C244" s="4">
        <v>0</v>
      </c>
      <c r="D244" s="7" t="str">
        <f>IF($B244="N/A","N/A",IF(C244&gt;10,"No",IF(C244&lt;-10,"No","Yes")))</f>
        <v>N/A</v>
      </c>
      <c r="E244" s="4">
        <v>0</v>
      </c>
      <c r="F244" s="7" t="str">
        <f>IF($B244="N/A","N/A",IF(E244&gt;10,"No",IF(E244&lt;-10,"No","Yes")))</f>
        <v>N/A</v>
      </c>
      <c r="G244" s="4">
        <v>0</v>
      </c>
      <c r="H244" s="7" t="str">
        <f>IF($B244="N/A","N/A",IF(G244&gt;10,"No",IF(G244&lt;-10,"No","Yes")))</f>
        <v>N/A</v>
      </c>
      <c r="I244" s="8" t="s">
        <v>1749</v>
      </c>
      <c r="J244" s="8" t="s">
        <v>1749</v>
      </c>
      <c r="K244" s="27" t="s">
        <v>734</v>
      </c>
      <c r="L244" s="87" t="str">
        <f t="shared" si="67"/>
        <v>N/A</v>
      </c>
    </row>
    <row r="245" spans="1:12" x14ac:dyDescent="0.25">
      <c r="A245" s="110" t="s">
        <v>1069</v>
      </c>
      <c r="B245" s="23" t="s">
        <v>213</v>
      </c>
      <c r="C245" s="4">
        <v>0</v>
      </c>
      <c r="D245" s="7" t="str">
        <f>IF($B245="N/A","N/A",IF(C245&gt;10,"No",IF(C245&lt;-10,"No","Yes")))</f>
        <v>N/A</v>
      </c>
      <c r="E245" s="4">
        <v>0</v>
      </c>
      <c r="F245" s="7" t="str">
        <f>IF($B245="N/A","N/A",IF(E245&gt;10,"No",IF(E245&lt;-10,"No","Yes")))</f>
        <v>N/A</v>
      </c>
      <c r="G245" s="4">
        <v>0</v>
      </c>
      <c r="H245" s="7" t="str">
        <f>IF($B245="N/A","N/A",IF(G245&gt;10,"No",IF(G245&lt;-10,"No","Yes")))</f>
        <v>N/A</v>
      </c>
      <c r="I245" s="8" t="s">
        <v>1749</v>
      </c>
      <c r="J245" s="8" t="s">
        <v>1749</v>
      </c>
      <c r="K245" s="27" t="s">
        <v>734</v>
      </c>
      <c r="L245" s="87" t="str">
        <f t="shared" si="67"/>
        <v>N/A</v>
      </c>
    </row>
    <row r="246" spans="1:12" x14ac:dyDescent="0.25">
      <c r="A246" s="110" t="s">
        <v>1070</v>
      </c>
      <c r="B246" s="23"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1749</v>
      </c>
      <c r="J246" s="8" t="s">
        <v>1749</v>
      </c>
      <c r="K246" s="27" t="s">
        <v>734</v>
      </c>
      <c r="L246" s="87" t="str">
        <f t="shared" si="67"/>
        <v>N/A</v>
      </c>
    </row>
    <row r="247" spans="1:12" x14ac:dyDescent="0.25">
      <c r="A247" s="110" t="s">
        <v>1071</v>
      </c>
      <c r="B247" s="23" t="s">
        <v>213</v>
      </c>
      <c r="C247" s="4">
        <v>0</v>
      </c>
      <c r="D247" s="7" t="str">
        <f t="shared" si="68"/>
        <v>N/A</v>
      </c>
      <c r="E247" s="4">
        <v>0</v>
      </c>
      <c r="F247" s="7" t="str">
        <f t="shared" si="69"/>
        <v>N/A</v>
      </c>
      <c r="G247" s="4">
        <v>0</v>
      </c>
      <c r="H247" s="7" t="str">
        <f t="shared" si="70"/>
        <v>N/A</v>
      </c>
      <c r="I247" s="8" t="s">
        <v>1749</v>
      </c>
      <c r="J247" s="8" t="s">
        <v>1749</v>
      </c>
      <c r="K247" s="27" t="s">
        <v>734</v>
      </c>
      <c r="L247" s="87" t="str">
        <f t="shared" si="67"/>
        <v>N/A</v>
      </c>
    </row>
    <row r="248" spans="1:12" x14ac:dyDescent="0.25">
      <c r="A248" s="110" t="s">
        <v>1072</v>
      </c>
      <c r="B248" s="23" t="s">
        <v>213</v>
      </c>
      <c r="C248" s="4" t="s">
        <v>1749</v>
      </c>
      <c r="D248" s="7" t="str">
        <f t="shared" si="68"/>
        <v>N/A</v>
      </c>
      <c r="E248" s="4" t="s">
        <v>1749</v>
      </c>
      <c r="F248" s="7" t="str">
        <f t="shared" si="69"/>
        <v>N/A</v>
      </c>
      <c r="G248" s="4" t="s">
        <v>1749</v>
      </c>
      <c r="H248" s="7" t="str">
        <f t="shared" si="70"/>
        <v>N/A</v>
      </c>
      <c r="I248" s="8" t="s">
        <v>1749</v>
      </c>
      <c r="J248" s="8" t="s">
        <v>1749</v>
      </c>
      <c r="K248" s="27" t="s">
        <v>734</v>
      </c>
      <c r="L248" s="87" t="str">
        <f t="shared" si="67"/>
        <v>N/A</v>
      </c>
    </row>
    <row r="249" spans="1:12" x14ac:dyDescent="0.25">
      <c r="A249" s="132" t="s">
        <v>1073</v>
      </c>
      <c r="B249" s="23" t="s">
        <v>213</v>
      </c>
      <c r="C249" s="24">
        <v>0</v>
      </c>
      <c r="D249" s="7" t="str">
        <f t="shared" si="68"/>
        <v>N/A</v>
      </c>
      <c r="E249" s="24">
        <v>0</v>
      </c>
      <c r="F249" s="7" t="str">
        <f t="shared" si="69"/>
        <v>N/A</v>
      </c>
      <c r="G249" s="24">
        <v>0</v>
      </c>
      <c r="H249" s="7" t="str">
        <f t="shared" si="70"/>
        <v>N/A</v>
      </c>
      <c r="I249" s="8" t="s">
        <v>1749</v>
      </c>
      <c r="J249" s="8" t="s">
        <v>1749</v>
      </c>
      <c r="K249" s="27" t="s">
        <v>734</v>
      </c>
      <c r="L249" s="87" t="str">
        <f t="shared" si="67"/>
        <v>N/A</v>
      </c>
    </row>
    <row r="250" spans="1:12" x14ac:dyDescent="0.25">
      <c r="A250" s="110" t="s">
        <v>1074</v>
      </c>
      <c r="B250" s="23" t="s">
        <v>213</v>
      </c>
      <c r="C250" s="4">
        <v>0</v>
      </c>
      <c r="D250" s="7" t="str">
        <f t="shared" si="68"/>
        <v>N/A</v>
      </c>
      <c r="E250" s="4">
        <v>0</v>
      </c>
      <c r="F250" s="7" t="str">
        <f t="shared" si="69"/>
        <v>N/A</v>
      </c>
      <c r="G250" s="4">
        <v>0</v>
      </c>
      <c r="H250" s="7" t="str">
        <f t="shared" si="70"/>
        <v>N/A</v>
      </c>
      <c r="I250" s="8" t="s">
        <v>1749</v>
      </c>
      <c r="J250" s="8" t="s">
        <v>1749</v>
      </c>
      <c r="K250" s="27" t="s">
        <v>734</v>
      </c>
      <c r="L250" s="87" t="str">
        <f t="shared" si="67"/>
        <v>N/A</v>
      </c>
    </row>
    <row r="251" spans="1:12" x14ac:dyDescent="0.25">
      <c r="A251" s="110" t="s">
        <v>1075</v>
      </c>
      <c r="B251" s="23" t="s">
        <v>213</v>
      </c>
      <c r="C251" s="4">
        <v>0</v>
      </c>
      <c r="D251" s="7" t="str">
        <f t="shared" si="68"/>
        <v>N/A</v>
      </c>
      <c r="E251" s="4">
        <v>0</v>
      </c>
      <c r="F251" s="7" t="str">
        <f t="shared" si="69"/>
        <v>N/A</v>
      </c>
      <c r="G251" s="4">
        <v>0</v>
      </c>
      <c r="H251" s="7" t="str">
        <f t="shared" si="70"/>
        <v>N/A</v>
      </c>
      <c r="I251" s="8" t="s">
        <v>1749</v>
      </c>
      <c r="J251" s="8" t="s">
        <v>1749</v>
      </c>
      <c r="K251" s="27" t="s">
        <v>734</v>
      </c>
      <c r="L251" s="87" t="str">
        <f t="shared" si="67"/>
        <v>N/A</v>
      </c>
    </row>
    <row r="252" spans="1:12" x14ac:dyDescent="0.25">
      <c r="A252" s="110" t="s">
        <v>1076</v>
      </c>
      <c r="B252" s="23" t="s">
        <v>213</v>
      </c>
      <c r="C252" s="4">
        <v>0</v>
      </c>
      <c r="D252" s="7" t="str">
        <f t="shared" si="68"/>
        <v>N/A</v>
      </c>
      <c r="E252" s="4">
        <v>0</v>
      </c>
      <c r="F252" s="7" t="str">
        <f t="shared" si="69"/>
        <v>N/A</v>
      </c>
      <c r="G252" s="4">
        <v>0</v>
      </c>
      <c r="H252" s="7" t="str">
        <f t="shared" si="70"/>
        <v>N/A</v>
      </c>
      <c r="I252" s="8" t="s">
        <v>1749</v>
      </c>
      <c r="J252" s="8" t="s">
        <v>1749</v>
      </c>
      <c r="K252" s="27" t="s">
        <v>734</v>
      </c>
      <c r="L252" s="87" t="str">
        <f t="shared" si="67"/>
        <v>N/A</v>
      </c>
    </row>
    <row r="253" spans="1:12" x14ac:dyDescent="0.25">
      <c r="A253" s="110" t="s">
        <v>1077</v>
      </c>
      <c r="B253" s="23" t="s">
        <v>213</v>
      </c>
      <c r="C253" s="4">
        <v>0</v>
      </c>
      <c r="D253" s="7" t="str">
        <f t="shared" si="68"/>
        <v>N/A</v>
      </c>
      <c r="E253" s="4">
        <v>0</v>
      </c>
      <c r="F253" s="7" t="str">
        <f t="shared" si="69"/>
        <v>N/A</v>
      </c>
      <c r="G253" s="4">
        <v>0</v>
      </c>
      <c r="H253" s="7" t="str">
        <f t="shared" si="70"/>
        <v>N/A</v>
      </c>
      <c r="I253" s="8" t="s">
        <v>1749</v>
      </c>
      <c r="J253" s="8" t="s">
        <v>1749</v>
      </c>
      <c r="K253" s="27" t="s">
        <v>734</v>
      </c>
      <c r="L253" s="87" t="str">
        <f t="shared" si="67"/>
        <v>N/A</v>
      </c>
    </row>
    <row r="254" spans="1:12" x14ac:dyDescent="0.25">
      <c r="A254" s="110" t="s">
        <v>1078</v>
      </c>
      <c r="B254" s="23" t="s">
        <v>213</v>
      </c>
      <c r="C254" s="4" t="s">
        <v>1749</v>
      </c>
      <c r="D254" s="7" t="str">
        <f t="shared" si="68"/>
        <v>N/A</v>
      </c>
      <c r="E254" s="4" t="s">
        <v>1749</v>
      </c>
      <c r="F254" s="7" t="str">
        <f t="shared" si="69"/>
        <v>N/A</v>
      </c>
      <c r="G254" s="4" t="s">
        <v>1749</v>
      </c>
      <c r="H254" s="7" t="str">
        <f t="shared" si="70"/>
        <v>N/A</v>
      </c>
      <c r="I254" s="8" t="s">
        <v>1749</v>
      </c>
      <c r="J254" s="8" t="s">
        <v>1749</v>
      </c>
      <c r="K254" s="27" t="s">
        <v>734</v>
      </c>
      <c r="L254" s="87" t="str">
        <f t="shared" si="67"/>
        <v>N/A</v>
      </c>
    </row>
    <row r="255" spans="1:12" x14ac:dyDescent="0.25">
      <c r="A255" s="110" t="s">
        <v>1079</v>
      </c>
      <c r="B255" s="23" t="s">
        <v>213</v>
      </c>
      <c r="C255" s="4" t="s">
        <v>1749</v>
      </c>
      <c r="D255" s="7" t="str">
        <f t="shared" si="68"/>
        <v>N/A</v>
      </c>
      <c r="E255" s="4" t="s">
        <v>1749</v>
      </c>
      <c r="F255" s="7" t="str">
        <f t="shared" si="69"/>
        <v>N/A</v>
      </c>
      <c r="G255" s="4" t="s">
        <v>1749</v>
      </c>
      <c r="H255" s="7" t="str">
        <f t="shared" si="70"/>
        <v>N/A</v>
      </c>
      <c r="I255" s="8" t="s">
        <v>1749</v>
      </c>
      <c r="J255" s="8" t="s">
        <v>1749</v>
      </c>
      <c r="K255" s="27" t="s">
        <v>734</v>
      </c>
      <c r="L255" s="87" t="str">
        <f>IF(J255="Div by 0", "N/A", IF(OR(J255="N/A",K255="N/A"),"N/A", IF(J255&gt;VALUE(MID(K255,1,2)), "No", IF(J255&lt;-1*VALUE(MID(K255,1,2)), "No", "Yes"))))</f>
        <v>N/A</v>
      </c>
    </row>
    <row r="256" spans="1:12" x14ac:dyDescent="0.25">
      <c r="A256" s="132" t="s">
        <v>1080</v>
      </c>
      <c r="B256" s="23" t="s">
        <v>213</v>
      </c>
      <c r="C256" s="24">
        <v>0</v>
      </c>
      <c r="D256" s="7" t="str">
        <f t="shared" si="68"/>
        <v>N/A</v>
      </c>
      <c r="E256" s="24">
        <v>0</v>
      </c>
      <c r="F256" s="7" t="str">
        <f t="shared" si="69"/>
        <v>N/A</v>
      </c>
      <c r="G256" s="24">
        <v>0</v>
      </c>
      <c r="H256" s="7" t="str">
        <f t="shared" si="70"/>
        <v>N/A</v>
      </c>
      <c r="I256" s="8" t="s">
        <v>1749</v>
      </c>
      <c r="J256" s="8" t="s">
        <v>1749</v>
      </c>
      <c r="K256" s="27" t="s">
        <v>734</v>
      </c>
      <c r="L256" s="87" t="str">
        <f t="shared" si="67"/>
        <v>N/A</v>
      </c>
    </row>
    <row r="257" spans="1:12" x14ac:dyDescent="0.25">
      <c r="A257" s="110" t="s">
        <v>1081</v>
      </c>
      <c r="B257" s="23" t="s">
        <v>213</v>
      </c>
      <c r="C257" s="4">
        <v>0</v>
      </c>
      <c r="D257" s="7" t="str">
        <f t="shared" si="68"/>
        <v>N/A</v>
      </c>
      <c r="E257" s="4">
        <v>0</v>
      </c>
      <c r="F257" s="7" t="str">
        <f t="shared" si="69"/>
        <v>N/A</v>
      </c>
      <c r="G257" s="4">
        <v>0</v>
      </c>
      <c r="H257" s="7" t="str">
        <f t="shared" si="70"/>
        <v>N/A</v>
      </c>
      <c r="I257" s="8" t="s">
        <v>1749</v>
      </c>
      <c r="J257" s="8" t="s">
        <v>1749</v>
      </c>
      <c r="K257" s="27" t="s">
        <v>734</v>
      </c>
      <c r="L257" s="87" t="str">
        <f t="shared" si="67"/>
        <v>N/A</v>
      </c>
    </row>
    <row r="258" spans="1:12" x14ac:dyDescent="0.25">
      <c r="A258" s="110" t="s">
        <v>1082</v>
      </c>
      <c r="B258" s="23" t="s">
        <v>213</v>
      </c>
      <c r="C258" s="4">
        <v>0</v>
      </c>
      <c r="D258" s="7" t="str">
        <f t="shared" si="68"/>
        <v>N/A</v>
      </c>
      <c r="E258" s="4">
        <v>0</v>
      </c>
      <c r="F258" s="7" t="str">
        <f t="shared" si="69"/>
        <v>N/A</v>
      </c>
      <c r="G258" s="4">
        <v>0</v>
      </c>
      <c r="H258" s="7" t="str">
        <f t="shared" si="70"/>
        <v>N/A</v>
      </c>
      <c r="I258" s="8" t="s">
        <v>1749</v>
      </c>
      <c r="J258" s="8" t="s">
        <v>1749</v>
      </c>
      <c r="K258" s="27" t="s">
        <v>734</v>
      </c>
      <c r="L258" s="87" t="str">
        <f t="shared" si="67"/>
        <v>N/A</v>
      </c>
    </row>
    <row r="259" spans="1:12" x14ac:dyDescent="0.25">
      <c r="A259" s="110" t="s">
        <v>1083</v>
      </c>
      <c r="B259" s="23" t="s">
        <v>213</v>
      </c>
      <c r="C259" s="4">
        <v>0</v>
      </c>
      <c r="D259" s="7" t="str">
        <f t="shared" si="68"/>
        <v>N/A</v>
      </c>
      <c r="E259" s="4">
        <v>0</v>
      </c>
      <c r="F259" s="7" t="str">
        <f t="shared" si="69"/>
        <v>N/A</v>
      </c>
      <c r="G259" s="4">
        <v>0</v>
      </c>
      <c r="H259" s="7" t="str">
        <f t="shared" si="70"/>
        <v>N/A</v>
      </c>
      <c r="I259" s="8" t="s">
        <v>1749</v>
      </c>
      <c r="J259" s="8" t="s">
        <v>1749</v>
      </c>
      <c r="K259" s="27" t="s">
        <v>734</v>
      </c>
      <c r="L259" s="87" t="str">
        <f t="shared" si="67"/>
        <v>N/A</v>
      </c>
    </row>
    <row r="260" spans="1:12" x14ac:dyDescent="0.25">
      <c r="A260" s="110" t="s">
        <v>1084</v>
      </c>
      <c r="B260" s="23" t="s">
        <v>213</v>
      </c>
      <c r="C260" s="4">
        <v>0</v>
      </c>
      <c r="D260" s="7" t="str">
        <f t="shared" si="68"/>
        <v>N/A</v>
      </c>
      <c r="E260" s="4">
        <v>0</v>
      </c>
      <c r="F260" s="7" t="str">
        <f t="shared" si="69"/>
        <v>N/A</v>
      </c>
      <c r="G260" s="4">
        <v>0</v>
      </c>
      <c r="H260" s="7" t="str">
        <f t="shared" si="70"/>
        <v>N/A</v>
      </c>
      <c r="I260" s="8" t="s">
        <v>1749</v>
      </c>
      <c r="J260" s="8" t="s">
        <v>1749</v>
      </c>
      <c r="K260" s="27" t="s">
        <v>734</v>
      </c>
      <c r="L260" s="87" t="str">
        <f t="shared" si="67"/>
        <v>N/A</v>
      </c>
    </row>
    <row r="261" spans="1:12" x14ac:dyDescent="0.25">
      <c r="A261" s="110" t="s">
        <v>1085</v>
      </c>
      <c r="B261" s="23" t="s">
        <v>213</v>
      </c>
      <c r="C261" s="4" t="s">
        <v>1749</v>
      </c>
      <c r="D261" s="7" t="str">
        <f t="shared" si="68"/>
        <v>N/A</v>
      </c>
      <c r="E261" s="4" t="s">
        <v>1749</v>
      </c>
      <c r="F261" s="7" t="str">
        <f t="shared" si="69"/>
        <v>N/A</v>
      </c>
      <c r="G261" s="4" t="s">
        <v>1749</v>
      </c>
      <c r="H261" s="7" t="str">
        <f t="shared" si="70"/>
        <v>N/A</v>
      </c>
      <c r="I261" s="8" t="s">
        <v>1749</v>
      </c>
      <c r="J261" s="8" t="s">
        <v>1749</v>
      </c>
      <c r="K261" s="27" t="s">
        <v>734</v>
      </c>
      <c r="L261" s="87" t="str">
        <f t="shared" si="67"/>
        <v>N/A</v>
      </c>
    </row>
    <row r="262" spans="1:12" x14ac:dyDescent="0.25">
      <c r="A262" s="110" t="s">
        <v>1086</v>
      </c>
      <c r="B262" s="23" t="s">
        <v>213</v>
      </c>
      <c r="C262" s="4" t="s">
        <v>1749</v>
      </c>
      <c r="D262" s="7" t="str">
        <f t="shared" si="68"/>
        <v>N/A</v>
      </c>
      <c r="E262" s="4" t="s">
        <v>1749</v>
      </c>
      <c r="F262" s="7" t="str">
        <f t="shared" si="69"/>
        <v>N/A</v>
      </c>
      <c r="G262" s="4" t="s">
        <v>1749</v>
      </c>
      <c r="H262" s="7" t="str">
        <f t="shared" si="70"/>
        <v>N/A</v>
      </c>
      <c r="I262" s="8" t="s">
        <v>1749</v>
      </c>
      <c r="J262" s="8" t="s">
        <v>1749</v>
      </c>
      <c r="K262" s="27" t="s">
        <v>734</v>
      </c>
      <c r="L262" s="87" t="str">
        <f>IF(J262="Div by 0", "N/A", IF(OR(J262="N/A",K262="N/A"),"N/A", IF(J262&gt;VALUE(MID(K262,1,2)), "No", IF(J262&lt;-1*VALUE(MID(K262,1,2)), "No", "Yes"))))</f>
        <v>N/A</v>
      </c>
    </row>
    <row r="263" spans="1:12" x14ac:dyDescent="0.25">
      <c r="A263" s="110" t="s">
        <v>1087</v>
      </c>
      <c r="B263" s="23" t="s">
        <v>213</v>
      </c>
      <c r="C263" s="24">
        <v>0</v>
      </c>
      <c r="D263" s="7" t="str">
        <f t="shared" si="68"/>
        <v>N/A</v>
      </c>
      <c r="E263" s="24">
        <v>0</v>
      </c>
      <c r="F263" s="7" t="str">
        <f t="shared" si="69"/>
        <v>N/A</v>
      </c>
      <c r="G263" s="24">
        <v>0</v>
      </c>
      <c r="H263" s="7" t="str">
        <f t="shared" si="70"/>
        <v>N/A</v>
      </c>
      <c r="I263" s="8" t="s">
        <v>1749</v>
      </c>
      <c r="J263" s="8" t="s">
        <v>1749</v>
      </c>
      <c r="K263" s="27" t="s">
        <v>734</v>
      </c>
      <c r="L263" s="87" t="str">
        <f t="shared" si="67"/>
        <v>N/A</v>
      </c>
    </row>
    <row r="264" spans="1:12" x14ac:dyDescent="0.25">
      <c r="A264" s="132" t="s">
        <v>1088</v>
      </c>
      <c r="B264" s="23" t="s">
        <v>213</v>
      </c>
      <c r="C264" s="24">
        <v>0</v>
      </c>
      <c r="D264" s="7" t="str">
        <f t="shared" si="68"/>
        <v>N/A</v>
      </c>
      <c r="E264" s="24">
        <v>0</v>
      </c>
      <c r="F264" s="7" t="str">
        <f t="shared" si="69"/>
        <v>N/A</v>
      </c>
      <c r="G264" s="24">
        <v>0</v>
      </c>
      <c r="H264" s="7" t="str">
        <f t="shared" si="70"/>
        <v>N/A</v>
      </c>
      <c r="I264" s="8" t="s">
        <v>1749</v>
      </c>
      <c r="J264" s="8" t="s">
        <v>1749</v>
      </c>
      <c r="K264" s="27" t="s">
        <v>734</v>
      </c>
      <c r="L264" s="87" t="str">
        <f t="shared" si="67"/>
        <v>N/A</v>
      </c>
    </row>
    <row r="265" spans="1:12" x14ac:dyDescent="0.25">
      <c r="A265" s="110" t="s">
        <v>1089</v>
      </c>
      <c r="B265" s="23" t="s">
        <v>213</v>
      </c>
      <c r="C265" s="4">
        <v>0</v>
      </c>
      <c r="D265" s="7" t="str">
        <f t="shared" si="68"/>
        <v>N/A</v>
      </c>
      <c r="E265" s="4">
        <v>0</v>
      </c>
      <c r="F265" s="7" t="str">
        <f t="shared" si="69"/>
        <v>N/A</v>
      </c>
      <c r="G265" s="4">
        <v>0</v>
      </c>
      <c r="H265" s="7" t="str">
        <f t="shared" si="70"/>
        <v>N/A</v>
      </c>
      <c r="I265" s="8" t="s">
        <v>1749</v>
      </c>
      <c r="J265" s="8" t="s">
        <v>1749</v>
      </c>
      <c r="K265" s="27" t="s">
        <v>734</v>
      </c>
      <c r="L265" s="87" t="str">
        <f t="shared" si="67"/>
        <v>N/A</v>
      </c>
    </row>
    <row r="266" spans="1:12" x14ac:dyDescent="0.25">
      <c r="A266" s="110" t="s">
        <v>1090</v>
      </c>
      <c r="B266" s="23" t="s">
        <v>213</v>
      </c>
      <c r="C266" s="4">
        <v>0</v>
      </c>
      <c r="D266" s="7" t="str">
        <f t="shared" si="68"/>
        <v>N/A</v>
      </c>
      <c r="E266" s="4">
        <v>0</v>
      </c>
      <c r="F266" s="7" t="str">
        <f t="shared" si="69"/>
        <v>N/A</v>
      </c>
      <c r="G266" s="4">
        <v>0</v>
      </c>
      <c r="H266" s="7" t="str">
        <f t="shared" si="70"/>
        <v>N/A</v>
      </c>
      <c r="I266" s="8" t="s">
        <v>1749</v>
      </c>
      <c r="J266" s="8" t="s">
        <v>1749</v>
      </c>
      <c r="K266" s="27" t="s">
        <v>734</v>
      </c>
      <c r="L266" s="87" t="str">
        <f t="shared" si="67"/>
        <v>N/A</v>
      </c>
    </row>
    <row r="267" spans="1:12" x14ac:dyDescent="0.25">
      <c r="A267" s="110" t="s">
        <v>1091</v>
      </c>
      <c r="B267" s="23" t="s">
        <v>213</v>
      </c>
      <c r="C267" s="4">
        <v>0</v>
      </c>
      <c r="D267" s="7" t="str">
        <f t="shared" si="68"/>
        <v>N/A</v>
      </c>
      <c r="E267" s="4">
        <v>0</v>
      </c>
      <c r="F267" s="7" t="str">
        <f t="shared" si="69"/>
        <v>N/A</v>
      </c>
      <c r="G267" s="4">
        <v>0</v>
      </c>
      <c r="H267" s="7" t="str">
        <f t="shared" si="70"/>
        <v>N/A</v>
      </c>
      <c r="I267" s="8" t="s">
        <v>1749</v>
      </c>
      <c r="J267" s="8" t="s">
        <v>1749</v>
      </c>
      <c r="K267" s="27" t="s">
        <v>734</v>
      </c>
      <c r="L267" s="87" t="str">
        <f t="shared" si="67"/>
        <v>N/A</v>
      </c>
    </row>
    <row r="268" spans="1:12" x14ac:dyDescent="0.25">
      <c r="A268" s="110" t="s">
        <v>1092</v>
      </c>
      <c r="B268" s="23" t="s">
        <v>213</v>
      </c>
      <c r="C268" s="4">
        <v>0</v>
      </c>
      <c r="D268" s="7" t="str">
        <f t="shared" si="68"/>
        <v>N/A</v>
      </c>
      <c r="E268" s="4">
        <v>0</v>
      </c>
      <c r="F268" s="7" t="str">
        <f t="shared" si="69"/>
        <v>N/A</v>
      </c>
      <c r="G268" s="4">
        <v>0</v>
      </c>
      <c r="H268" s="7" t="str">
        <f t="shared" si="70"/>
        <v>N/A</v>
      </c>
      <c r="I268" s="8" t="s">
        <v>1749</v>
      </c>
      <c r="J268" s="8" t="s">
        <v>1749</v>
      </c>
      <c r="K268" s="27" t="s">
        <v>734</v>
      </c>
      <c r="L268" s="87" t="str">
        <f t="shared" si="67"/>
        <v>N/A</v>
      </c>
    </row>
    <row r="269" spans="1:12" x14ac:dyDescent="0.25">
      <c r="A269" s="110" t="s">
        <v>1093</v>
      </c>
      <c r="B269" s="23" t="s">
        <v>213</v>
      </c>
      <c r="C269" s="4" t="s">
        <v>1749</v>
      </c>
      <c r="D269" s="7" t="str">
        <f t="shared" si="68"/>
        <v>N/A</v>
      </c>
      <c r="E269" s="4" t="s">
        <v>1749</v>
      </c>
      <c r="F269" s="7" t="str">
        <f t="shared" si="69"/>
        <v>N/A</v>
      </c>
      <c r="G269" s="4" t="s">
        <v>1749</v>
      </c>
      <c r="H269" s="7" t="str">
        <f t="shared" si="70"/>
        <v>N/A</v>
      </c>
      <c r="I269" s="8" t="s">
        <v>1749</v>
      </c>
      <c r="J269" s="8" t="s">
        <v>1749</v>
      </c>
      <c r="K269" s="27" t="s">
        <v>734</v>
      </c>
      <c r="L269" s="87" t="str">
        <f t="shared" si="67"/>
        <v>N/A</v>
      </c>
    </row>
    <row r="270" spans="1:12" x14ac:dyDescent="0.25">
      <c r="A270" s="110" t="s">
        <v>1094</v>
      </c>
      <c r="B270" s="23" t="s">
        <v>213</v>
      </c>
      <c r="C270" s="24">
        <v>0</v>
      </c>
      <c r="D270" s="7" t="str">
        <f t="shared" si="68"/>
        <v>N/A</v>
      </c>
      <c r="E270" s="24">
        <v>0</v>
      </c>
      <c r="F270" s="7" t="str">
        <f t="shared" si="69"/>
        <v>N/A</v>
      </c>
      <c r="G270" s="24">
        <v>0</v>
      </c>
      <c r="H270" s="7" t="str">
        <f t="shared" si="70"/>
        <v>N/A</v>
      </c>
      <c r="I270" s="8" t="s">
        <v>1749</v>
      </c>
      <c r="J270" s="8" t="s">
        <v>1749</v>
      </c>
      <c r="K270" s="27" t="s">
        <v>734</v>
      </c>
      <c r="L270" s="87" t="str">
        <f t="shared" si="67"/>
        <v>N/A</v>
      </c>
    </row>
    <row r="271" spans="1:12" x14ac:dyDescent="0.25">
      <c r="A271" s="110" t="s">
        <v>1095</v>
      </c>
      <c r="B271" s="23" t="s">
        <v>213</v>
      </c>
      <c r="C271" s="24">
        <v>0</v>
      </c>
      <c r="D271" s="7" t="str">
        <f t="shared" si="68"/>
        <v>N/A</v>
      </c>
      <c r="E271" s="24">
        <v>0</v>
      </c>
      <c r="F271" s="7" t="str">
        <f t="shared" si="69"/>
        <v>N/A</v>
      </c>
      <c r="G271" s="24">
        <v>1024349</v>
      </c>
      <c r="H271" s="7" t="str">
        <f t="shared" si="70"/>
        <v>N/A</v>
      </c>
      <c r="I271" s="8" t="s">
        <v>1749</v>
      </c>
      <c r="J271" s="8" t="s">
        <v>1749</v>
      </c>
      <c r="K271" s="27" t="s">
        <v>734</v>
      </c>
      <c r="L271" s="87" t="str">
        <f t="shared" si="67"/>
        <v>N/A</v>
      </c>
    </row>
    <row r="272" spans="1:12" x14ac:dyDescent="0.25">
      <c r="A272" s="110" t="s">
        <v>1096</v>
      </c>
      <c r="B272" s="23" t="s">
        <v>213</v>
      </c>
      <c r="C272" s="24">
        <v>0</v>
      </c>
      <c r="D272" s="7" t="str">
        <f t="shared" si="68"/>
        <v>N/A</v>
      </c>
      <c r="E272" s="24">
        <v>0</v>
      </c>
      <c r="F272" s="7" t="str">
        <f t="shared" si="69"/>
        <v>N/A</v>
      </c>
      <c r="G272" s="24">
        <v>0</v>
      </c>
      <c r="H272" s="7" t="str">
        <f t="shared" si="70"/>
        <v>N/A</v>
      </c>
      <c r="I272" s="8" t="s">
        <v>1749</v>
      </c>
      <c r="J272" s="8" t="s">
        <v>1749</v>
      </c>
      <c r="K272" s="27" t="s">
        <v>734</v>
      </c>
      <c r="L272" s="87" t="str">
        <f t="shared" si="67"/>
        <v>N/A</v>
      </c>
    </row>
    <row r="273" spans="1:12" x14ac:dyDescent="0.25">
      <c r="A273" s="110" t="s">
        <v>1097</v>
      </c>
      <c r="B273" s="23" t="s">
        <v>213</v>
      </c>
      <c r="C273" s="24">
        <v>0</v>
      </c>
      <c r="D273" s="7" t="str">
        <f t="shared" si="68"/>
        <v>N/A</v>
      </c>
      <c r="E273" s="24">
        <v>0</v>
      </c>
      <c r="F273" s="7" t="str">
        <f t="shared" si="69"/>
        <v>N/A</v>
      </c>
      <c r="G273" s="24">
        <v>0</v>
      </c>
      <c r="H273" s="7" t="str">
        <f t="shared" si="70"/>
        <v>N/A</v>
      </c>
      <c r="I273" s="8" t="s">
        <v>1749</v>
      </c>
      <c r="J273" s="8" t="s">
        <v>1749</v>
      </c>
      <c r="K273" s="27" t="s">
        <v>734</v>
      </c>
      <c r="L273" s="87" t="str">
        <f t="shared" si="67"/>
        <v>N/A</v>
      </c>
    </row>
    <row r="274" spans="1:12" x14ac:dyDescent="0.25">
      <c r="A274" s="135" t="s">
        <v>153</v>
      </c>
      <c r="B274" s="23" t="s">
        <v>213</v>
      </c>
      <c r="C274" s="24">
        <v>0</v>
      </c>
      <c r="D274" s="7" t="str">
        <f t="shared" si="68"/>
        <v>N/A</v>
      </c>
      <c r="E274" s="24">
        <v>0</v>
      </c>
      <c r="F274" s="7" t="str">
        <f t="shared" si="69"/>
        <v>N/A</v>
      </c>
      <c r="G274" s="24">
        <v>0</v>
      </c>
      <c r="H274" s="7" t="str">
        <f t="shared" si="70"/>
        <v>N/A</v>
      </c>
      <c r="I274" s="8" t="s">
        <v>1749</v>
      </c>
      <c r="J274" s="8" t="s">
        <v>1749</v>
      </c>
      <c r="K274" s="27" t="s">
        <v>734</v>
      </c>
      <c r="L274" s="87" t="str">
        <f t="shared" si="67"/>
        <v>N/A</v>
      </c>
    </row>
    <row r="275" spans="1:12" x14ac:dyDescent="0.25">
      <c r="A275" s="110" t="s">
        <v>154</v>
      </c>
      <c r="B275" s="27" t="s">
        <v>217</v>
      </c>
      <c r="C275" s="1">
        <v>0</v>
      </c>
      <c r="D275" s="7" t="str">
        <f t="shared" ref="D275:D276" si="71">IF($B275="N/A","N/A",IF(C275&gt;0,"No",IF(C275&lt;0,"No","Yes")))</f>
        <v>Yes</v>
      </c>
      <c r="E275" s="1">
        <v>0</v>
      </c>
      <c r="F275" s="7" t="str">
        <f t="shared" ref="F275:F276" si="72">IF($B275="N/A","N/A",IF(E275&gt;0,"No",IF(E275&lt;0,"No","Yes")))</f>
        <v>Yes</v>
      </c>
      <c r="G275" s="1">
        <v>9</v>
      </c>
      <c r="H275" s="7" t="str">
        <f t="shared" ref="H275:H276" si="73">IF($B275="N/A","N/A",IF(G275&gt;0,"No",IF(G275&lt;0,"No","Yes")))</f>
        <v>No</v>
      </c>
      <c r="I275" s="8" t="s">
        <v>1749</v>
      </c>
      <c r="J275" s="8" t="s">
        <v>1749</v>
      </c>
      <c r="K275" s="27" t="s">
        <v>734</v>
      </c>
      <c r="L275" s="87" t="str">
        <f t="shared" si="67"/>
        <v>N/A</v>
      </c>
    </row>
    <row r="276" spans="1:12" x14ac:dyDescent="0.25">
      <c r="A276" s="110" t="s">
        <v>155</v>
      </c>
      <c r="B276" s="27" t="s">
        <v>217</v>
      </c>
      <c r="C276" s="1">
        <v>0</v>
      </c>
      <c r="D276" s="7" t="str">
        <f t="shared" si="71"/>
        <v>Yes</v>
      </c>
      <c r="E276" s="1">
        <v>0</v>
      </c>
      <c r="F276" s="7" t="str">
        <f t="shared" si="72"/>
        <v>Yes</v>
      </c>
      <c r="G276" s="1">
        <v>1</v>
      </c>
      <c r="H276" s="7" t="str">
        <f t="shared" si="73"/>
        <v>No</v>
      </c>
      <c r="I276" s="8" t="s">
        <v>1749</v>
      </c>
      <c r="J276" s="8" t="s">
        <v>1749</v>
      </c>
      <c r="K276" s="27" t="s">
        <v>734</v>
      </c>
      <c r="L276" s="87" t="str">
        <f t="shared" si="67"/>
        <v>N/A</v>
      </c>
    </row>
    <row r="277" spans="1:12" x14ac:dyDescent="0.25">
      <c r="A277" s="119" t="s">
        <v>688</v>
      </c>
      <c r="B277" s="1" t="s">
        <v>213</v>
      </c>
      <c r="C277" s="1">
        <v>775740</v>
      </c>
      <c r="D277" s="7" t="str">
        <f t="shared" ref="D277:D284" si="74">IF($B277="N/A","N/A",IF(C277&gt;10,"No",IF(C277&lt;-10,"No","Yes")))</f>
        <v>N/A</v>
      </c>
      <c r="E277" s="1">
        <v>817857</v>
      </c>
      <c r="F277" s="7" t="str">
        <f t="shared" ref="F277:F278" si="75">IF($B277="N/A","N/A",IF(E277&gt;10,"No",IF(E277&lt;-10,"No","Yes")))</f>
        <v>N/A</v>
      </c>
      <c r="G277" s="1">
        <v>950463</v>
      </c>
      <c r="H277" s="7" t="str">
        <f t="shared" ref="H277:H278" si="76">IF($B277="N/A","N/A",IF(G277&gt;10,"No",IF(G277&lt;-10,"No","Yes")))</f>
        <v>N/A</v>
      </c>
      <c r="I277" s="8">
        <v>5.4290000000000003</v>
      </c>
      <c r="J277" s="8">
        <v>16.21</v>
      </c>
      <c r="K277" s="1" t="s">
        <v>213</v>
      </c>
      <c r="L277" s="87" t="str">
        <f t="shared" ref="L277:L278" si="77">IF(J277="Div by 0", "N/A", IF(K277="N/A","N/A", IF(J277&gt;VALUE(MID(K277,1,2)), "No", IF(J277&lt;-1*VALUE(MID(K277,1,2)), "No", "Yes"))))</f>
        <v>N/A</v>
      </c>
    </row>
    <row r="278" spans="1:12" x14ac:dyDescent="0.25">
      <c r="A278" s="119" t="s">
        <v>689</v>
      </c>
      <c r="B278" s="1" t="s">
        <v>213</v>
      </c>
      <c r="C278" s="1">
        <v>653769.83333000005</v>
      </c>
      <c r="D278" s="7" t="str">
        <f t="shared" si="74"/>
        <v>N/A</v>
      </c>
      <c r="E278" s="1">
        <v>656405.91666999995</v>
      </c>
      <c r="F278" s="7" t="str">
        <f t="shared" si="75"/>
        <v>N/A</v>
      </c>
      <c r="G278" s="1">
        <v>728949.66666999995</v>
      </c>
      <c r="H278" s="7" t="str">
        <f t="shared" si="76"/>
        <v>N/A</v>
      </c>
      <c r="I278" s="8">
        <v>0.4032</v>
      </c>
      <c r="J278" s="8">
        <v>11.05</v>
      </c>
      <c r="K278" s="1" t="s">
        <v>213</v>
      </c>
      <c r="L278" s="87" t="str">
        <f t="shared" si="77"/>
        <v>N/A</v>
      </c>
    </row>
    <row r="279" spans="1:12" x14ac:dyDescent="0.25">
      <c r="A279" s="119" t="s">
        <v>690</v>
      </c>
      <c r="B279" s="1" t="s">
        <v>213</v>
      </c>
      <c r="C279" s="1">
        <v>17</v>
      </c>
      <c r="D279" s="7" t="str">
        <f t="shared" si="74"/>
        <v>N/A</v>
      </c>
      <c r="E279" s="1">
        <v>95</v>
      </c>
      <c r="F279" s="7" t="str">
        <f t="shared" ref="F279:F284" si="78">IF($B279="N/A","N/A",IF(E279&gt;10,"No",IF(E279&lt;-10,"No","Yes")))</f>
        <v>N/A</v>
      </c>
      <c r="G279" s="1">
        <v>2270</v>
      </c>
      <c r="H279" s="7" t="str">
        <f t="shared" ref="H279:H284" si="79">IF($B279="N/A","N/A",IF(G279&gt;10,"No",IF(G279&lt;-10,"No","Yes")))</f>
        <v>N/A</v>
      </c>
      <c r="I279" s="8">
        <v>458.8</v>
      </c>
      <c r="J279" s="8">
        <v>2289</v>
      </c>
      <c r="K279" s="1" t="s">
        <v>213</v>
      </c>
      <c r="L279" s="87" t="str">
        <f t="shared" ref="L279:L285" si="80">IF(J279="Div by 0", "N/A", IF(K279="N/A","N/A", IF(J279&gt;VALUE(MID(K279,1,2)), "No", IF(J279&lt;-1*VALUE(MID(K279,1,2)), "No", "Yes"))))</f>
        <v>N/A</v>
      </c>
    </row>
    <row r="280" spans="1:12" x14ac:dyDescent="0.25">
      <c r="A280" s="119" t="s">
        <v>691</v>
      </c>
      <c r="B280" s="1" t="s">
        <v>213</v>
      </c>
      <c r="C280" s="1">
        <v>24</v>
      </c>
      <c r="D280" s="7" t="str">
        <f t="shared" si="74"/>
        <v>N/A</v>
      </c>
      <c r="E280" s="1">
        <v>117</v>
      </c>
      <c r="F280" s="7" t="str">
        <f t="shared" si="78"/>
        <v>N/A</v>
      </c>
      <c r="G280" s="1">
        <v>2538</v>
      </c>
      <c r="H280" s="7" t="str">
        <f t="shared" si="79"/>
        <v>N/A</v>
      </c>
      <c r="I280" s="8">
        <v>387.5</v>
      </c>
      <c r="J280" s="8">
        <v>2069</v>
      </c>
      <c r="K280" s="1" t="s">
        <v>213</v>
      </c>
      <c r="L280" s="87" t="str">
        <f t="shared" si="80"/>
        <v>N/A</v>
      </c>
    </row>
    <row r="281" spans="1:12" x14ac:dyDescent="0.25">
      <c r="A281" s="119" t="s">
        <v>692</v>
      </c>
      <c r="B281" s="1" t="s">
        <v>213</v>
      </c>
      <c r="C281" s="1">
        <v>7.3333333332999997</v>
      </c>
      <c r="D281" s="7" t="str">
        <f t="shared" si="74"/>
        <v>N/A</v>
      </c>
      <c r="E281" s="1">
        <v>30.083333332999999</v>
      </c>
      <c r="F281" s="7" t="str">
        <f t="shared" si="78"/>
        <v>N/A</v>
      </c>
      <c r="G281" s="1">
        <v>261.66666666999998</v>
      </c>
      <c r="H281" s="7" t="str">
        <f t="shared" si="79"/>
        <v>N/A</v>
      </c>
      <c r="I281" s="8">
        <v>310.2</v>
      </c>
      <c r="J281" s="8">
        <v>769.8</v>
      </c>
      <c r="K281" s="1" t="s">
        <v>213</v>
      </c>
      <c r="L281" s="87" t="str">
        <f t="shared" si="80"/>
        <v>N/A</v>
      </c>
    </row>
    <row r="282" spans="1:12" x14ac:dyDescent="0.25">
      <c r="A282" s="119" t="s">
        <v>693</v>
      </c>
      <c r="B282" s="1" t="s">
        <v>213</v>
      </c>
      <c r="C282" s="1">
        <v>86491</v>
      </c>
      <c r="D282" s="7" t="str">
        <f t="shared" si="74"/>
        <v>N/A</v>
      </c>
      <c r="E282" s="1">
        <v>92031</v>
      </c>
      <c r="F282" s="7" t="str">
        <f t="shared" si="78"/>
        <v>N/A</v>
      </c>
      <c r="G282" s="1">
        <v>96734</v>
      </c>
      <c r="H282" s="7" t="str">
        <f t="shared" si="79"/>
        <v>N/A</v>
      </c>
      <c r="I282" s="8">
        <v>6.4050000000000002</v>
      </c>
      <c r="J282" s="8">
        <v>5.1100000000000003</v>
      </c>
      <c r="K282" s="1" t="s">
        <v>213</v>
      </c>
      <c r="L282" s="87" t="str">
        <f t="shared" si="80"/>
        <v>N/A</v>
      </c>
    </row>
    <row r="283" spans="1:12" x14ac:dyDescent="0.25">
      <c r="A283" s="119" t="s">
        <v>694</v>
      </c>
      <c r="B283" s="1" t="s">
        <v>213</v>
      </c>
      <c r="C283" s="1">
        <v>96423</v>
      </c>
      <c r="D283" s="7" t="str">
        <f t="shared" si="74"/>
        <v>N/A</v>
      </c>
      <c r="E283" s="1">
        <v>102542</v>
      </c>
      <c r="F283" s="7" t="str">
        <f t="shared" si="78"/>
        <v>N/A</v>
      </c>
      <c r="G283" s="1">
        <v>110355</v>
      </c>
      <c r="H283" s="7" t="str">
        <f t="shared" si="79"/>
        <v>N/A</v>
      </c>
      <c r="I283" s="8">
        <v>6.3460000000000001</v>
      </c>
      <c r="J283" s="8">
        <v>7.6189999999999998</v>
      </c>
      <c r="K283" s="1" t="s">
        <v>213</v>
      </c>
      <c r="L283" s="87" t="str">
        <f t="shared" si="80"/>
        <v>N/A</v>
      </c>
    </row>
    <row r="284" spans="1:12" x14ac:dyDescent="0.25">
      <c r="A284" s="119" t="s">
        <v>695</v>
      </c>
      <c r="B284" s="1" t="s">
        <v>213</v>
      </c>
      <c r="C284" s="1">
        <v>80664.666666999998</v>
      </c>
      <c r="D284" s="7" t="str">
        <f t="shared" si="74"/>
        <v>N/A</v>
      </c>
      <c r="E284" s="1">
        <v>85855.25</v>
      </c>
      <c r="F284" s="7" t="str">
        <f t="shared" si="78"/>
        <v>N/A</v>
      </c>
      <c r="G284" s="1">
        <v>91237.166666999998</v>
      </c>
      <c r="H284" s="7" t="str">
        <f t="shared" si="79"/>
        <v>N/A</v>
      </c>
      <c r="I284" s="8">
        <v>6.4349999999999996</v>
      </c>
      <c r="J284" s="8">
        <v>6.2690000000000001</v>
      </c>
      <c r="K284" s="1" t="s">
        <v>213</v>
      </c>
      <c r="L284" s="87" t="str">
        <f t="shared" si="80"/>
        <v>N/A</v>
      </c>
    </row>
    <row r="285" spans="1:12" x14ac:dyDescent="0.25">
      <c r="A285" s="119" t="s">
        <v>402</v>
      </c>
      <c r="B285" s="23" t="s">
        <v>290</v>
      </c>
      <c r="C285" s="4">
        <v>49.455645392000001</v>
      </c>
      <c r="D285" s="7" t="str">
        <f>IF($B285="N/A","N/A",IF(C285&lt;=40,"Yes","No"))</f>
        <v>No</v>
      </c>
      <c r="E285" s="4">
        <v>50.531222718000002</v>
      </c>
      <c r="F285" s="7" t="str">
        <f>IF($B285="N/A","N/A",IF(E285&lt;=40,"Yes","No"))</f>
        <v>No</v>
      </c>
      <c r="G285" s="4">
        <v>50.795534504999999</v>
      </c>
      <c r="H285" s="7" t="str">
        <f>IF($B285="N/A","N/A",IF(G285&lt;=40,"Yes","No"))</f>
        <v>No</v>
      </c>
      <c r="I285" s="8">
        <v>2.1749999999999998</v>
      </c>
      <c r="J285" s="8">
        <v>0.52310000000000001</v>
      </c>
      <c r="K285" s="27" t="s">
        <v>736</v>
      </c>
      <c r="L285" s="87" t="str">
        <f t="shared" si="80"/>
        <v>Yes</v>
      </c>
    </row>
    <row r="286" spans="1:12" x14ac:dyDescent="0.25">
      <c r="A286" s="119"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1749</v>
      </c>
      <c r="J286" s="8" t="s">
        <v>1749</v>
      </c>
      <c r="K286" s="1" t="s">
        <v>213</v>
      </c>
      <c r="L286" s="87" t="str">
        <f t="shared" ref="L286:L287" si="84">IF(J286="Div by 0", "N/A", IF(K286="N/A","N/A", IF(J286&gt;VALUE(MID(K286,1,2)), "No", IF(J286&lt;-1*VALUE(MID(K286,1,2)), "No", "Yes"))))</f>
        <v>N/A</v>
      </c>
    </row>
    <row r="287" spans="1:12" x14ac:dyDescent="0.25">
      <c r="A287" s="119" t="s">
        <v>697</v>
      </c>
      <c r="B287" s="1" t="s">
        <v>213</v>
      </c>
      <c r="C287" s="1">
        <v>0</v>
      </c>
      <c r="D287" s="7" t="str">
        <f t="shared" si="81"/>
        <v>N/A</v>
      </c>
      <c r="E287" s="1">
        <v>0</v>
      </c>
      <c r="F287" s="7" t="str">
        <f t="shared" si="82"/>
        <v>N/A</v>
      </c>
      <c r="G287" s="1">
        <v>0</v>
      </c>
      <c r="H287" s="7" t="str">
        <f t="shared" si="83"/>
        <v>N/A</v>
      </c>
      <c r="I287" s="8" t="s">
        <v>1749</v>
      </c>
      <c r="J287" s="8" t="s">
        <v>1749</v>
      </c>
      <c r="K287" s="1" t="s">
        <v>213</v>
      </c>
      <c r="L287" s="87" t="str">
        <f t="shared" si="84"/>
        <v>N/A</v>
      </c>
    </row>
    <row r="288" spans="1:12" x14ac:dyDescent="0.25">
      <c r="A288" s="119" t="s">
        <v>698</v>
      </c>
      <c r="B288" s="1" t="s">
        <v>213</v>
      </c>
      <c r="C288" s="1">
        <v>0</v>
      </c>
      <c r="D288" s="7" t="str">
        <f t="shared" si="81"/>
        <v>N/A</v>
      </c>
      <c r="E288" s="1">
        <v>0</v>
      </c>
      <c r="F288" s="7" t="str">
        <f t="shared" ref="F288:F289" si="85">IF($B288="N/A","N/A",IF(E288&gt;10,"No",IF(E288&lt;-10,"No","Yes")))</f>
        <v>N/A</v>
      </c>
      <c r="G288" s="1">
        <v>114</v>
      </c>
      <c r="H288" s="7" t="str">
        <f t="shared" ref="H288:H289" si="86">IF($B288="N/A","N/A",IF(G288&gt;10,"No",IF(G288&lt;-10,"No","Yes")))</f>
        <v>N/A</v>
      </c>
      <c r="I288" s="8" t="s">
        <v>1749</v>
      </c>
      <c r="J288" s="8" t="s">
        <v>1749</v>
      </c>
      <c r="K288" s="1" t="s">
        <v>213</v>
      </c>
      <c r="L288" s="87" t="str">
        <f t="shared" ref="L288:L289" si="87">IF(J288="Div by 0", "N/A", IF(K288="N/A","N/A", IF(J288&gt;VALUE(MID(K288,1,2)), "No", IF(J288&lt;-1*VALUE(MID(K288,1,2)), "No", "Yes"))))</f>
        <v>N/A</v>
      </c>
    </row>
    <row r="289" spans="1:12" x14ac:dyDescent="0.25">
      <c r="A289" s="119" t="s">
        <v>710</v>
      </c>
      <c r="B289" s="1" t="s">
        <v>213</v>
      </c>
      <c r="C289" s="1">
        <v>0</v>
      </c>
      <c r="D289" s="7" t="str">
        <f t="shared" si="81"/>
        <v>N/A</v>
      </c>
      <c r="E289" s="1">
        <v>0</v>
      </c>
      <c r="F289" s="7" t="str">
        <f t="shared" si="85"/>
        <v>N/A</v>
      </c>
      <c r="G289" s="1">
        <v>77.166666667000001</v>
      </c>
      <c r="H289" s="7" t="str">
        <f t="shared" si="86"/>
        <v>N/A</v>
      </c>
      <c r="I289" s="8" t="s">
        <v>1749</v>
      </c>
      <c r="J289" s="8" t="s">
        <v>1749</v>
      </c>
      <c r="K289" s="1" t="s">
        <v>213</v>
      </c>
      <c r="L289" s="87" t="str">
        <f t="shared" si="87"/>
        <v>N/A</v>
      </c>
    </row>
    <row r="290" spans="1:12" x14ac:dyDescent="0.25">
      <c r="A290" s="119" t="s">
        <v>699</v>
      </c>
      <c r="B290" s="1" t="s">
        <v>213</v>
      </c>
      <c r="C290" s="1">
        <v>3055</v>
      </c>
      <c r="D290" s="7" t="str">
        <f t="shared" si="81"/>
        <v>N/A</v>
      </c>
      <c r="E290" s="1">
        <v>2151</v>
      </c>
      <c r="F290" s="7" t="str">
        <f t="shared" ref="F290:F304" si="88">IF($B290="N/A","N/A",IF(E290&gt;10,"No",IF(E290&lt;-10,"No","Yes")))</f>
        <v>N/A</v>
      </c>
      <c r="G290" s="1">
        <v>1561</v>
      </c>
      <c r="H290" s="7" t="str">
        <f t="shared" ref="H290:H304" si="89">IF($B290="N/A","N/A",IF(G290&gt;10,"No",IF(G290&lt;-10,"No","Yes")))</f>
        <v>N/A</v>
      </c>
      <c r="I290" s="8">
        <v>-29.6</v>
      </c>
      <c r="J290" s="8">
        <v>-27.4</v>
      </c>
      <c r="K290" s="1" t="s">
        <v>213</v>
      </c>
      <c r="L290" s="87" t="str">
        <f t="shared" ref="L290:L301" si="90">IF(J290="Div by 0", "N/A", IF(K290="N/A","N/A", IF(J290&gt;VALUE(MID(K290,1,2)), "No", IF(J290&lt;-1*VALUE(MID(K290,1,2)), "No", "Yes"))))</f>
        <v>N/A</v>
      </c>
    </row>
    <row r="291" spans="1:12" x14ac:dyDescent="0.25">
      <c r="A291" s="119" t="s">
        <v>700</v>
      </c>
      <c r="B291" s="1" t="s">
        <v>213</v>
      </c>
      <c r="C291" s="1">
        <v>3847</v>
      </c>
      <c r="D291" s="7" t="str">
        <f t="shared" si="81"/>
        <v>N/A</v>
      </c>
      <c r="E291" s="1">
        <v>2815</v>
      </c>
      <c r="F291" s="7" t="str">
        <f t="shared" si="88"/>
        <v>N/A</v>
      </c>
      <c r="G291" s="1">
        <v>2331</v>
      </c>
      <c r="H291" s="7" t="str">
        <f t="shared" si="89"/>
        <v>N/A</v>
      </c>
      <c r="I291" s="8">
        <v>-26.8</v>
      </c>
      <c r="J291" s="8">
        <v>-17.2</v>
      </c>
      <c r="K291" s="1" t="s">
        <v>213</v>
      </c>
      <c r="L291" s="87" t="str">
        <f t="shared" si="90"/>
        <v>N/A</v>
      </c>
    </row>
    <row r="292" spans="1:12" x14ac:dyDescent="0.25">
      <c r="A292" s="119" t="s">
        <v>718</v>
      </c>
      <c r="B292" s="23" t="s">
        <v>213</v>
      </c>
      <c r="C292" s="9">
        <v>8.9940213152999995</v>
      </c>
      <c r="D292" s="7" t="str">
        <f t="shared" si="81"/>
        <v>N/A</v>
      </c>
      <c r="E292" s="9">
        <v>10.586145648</v>
      </c>
      <c r="F292" s="7" t="str">
        <f t="shared" si="88"/>
        <v>N/A</v>
      </c>
      <c r="G292" s="9">
        <v>12.140712141</v>
      </c>
      <c r="H292" s="7" t="str">
        <f t="shared" si="89"/>
        <v>N/A</v>
      </c>
      <c r="I292" s="8">
        <v>17.7</v>
      </c>
      <c r="J292" s="8">
        <v>14.68</v>
      </c>
      <c r="K292" s="23" t="s">
        <v>213</v>
      </c>
      <c r="L292" s="87" t="str">
        <f t="shared" si="90"/>
        <v>N/A</v>
      </c>
    </row>
    <row r="293" spans="1:12" x14ac:dyDescent="0.25">
      <c r="A293" s="119" t="s">
        <v>711</v>
      </c>
      <c r="B293" s="1" t="s">
        <v>213</v>
      </c>
      <c r="C293" s="1">
        <v>2157.9166667</v>
      </c>
      <c r="D293" s="7" t="str">
        <f t="shared" si="81"/>
        <v>N/A</v>
      </c>
      <c r="E293" s="1">
        <v>1351</v>
      </c>
      <c r="F293" s="7" t="str">
        <f t="shared" si="88"/>
        <v>N/A</v>
      </c>
      <c r="G293" s="1">
        <v>998.08333332999996</v>
      </c>
      <c r="H293" s="7" t="str">
        <f t="shared" si="89"/>
        <v>N/A</v>
      </c>
      <c r="I293" s="8">
        <v>-37.4</v>
      </c>
      <c r="J293" s="8">
        <v>-26.1</v>
      </c>
      <c r="K293" s="1" t="s">
        <v>213</v>
      </c>
      <c r="L293" s="87" t="str">
        <f t="shared" si="90"/>
        <v>N/A</v>
      </c>
    </row>
    <row r="294" spans="1:12" x14ac:dyDescent="0.25">
      <c r="A294" s="119" t="s">
        <v>701</v>
      </c>
      <c r="B294" s="1" t="s">
        <v>213</v>
      </c>
      <c r="C294" s="1">
        <v>0</v>
      </c>
      <c r="D294" s="7" t="str">
        <f t="shared" si="81"/>
        <v>N/A</v>
      </c>
      <c r="E294" s="1">
        <v>0</v>
      </c>
      <c r="F294" s="7" t="str">
        <f t="shared" si="88"/>
        <v>N/A</v>
      </c>
      <c r="G294" s="1">
        <v>0</v>
      </c>
      <c r="H294" s="7" t="str">
        <f t="shared" si="89"/>
        <v>N/A</v>
      </c>
      <c r="I294" s="8" t="s">
        <v>1749</v>
      </c>
      <c r="J294" s="8" t="s">
        <v>1749</v>
      </c>
      <c r="K294" s="1" t="s">
        <v>213</v>
      </c>
      <c r="L294" s="87" t="str">
        <f t="shared" si="90"/>
        <v>N/A</v>
      </c>
    </row>
    <row r="295" spans="1:12" x14ac:dyDescent="0.25">
      <c r="A295" s="119" t="s">
        <v>712</v>
      </c>
      <c r="B295" s="1" t="s">
        <v>213</v>
      </c>
      <c r="C295" s="1">
        <v>0</v>
      </c>
      <c r="D295" s="7" t="str">
        <f t="shared" si="81"/>
        <v>N/A</v>
      </c>
      <c r="E295" s="1">
        <v>0</v>
      </c>
      <c r="F295" s="7" t="str">
        <f t="shared" si="88"/>
        <v>N/A</v>
      </c>
      <c r="G295" s="1">
        <v>0</v>
      </c>
      <c r="H295" s="7" t="str">
        <f t="shared" si="89"/>
        <v>N/A</v>
      </c>
      <c r="I295" s="8" t="s">
        <v>1749</v>
      </c>
      <c r="J295" s="8" t="s">
        <v>1749</v>
      </c>
      <c r="K295" s="1" t="s">
        <v>213</v>
      </c>
      <c r="L295" s="87" t="str">
        <f t="shared" si="90"/>
        <v>N/A</v>
      </c>
    </row>
    <row r="296" spans="1:12" x14ac:dyDescent="0.25">
      <c r="A296" s="119" t="s">
        <v>702</v>
      </c>
      <c r="B296" s="1" t="s">
        <v>213</v>
      </c>
      <c r="C296" s="1">
        <v>964</v>
      </c>
      <c r="D296" s="7" t="str">
        <f t="shared" si="81"/>
        <v>N/A</v>
      </c>
      <c r="E296" s="1">
        <v>1044</v>
      </c>
      <c r="F296" s="7" t="str">
        <f t="shared" si="88"/>
        <v>N/A</v>
      </c>
      <c r="G296" s="1">
        <v>1289</v>
      </c>
      <c r="H296" s="7" t="str">
        <f t="shared" si="89"/>
        <v>N/A</v>
      </c>
      <c r="I296" s="8">
        <v>8.2989999999999995</v>
      </c>
      <c r="J296" s="8">
        <v>23.47</v>
      </c>
      <c r="K296" s="1" t="s">
        <v>213</v>
      </c>
      <c r="L296" s="87" t="str">
        <f t="shared" si="90"/>
        <v>N/A</v>
      </c>
    </row>
    <row r="297" spans="1:12" x14ac:dyDescent="0.25">
      <c r="A297" s="119" t="s">
        <v>713</v>
      </c>
      <c r="B297" s="1" t="s">
        <v>213</v>
      </c>
      <c r="C297" s="1">
        <v>493</v>
      </c>
      <c r="D297" s="7" t="str">
        <f t="shared" si="81"/>
        <v>N/A</v>
      </c>
      <c r="E297" s="1">
        <v>507.58333333000002</v>
      </c>
      <c r="F297" s="7" t="str">
        <f t="shared" si="88"/>
        <v>N/A</v>
      </c>
      <c r="G297" s="1">
        <v>614.91666667000004</v>
      </c>
      <c r="H297" s="7" t="str">
        <f t="shared" si="89"/>
        <v>N/A</v>
      </c>
      <c r="I297" s="8">
        <v>2.9580000000000002</v>
      </c>
      <c r="J297" s="8">
        <v>21.15</v>
      </c>
      <c r="K297" s="1" t="s">
        <v>213</v>
      </c>
      <c r="L297" s="87" t="str">
        <f t="shared" si="90"/>
        <v>N/A</v>
      </c>
    </row>
    <row r="298" spans="1:12" x14ac:dyDescent="0.25">
      <c r="A298" s="119" t="s">
        <v>703</v>
      </c>
      <c r="B298" s="1" t="s">
        <v>213</v>
      </c>
      <c r="C298" s="1">
        <v>0</v>
      </c>
      <c r="D298" s="7" t="str">
        <f t="shared" si="81"/>
        <v>N/A</v>
      </c>
      <c r="E298" s="1">
        <v>0</v>
      </c>
      <c r="F298" s="7" t="str">
        <f t="shared" si="88"/>
        <v>N/A</v>
      </c>
      <c r="G298" s="1">
        <v>0</v>
      </c>
      <c r="H298" s="7" t="str">
        <f t="shared" si="89"/>
        <v>N/A</v>
      </c>
      <c r="I298" s="8" t="s">
        <v>1749</v>
      </c>
      <c r="J298" s="8" t="s">
        <v>1749</v>
      </c>
      <c r="K298" s="1" t="s">
        <v>213</v>
      </c>
      <c r="L298" s="87" t="str">
        <f t="shared" si="90"/>
        <v>N/A</v>
      </c>
    </row>
    <row r="299" spans="1:12" x14ac:dyDescent="0.25">
      <c r="A299" s="119" t="s">
        <v>714</v>
      </c>
      <c r="B299" s="1" t="s">
        <v>213</v>
      </c>
      <c r="C299" s="1">
        <v>0</v>
      </c>
      <c r="D299" s="7" t="str">
        <f t="shared" si="81"/>
        <v>N/A</v>
      </c>
      <c r="E299" s="1">
        <v>0</v>
      </c>
      <c r="F299" s="7" t="str">
        <f t="shared" si="88"/>
        <v>N/A</v>
      </c>
      <c r="G299" s="1">
        <v>0</v>
      </c>
      <c r="H299" s="7" t="str">
        <f t="shared" si="89"/>
        <v>N/A</v>
      </c>
      <c r="I299" s="8" t="s">
        <v>1749</v>
      </c>
      <c r="J299" s="8" t="s">
        <v>1749</v>
      </c>
      <c r="K299" s="1" t="s">
        <v>213</v>
      </c>
      <c r="L299" s="87" t="str">
        <f t="shared" si="90"/>
        <v>N/A</v>
      </c>
    </row>
    <row r="300" spans="1:12" x14ac:dyDescent="0.25">
      <c r="A300" s="119" t="s">
        <v>403</v>
      </c>
      <c r="B300" s="1" t="s">
        <v>213</v>
      </c>
      <c r="C300" s="1">
        <v>0</v>
      </c>
      <c r="D300" s="7" t="str">
        <f t="shared" si="81"/>
        <v>N/A</v>
      </c>
      <c r="E300" s="1">
        <v>0</v>
      </c>
      <c r="F300" s="7" t="str">
        <f t="shared" si="88"/>
        <v>N/A</v>
      </c>
      <c r="G300" s="1">
        <v>0</v>
      </c>
      <c r="H300" s="7" t="str">
        <f t="shared" si="89"/>
        <v>N/A</v>
      </c>
      <c r="I300" s="8" t="s">
        <v>1749</v>
      </c>
      <c r="J300" s="8" t="s">
        <v>1749</v>
      </c>
      <c r="K300" s="1" t="s">
        <v>213</v>
      </c>
      <c r="L300" s="87" t="str">
        <f t="shared" si="90"/>
        <v>N/A</v>
      </c>
    </row>
    <row r="301" spans="1:12" x14ac:dyDescent="0.25">
      <c r="A301" s="119" t="s">
        <v>715</v>
      </c>
      <c r="B301" s="1" t="s">
        <v>213</v>
      </c>
      <c r="C301" s="1">
        <v>0</v>
      </c>
      <c r="D301" s="7" t="str">
        <f t="shared" si="81"/>
        <v>N/A</v>
      </c>
      <c r="E301" s="1">
        <v>0</v>
      </c>
      <c r="F301" s="7" t="str">
        <f t="shared" si="88"/>
        <v>N/A</v>
      </c>
      <c r="G301" s="1">
        <v>0</v>
      </c>
      <c r="H301" s="7" t="str">
        <f t="shared" si="89"/>
        <v>N/A</v>
      </c>
      <c r="I301" s="8" t="s">
        <v>1749</v>
      </c>
      <c r="J301" s="8" t="s">
        <v>1749</v>
      </c>
      <c r="K301" s="1" t="s">
        <v>213</v>
      </c>
      <c r="L301" s="87" t="str">
        <f t="shared" si="90"/>
        <v>N/A</v>
      </c>
    </row>
    <row r="302" spans="1:12" x14ac:dyDescent="0.25">
      <c r="A302" s="119" t="s">
        <v>704</v>
      </c>
      <c r="B302" s="1" t="s">
        <v>213</v>
      </c>
      <c r="C302" s="1">
        <v>0</v>
      </c>
      <c r="D302" s="7" t="str">
        <f t="shared" si="81"/>
        <v>N/A</v>
      </c>
      <c r="E302" s="1">
        <v>0</v>
      </c>
      <c r="F302" s="7" t="str">
        <f t="shared" si="88"/>
        <v>N/A</v>
      </c>
      <c r="G302" s="1">
        <v>0</v>
      </c>
      <c r="H302" s="7" t="str">
        <f t="shared" si="89"/>
        <v>N/A</v>
      </c>
      <c r="I302" s="8" t="s">
        <v>1749</v>
      </c>
      <c r="J302" s="8" t="s">
        <v>1749</v>
      </c>
      <c r="K302" s="1" t="s">
        <v>213</v>
      </c>
      <c r="L302" s="87" t="str">
        <f t="shared" ref="L302:L304" si="91">IF(J302="Div by 0", "N/A", IF(K302="N/A","N/A", IF(J302&gt;VALUE(MID(K302,1,2)), "No", IF(J302&lt;-1*VALUE(MID(K302,1,2)), "No", "Yes"))))</f>
        <v>N/A</v>
      </c>
    </row>
    <row r="303" spans="1:12" x14ac:dyDescent="0.25">
      <c r="A303" s="119" t="s">
        <v>705</v>
      </c>
      <c r="B303" s="1" t="s">
        <v>213</v>
      </c>
      <c r="C303" s="1">
        <v>0</v>
      </c>
      <c r="D303" s="7" t="str">
        <f t="shared" si="81"/>
        <v>N/A</v>
      </c>
      <c r="E303" s="1">
        <v>0</v>
      </c>
      <c r="F303" s="7" t="str">
        <f t="shared" si="88"/>
        <v>N/A</v>
      </c>
      <c r="G303" s="1">
        <v>0</v>
      </c>
      <c r="H303" s="7" t="str">
        <f t="shared" si="89"/>
        <v>N/A</v>
      </c>
      <c r="I303" s="8" t="s">
        <v>1749</v>
      </c>
      <c r="J303" s="8" t="s">
        <v>1749</v>
      </c>
      <c r="K303" s="1" t="s">
        <v>213</v>
      </c>
      <c r="L303" s="87" t="str">
        <f t="shared" si="91"/>
        <v>N/A</v>
      </c>
    </row>
    <row r="304" spans="1:12" x14ac:dyDescent="0.25">
      <c r="A304" s="119" t="s">
        <v>716</v>
      </c>
      <c r="B304" s="1" t="s">
        <v>213</v>
      </c>
      <c r="C304" s="1">
        <v>0</v>
      </c>
      <c r="D304" s="7" t="str">
        <f t="shared" si="81"/>
        <v>N/A</v>
      </c>
      <c r="E304" s="1">
        <v>0</v>
      </c>
      <c r="F304" s="7" t="str">
        <f t="shared" si="88"/>
        <v>N/A</v>
      </c>
      <c r="G304" s="1">
        <v>0</v>
      </c>
      <c r="H304" s="7" t="str">
        <f t="shared" si="89"/>
        <v>N/A</v>
      </c>
      <c r="I304" s="8" t="s">
        <v>1749</v>
      </c>
      <c r="J304" s="8" t="s">
        <v>1749</v>
      </c>
      <c r="K304" s="1" t="s">
        <v>213</v>
      </c>
      <c r="L304" s="87" t="str">
        <f t="shared" si="91"/>
        <v>N/A</v>
      </c>
    </row>
    <row r="305" spans="1:12" ht="25" x14ac:dyDescent="0.25">
      <c r="A305" s="136" t="s">
        <v>706</v>
      </c>
      <c r="B305" s="1" t="s">
        <v>213</v>
      </c>
      <c r="C305" s="1">
        <v>0</v>
      </c>
      <c r="D305" s="1" t="s">
        <v>213</v>
      </c>
      <c r="E305" s="1">
        <v>0</v>
      </c>
      <c r="F305" s="1" t="s">
        <v>213</v>
      </c>
      <c r="G305" s="1">
        <v>0</v>
      </c>
      <c r="H305" s="1" t="s">
        <v>213</v>
      </c>
      <c r="I305" s="8" t="s">
        <v>1749</v>
      </c>
      <c r="J305" s="8" t="s">
        <v>1749</v>
      </c>
      <c r="K305" s="1" t="s">
        <v>213</v>
      </c>
      <c r="L305" s="87" t="str">
        <f>IF(J305="Div by 0", "N/A", IF(K305="N/A","N/A", IF(J305&gt;VALUE(MID(K305,1,2)), "No", IF(J305&lt;-1*VALUE(MID(K305,1,2)), "No", "Yes"))))</f>
        <v>N/A</v>
      </c>
    </row>
    <row r="306" spans="1:12" x14ac:dyDescent="0.25">
      <c r="A306" s="136" t="s">
        <v>707</v>
      </c>
      <c r="B306" s="1" t="s">
        <v>213</v>
      </c>
      <c r="C306" s="1">
        <v>0</v>
      </c>
      <c r="D306" s="1" t="s">
        <v>213</v>
      </c>
      <c r="E306" s="1">
        <v>0</v>
      </c>
      <c r="F306" s="1" t="s">
        <v>213</v>
      </c>
      <c r="G306" s="1">
        <v>0</v>
      </c>
      <c r="H306" s="1" t="s">
        <v>213</v>
      </c>
      <c r="I306" s="8" t="s">
        <v>1749</v>
      </c>
      <c r="J306" s="8" t="s">
        <v>1749</v>
      </c>
      <c r="K306" s="1" t="s">
        <v>213</v>
      </c>
      <c r="L306" s="87" t="str">
        <f>IF(J306="Div by 0", "N/A", IF(K306="N/A","N/A", IF(J306&gt;VALUE(MID(K306,1,2)), "No", IF(J306&lt;-1*VALUE(MID(K306,1,2)), "No", "Yes"))))</f>
        <v>N/A</v>
      </c>
    </row>
    <row r="307" spans="1:12" x14ac:dyDescent="0.25">
      <c r="A307" s="136" t="s">
        <v>717</v>
      </c>
      <c r="B307" s="1" t="s">
        <v>213</v>
      </c>
      <c r="C307" s="1">
        <v>0</v>
      </c>
      <c r="D307" s="1" t="s">
        <v>213</v>
      </c>
      <c r="E307" s="1">
        <v>0</v>
      </c>
      <c r="F307" s="1" t="s">
        <v>213</v>
      </c>
      <c r="G307" s="1">
        <v>0</v>
      </c>
      <c r="H307" s="1" t="s">
        <v>213</v>
      </c>
      <c r="I307" s="8" t="s">
        <v>1749</v>
      </c>
      <c r="J307" s="8" t="s">
        <v>1749</v>
      </c>
      <c r="K307" s="1" t="s">
        <v>213</v>
      </c>
      <c r="L307" s="87" t="str">
        <f>IF(J307="Div by 0", "N/A", IF(K307="N/A","N/A", IF(J307&gt;VALUE(MID(K307,1,2)), "No", IF(J307&lt;-1*VALUE(MID(K307,1,2)), "No", "Yes"))))</f>
        <v>N/A</v>
      </c>
    </row>
    <row r="308" spans="1:12" x14ac:dyDescent="0.25">
      <c r="A308" s="136" t="s">
        <v>708</v>
      </c>
      <c r="B308" s="1" t="s">
        <v>213</v>
      </c>
      <c r="C308" s="1">
        <v>0</v>
      </c>
      <c r="D308" s="1" t="s">
        <v>213</v>
      </c>
      <c r="E308" s="1">
        <v>0</v>
      </c>
      <c r="F308" s="1" t="s">
        <v>213</v>
      </c>
      <c r="G308" s="1">
        <v>0</v>
      </c>
      <c r="H308" s="1" t="s">
        <v>213</v>
      </c>
      <c r="I308" s="8" t="s">
        <v>1749</v>
      </c>
      <c r="J308" s="8" t="s">
        <v>1749</v>
      </c>
      <c r="K308" s="1" t="s">
        <v>213</v>
      </c>
      <c r="L308" s="87" t="str">
        <f>IF(J308="Div by 0", "N/A", IF(K308="N/A","N/A", IF(J308&gt;VALUE(MID(K308,1,2)), "No", IF(J308&lt;-1*VALUE(MID(K308,1,2)), "No", "Yes"))))</f>
        <v>N/A</v>
      </c>
    </row>
    <row r="309" spans="1:12" x14ac:dyDescent="0.25">
      <c r="A309" s="136" t="s">
        <v>709</v>
      </c>
      <c r="B309" s="1" t="s">
        <v>213</v>
      </c>
      <c r="C309" s="1">
        <v>90738</v>
      </c>
      <c r="D309" s="1" t="s">
        <v>213</v>
      </c>
      <c r="E309" s="1">
        <v>95811</v>
      </c>
      <c r="F309" s="1" t="s">
        <v>213</v>
      </c>
      <c r="G309" s="1">
        <v>102208</v>
      </c>
      <c r="H309" s="1" t="s">
        <v>213</v>
      </c>
      <c r="I309" s="8">
        <v>5.5910000000000002</v>
      </c>
      <c r="J309" s="8">
        <v>6.6769999999999996</v>
      </c>
      <c r="K309" s="1" t="s">
        <v>213</v>
      </c>
      <c r="L309" s="87" t="str">
        <f>IF(J309="Div by 0", "N/A", IF(K309="N/A","N/A", IF(J309&gt;VALUE(MID(K309,1,2)), "No", IF(J309&lt;-1*VALUE(MID(K309,1,2)), "No", "Yes"))))</f>
        <v>N/A</v>
      </c>
    </row>
    <row r="310" spans="1:12" x14ac:dyDescent="0.25">
      <c r="A310" s="137" t="s">
        <v>73</v>
      </c>
      <c r="B310" s="23" t="s">
        <v>213</v>
      </c>
      <c r="C310" s="24">
        <v>736910</v>
      </c>
      <c r="D310" s="7" t="str">
        <f>IF($B310="N/A","N/A",IF(C310&gt;10,"No",IF(C310&lt;-10,"No","Yes")))</f>
        <v>N/A</v>
      </c>
      <c r="E310" s="24">
        <v>759402</v>
      </c>
      <c r="F310" s="7" t="str">
        <f>IF($B310="N/A","N/A",IF(E310&gt;10,"No",IF(E310&lt;-10,"No","Yes")))</f>
        <v>N/A</v>
      </c>
      <c r="G310" s="24">
        <v>911285</v>
      </c>
      <c r="H310" s="7" t="str">
        <f>IF($B310="N/A","N/A",IF(G310&gt;10,"No",IF(G310&lt;-10,"No","Yes")))</f>
        <v>N/A</v>
      </c>
      <c r="I310" s="8">
        <v>3.052</v>
      </c>
      <c r="J310" s="8">
        <v>20</v>
      </c>
      <c r="K310" s="27" t="s">
        <v>736</v>
      </c>
      <c r="L310" s="87" t="str">
        <f t="shared" ref="L310:L339" si="92">IF(J310="Div by 0", "N/A", IF(K310="N/A","N/A", IF(J310&gt;VALUE(MID(K310,1,2)), "No", IF(J310&lt;-1*VALUE(MID(K310,1,2)), "No", "Yes"))))</f>
        <v>No</v>
      </c>
    </row>
    <row r="311" spans="1:12" x14ac:dyDescent="0.25">
      <c r="A311" s="136" t="s">
        <v>182</v>
      </c>
      <c r="B311" s="23" t="s">
        <v>213</v>
      </c>
      <c r="C311" s="24">
        <v>106449</v>
      </c>
      <c r="D311" s="7" t="str">
        <f t="shared" ref="D311:D314" si="93">IF($B311="N/A","N/A",IF(C311&gt;10,"No",IF(C311&lt;-10,"No","Yes")))</f>
        <v>N/A</v>
      </c>
      <c r="E311" s="24">
        <v>111441</v>
      </c>
      <c r="F311" s="7" t="str">
        <f t="shared" ref="F311:F314" si="94">IF($B311="N/A","N/A",IF(E311&gt;10,"No",IF(E311&lt;-10,"No","Yes")))</f>
        <v>N/A</v>
      </c>
      <c r="G311" s="24">
        <v>0</v>
      </c>
      <c r="H311" s="7" t="str">
        <f t="shared" ref="H311:H314" si="95">IF($B311="N/A","N/A",IF(G311&gt;10,"No",IF(G311&lt;-10,"No","Yes")))</f>
        <v>N/A</v>
      </c>
      <c r="I311" s="8">
        <v>4.6900000000000004</v>
      </c>
      <c r="J311" s="8">
        <v>-100</v>
      </c>
      <c r="K311" s="27" t="s">
        <v>736</v>
      </c>
      <c r="L311" s="87" t="str">
        <f>IF(J311="Div by 0", "N/A", IF(OR(J311="N/A",K311="N/A"),"N/A", IF(J311&gt;VALUE(MID(K311,1,2)), "No", IF(J311&lt;-1*VALUE(MID(K311,1,2)), "No", "Yes"))))</f>
        <v>No</v>
      </c>
    </row>
    <row r="312" spans="1:12" x14ac:dyDescent="0.25">
      <c r="A312" s="136" t="s">
        <v>183</v>
      </c>
      <c r="B312" s="23" t="s">
        <v>213</v>
      </c>
      <c r="C312" s="24">
        <v>76171</v>
      </c>
      <c r="D312" s="7" t="str">
        <f t="shared" si="93"/>
        <v>N/A</v>
      </c>
      <c r="E312" s="24">
        <v>76679</v>
      </c>
      <c r="F312" s="7" t="str">
        <f t="shared" si="94"/>
        <v>N/A</v>
      </c>
      <c r="G312" s="24">
        <v>0</v>
      </c>
      <c r="H312" s="7" t="str">
        <f t="shared" si="95"/>
        <v>N/A</v>
      </c>
      <c r="I312" s="8">
        <v>0.66690000000000005</v>
      </c>
      <c r="J312" s="8">
        <v>-100</v>
      </c>
      <c r="K312" s="27" t="s">
        <v>736</v>
      </c>
      <c r="L312" s="87" t="str">
        <f t="shared" ref="L312:L314" si="96">IF(J312="Div by 0", "N/A", IF(OR(J312="N/A",K312="N/A"),"N/A", IF(J312&gt;VALUE(MID(K312,1,2)), "No", IF(J312&lt;-1*VALUE(MID(K312,1,2)), "No", "Yes"))))</f>
        <v>No</v>
      </c>
    </row>
    <row r="313" spans="1:12" x14ac:dyDescent="0.25">
      <c r="A313" s="136" t="s">
        <v>184</v>
      </c>
      <c r="B313" s="23" t="s">
        <v>213</v>
      </c>
      <c r="C313" s="24">
        <v>291952</v>
      </c>
      <c r="D313" s="7" t="str">
        <f t="shared" si="93"/>
        <v>N/A</v>
      </c>
      <c r="E313" s="24">
        <v>274282</v>
      </c>
      <c r="F313" s="7" t="str">
        <f t="shared" si="94"/>
        <v>N/A</v>
      </c>
      <c r="G313" s="24">
        <v>0</v>
      </c>
      <c r="H313" s="7" t="str">
        <f t="shared" si="95"/>
        <v>N/A</v>
      </c>
      <c r="I313" s="8">
        <v>-6.05</v>
      </c>
      <c r="J313" s="8">
        <v>-100</v>
      </c>
      <c r="K313" s="27" t="s">
        <v>736</v>
      </c>
      <c r="L313" s="87" t="str">
        <f t="shared" si="96"/>
        <v>No</v>
      </c>
    </row>
    <row r="314" spans="1:12" x14ac:dyDescent="0.25">
      <c r="A314" s="133" t="s">
        <v>185</v>
      </c>
      <c r="B314" s="23" t="s">
        <v>213</v>
      </c>
      <c r="C314" s="24">
        <v>262338</v>
      </c>
      <c r="D314" s="7" t="str">
        <f t="shared" si="93"/>
        <v>N/A</v>
      </c>
      <c r="E314" s="24">
        <v>297000</v>
      </c>
      <c r="F314" s="7" t="str">
        <f t="shared" si="94"/>
        <v>N/A</v>
      </c>
      <c r="G314" s="24">
        <v>0</v>
      </c>
      <c r="H314" s="7" t="str">
        <f t="shared" si="95"/>
        <v>N/A</v>
      </c>
      <c r="I314" s="8">
        <v>13.21</v>
      </c>
      <c r="J314" s="8">
        <v>-100</v>
      </c>
      <c r="K314" s="27" t="s">
        <v>736</v>
      </c>
      <c r="L314" s="87" t="str">
        <f t="shared" si="96"/>
        <v>No</v>
      </c>
    </row>
    <row r="315" spans="1:12" x14ac:dyDescent="0.25">
      <c r="A315" s="136" t="s">
        <v>1098</v>
      </c>
      <c r="B315" s="9" t="s">
        <v>213</v>
      </c>
      <c r="C315" s="24">
        <v>283743</v>
      </c>
      <c r="D315" s="5" t="str">
        <f t="shared" ref="D315:F318" si="97">IF($B315="N/A","N/A",IF(C315&lt;0,"No","Yes"))</f>
        <v>N/A</v>
      </c>
      <c r="E315" s="24">
        <v>266350</v>
      </c>
      <c r="F315" s="5" t="str">
        <f t="shared" si="97"/>
        <v>N/A</v>
      </c>
      <c r="G315" s="24">
        <v>305829</v>
      </c>
      <c r="H315" s="5" t="str">
        <f t="shared" ref="H315:H318" si="98">IF($B315="N/A","N/A",IF(G315&lt;0,"No","Yes"))</f>
        <v>N/A</v>
      </c>
      <c r="I315" s="8">
        <v>-6.13</v>
      </c>
      <c r="J315" s="8">
        <v>14.82</v>
      </c>
      <c r="K315" s="1" t="s">
        <v>735</v>
      </c>
      <c r="L315" s="87" t="str">
        <f>IF(J315="Div by 0", "N/A", IF(OR(J315="N/A",K315="N/A"),"N/A", IF(J315&gt;VALUE(MID(K315,1,2)), "No", IF(J315&lt;-1*VALUE(MID(K315,1,2)), "No", "Yes"))))</f>
        <v>No</v>
      </c>
    </row>
    <row r="316" spans="1:12" x14ac:dyDescent="0.25">
      <c r="A316" s="136" t="s">
        <v>430</v>
      </c>
      <c r="B316" s="9" t="s">
        <v>213</v>
      </c>
      <c r="C316" s="24">
        <v>18741</v>
      </c>
      <c r="D316" s="5" t="str">
        <f t="shared" si="97"/>
        <v>N/A</v>
      </c>
      <c r="E316" s="24">
        <v>15900</v>
      </c>
      <c r="F316" s="5" t="str">
        <f t="shared" si="97"/>
        <v>N/A</v>
      </c>
      <c r="G316" s="24">
        <v>27045</v>
      </c>
      <c r="H316" s="5" t="str">
        <f t="shared" si="98"/>
        <v>N/A</v>
      </c>
      <c r="I316" s="8">
        <v>-15.2</v>
      </c>
      <c r="J316" s="8">
        <v>70.09</v>
      </c>
      <c r="K316" s="1" t="s">
        <v>735</v>
      </c>
      <c r="L316" s="87" t="str">
        <f t="shared" ref="L316:L318" si="99">IF(J316="Div by 0", "N/A", IF(OR(J316="N/A",K316="N/A"),"N/A", IF(J316&gt;VALUE(MID(K316,1,2)), "No", IF(J316&lt;-1*VALUE(MID(K316,1,2)), "No", "Yes"))))</f>
        <v>No</v>
      </c>
    </row>
    <row r="317" spans="1:12" x14ac:dyDescent="0.25">
      <c r="A317" s="136" t="s">
        <v>431</v>
      </c>
      <c r="B317" s="9" t="s">
        <v>213</v>
      </c>
      <c r="C317" s="24">
        <v>316893</v>
      </c>
      <c r="D317" s="5" t="str">
        <f t="shared" si="97"/>
        <v>N/A</v>
      </c>
      <c r="E317" s="24">
        <v>353356</v>
      </c>
      <c r="F317" s="5" t="str">
        <f t="shared" si="97"/>
        <v>N/A</v>
      </c>
      <c r="G317" s="24">
        <v>449574</v>
      </c>
      <c r="H317" s="5" t="str">
        <f t="shared" si="98"/>
        <v>N/A</v>
      </c>
      <c r="I317" s="8">
        <v>11.51</v>
      </c>
      <c r="J317" s="8">
        <v>27.23</v>
      </c>
      <c r="K317" s="1" t="s">
        <v>735</v>
      </c>
      <c r="L317" s="87" t="str">
        <f t="shared" si="99"/>
        <v>No</v>
      </c>
    </row>
    <row r="318" spans="1:12" x14ac:dyDescent="0.25">
      <c r="A318" s="136" t="s">
        <v>1099</v>
      </c>
      <c r="B318" s="9" t="s">
        <v>213</v>
      </c>
      <c r="C318" s="24">
        <v>87863</v>
      </c>
      <c r="D318" s="5" t="str">
        <f t="shared" si="97"/>
        <v>N/A</v>
      </c>
      <c r="E318" s="24">
        <v>93781</v>
      </c>
      <c r="F318" s="5" t="str">
        <f t="shared" si="97"/>
        <v>N/A</v>
      </c>
      <c r="G318" s="24">
        <v>99250</v>
      </c>
      <c r="H318" s="5" t="str">
        <f t="shared" si="98"/>
        <v>N/A</v>
      </c>
      <c r="I318" s="8">
        <v>6.7350000000000003</v>
      </c>
      <c r="J318" s="8">
        <v>5.8319999999999999</v>
      </c>
      <c r="K318" s="1" t="s">
        <v>735</v>
      </c>
      <c r="L318" s="87" t="str">
        <f t="shared" si="99"/>
        <v>Yes</v>
      </c>
    </row>
    <row r="319" spans="1:12" x14ac:dyDescent="0.25">
      <c r="A319" s="136" t="s">
        <v>98</v>
      </c>
      <c r="B319" s="23" t="s">
        <v>291</v>
      </c>
      <c r="C319" s="4">
        <v>88.626290862999994</v>
      </c>
      <c r="D319" s="7" t="str">
        <f>IF($B319="N/A","N/A",IF(C319&gt;80,"Yes","No"))</f>
        <v>Yes</v>
      </c>
      <c r="E319" s="4">
        <v>88.352677502000006</v>
      </c>
      <c r="F319" s="7" t="str">
        <f>IF($B319="N/A","N/A",IF(E319&gt;80,"Yes","No"))</f>
        <v>Yes</v>
      </c>
      <c r="G319" s="4">
        <v>89.718145256</v>
      </c>
      <c r="H319" s="7" t="str">
        <f>IF($B319="N/A","N/A",IF(G319&gt;80,"Yes","No"))</f>
        <v>Yes</v>
      </c>
      <c r="I319" s="8">
        <v>-0.309</v>
      </c>
      <c r="J319" s="8">
        <v>1.5449999999999999</v>
      </c>
      <c r="K319" s="27" t="s">
        <v>736</v>
      </c>
      <c r="L319" s="87" t="str">
        <f t="shared" si="92"/>
        <v>Yes</v>
      </c>
    </row>
    <row r="320" spans="1:12" x14ac:dyDescent="0.25">
      <c r="A320" s="136" t="s">
        <v>332</v>
      </c>
      <c r="B320" s="23" t="s">
        <v>278</v>
      </c>
      <c r="C320" s="4">
        <v>9.4991249999999998E-4</v>
      </c>
      <c r="D320" s="7" t="str">
        <f>IF($B320="N/A","N/A",IF(C320&gt;=5,"No",IF(C320&lt;0,"No","Yes")))</f>
        <v>Yes</v>
      </c>
      <c r="E320" s="4">
        <v>3.8187943E-3</v>
      </c>
      <c r="F320" s="7" t="str">
        <f>IF($B320="N/A","N/A",IF(E320&gt;=5,"No",IF(E320&lt;0,"No","Yes")))</f>
        <v>Yes</v>
      </c>
      <c r="G320" s="4">
        <v>3.03966377E-2</v>
      </c>
      <c r="H320" s="7" t="str">
        <f>IF($B320="N/A","N/A",IF(G320&gt;=5,"No",IF(G320&lt;0,"No","Yes")))</f>
        <v>Yes</v>
      </c>
      <c r="I320" s="8">
        <v>302</v>
      </c>
      <c r="J320" s="8">
        <v>696</v>
      </c>
      <c r="K320" s="27" t="s">
        <v>736</v>
      </c>
      <c r="L320" s="87" t="str">
        <f t="shared" si="92"/>
        <v>No</v>
      </c>
    </row>
    <row r="321" spans="1:12" x14ac:dyDescent="0.25">
      <c r="A321" s="136" t="s">
        <v>340</v>
      </c>
      <c r="B321" s="27" t="s">
        <v>278</v>
      </c>
      <c r="C321" s="4">
        <v>10.998900816000001</v>
      </c>
      <c r="D321" s="7" t="str">
        <f>IF($B321="N/A","N/A",IF(C321&gt;=5,"No",IF(C321&lt;0,"No","Yes")))</f>
        <v>No</v>
      </c>
      <c r="E321" s="4">
        <v>11.407001825</v>
      </c>
      <c r="F321" s="7" t="str">
        <f>IF($B321="N/A","N/A",IF(E321&gt;=5,"No",IF(E321&lt;0,"No","Yes")))</f>
        <v>No</v>
      </c>
      <c r="G321" s="4">
        <v>10.062823376000001</v>
      </c>
      <c r="H321" s="7" t="str">
        <f>IF($B321="N/A","N/A",IF(G321&gt;=5,"No",IF(G321&lt;0,"No","Yes")))</f>
        <v>No</v>
      </c>
      <c r="I321" s="8">
        <v>3.71</v>
      </c>
      <c r="J321" s="8">
        <v>-11.8</v>
      </c>
      <c r="K321" s="27" t="s">
        <v>736</v>
      </c>
      <c r="L321" s="87" t="str">
        <f t="shared" si="92"/>
        <v>Yes</v>
      </c>
    </row>
    <row r="322" spans="1:12" x14ac:dyDescent="0.25">
      <c r="A322" s="136" t="s">
        <v>333</v>
      </c>
      <c r="B322" s="27" t="s">
        <v>278</v>
      </c>
      <c r="C322" s="4">
        <v>0</v>
      </c>
      <c r="D322" s="7" t="str">
        <f>IF($B322="N/A","N/A",IF(C322&gt;=5,"No",IF(C322&lt;0,"No","Yes")))</f>
        <v>Yes</v>
      </c>
      <c r="E322" s="4">
        <v>0</v>
      </c>
      <c r="F322" s="7" t="str">
        <f>IF($B322="N/A","N/A",IF(E322&gt;=5,"No",IF(E322&lt;0,"No","Yes")))</f>
        <v>Yes</v>
      </c>
      <c r="G322" s="4">
        <v>0</v>
      </c>
      <c r="H322" s="7" t="str">
        <f>IF($B322="N/A","N/A",IF(G322&gt;=5,"No",IF(G322&lt;0,"No","Yes")))</f>
        <v>Yes</v>
      </c>
      <c r="I322" s="8" t="s">
        <v>1749</v>
      </c>
      <c r="J322" s="8" t="s">
        <v>1749</v>
      </c>
      <c r="K322" s="27" t="s">
        <v>736</v>
      </c>
      <c r="L322" s="87" t="str">
        <f t="shared" si="92"/>
        <v>N/A</v>
      </c>
    </row>
    <row r="323" spans="1:12" x14ac:dyDescent="0.25">
      <c r="A323" s="136" t="s">
        <v>334</v>
      </c>
      <c r="B323" s="27" t="s">
        <v>292</v>
      </c>
      <c r="C323" s="4">
        <v>0</v>
      </c>
      <c r="D323" s="7" t="str">
        <f>IF($B323="N/A","N/A",IF(C323&gt;0,"No",IF(C323&lt;0,"No","Yes")))</f>
        <v>Yes</v>
      </c>
      <c r="E323" s="4">
        <v>0</v>
      </c>
      <c r="F323" s="7" t="str">
        <f>IF($B323="N/A","N/A",IF(E323&gt;0,"No",IF(E323&lt;0,"No","Yes")))</f>
        <v>Yes</v>
      </c>
      <c r="G323" s="4">
        <v>1.13027209E-2</v>
      </c>
      <c r="H323" s="7" t="str">
        <f>IF($B323="N/A","N/A",IF(G323&gt;0,"No",IF(G323&lt;0,"No","Yes")))</f>
        <v>No</v>
      </c>
      <c r="I323" s="8" t="s">
        <v>1749</v>
      </c>
      <c r="J323" s="8" t="s">
        <v>1749</v>
      </c>
      <c r="K323" s="27" t="s">
        <v>736</v>
      </c>
      <c r="L323" s="87" t="str">
        <f t="shared" si="92"/>
        <v>N/A</v>
      </c>
    </row>
    <row r="324" spans="1:12" x14ac:dyDescent="0.25">
      <c r="A324" s="136" t="s">
        <v>335</v>
      </c>
      <c r="B324" s="27" t="s">
        <v>278</v>
      </c>
      <c r="C324" s="4">
        <v>0.30614321970000002</v>
      </c>
      <c r="D324" s="7" t="str">
        <f>IF($B324="N/A","N/A",IF(C324&gt;=5,"No",IF(C324&lt;0,"No","Yes")))</f>
        <v>Yes</v>
      </c>
      <c r="E324" s="4">
        <v>0.17342593249999999</v>
      </c>
      <c r="F324" s="7" t="str">
        <f>IF($B324="N/A","N/A",IF(E324&gt;=5,"No",IF(E324&lt;0,"No","Yes")))</f>
        <v>Yes</v>
      </c>
      <c r="G324" s="4">
        <v>0.108857273</v>
      </c>
      <c r="H324" s="7" t="str">
        <f>IF($B324="N/A","N/A",IF(G324&gt;=5,"No",IF(G324&lt;0,"No","Yes")))</f>
        <v>Yes</v>
      </c>
      <c r="I324" s="8">
        <v>-43.4</v>
      </c>
      <c r="J324" s="8">
        <v>-37.200000000000003</v>
      </c>
      <c r="K324" s="27" t="s">
        <v>736</v>
      </c>
      <c r="L324" s="87" t="str">
        <f t="shared" si="92"/>
        <v>No</v>
      </c>
    </row>
    <row r="325" spans="1:12" x14ac:dyDescent="0.25">
      <c r="A325" s="136" t="s">
        <v>336</v>
      </c>
      <c r="B325" s="27"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7" t="s">
        <v>736</v>
      </c>
      <c r="L325" s="87" t="str">
        <f t="shared" si="92"/>
        <v>N/A</v>
      </c>
    </row>
    <row r="326" spans="1:12" x14ac:dyDescent="0.25">
      <c r="A326" s="136" t="s">
        <v>337</v>
      </c>
      <c r="B326" s="27" t="s">
        <v>292</v>
      </c>
      <c r="C326" s="4">
        <v>6.7715189100000003E-2</v>
      </c>
      <c r="D326" s="7" t="str">
        <f t="shared" si="100"/>
        <v>No</v>
      </c>
      <c r="E326" s="4">
        <v>6.3075946600000002E-2</v>
      </c>
      <c r="F326" s="7" t="str">
        <f t="shared" si="101"/>
        <v>No</v>
      </c>
      <c r="G326" s="4">
        <v>6.8474736199999997E-2</v>
      </c>
      <c r="H326" s="7" t="str">
        <f t="shared" si="102"/>
        <v>No</v>
      </c>
      <c r="I326" s="8">
        <v>-6.85</v>
      </c>
      <c r="J326" s="8">
        <v>8.5589999999999993</v>
      </c>
      <c r="K326" s="27" t="s">
        <v>736</v>
      </c>
      <c r="L326" s="87" t="str">
        <f t="shared" si="92"/>
        <v>Yes</v>
      </c>
    </row>
    <row r="327" spans="1:12" x14ac:dyDescent="0.25">
      <c r="A327" s="136" t="s">
        <v>99</v>
      </c>
      <c r="B327" s="27" t="s">
        <v>292</v>
      </c>
      <c r="C327" s="4">
        <v>0</v>
      </c>
      <c r="D327" s="7" t="str">
        <f>IF($B327="N/A","N/A",IF(C327&gt;0,"No",IF(C327&lt;0,"No","Yes")))</f>
        <v>Yes</v>
      </c>
      <c r="E327" s="4">
        <v>0</v>
      </c>
      <c r="F327" s="7" t="str">
        <f>IF($B327="N/A","N/A",IF(E327&gt;0,"No",IF(E327&lt;0,"No","Yes")))</f>
        <v>Yes</v>
      </c>
      <c r="G327" s="4">
        <v>0</v>
      </c>
      <c r="H327" s="7" t="str">
        <f>IF($B327="N/A","N/A",IF(G327&gt;0,"No",IF(G327&lt;0,"No","Yes")))</f>
        <v>Yes</v>
      </c>
      <c r="I327" s="8" t="s">
        <v>1749</v>
      </c>
      <c r="J327" s="8" t="s">
        <v>1749</v>
      </c>
      <c r="K327" s="27" t="s">
        <v>736</v>
      </c>
      <c r="L327" s="87" t="str">
        <f t="shared" si="92"/>
        <v>N/A</v>
      </c>
    </row>
    <row r="328" spans="1:12" x14ac:dyDescent="0.25">
      <c r="A328" s="136" t="s">
        <v>338</v>
      </c>
      <c r="B328" s="27"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7" t="s">
        <v>736</v>
      </c>
      <c r="L328" s="87" t="str">
        <f t="shared" si="92"/>
        <v>N/A</v>
      </c>
    </row>
    <row r="329" spans="1:12" x14ac:dyDescent="0.25">
      <c r="A329" s="136" t="s">
        <v>339</v>
      </c>
      <c r="B329" s="27"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7" t="s">
        <v>736</v>
      </c>
      <c r="L329" s="87" t="str">
        <f t="shared" si="92"/>
        <v>N/A</v>
      </c>
    </row>
    <row r="330" spans="1:12" x14ac:dyDescent="0.25">
      <c r="A330" s="136" t="s">
        <v>1100</v>
      </c>
      <c r="B330" s="23" t="s">
        <v>213</v>
      </c>
      <c r="C330" s="4">
        <v>0</v>
      </c>
      <c r="D330" s="7" t="str">
        <f>IF($B330="N/A","N/A",IF(C330&gt;10,"No",IF(C330&lt;-10,"No","Yes")))</f>
        <v>N/A</v>
      </c>
      <c r="E330" s="4">
        <v>0</v>
      </c>
      <c r="F330" s="7" t="str">
        <f>IF($B330="N/A","N/A",IF(E330&gt;10,"No",IF(E330&lt;-10,"No","Yes")))</f>
        <v>N/A</v>
      </c>
      <c r="G330" s="4">
        <v>0</v>
      </c>
      <c r="H330" s="7" t="str">
        <f>IF($B330="N/A","N/A",IF(G330&gt;10,"No",IF(G330&lt;-10,"No","Yes")))</f>
        <v>N/A</v>
      </c>
      <c r="I330" s="8" t="s">
        <v>1749</v>
      </c>
      <c r="J330" s="8" t="s">
        <v>1749</v>
      </c>
      <c r="K330" s="27" t="s">
        <v>736</v>
      </c>
      <c r="L330" s="87" t="str">
        <f t="shared" si="92"/>
        <v>N/A</v>
      </c>
    </row>
    <row r="331" spans="1:12" x14ac:dyDescent="0.25">
      <c r="A331" s="136" t="s">
        <v>1101</v>
      </c>
      <c r="B331" s="23"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7" t="s">
        <v>736</v>
      </c>
      <c r="L331" s="87" t="str">
        <f t="shared" si="92"/>
        <v>N/A</v>
      </c>
    </row>
    <row r="332" spans="1:12" x14ac:dyDescent="0.25">
      <c r="A332" s="136" t="s">
        <v>1102</v>
      </c>
      <c r="B332" s="23"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7" t="s">
        <v>736</v>
      </c>
      <c r="L332" s="87" t="str">
        <f t="shared" si="92"/>
        <v>N/A</v>
      </c>
    </row>
    <row r="333" spans="1:12" x14ac:dyDescent="0.25">
      <c r="A333" s="136" t="s">
        <v>1103</v>
      </c>
      <c r="B333" s="23"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7" t="s">
        <v>736</v>
      </c>
      <c r="L333" s="87" t="str">
        <f t="shared" si="92"/>
        <v>N/A</v>
      </c>
    </row>
    <row r="334" spans="1:12" x14ac:dyDescent="0.25">
      <c r="A334" s="136" t="s">
        <v>1750</v>
      </c>
      <c r="B334" s="23" t="s">
        <v>293</v>
      </c>
      <c r="C334" s="4">
        <v>8.8529128387</v>
      </c>
      <c r="D334" s="7" t="str">
        <f>IF($B334="N/A","N/A",IF(C334&gt;15,"No",IF(C334&lt;2,"No","Yes")))</f>
        <v>Yes</v>
      </c>
      <c r="E334" s="4">
        <v>8.6101959173000004</v>
      </c>
      <c r="F334" s="7" t="str">
        <f>IF($B334="N/A","N/A",IF(E334&gt;15,"No",IF(E334&lt;2,"No","Yes")))</f>
        <v>Yes</v>
      </c>
      <c r="G334" s="4">
        <v>11.77403337</v>
      </c>
      <c r="H334" s="7" t="str">
        <f>IF($B334="N/A","N/A",IF(G334&gt;15,"No",IF(G334&lt;2,"No","Yes")))</f>
        <v>Yes</v>
      </c>
      <c r="I334" s="8">
        <v>-2.74</v>
      </c>
      <c r="J334" s="8">
        <v>36.75</v>
      </c>
      <c r="K334" s="27" t="s">
        <v>736</v>
      </c>
      <c r="L334" s="87" t="str">
        <f t="shared" si="92"/>
        <v>No</v>
      </c>
    </row>
    <row r="335" spans="1:12" x14ac:dyDescent="0.25">
      <c r="A335" s="136" t="s">
        <v>1104</v>
      </c>
      <c r="B335" s="23" t="s">
        <v>213</v>
      </c>
      <c r="C335" s="24">
        <v>0</v>
      </c>
      <c r="D335" s="7" t="str">
        <f>IF($B335="N/A","N/A",IF(C335&gt;10,"No",IF(C335&lt;-10,"No","Yes")))</f>
        <v>N/A</v>
      </c>
      <c r="E335" s="24">
        <v>0</v>
      </c>
      <c r="F335" s="7" t="str">
        <f>IF($B335="N/A","N/A",IF(E335&gt;10,"No",IF(E335&lt;-10,"No","Yes")))</f>
        <v>N/A</v>
      </c>
      <c r="G335" s="24">
        <v>0</v>
      </c>
      <c r="H335" s="7" t="str">
        <f>IF($B335="N/A","N/A",IF(G335&gt;10,"No",IF(G335&lt;-10,"No","Yes")))</f>
        <v>N/A</v>
      </c>
      <c r="I335" s="8" t="s">
        <v>1749</v>
      </c>
      <c r="J335" s="8" t="s">
        <v>1749</v>
      </c>
      <c r="K335" s="27" t="s">
        <v>736</v>
      </c>
      <c r="L335" s="87" t="str">
        <f t="shared" si="92"/>
        <v>N/A</v>
      </c>
    </row>
    <row r="336" spans="1:12" x14ac:dyDescent="0.25">
      <c r="A336" s="136" t="s">
        <v>1658</v>
      </c>
      <c r="B336" s="23" t="s">
        <v>213</v>
      </c>
      <c r="C336" s="24">
        <v>0</v>
      </c>
      <c r="D336" s="7" t="str">
        <f>IF($B336="N/A","N/A",IF(C336&gt;10,"No",IF(C336&lt;-10,"No","Yes")))</f>
        <v>N/A</v>
      </c>
      <c r="E336" s="24">
        <v>0</v>
      </c>
      <c r="F336" s="7" t="str">
        <f>IF($B336="N/A","N/A",IF(E336&gt;10,"No",IF(E336&lt;-10,"No","Yes")))</f>
        <v>N/A</v>
      </c>
      <c r="G336" s="24">
        <v>0</v>
      </c>
      <c r="H336" s="7" t="str">
        <f>IF($B336="N/A","N/A",IF(G336&gt;10,"No",IF(G336&lt;-10,"No","Yes")))</f>
        <v>N/A</v>
      </c>
      <c r="I336" s="8" t="s">
        <v>1749</v>
      </c>
      <c r="J336" s="8" t="s">
        <v>1749</v>
      </c>
      <c r="K336" s="27" t="s">
        <v>736</v>
      </c>
      <c r="L336" s="87" t="str">
        <f t="shared" si="92"/>
        <v>N/A</v>
      </c>
    </row>
    <row r="337" spans="1:12" x14ac:dyDescent="0.25">
      <c r="A337" s="136" t="s">
        <v>1659</v>
      </c>
      <c r="B337" s="23" t="s">
        <v>213</v>
      </c>
      <c r="C337" s="24">
        <v>0</v>
      </c>
      <c r="D337" s="7" t="str">
        <f>IF($B337="N/A","N/A",IF(C337&gt;10,"No",IF(C337&lt;-10,"No","Yes")))</f>
        <v>N/A</v>
      </c>
      <c r="E337" s="24">
        <v>0</v>
      </c>
      <c r="F337" s="7" t="str">
        <f>IF($B337="N/A","N/A",IF(E337&gt;10,"No",IF(E337&lt;-10,"No","Yes")))</f>
        <v>N/A</v>
      </c>
      <c r="G337" s="24">
        <v>0</v>
      </c>
      <c r="H337" s="7" t="str">
        <f>IF($B337="N/A","N/A",IF(G337&gt;10,"No",IF(G337&lt;-10,"No","Yes")))</f>
        <v>N/A</v>
      </c>
      <c r="I337" s="8" t="s">
        <v>1749</v>
      </c>
      <c r="J337" s="8" t="s">
        <v>1749</v>
      </c>
      <c r="K337" s="27" t="s">
        <v>736</v>
      </c>
      <c r="L337" s="87" t="str">
        <f t="shared" si="92"/>
        <v>N/A</v>
      </c>
    </row>
    <row r="338" spans="1:12" x14ac:dyDescent="0.25">
      <c r="A338" s="136" t="s">
        <v>1660</v>
      </c>
      <c r="B338" s="23" t="s">
        <v>213</v>
      </c>
      <c r="C338" s="24">
        <v>0</v>
      </c>
      <c r="D338" s="7" t="str">
        <f>IF($B338="N/A","N/A",IF(C338&gt;10,"No",IF(C338&lt;-10,"No","Yes")))</f>
        <v>N/A</v>
      </c>
      <c r="E338" s="24">
        <v>0</v>
      </c>
      <c r="F338" s="7" t="str">
        <f>IF($B338="N/A","N/A",IF(E338&gt;10,"No",IF(E338&lt;-10,"No","Yes")))</f>
        <v>N/A</v>
      </c>
      <c r="G338" s="24">
        <v>3734</v>
      </c>
      <c r="H338" s="7" t="str">
        <f>IF($B338="N/A","N/A",IF(G338&gt;10,"No",IF(G338&lt;-10,"No","Yes")))</f>
        <v>N/A</v>
      </c>
      <c r="I338" s="8" t="s">
        <v>1749</v>
      </c>
      <c r="J338" s="8" t="s">
        <v>1749</v>
      </c>
      <c r="K338" s="27" t="s">
        <v>736</v>
      </c>
      <c r="L338" s="87" t="str">
        <f t="shared" si="92"/>
        <v>N/A</v>
      </c>
    </row>
    <row r="339" spans="1:12" x14ac:dyDescent="0.25">
      <c r="A339" s="138" t="s">
        <v>1661</v>
      </c>
      <c r="B339" s="95" t="s">
        <v>213</v>
      </c>
      <c r="C339" s="139">
        <v>0</v>
      </c>
      <c r="D339" s="126" t="str">
        <f>IF($B339="N/A","N/A",IF(C339&gt;10,"No",IF(C339&lt;-10,"No","Yes")))</f>
        <v>N/A</v>
      </c>
      <c r="E339" s="139">
        <v>0</v>
      </c>
      <c r="F339" s="126" t="str">
        <f>IF($B339="N/A","N/A",IF(E339&gt;10,"No",IF(E339&lt;-10,"No","Yes")))</f>
        <v>N/A</v>
      </c>
      <c r="G339" s="139">
        <v>159</v>
      </c>
      <c r="H339" s="126" t="str">
        <f>IF($B339="N/A","N/A",IF(G339&gt;10,"No",IF(G339&lt;-10,"No","Yes")))</f>
        <v>N/A</v>
      </c>
      <c r="I339" s="127" t="s">
        <v>1749</v>
      </c>
      <c r="J339" s="127" t="s">
        <v>1749</v>
      </c>
      <c r="K339" s="140" t="s">
        <v>736</v>
      </c>
      <c r="L339" s="98" t="str">
        <f t="shared" si="92"/>
        <v>N/A</v>
      </c>
    </row>
    <row r="340" spans="1:12" s="13" customFormat="1" ht="12" customHeight="1" x14ac:dyDescent="0.25">
      <c r="A340" s="175" t="s">
        <v>1619</v>
      </c>
      <c r="B340" s="176"/>
      <c r="C340" s="176"/>
      <c r="D340" s="176"/>
      <c r="E340" s="176"/>
      <c r="F340" s="176"/>
      <c r="G340" s="176"/>
      <c r="H340" s="176"/>
      <c r="I340" s="176"/>
      <c r="J340" s="176"/>
      <c r="K340" s="176"/>
      <c r="L340" s="177"/>
    </row>
    <row r="341" spans="1:12" s="13" customFormat="1" ht="12.75" customHeight="1" x14ac:dyDescent="0.25">
      <c r="A341" s="170" t="s">
        <v>1617</v>
      </c>
      <c r="B341" s="171"/>
      <c r="C341" s="171"/>
      <c r="D341" s="171"/>
      <c r="E341" s="171"/>
      <c r="F341" s="171"/>
      <c r="G341" s="171"/>
      <c r="H341" s="171"/>
      <c r="I341" s="171"/>
      <c r="J341" s="171"/>
      <c r="K341" s="171"/>
      <c r="L341" s="172"/>
    </row>
    <row r="342" spans="1:12" s="13" customFormat="1" x14ac:dyDescent="0.25">
      <c r="A342" s="173" t="s">
        <v>1705</v>
      </c>
      <c r="B342" s="173"/>
      <c r="C342" s="173"/>
      <c r="D342" s="173"/>
      <c r="E342" s="173"/>
      <c r="F342" s="173"/>
      <c r="G342" s="173"/>
      <c r="H342" s="173"/>
      <c r="I342" s="173"/>
      <c r="J342" s="173"/>
      <c r="K342" s="173"/>
      <c r="L342" s="174"/>
    </row>
    <row r="344" spans="1:12" x14ac:dyDescent="0.25">
      <c r="A344" s="2"/>
    </row>
    <row r="345" spans="1:12" x14ac:dyDescent="0.25">
      <c r="A345" s="2"/>
    </row>
    <row r="347" spans="1:12" x14ac:dyDescent="0.25">
      <c r="A347" s="29"/>
    </row>
    <row r="348" spans="1:12" x14ac:dyDescent="0.25">
      <c r="A348" s="29"/>
    </row>
    <row r="349" spans="1:12" x14ac:dyDescent="0.25">
      <c r="A349" s="29"/>
    </row>
    <row r="350" spans="1:12" x14ac:dyDescent="0.25">
      <c r="A350" s="29"/>
    </row>
    <row r="351" spans="1:12" x14ac:dyDescent="0.25">
      <c r="A351" s="29"/>
    </row>
    <row r="352" spans="1:12" x14ac:dyDescent="0.25">
      <c r="A352" s="29"/>
    </row>
    <row r="353" spans="1:1" x14ac:dyDescent="0.25">
      <c r="A353" s="29"/>
    </row>
    <row r="354" spans="1:1" x14ac:dyDescent="0.25">
      <c r="A354" s="29"/>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7" customFormat="1" x14ac:dyDescent="0.25">
      <c r="A1" s="67" t="s">
        <v>740</v>
      </c>
    </row>
    <row r="2" spans="1:1" s="67" customFormat="1" x14ac:dyDescent="0.25">
      <c r="A2" s="72" t="s">
        <v>1618</v>
      </c>
    </row>
    <row r="3" spans="1:1" s="67" customFormat="1" x14ac:dyDescent="0.25">
      <c r="A3" s="68" t="s">
        <v>1615</v>
      </c>
    </row>
    <row r="4" spans="1:1" s="67" customFormat="1" x14ac:dyDescent="0.25">
      <c r="A4" s="67" t="s">
        <v>1657</v>
      </c>
    </row>
    <row r="5" spans="1:1" s="67" customFormat="1" x14ac:dyDescent="0.25">
      <c r="A5" s="67" t="s">
        <v>1616</v>
      </c>
    </row>
    <row r="6" spans="1:1" s="67" customFormat="1" x14ac:dyDescent="0.25">
      <c r="A6" s="67" t="s">
        <v>741</v>
      </c>
    </row>
    <row r="7" spans="1:1" x14ac:dyDescent="0.25">
      <c r="A7" s="67" t="s">
        <v>742</v>
      </c>
    </row>
    <row r="8" spans="1:1" x14ac:dyDescent="0.25">
      <c r="A8" s="72" t="s">
        <v>1618</v>
      </c>
    </row>
    <row r="9" spans="1:1" x14ac:dyDescent="0.25">
      <c r="A9" s="66"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2"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ht="24.75" customHeight="1" x14ac:dyDescent="0.3">
      <c r="A2" s="190" t="s">
        <v>1578</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118" t="s">
        <v>58</v>
      </c>
      <c r="B6" s="27" t="s">
        <v>213</v>
      </c>
      <c r="C6" s="10">
        <v>6296779980</v>
      </c>
      <c r="D6" s="7" t="str">
        <f t="shared" ref="D6:D12" si="0">IF($B6="N/A","N/A",IF(C6&gt;10,"No",IF(C6&lt;-10,"No","Yes")))</f>
        <v>N/A</v>
      </c>
      <c r="E6" s="10">
        <v>7553463694</v>
      </c>
      <c r="F6" s="7" t="str">
        <f t="shared" ref="F6:F12" si="1">IF($B6="N/A","N/A",IF(E6&gt;10,"No",IF(E6&lt;-10,"No","Yes")))</f>
        <v>N/A</v>
      </c>
      <c r="G6" s="10">
        <v>8505336112</v>
      </c>
      <c r="H6" s="7" t="str">
        <f t="shared" ref="H6:H12" si="2">IF($B6="N/A","N/A",IF(G6&gt;10,"No",IF(G6&lt;-10,"No","Yes")))</f>
        <v>N/A</v>
      </c>
      <c r="I6" s="8">
        <v>19.96</v>
      </c>
      <c r="J6" s="8">
        <v>12.6</v>
      </c>
      <c r="K6" s="27" t="s">
        <v>734</v>
      </c>
      <c r="L6" s="87" t="str">
        <f t="shared" ref="L6:L13" si="3">IF(J6="Div by 0", "N/A", IF(K6="N/A","N/A", IF(J6&gt;VALUE(MID(K6,1,2)), "No", IF(J6&lt;-1*VALUE(MID(K6,1,2)), "No", "Yes"))))</f>
        <v>Yes</v>
      </c>
    </row>
    <row r="7" spans="1:12" x14ac:dyDescent="0.25">
      <c r="A7" s="118" t="s">
        <v>1105</v>
      </c>
      <c r="B7" s="27" t="s">
        <v>213</v>
      </c>
      <c r="C7" s="10">
        <v>7266.2168308999999</v>
      </c>
      <c r="D7" s="7" t="str">
        <f t="shared" si="0"/>
        <v>N/A</v>
      </c>
      <c r="E7" s="10">
        <v>8265.9469953000007</v>
      </c>
      <c r="F7" s="7" t="str">
        <f t="shared" si="1"/>
        <v>N/A</v>
      </c>
      <c r="G7" s="10">
        <v>8078.4620963999996</v>
      </c>
      <c r="H7" s="7" t="str">
        <f t="shared" si="2"/>
        <v>N/A</v>
      </c>
      <c r="I7" s="8">
        <v>13.76</v>
      </c>
      <c r="J7" s="8">
        <v>-2.27</v>
      </c>
      <c r="K7" s="27" t="s">
        <v>734</v>
      </c>
      <c r="L7" s="87" t="str">
        <f t="shared" si="3"/>
        <v>Yes</v>
      </c>
    </row>
    <row r="8" spans="1:12" x14ac:dyDescent="0.25">
      <c r="A8" s="118" t="s">
        <v>719</v>
      </c>
      <c r="B8" s="27" t="s">
        <v>213</v>
      </c>
      <c r="C8" s="10">
        <v>304</v>
      </c>
      <c r="D8" s="7" t="str">
        <f t="shared" si="0"/>
        <v>N/A</v>
      </c>
      <c r="E8" s="10">
        <v>305</v>
      </c>
      <c r="F8" s="7" t="str">
        <f t="shared" si="1"/>
        <v>N/A</v>
      </c>
      <c r="G8" s="10">
        <v>168</v>
      </c>
      <c r="H8" s="7" t="str">
        <f t="shared" si="2"/>
        <v>N/A</v>
      </c>
      <c r="I8" s="8">
        <v>0.32890000000000003</v>
      </c>
      <c r="J8" s="8">
        <v>-44.9</v>
      </c>
      <c r="K8" s="27" t="s">
        <v>734</v>
      </c>
      <c r="L8" s="87" t="str">
        <f t="shared" si="3"/>
        <v>No</v>
      </c>
    </row>
    <row r="9" spans="1:12" x14ac:dyDescent="0.25">
      <c r="A9" s="118" t="s">
        <v>720</v>
      </c>
      <c r="B9" s="27" t="s">
        <v>213</v>
      </c>
      <c r="C9" s="10">
        <v>1246</v>
      </c>
      <c r="D9" s="7" t="str">
        <f t="shared" si="0"/>
        <v>N/A</v>
      </c>
      <c r="E9" s="10">
        <v>1275</v>
      </c>
      <c r="F9" s="7" t="str">
        <f t="shared" si="1"/>
        <v>N/A</v>
      </c>
      <c r="G9" s="10">
        <v>936</v>
      </c>
      <c r="H9" s="7" t="str">
        <f t="shared" si="2"/>
        <v>N/A</v>
      </c>
      <c r="I9" s="8">
        <v>2.327</v>
      </c>
      <c r="J9" s="8">
        <v>-26.6</v>
      </c>
      <c r="K9" s="27" t="s">
        <v>734</v>
      </c>
      <c r="L9" s="87" t="str">
        <f t="shared" si="3"/>
        <v>Yes</v>
      </c>
    </row>
    <row r="10" spans="1:12" x14ac:dyDescent="0.25">
      <c r="A10" s="118" t="s">
        <v>721</v>
      </c>
      <c r="B10" s="27" t="s">
        <v>213</v>
      </c>
      <c r="C10" s="10">
        <v>4254</v>
      </c>
      <c r="D10" s="7" t="str">
        <f t="shared" si="0"/>
        <v>N/A</v>
      </c>
      <c r="E10" s="10">
        <v>4381</v>
      </c>
      <c r="F10" s="7" t="str">
        <f t="shared" si="1"/>
        <v>N/A</v>
      </c>
      <c r="G10" s="10">
        <v>3424</v>
      </c>
      <c r="H10" s="7" t="str">
        <f t="shared" si="2"/>
        <v>N/A</v>
      </c>
      <c r="I10" s="8">
        <v>2.9849999999999999</v>
      </c>
      <c r="J10" s="8">
        <v>-21.8</v>
      </c>
      <c r="K10" s="27" t="s">
        <v>734</v>
      </c>
      <c r="L10" s="87" t="str">
        <f t="shared" si="3"/>
        <v>Yes</v>
      </c>
    </row>
    <row r="11" spans="1:12" x14ac:dyDescent="0.25">
      <c r="A11" s="118" t="s">
        <v>722</v>
      </c>
      <c r="B11" s="27" t="s">
        <v>213</v>
      </c>
      <c r="C11" s="10">
        <v>34843</v>
      </c>
      <c r="D11" s="7" t="str">
        <f t="shared" si="0"/>
        <v>N/A</v>
      </c>
      <c r="E11" s="10">
        <v>37791</v>
      </c>
      <c r="F11" s="7" t="str">
        <f t="shared" si="1"/>
        <v>N/A</v>
      </c>
      <c r="G11" s="10">
        <v>34288</v>
      </c>
      <c r="H11" s="7" t="str">
        <f t="shared" si="2"/>
        <v>N/A</v>
      </c>
      <c r="I11" s="8">
        <v>8.4610000000000003</v>
      </c>
      <c r="J11" s="8">
        <v>-9.27</v>
      </c>
      <c r="K11" s="27" t="s">
        <v>734</v>
      </c>
      <c r="L11" s="87" t="str">
        <f t="shared" si="3"/>
        <v>Yes</v>
      </c>
    </row>
    <row r="12" spans="1:12" x14ac:dyDescent="0.25">
      <c r="A12" s="118" t="s">
        <v>723</v>
      </c>
      <c r="B12" s="27" t="s">
        <v>213</v>
      </c>
      <c r="C12" s="10">
        <v>97582</v>
      </c>
      <c r="D12" s="7" t="str">
        <f t="shared" si="0"/>
        <v>N/A</v>
      </c>
      <c r="E12" s="10">
        <v>121425</v>
      </c>
      <c r="F12" s="7" t="str">
        <f t="shared" si="1"/>
        <v>N/A</v>
      </c>
      <c r="G12" s="10">
        <v>148864</v>
      </c>
      <c r="H12" s="7" t="str">
        <f t="shared" si="2"/>
        <v>N/A</v>
      </c>
      <c r="I12" s="8">
        <v>24.43</v>
      </c>
      <c r="J12" s="8">
        <v>22.6</v>
      </c>
      <c r="K12" s="27" t="s">
        <v>734</v>
      </c>
      <c r="L12" s="87" t="str">
        <f t="shared" si="3"/>
        <v>Yes</v>
      </c>
    </row>
    <row r="13" spans="1:12" x14ac:dyDescent="0.25">
      <c r="A13" s="118" t="s">
        <v>74</v>
      </c>
      <c r="B13" s="27" t="s">
        <v>213</v>
      </c>
      <c r="C13" s="10">
        <v>1536562</v>
      </c>
      <c r="D13" s="7" t="str">
        <f>IF($B13="N/A","N/A",IF(C13&gt;10,"No",IF(C13&lt;-10,"No","Yes")))</f>
        <v>N/A</v>
      </c>
      <c r="E13" s="10">
        <v>1708395</v>
      </c>
      <c r="F13" s="7" t="str">
        <f>IF($B13="N/A","N/A",IF(E13&gt;10,"No",IF(E13&lt;-10,"No","Yes")))</f>
        <v>N/A</v>
      </c>
      <c r="G13" s="10">
        <v>1820728</v>
      </c>
      <c r="H13" s="7" t="str">
        <f>IF($B13="N/A","N/A",IF(G13&gt;10,"No",IF(G13&lt;-10,"No","Yes")))</f>
        <v>N/A</v>
      </c>
      <c r="I13" s="8">
        <v>11.18</v>
      </c>
      <c r="J13" s="8">
        <v>6.5750000000000002</v>
      </c>
      <c r="K13" s="27" t="s">
        <v>734</v>
      </c>
      <c r="L13" s="87" t="str">
        <f t="shared" si="3"/>
        <v>Yes</v>
      </c>
    </row>
    <row r="14" spans="1:12" x14ac:dyDescent="0.25">
      <c r="A14" s="134" t="s">
        <v>157</v>
      </c>
      <c r="B14" s="23" t="s">
        <v>213</v>
      </c>
      <c r="C14" s="4">
        <v>13.223199623999999</v>
      </c>
      <c r="D14" s="7" t="str">
        <f t="shared" ref="D14:D18" si="4">IF($B14="N/A","N/A",IF(C14&gt;10,"No",IF(C14&lt;-10,"No","Yes")))</f>
        <v>N/A</v>
      </c>
      <c r="E14" s="4">
        <v>13.40493869</v>
      </c>
      <c r="F14" s="7" t="str">
        <f t="shared" ref="F14:F18" si="5">IF($B14="N/A","N/A",IF(E14&gt;10,"No",IF(E14&lt;-10,"No","Yes")))</f>
        <v>N/A</v>
      </c>
      <c r="G14" s="4">
        <v>16.281470801000001</v>
      </c>
      <c r="H14" s="7" t="str">
        <f t="shared" ref="H14:H18" si="6">IF($B14="N/A","N/A",IF(G14&gt;10,"No",IF(G14&lt;-10,"No","Yes")))</f>
        <v>N/A</v>
      </c>
      <c r="I14" s="8">
        <v>1.3740000000000001</v>
      </c>
      <c r="J14" s="8">
        <v>21.46</v>
      </c>
      <c r="K14" s="27" t="s">
        <v>734</v>
      </c>
      <c r="L14" s="87" t="str">
        <f t="shared" ref="L14:L18" si="7">IF(J14="Div by 0", "N/A", IF(K14="N/A","N/A", IF(J14&gt;VALUE(MID(K14,1,2)), "No", IF(J14&lt;-1*VALUE(MID(K14,1,2)), "No", "Yes"))))</f>
        <v>Yes</v>
      </c>
    </row>
    <row r="15" spans="1:12" x14ac:dyDescent="0.25">
      <c r="A15" s="118" t="s">
        <v>417</v>
      </c>
      <c r="B15" s="23" t="s">
        <v>213</v>
      </c>
      <c r="C15" s="4">
        <v>30.838286735000001</v>
      </c>
      <c r="D15" s="7" t="str">
        <f t="shared" si="4"/>
        <v>N/A</v>
      </c>
      <c r="E15" s="4">
        <v>28.721724585</v>
      </c>
      <c r="F15" s="7" t="str">
        <f t="shared" si="5"/>
        <v>N/A</v>
      </c>
      <c r="G15" s="4">
        <v>52.120441051999997</v>
      </c>
      <c r="H15" s="7" t="str">
        <f t="shared" si="6"/>
        <v>N/A</v>
      </c>
      <c r="I15" s="8">
        <v>-6.86</v>
      </c>
      <c r="J15" s="8">
        <v>81.47</v>
      </c>
      <c r="K15" s="27" t="s">
        <v>734</v>
      </c>
      <c r="L15" s="87" t="str">
        <f t="shared" si="7"/>
        <v>No</v>
      </c>
    </row>
    <row r="16" spans="1:12" x14ac:dyDescent="0.25">
      <c r="A16" s="118" t="s">
        <v>418</v>
      </c>
      <c r="B16" s="23" t="s">
        <v>213</v>
      </c>
      <c r="C16" s="4">
        <v>9.2686667305999997</v>
      </c>
      <c r="D16" s="7" t="str">
        <f t="shared" si="4"/>
        <v>N/A</v>
      </c>
      <c r="E16" s="4">
        <v>9.0446641172</v>
      </c>
      <c r="F16" s="7" t="str">
        <f t="shared" si="5"/>
        <v>N/A</v>
      </c>
      <c r="G16" s="4">
        <v>54.271356783999998</v>
      </c>
      <c r="H16" s="7" t="str">
        <f t="shared" si="6"/>
        <v>N/A</v>
      </c>
      <c r="I16" s="8">
        <v>-2.42</v>
      </c>
      <c r="J16" s="8">
        <v>500</v>
      </c>
      <c r="K16" s="27" t="s">
        <v>734</v>
      </c>
      <c r="L16" s="87" t="str">
        <f t="shared" si="7"/>
        <v>No</v>
      </c>
    </row>
    <row r="17" spans="1:12" x14ac:dyDescent="0.25">
      <c r="A17" s="118" t="s">
        <v>419</v>
      </c>
      <c r="B17" s="23" t="s">
        <v>213</v>
      </c>
      <c r="C17" s="4">
        <v>7.4572603991999999</v>
      </c>
      <c r="D17" s="7" t="str">
        <f t="shared" si="4"/>
        <v>N/A</v>
      </c>
      <c r="E17" s="4">
        <v>6.9404392529000001</v>
      </c>
      <c r="F17" s="7" t="str">
        <f t="shared" si="5"/>
        <v>N/A</v>
      </c>
      <c r="G17" s="4">
        <v>64.463120923000005</v>
      </c>
      <c r="H17" s="7" t="str">
        <f t="shared" si="6"/>
        <v>N/A</v>
      </c>
      <c r="I17" s="8">
        <v>-6.93</v>
      </c>
      <c r="J17" s="8">
        <v>828.8</v>
      </c>
      <c r="K17" s="27" t="s">
        <v>734</v>
      </c>
      <c r="L17" s="87" t="str">
        <f t="shared" si="7"/>
        <v>No</v>
      </c>
    </row>
    <row r="18" spans="1:12" x14ac:dyDescent="0.25">
      <c r="A18" s="118" t="s">
        <v>420</v>
      </c>
      <c r="B18" s="23" t="s">
        <v>213</v>
      </c>
      <c r="C18" s="4">
        <v>13.409122368</v>
      </c>
      <c r="D18" s="7" t="str">
        <f t="shared" si="4"/>
        <v>N/A</v>
      </c>
      <c r="E18" s="4">
        <v>14.817112464999999</v>
      </c>
      <c r="F18" s="7" t="str">
        <f t="shared" si="5"/>
        <v>N/A</v>
      </c>
      <c r="G18" s="4">
        <v>67.788494900000003</v>
      </c>
      <c r="H18" s="7" t="str">
        <f t="shared" si="6"/>
        <v>N/A</v>
      </c>
      <c r="I18" s="8">
        <v>10.5</v>
      </c>
      <c r="J18" s="8">
        <v>357.5</v>
      </c>
      <c r="K18" s="27" t="s">
        <v>734</v>
      </c>
      <c r="L18" s="87" t="str">
        <f t="shared" si="7"/>
        <v>No</v>
      </c>
    </row>
    <row r="19" spans="1:12" x14ac:dyDescent="0.25">
      <c r="A19" s="118" t="s">
        <v>75</v>
      </c>
      <c r="B19" s="27" t="s">
        <v>213</v>
      </c>
      <c r="C19" s="24">
        <v>11</v>
      </c>
      <c r="D19" s="7" t="str">
        <f t="shared" ref="D19:D50" si="8">IF($B19="N/A","N/A",IF(C19&gt;10,"No",IF(C19&lt;-10,"No","Yes")))</f>
        <v>N/A</v>
      </c>
      <c r="E19" s="24">
        <v>51</v>
      </c>
      <c r="F19" s="7" t="str">
        <f t="shared" ref="F19:F50" si="9">IF($B19="N/A","N/A",IF(E19&gt;10,"No",IF(E19&lt;-10,"No","Yes")))</f>
        <v>N/A</v>
      </c>
      <c r="G19" s="24">
        <v>31</v>
      </c>
      <c r="H19" s="7" t="str">
        <f t="shared" ref="H19:H50" si="10">IF($B19="N/A","N/A",IF(G19&gt;10,"No",IF(G19&lt;-10,"No","Yes")))</f>
        <v>N/A</v>
      </c>
      <c r="I19" s="8">
        <v>1175</v>
      </c>
      <c r="J19" s="8">
        <v>-39.200000000000003</v>
      </c>
      <c r="K19" s="27" t="s">
        <v>213</v>
      </c>
      <c r="L19" s="87" t="str">
        <f t="shared" ref="L19:L25" si="11">IF(J19="Div by 0", "N/A", IF(K19="N/A","N/A", IF(J19&gt;VALUE(MID(K19,1,2)), "No", IF(J19&lt;-1*VALUE(MID(K19,1,2)), "No", "Yes"))))</f>
        <v>N/A</v>
      </c>
    </row>
    <row r="20" spans="1:12" x14ac:dyDescent="0.25">
      <c r="A20" s="118" t="s">
        <v>76</v>
      </c>
      <c r="B20" s="27" t="s">
        <v>213</v>
      </c>
      <c r="C20" s="24">
        <v>73</v>
      </c>
      <c r="D20" s="7" t="str">
        <f t="shared" si="8"/>
        <v>N/A</v>
      </c>
      <c r="E20" s="24">
        <v>644</v>
      </c>
      <c r="F20" s="7" t="str">
        <f t="shared" si="9"/>
        <v>N/A</v>
      </c>
      <c r="G20" s="24">
        <v>239</v>
      </c>
      <c r="H20" s="7" t="str">
        <f t="shared" si="10"/>
        <v>N/A</v>
      </c>
      <c r="I20" s="8">
        <v>782.2</v>
      </c>
      <c r="J20" s="8">
        <v>-62.9</v>
      </c>
      <c r="K20" s="27" t="s">
        <v>213</v>
      </c>
      <c r="L20" s="87" t="str">
        <f t="shared" si="11"/>
        <v>N/A</v>
      </c>
    </row>
    <row r="21" spans="1:12" x14ac:dyDescent="0.25">
      <c r="A21" s="134" t="s">
        <v>1105</v>
      </c>
      <c r="B21" s="27" t="s">
        <v>213</v>
      </c>
      <c r="C21" s="10">
        <v>7266.2168308999999</v>
      </c>
      <c r="D21" s="7" t="str">
        <f t="shared" si="8"/>
        <v>N/A</v>
      </c>
      <c r="E21" s="10">
        <v>8265.9469953000007</v>
      </c>
      <c r="F21" s="7" t="str">
        <f t="shared" si="9"/>
        <v>N/A</v>
      </c>
      <c r="G21" s="10">
        <v>8078.4620963999996</v>
      </c>
      <c r="H21" s="7" t="str">
        <f t="shared" si="10"/>
        <v>N/A</v>
      </c>
      <c r="I21" s="8">
        <v>13.76</v>
      </c>
      <c r="J21" s="8">
        <v>-2.27</v>
      </c>
      <c r="K21" s="27" t="s">
        <v>734</v>
      </c>
      <c r="L21" s="87" t="str">
        <f t="shared" si="11"/>
        <v>Yes</v>
      </c>
    </row>
    <row r="22" spans="1:12" x14ac:dyDescent="0.25">
      <c r="A22" s="118" t="s">
        <v>1687</v>
      </c>
      <c r="B22" s="27" t="s">
        <v>213</v>
      </c>
      <c r="C22" s="10">
        <v>13644.739129</v>
      </c>
      <c r="D22" s="7" t="str">
        <f t="shared" si="8"/>
        <v>N/A</v>
      </c>
      <c r="E22" s="10">
        <v>14988.511138</v>
      </c>
      <c r="F22" s="7" t="str">
        <f t="shared" si="9"/>
        <v>N/A</v>
      </c>
      <c r="G22" s="10">
        <v>4089.1354962</v>
      </c>
      <c r="H22" s="7" t="str">
        <f t="shared" si="10"/>
        <v>N/A</v>
      </c>
      <c r="I22" s="8">
        <v>9.8480000000000008</v>
      </c>
      <c r="J22" s="8">
        <v>-72.7</v>
      </c>
      <c r="K22" s="27" t="s">
        <v>734</v>
      </c>
      <c r="L22" s="87" t="str">
        <f t="shared" si="11"/>
        <v>No</v>
      </c>
    </row>
    <row r="23" spans="1:12" x14ac:dyDescent="0.25">
      <c r="A23" s="118" t="s">
        <v>1106</v>
      </c>
      <c r="B23" s="27" t="s">
        <v>213</v>
      </c>
      <c r="C23" s="10">
        <v>23743.132836000001</v>
      </c>
      <c r="D23" s="7" t="str">
        <f t="shared" si="8"/>
        <v>N/A</v>
      </c>
      <c r="E23" s="10">
        <v>30211.268033</v>
      </c>
      <c r="F23" s="7" t="str">
        <f t="shared" si="9"/>
        <v>N/A</v>
      </c>
      <c r="G23" s="10">
        <v>3910.9583631999999</v>
      </c>
      <c r="H23" s="7" t="str">
        <f t="shared" si="10"/>
        <v>N/A</v>
      </c>
      <c r="I23" s="8">
        <v>27.24</v>
      </c>
      <c r="J23" s="8">
        <v>-87.1</v>
      </c>
      <c r="K23" s="27" t="s">
        <v>734</v>
      </c>
      <c r="L23" s="87" t="str">
        <f t="shared" si="11"/>
        <v>No</v>
      </c>
    </row>
    <row r="24" spans="1:12" x14ac:dyDescent="0.25">
      <c r="A24" s="118" t="s">
        <v>1107</v>
      </c>
      <c r="B24" s="27" t="s">
        <v>213</v>
      </c>
      <c r="C24" s="10">
        <v>3057.9808533</v>
      </c>
      <c r="D24" s="7" t="str">
        <f t="shared" si="8"/>
        <v>N/A</v>
      </c>
      <c r="E24" s="10">
        <v>3512.4997322999998</v>
      </c>
      <c r="F24" s="7" t="str">
        <f t="shared" si="9"/>
        <v>N/A</v>
      </c>
      <c r="G24" s="10">
        <v>323.97303061000002</v>
      </c>
      <c r="H24" s="7" t="str">
        <f t="shared" si="10"/>
        <v>N/A</v>
      </c>
      <c r="I24" s="8">
        <v>14.86</v>
      </c>
      <c r="J24" s="8">
        <v>-90.8</v>
      </c>
      <c r="K24" s="27" t="s">
        <v>734</v>
      </c>
      <c r="L24" s="87" t="str">
        <f t="shared" si="11"/>
        <v>No</v>
      </c>
    </row>
    <row r="25" spans="1:12" x14ac:dyDescent="0.25">
      <c r="A25" s="118" t="s">
        <v>1108</v>
      </c>
      <c r="B25" s="27" t="s">
        <v>213</v>
      </c>
      <c r="C25" s="10">
        <v>4929.4216612999999</v>
      </c>
      <c r="D25" s="7" t="str">
        <f t="shared" si="8"/>
        <v>N/A</v>
      </c>
      <c r="E25" s="10">
        <v>5265.0234429000002</v>
      </c>
      <c r="F25" s="7" t="str">
        <f t="shared" si="9"/>
        <v>N/A</v>
      </c>
      <c r="G25" s="10">
        <v>805.23190618000001</v>
      </c>
      <c r="H25" s="7" t="str">
        <f t="shared" si="10"/>
        <v>N/A</v>
      </c>
      <c r="I25" s="8">
        <v>6.8079999999999998</v>
      </c>
      <c r="J25" s="8">
        <v>-84.7</v>
      </c>
      <c r="K25" s="27" t="s">
        <v>734</v>
      </c>
      <c r="L25" s="87" t="str">
        <f t="shared" si="11"/>
        <v>No</v>
      </c>
    </row>
    <row r="26" spans="1:12" x14ac:dyDescent="0.25">
      <c r="A26" s="110" t="s">
        <v>1109</v>
      </c>
      <c r="B26" s="27" t="s">
        <v>213</v>
      </c>
      <c r="C26" s="10">
        <v>7327.3157252999999</v>
      </c>
      <c r="D26" s="7" t="str">
        <f t="shared" si="8"/>
        <v>N/A</v>
      </c>
      <c r="E26" s="10">
        <v>8197.2628843999992</v>
      </c>
      <c r="F26" s="7" t="str">
        <f t="shared" si="9"/>
        <v>N/A</v>
      </c>
      <c r="G26" s="10">
        <v>8221.4923256999991</v>
      </c>
      <c r="H26" s="7" t="str">
        <f t="shared" si="10"/>
        <v>N/A</v>
      </c>
      <c r="I26" s="8">
        <v>11.87</v>
      </c>
      <c r="J26" s="8">
        <v>0.29559999999999997</v>
      </c>
      <c r="K26" s="27" t="s">
        <v>734</v>
      </c>
      <c r="L26" s="87" t="str">
        <f>IF(J26="Div by 0", "N/A", IF(OR(J26="N/A",K26="N/A"),"N/A", IF(J26&gt;VALUE(MID(K26,1,2)), "No", IF(J26&lt;-1*VALUE(MID(K26,1,2)), "No", "Yes"))))</f>
        <v>Yes</v>
      </c>
    </row>
    <row r="27" spans="1:12" x14ac:dyDescent="0.25">
      <c r="A27" s="110" t="s">
        <v>1110</v>
      </c>
      <c r="B27" s="27" t="s">
        <v>213</v>
      </c>
      <c r="C27" s="10">
        <v>7189.2348148999999</v>
      </c>
      <c r="D27" s="7" t="str">
        <f t="shared" si="8"/>
        <v>N/A</v>
      </c>
      <c r="E27" s="10">
        <v>8350.2880502999997</v>
      </c>
      <c r="F27" s="7" t="str">
        <f t="shared" si="9"/>
        <v>N/A</v>
      </c>
      <c r="G27" s="10">
        <v>7905.5394451000002</v>
      </c>
      <c r="H27" s="7" t="str">
        <f t="shared" si="10"/>
        <v>N/A</v>
      </c>
      <c r="I27" s="8">
        <v>16.149999999999999</v>
      </c>
      <c r="J27" s="8">
        <v>-5.33</v>
      </c>
      <c r="K27" s="27" t="s">
        <v>734</v>
      </c>
      <c r="L27" s="87" t="str">
        <f>IF(J27="Div by 0", "N/A", IF(OR(J27="N/A",K27="N/A"),"N/A", IF(J27&gt;VALUE(MID(K27,1,2)), "No", IF(J27&lt;-1*VALUE(MID(K27,1,2)), "No", "Yes"))))</f>
        <v>Yes</v>
      </c>
    </row>
    <row r="28" spans="1:12" x14ac:dyDescent="0.25">
      <c r="A28" s="134" t="s">
        <v>1111</v>
      </c>
      <c r="B28" s="27" t="s">
        <v>213</v>
      </c>
      <c r="C28" s="10">
        <v>15246.690267</v>
      </c>
      <c r="D28" s="7" t="str">
        <f t="shared" si="8"/>
        <v>N/A</v>
      </c>
      <c r="E28" s="10">
        <v>18021.908909999998</v>
      </c>
      <c r="F28" s="7" t="str">
        <f t="shared" si="9"/>
        <v>N/A</v>
      </c>
      <c r="G28" s="10">
        <v>20544.914408000001</v>
      </c>
      <c r="H28" s="7" t="str">
        <f t="shared" si="10"/>
        <v>N/A</v>
      </c>
      <c r="I28" s="8">
        <v>18.2</v>
      </c>
      <c r="J28" s="8">
        <v>14</v>
      </c>
      <c r="K28" s="27" t="s">
        <v>734</v>
      </c>
      <c r="L28" s="87" t="str">
        <f>IF(J28="Div by 0", "N/A", IF(K28="N/A","N/A", IF(J28&gt;VALUE(MID(K28,1,2)), "No", IF(J28&lt;-1*VALUE(MID(K28,1,2)), "No", "Yes"))))</f>
        <v>Yes</v>
      </c>
    </row>
    <row r="29" spans="1:12" x14ac:dyDescent="0.25">
      <c r="A29" s="110" t="s">
        <v>1112</v>
      </c>
      <c r="B29" s="27" t="s">
        <v>213</v>
      </c>
      <c r="C29" s="10">
        <v>13407.145028000001</v>
      </c>
      <c r="D29" s="7" t="str">
        <f t="shared" si="8"/>
        <v>N/A</v>
      </c>
      <c r="E29" s="10">
        <v>14735.491676</v>
      </c>
      <c r="F29" s="7" t="str">
        <f t="shared" si="9"/>
        <v>N/A</v>
      </c>
      <c r="G29" s="10">
        <v>4785.2736103999996</v>
      </c>
      <c r="H29" s="7" t="str">
        <f t="shared" si="10"/>
        <v>N/A</v>
      </c>
      <c r="I29" s="8">
        <v>9.9079999999999995</v>
      </c>
      <c r="J29" s="8">
        <v>-67.5</v>
      </c>
      <c r="K29" s="27" t="s">
        <v>734</v>
      </c>
      <c r="L29" s="87" t="str">
        <f>IF(J29="Div by 0", "N/A", IF(K29="N/A","N/A", IF(J29&gt;VALUE(MID(K29,1,2)), "No", IF(J29&lt;-1*VALUE(MID(K29,1,2)), "No", "Yes"))))</f>
        <v>No</v>
      </c>
    </row>
    <row r="30" spans="1:12" x14ac:dyDescent="0.25">
      <c r="A30" s="110" t="s">
        <v>1113</v>
      </c>
      <c r="B30" s="27" t="s">
        <v>213</v>
      </c>
      <c r="C30" s="10">
        <v>20496.817765</v>
      </c>
      <c r="D30" s="7" t="str">
        <f t="shared" si="8"/>
        <v>N/A</v>
      </c>
      <c r="E30" s="10">
        <v>27045.906482999999</v>
      </c>
      <c r="F30" s="7" t="str">
        <f t="shared" si="9"/>
        <v>N/A</v>
      </c>
      <c r="G30" s="10">
        <v>2605.2951594000001</v>
      </c>
      <c r="H30" s="7" t="str">
        <f t="shared" si="10"/>
        <v>N/A</v>
      </c>
      <c r="I30" s="8">
        <v>31.95</v>
      </c>
      <c r="J30" s="8">
        <v>-90.4</v>
      </c>
      <c r="K30" s="27" t="s">
        <v>734</v>
      </c>
      <c r="L30" s="87" t="str">
        <f>IF(J30="Div by 0", "N/A", IF(K30="N/A","N/A", IF(J30&gt;VALUE(MID(K30,1,2)), "No", IF(J30&lt;-1*VALUE(MID(K30,1,2)), "No", "Yes"))))</f>
        <v>No</v>
      </c>
    </row>
    <row r="31" spans="1:12" x14ac:dyDescent="0.25">
      <c r="A31" s="110" t="s">
        <v>1114</v>
      </c>
      <c r="B31" s="27" t="s">
        <v>213</v>
      </c>
      <c r="C31" s="10">
        <v>14436.430226</v>
      </c>
      <c r="D31" s="7" t="str">
        <f t="shared" si="8"/>
        <v>N/A</v>
      </c>
      <c r="E31" s="10">
        <v>16496.576730000001</v>
      </c>
      <c r="F31" s="7" t="str">
        <f t="shared" si="9"/>
        <v>N/A</v>
      </c>
      <c r="G31" s="10">
        <v>19855.445831000001</v>
      </c>
      <c r="H31" s="7" t="str">
        <f t="shared" si="10"/>
        <v>N/A</v>
      </c>
      <c r="I31" s="8">
        <v>14.27</v>
      </c>
      <c r="J31" s="8">
        <v>20.36</v>
      </c>
      <c r="K31" s="27" t="s">
        <v>734</v>
      </c>
      <c r="L31" s="87" t="str">
        <f>IF(J31="Div by 0", "N/A", IF(OR(J31="N/A",K31="N/A"),"N/A", IF(J31&gt;VALUE(MID(K31,1,2)), "No", IF(J31&lt;-1*VALUE(MID(K31,1,2)), "No", "Yes"))))</f>
        <v>Yes</v>
      </c>
    </row>
    <row r="32" spans="1:12" x14ac:dyDescent="0.25">
      <c r="A32" s="110" t="s">
        <v>1115</v>
      </c>
      <c r="B32" s="27" t="s">
        <v>213</v>
      </c>
      <c r="C32" s="10">
        <v>16597.329602000002</v>
      </c>
      <c r="D32" s="7" t="str">
        <f t="shared" si="8"/>
        <v>N/A</v>
      </c>
      <c r="E32" s="10">
        <v>20516.490398999998</v>
      </c>
      <c r="F32" s="7" t="str">
        <f t="shared" si="9"/>
        <v>N/A</v>
      </c>
      <c r="G32" s="10">
        <v>21647.730968</v>
      </c>
      <c r="H32" s="7" t="str">
        <f t="shared" si="10"/>
        <v>N/A</v>
      </c>
      <c r="I32" s="8">
        <v>23.61</v>
      </c>
      <c r="J32" s="8">
        <v>5.5140000000000002</v>
      </c>
      <c r="K32" s="27" t="s">
        <v>734</v>
      </c>
      <c r="L32" s="87" t="str">
        <f>IF(J32="Div by 0", "N/A", IF(OR(J32="N/A",K32="N/A"),"N/A", IF(J32&gt;VALUE(MID(K32,1,2)), "No", IF(J32&lt;-1*VALUE(MID(K32,1,2)), "No", "Yes"))))</f>
        <v>Yes</v>
      </c>
    </row>
    <row r="33" spans="1:12" x14ac:dyDescent="0.25">
      <c r="A33" s="110" t="s">
        <v>1690</v>
      </c>
      <c r="B33" s="27" t="s">
        <v>213</v>
      </c>
      <c r="C33" s="10">
        <v>24509.227212999998</v>
      </c>
      <c r="D33" s="7" t="str">
        <f t="shared" si="8"/>
        <v>N/A</v>
      </c>
      <c r="E33" s="10">
        <v>28727.959704000001</v>
      </c>
      <c r="F33" s="7" t="str">
        <f t="shared" si="9"/>
        <v>N/A</v>
      </c>
      <c r="G33" s="10">
        <v>24426.055197999998</v>
      </c>
      <c r="H33" s="7" t="str">
        <f t="shared" si="10"/>
        <v>N/A</v>
      </c>
      <c r="I33" s="8">
        <v>17.21</v>
      </c>
      <c r="J33" s="8">
        <v>-15</v>
      </c>
      <c r="K33" s="27" t="s">
        <v>734</v>
      </c>
      <c r="L33" s="87" t="str">
        <f t="shared" ref="L33:L45" si="12">IF(J33="Div by 0", "N/A", IF(K33="N/A","N/A", IF(J33&gt;VALUE(MID(K33,1,2)), "No", IF(J33&lt;-1*VALUE(MID(K33,1,2)), "No", "Yes"))))</f>
        <v>Yes</v>
      </c>
    </row>
    <row r="34" spans="1:12" x14ac:dyDescent="0.25">
      <c r="A34" s="110" t="s">
        <v>1691</v>
      </c>
      <c r="B34" s="27" t="s">
        <v>213</v>
      </c>
      <c r="C34" s="10">
        <v>934.02972337000006</v>
      </c>
      <c r="D34" s="7" t="str">
        <f t="shared" si="8"/>
        <v>N/A</v>
      </c>
      <c r="E34" s="10">
        <v>1114.9466405999999</v>
      </c>
      <c r="F34" s="7" t="str">
        <f t="shared" si="9"/>
        <v>N/A</v>
      </c>
      <c r="G34" s="10">
        <v>1149.2313945000001</v>
      </c>
      <c r="H34" s="7" t="str">
        <f t="shared" si="10"/>
        <v>N/A</v>
      </c>
      <c r="I34" s="8">
        <v>19.37</v>
      </c>
      <c r="J34" s="8">
        <v>3.0750000000000002</v>
      </c>
      <c r="K34" s="27" t="s">
        <v>734</v>
      </c>
      <c r="L34" s="87" t="str">
        <f t="shared" si="12"/>
        <v>Yes</v>
      </c>
    </row>
    <row r="35" spans="1:12" x14ac:dyDescent="0.25">
      <c r="A35" s="110" t="s">
        <v>1692</v>
      </c>
      <c r="B35" s="27" t="s">
        <v>213</v>
      </c>
      <c r="C35" s="10">
        <v>31982.864764000002</v>
      </c>
      <c r="D35" s="7" t="str">
        <f t="shared" si="8"/>
        <v>N/A</v>
      </c>
      <c r="E35" s="10">
        <v>39043.277270999999</v>
      </c>
      <c r="F35" s="7" t="str">
        <f t="shared" si="9"/>
        <v>N/A</v>
      </c>
      <c r="G35" s="10">
        <v>45140.775943000001</v>
      </c>
      <c r="H35" s="7" t="str">
        <f t="shared" si="10"/>
        <v>N/A</v>
      </c>
      <c r="I35" s="8">
        <v>22.08</v>
      </c>
      <c r="J35" s="8">
        <v>15.62</v>
      </c>
      <c r="K35" s="27" t="s">
        <v>734</v>
      </c>
      <c r="L35" s="87" t="str">
        <f t="shared" si="12"/>
        <v>Yes</v>
      </c>
    </row>
    <row r="36" spans="1:12" x14ac:dyDescent="0.25">
      <c r="A36" s="110" t="s">
        <v>1693</v>
      </c>
      <c r="B36" s="27" t="s">
        <v>213</v>
      </c>
      <c r="C36" s="10">
        <v>206.48609834999999</v>
      </c>
      <c r="D36" s="7" t="str">
        <f t="shared" si="8"/>
        <v>N/A</v>
      </c>
      <c r="E36" s="10">
        <v>192.43270708</v>
      </c>
      <c r="F36" s="7" t="str">
        <f t="shared" si="9"/>
        <v>N/A</v>
      </c>
      <c r="G36" s="10">
        <v>308.98313460000003</v>
      </c>
      <c r="H36" s="7" t="str">
        <f t="shared" si="10"/>
        <v>N/A</v>
      </c>
      <c r="I36" s="8">
        <v>-6.81</v>
      </c>
      <c r="J36" s="8">
        <v>60.57</v>
      </c>
      <c r="K36" s="27" t="s">
        <v>734</v>
      </c>
      <c r="L36" s="87" t="str">
        <f t="shared" si="12"/>
        <v>No</v>
      </c>
    </row>
    <row r="37" spans="1:12" x14ac:dyDescent="0.25">
      <c r="A37" s="110" t="s">
        <v>1694</v>
      </c>
      <c r="B37" s="27" t="s">
        <v>213</v>
      </c>
      <c r="C37" s="10">
        <v>30809.147219999999</v>
      </c>
      <c r="D37" s="7" t="str">
        <f t="shared" si="8"/>
        <v>N/A</v>
      </c>
      <c r="E37" s="10">
        <v>34952.473059000004</v>
      </c>
      <c r="F37" s="7" t="str">
        <f t="shared" si="9"/>
        <v>N/A</v>
      </c>
      <c r="G37" s="10">
        <v>52100.411562000001</v>
      </c>
      <c r="H37" s="7" t="str">
        <f t="shared" si="10"/>
        <v>N/A</v>
      </c>
      <c r="I37" s="8">
        <v>13.45</v>
      </c>
      <c r="J37" s="8">
        <v>49.06</v>
      </c>
      <c r="K37" s="27" t="s">
        <v>734</v>
      </c>
      <c r="L37" s="87" t="str">
        <f t="shared" si="12"/>
        <v>No</v>
      </c>
    </row>
    <row r="38" spans="1:12" x14ac:dyDescent="0.25">
      <c r="A38" s="110" t="s">
        <v>1695</v>
      </c>
      <c r="B38" s="27" t="s">
        <v>213</v>
      </c>
      <c r="C38" s="10" t="s">
        <v>1749</v>
      </c>
      <c r="D38" s="7" t="str">
        <f t="shared" si="8"/>
        <v>N/A</v>
      </c>
      <c r="E38" s="10" t="s">
        <v>1749</v>
      </c>
      <c r="F38" s="7" t="str">
        <f t="shared" si="9"/>
        <v>N/A</v>
      </c>
      <c r="G38" s="10" t="s">
        <v>1749</v>
      </c>
      <c r="H38" s="7" t="str">
        <f t="shared" si="10"/>
        <v>N/A</v>
      </c>
      <c r="I38" s="8" t="s">
        <v>1749</v>
      </c>
      <c r="J38" s="8" t="s">
        <v>1749</v>
      </c>
      <c r="K38" s="27" t="s">
        <v>734</v>
      </c>
      <c r="L38" s="87" t="str">
        <f t="shared" si="12"/>
        <v>N/A</v>
      </c>
    </row>
    <row r="39" spans="1:12" x14ac:dyDescent="0.25">
      <c r="A39" s="110" t="s">
        <v>1696</v>
      </c>
      <c r="B39" s="27" t="s">
        <v>213</v>
      </c>
      <c r="C39" s="10">
        <v>176.27023223</v>
      </c>
      <c r="D39" s="7" t="str">
        <f t="shared" si="8"/>
        <v>N/A</v>
      </c>
      <c r="E39" s="10">
        <v>187.92230624000001</v>
      </c>
      <c r="F39" s="7" t="str">
        <f t="shared" si="9"/>
        <v>N/A</v>
      </c>
      <c r="G39" s="10">
        <v>301.46888960000001</v>
      </c>
      <c r="H39" s="7" t="str">
        <f t="shared" si="10"/>
        <v>N/A</v>
      </c>
      <c r="I39" s="8">
        <v>6.61</v>
      </c>
      <c r="J39" s="8">
        <v>60.42</v>
      </c>
      <c r="K39" s="27" t="s">
        <v>734</v>
      </c>
      <c r="L39" s="87" t="str">
        <f t="shared" si="12"/>
        <v>No</v>
      </c>
    </row>
    <row r="40" spans="1:12" x14ac:dyDescent="0.25">
      <c r="A40" s="110" t="s">
        <v>1697</v>
      </c>
      <c r="B40" s="27" t="s">
        <v>213</v>
      </c>
      <c r="C40" s="10" t="s">
        <v>1749</v>
      </c>
      <c r="D40" s="7" t="str">
        <f t="shared" si="8"/>
        <v>N/A</v>
      </c>
      <c r="E40" s="10" t="s">
        <v>1749</v>
      </c>
      <c r="F40" s="7" t="str">
        <f t="shared" si="9"/>
        <v>N/A</v>
      </c>
      <c r="G40" s="10" t="s">
        <v>1749</v>
      </c>
      <c r="H40" s="7" t="str">
        <f t="shared" si="10"/>
        <v>N/A</v>
      </c>
      <c r="I40" s="8" t="s">
        <v>1749</v>
      </c>
      <c r="J40" s="8" t="s">
        <v>1749</v>
      </c>
      <c r="K40" s="27" t="s">
        <v>734</v>
      </c>
      <c r="L40" s="87" t="str">
        <f t="shared" si="12"/>
        <v>N/A</v>
      </c>
    </row>
    <row r="41" spans="1:12" x14ac:dyDescent="0.25">
      <c r="A41" s="110" t="s">
        <v>1698</v>
      </c>
      <c r="B41" s="27" t="s">
        <v>213</v>
      </c>
      <c r="C41" s="10">
        <v>27094.658500000001</v>
      </c>
      <c r="D41" s="7" t="str">
        <f t="shared" si="8"/>
        <v>N/A</v>
      </c>
      <c r="E41" s="10">
        <v>31304.129283999999</v>
      </c>
      <c r="F41" s="7" t="str">
        <f t="shared" si="9"/>
        <v>N/A</v>
      </c>
      <c r="G41" s="10">
        <v>38299.485891999997</v>
      </c>
      <c r="H41" s="7" t="str">
        <f t="shared" si="10"/>
        <v>N/A</v>
      </c>
      <c r="I41" s="8">
        <v>15.54</v>
      </c>
      <c r="J41" s="8">
        <v>22.35</v>
      </c>
      <c r="K41" s="27" t="s">
        <v>734</v>
      </c>
      <c r="L41" s="87" t="str">
        <f t="shared" si="12"/>
        <v>Yes</v>
      </c>
    </row>
    <row r="42" spans="1:12" x14ac:dyDescent="0.25">
      <c r="A42" s="110" t="s">
        <v>1699</v>
      </c>
      <c r="B42" s="27" t="s">
        <v>213</v>
      </c>
      <c r="C42" s="10" t="s">
        <v>1749</v>
      </c>
      <c r="D42" s="7" t="str">
        <f t="shared" si="8"/>
        <v>N/A</v>
      </c>
      <c r="E42" s="10" t="s">
        <v>1749</v>
      </c>
      <c r="F42" s="7" t="str">
        <f t="shared" si="9"/>
        <v>N/A</v>
      </c>
      <c r="G42" s="10" t="s">
        <v>1749</v>
      </c>
      <c r="H42" s="7" t="str">
        <f t="shared" si="10"/>
        <v>N/A</v>
      </c>
      <c r="I42" s="8" t="s">
        <v>1749</v>
      </c>
      <c r="J42" s="8" t="s">
        <v>1749</v>
      </c>
      <c r="K42" s="27" t="s">
        <v>734</v>
      </c>
      <c r="L42" s="87" t="str">
        <f t="shared" si="12"/>
        <v>N/A</v>
      </c>
    </row>
    <row r="43" spans="1:12" x14ac:dyDescent="0.25">
      <c r="A43" s="110" t="s">
        <v>1700</v>
      </c>
      <c r="B43" s="27" t="s">
        <v>213</v>
      </c>
      <c r="C43" s="10" t="s">
        <v>1749</v>
      </c>
      <c r="D43" s="7" t="str">
        <f t="shared" si="8"/>
        <v>N/A</v>
      </c>
      <c r="E43" s="10" t="s">
        <v>1749</v>
      </c>
      <c r="F43" s="7" t="str">
        <f t="shared" si="9"/>
        <v>N/A</v>
      </c>
      <c r="G43" s="10" t="s">
        <v>1749</v>
      </c>
      <c r="H43" s="7" t="str">
        <f t="shared" si="10"/>
        <v>N/A</v>
      </c>
      <c r="I43" s="8" t="s">
        <v>1749</v>
      </c>
      <c r="J43" s="8" t="s">
        <v>1749</v>
      </c>
      <c r="K43" s="27" t="s">
        <v>734</v>
      </c>
      <c r="L43" s="87" t="str">
        <f t="shared" si="12"/>
        <v>N/A</v>
      </c>
    </row>
    <row r="44" spans="1:12" x14ac:dyDescent="0.25">
      <c r="A44" s="110" t="s">
        <v>1116</v>
      </c>
      <c r="B44" s="27" t="s">
        <v>213</v>
      </c>
      <c r="C44" s="10">
        <v>30930.410315000001</v>
      </c>
      <c r="D44" s="7" t="str">
        <f t="shared" si="8"/>
        <v>N/A</v>
      </c>
      <c r="E44" s="10">
        <v>37460.181929999999</v>
      </c>
      <c r="F44" s="7" t="str">
        <f t="shared" si="9"/>
        <v>N/A</v>
      </c>
      <c r="G44" s="10">
        <v>43744.500839</v>
      </c>
      <c r="H44" s="7" t="str">
        <f t="shared" si="10"/>
        <v>N/A</v>
      </c>
      <c r="I44" s="8">
        <v>21.11</v>
      </c>
      <c r="J44" s="8">
        <v>16.78</v>
      </c>
      <c r="K44" s="27" t="s">
        <v>734</v>
      </c>
      <c r="L44" s="87" t="str">
        <f t="shared" si="12"/>
        <v>Yes</v>
      </c>
    </row>
    <row r="45" spans="1:12" ht="25" x14ac:dyDescent="0.25">
      <c r="A45" s="110" t="s">
        <v>1117</v>
      </c>
      <c r="B45" s="27" t="s">
        <v>213</v>
      </c>
      <c r="C45" s="10">
        <v>829.08280199000001</v>
      </c>
      <c r="D45" s="7" t="str">
        <f t="shared" si="8"/>
        <v>N/A</v>
      </c>
      <c r="E45" s="10">
        <v>983.97901211999999</v>
      </c>
      <c r="F45" s="7" t="str">
        <f t="shared" si="9"/>
        <v>N/A</v>
      </c>
      <c r="G45" s="10">
        <v>1022.211393</v>
      </c>
      <c r="H45" s="7" t="str">
        <f t="shared" si="10"/>
        <v>N/A</v>
      </c>
      <c r="I45" s="8">
        <v>18.68</v>
      </c>
      <c r="J45" s="8">
        <v>3.8849999999999998</v>
      </c>
      <c r="K45" s="27" t="s">
        <v>734</v>
      </c>
      <c r="L45" s="87" t="str">
        <f t="shared" si="12"/>
        <v>Yes</v>
      </c>
    </row>
    <row r="46" spans="1:12" x14ac:dyDescent="0.25">
      <c r="A46" s="110" t="s">
        <v>1118</v>
      </c>
      <c r="B46" s="23" t="s">
        <v>213</v>
      </c>
      <c r="C46" s="28">
        <v>60122.029539000003</v>
      </c>
      <c r="D46" s="7" t="str">
        <f t="shared" si="8"/>
        <v>N/A</v>
      </c>
      <c r="E46" s="28">
        <v>70753.262577000001</v>
      </c>
      <c r="F46" s="7" t="str">
        <f t="shared" si="9"/>
        <v>N/A</v>
      </c>
      <c r="G46" s="28">
        <v>93309.498216000007</v>
      </c>
      <c r="H46" s="7" t="str">
        <f t="shared" si="10"/>
        <v>N/A</v>
      </c>
      <c r="I46" s="8">
        <v>17.68</v>
      </c>
      <c r="J46" s="8">
        <v>31.88</v>
      </c>
      <c r="K46" s="27" t="s">
        <v>734</v>
      </c>
      <c r="L46" s="87" t="str">
        <f>IF(J46="Div by 0", "N/A", IF(K46="N/A","N/A", IF(J46&gt;VALUE(MID(K46,1,2)), "No", IF(J46&lt;-1*VALUE(MID(K46,1,2)), "No", "Yes"))))</f>
        <v>No</v>
      </c>
    </row>
    <row r="47" spans="1:12" x14ac:dyDescent="0.25">
      <c r="A47" s="141" t="s">
        <v>1119</v>
      </c>
      <c r="B47" s="23" t="s">
        <v>213</v>
      </c>
      <c r="C47" s="28">
        <v>45277.839206999997</v>
      </c>
      <c r="D47" s="7" t="str">
        <f t="shared" si="8"/>
        <v>N/A</v>
      </c>
      <c r="E47" s="28">
        <v>56030.103857000002</v>
      </c>
      <c r="F47" s="7" t="str">
        <f t="shared" si="9"/>
        <v>N/A</v>
      </c>
      <c r="G47" s="28">
        <v>55126.304091999998</v>
      </c>
      <c r="H47" s="7" t="str">
        <f t="shared" si="10"/>
        <v>N/A</v>
      </c>
      <c r="I47" s="8">
        <v>23.75</v>
      </c>
      <c r="J47" s="8">
        <v>-1.61</v>
      </c>
      <c r="K47" s="27" t="s">
        <v>734</v>
      </c>
      <c r="L47" s="87" t="str">
        <f>IF(J47="Div by 0", "N/A", IF(K47="N/A","N/A", IF(J47&gt;VALUE(MID(K47,1,2)), "No", IF(J47&lt;-1*VALUE(MID(K47,1,2)), "No", "Yes"))))</f>
        <v>Yes</v>
      </c>
    </row>
    <row r="48" spans="1:12" ht="25" x14ac:dyDescent="0.25">
      <c r="A48" s="110" t="s">
        <v>1120</v>
      </c>
      <c r="B48" s="23" t="s">
        <v>213</v>
      </c>
      <c r="C48" s="28">
        <v>54363.390915000004</v>
      </c>
      <c r="D48" s="7" t="str">
        <f t="shared" si="8"/>
        <v>N/A</v>
      </c>
      <c r="E48" s="28">
        <v>61509.850025</v>
      </c>
      <c r="F48" s="7" t="str">
        <f t="shared" si="9"/>
        <v>N/A</v>
      </c>
      <c r="G48" s="28">
        <v>70042.419936000006</v>
      </c>
      <c r="H48" s="7" t="str">
        <f t="shared" si="10"/>
        <v>N/A</v>
      </c>
      <c r="I48" s="8">
        <v>13.15</v>
      </c>
      <c r="J48" s="8">
        <v>13.87</v>
      </c>
      <c r="K48" s="27" t="s">
        <v>734</v>
      </c>
      <c r="L48" s="87" t="str">
        <f>IF(J48="Div by 0", "N/A", IF(K48="N/A","N/A", IF(J48&gt;VALUE(MID(K48,1,2)), "No", IF(J48&lt;-1*VALUE(MID(K48,1,2)), "No", "Yes"))))</f>
        <v>Yes</v>
      </c>
    </row>
    <row r="49" spans="1:12" x14ac:dyDescent="0.25">
      <c r="A49" s="132" t="s">
        <v>1121</v>
      </c>
      <c r="B49" s="23" t="s">
        <v>213</v>
      </c>
      <c r="C49" s="28">
        <v>52243.741767</v>
      </c>
      <c r="D49" s="7" t="str">
        <f t="shared" si="8"/>
        <v>N/A</v>
      </c>
      <c r="E49" s="28">
        <v>69258.992383000004</v>
      </c>
      <c r="F49" s="7" t="str">
        <f t="shared" si="9"/>
        <v>N/A</v>
      </c>
      <c r="G49" s="28">
        <v>67192.654674999998</v>
      </c>
      <c r="H49" s="7" t="str">
        <f t="shared" si="10"/>
        <v>N/A</v>
      </c>
      <c r="I49" s="8">
        <v>32.57</v>
      </c>
      <c r="J49" s="8">
        <v>-2.98</v>
      </c>
      <c r="K49" s="27" t="s">
        <v>734</v>
      </c>
      <c r="L49" s="87" t="str">
        <f t="shared" ref="L49:L59" si="13">IF(J49="Div by 0", "N/A", IF(K49="N/A","N/A", IF(J49&gt;VALUE(MID(K49,1,2)), "No", IF(J49&lt;-1*VALUE(MID(K49,1,2)), "No", "Yes"))))</f>
        <v>Yes</v>
      </c>
    </row>
    <row r="50" spans="1:12" ht="25" x14ac:dyDescent="0.25">
      <c r="A50" s="110" t="s">
        <v>1122</v>
      </c>
      <c r="B50" s="23" t="s">
        <v>213</v>
      </c>
      <c r="C50" s="28" t="s">
        <v>1749</v>
      </c>
      <c r="D50" s="7" t="str">
        <f t="shared" si="8"/>
        <v>N/A</v>
      </c>
      <c r="E50" s="28" t="s">
        <v>1749</v>
      </c>
      <c r="F50" s="7" t="str">
        <f t="shared" si="9"/>
        <v>N/A</v>
      </c>
      <c r="G50" s="28" t="s">
        <v>1749</v>
      </c>
      <c r="H50" s="7" t="str">
        <f t="shared" si="10"/>
        <v>N/A</v>
      </c>
      <c r="I50" s="8" t="s">
        <v>1749</v>
      </c>
      <c r="J50" s="8" t="s">
        <v>1749</v>
      </c>
      <c r="K50" s="27" t="s">
        <v>734</v>
      </c>
      <c r="L50" s="87" t="str">
        <f t="shared" si="13"/>
        <v>N/A</v>
      </c>
    </row>
    <row r="51" spans="1:12" x14ac:dyDescent="0.25">
      <c r="A51" s="110" t="s">
        <v>1123</v>
      </c>
      <c r="B51" s="23" t="s">
        <v>213</v>
      </c>
      <c r="C51" s="28">
        <v>26427.936866</v>
      </c>
      <c r="D51" s="7" t="str">
        <f t="shared" ref="D51:D82" si="14">IF($B51="N/A","N/A",IF(C51&gt;10,"No",IF(C51&lt;-10,"No","Yes")))</f>
        <v>N/A</v>
      </c>
      <c r="E51" s="28">
        <v>29900.015743</v>
      </c>
      <c r="F51" s="7" t="str">
        <f t="shared" ref="F51:F82" si="15">IF($B51="N/A","N/A",IF(E51&gt;10,"No",IF(E51&lt;-10,"No","Yes")))</f>
        <v>N/A</v>
      </c>
      <c r="G51" s="28">
        <v>44391.678767999998</v>
      </c>
      <c r="H51" s="7" t="str">
        <f t="shared" ref="H51:H82" si="16">IF($B51="N/A","N/A",IF(G51&gt;10,"No",IF(G51&lt;-10,"No","Yes")))</f>
        <v>N/A</v>
      </c>
      <c r="I51" s="8">
        <v>13.14</v>
      </c>
      <c r="J51" s="8">
        <v>48.47</v>
      </c>
      <c r="K51" s="27" t="s">
        <v>734</v>
      </c>
      <c r="L51" s="87" t="str">
        <f t="shared" si="13"/>
        <v>No</v>
      </c>
    </row>
    <row r="52" spans="1:12" ht="25" x14ac:dyDescent="0.25">
      <c r="A52" s="110" t="s">
        <v>1124</v>
      </c>
      <c r="B52" s="23" t="s">
        <v>213</v>
      </c>
      <c r="C52" s="28">
        <v>48684.965998</v>
      </c>
      <c r="D52" s="7" t="str">
        <f t="shared" si="14"/>
        <v>N/A</v>
      </c>
      <c r="E52" s="28">
        <v>53026.696136999999</v>
      </c>
      <c r="F52" s="7" t="str">
        <f t="shared" si="15"/>
        <v>N/A</v>
      </c>
      <c r="G52" s="28">
        <v>55607.239130000002</v>
      </c>
      <c r="H52" s="7" t="str">
        <f t="shared" si="16"/>
        <v>N/A</v>
      </c>
      <c r="I52" s="8">
        <v>8.9179999999999993</v>
      </c>
      <c r="J52" s="8">
        <v>4.8659999999999997</v>
      </c>
      <c r="K52" s="27" t="s">
        <v>734</v>
      </c>
      <c r="L52" s="87" t="str">
        <f t="shared" si="13"/>
        <v>Yes</v>
      </c>
    </row>
    <row r="53" spans="1:12" ht="25" x14ac:dyDescent="0.25">
      <c r="A53" s="110" t="s">
        <v>1125</v>
      </c>
      <c r="B53" s="23" t="s">
        <v>213</v>
      </c>
      <c r="C53" s="28">
        <v>104347.96332</v>
      </c>
      <c r="D53" s="7" t="str">
        <f t="shared" si="14"/>
        <v>N/A</v>
      </c>
      <c r="E53" s="28">
        <v>111139.04401</v>
      </c>
      <c r="F53" s="7" t="str">
        <f t="shared" si="15"/>
        <v>N/A</v>
      </c>
      <c r="G53" s="28">
        <v>54786.111110999998</v>
      </c>
      <c r="H53" s="7" t="str">
        <f t="shared" si="16"/>
        <v>N/A</v>
      </c>
      <c r="I53" s="8">
        <v>6.508</v>
      </c>
      <c r="J53" s="8">
        <v>-50.7</v>
      </c>
      <c r="K53" s="27" t="s">
        <v>734</v>
      </c>
      <c r="L53" s="87" t="str">
        <f t="shared" si="13"/>
        <v>No</v>
      </c>
    </row>
    <row r="54" spans="1:12" ht="25" x14ac:dyDescent="0.25">
      <c r="A54" s="110" t="s">
        <v>1126</v>
      </c>
      <c r="B54" s="23" t="s">
        <v>213</v>
      </c>
      <c r="C54" s="28" t="s">
        <v>1749</v>
      </c>
      <c r="D54" s="7" t="str">
        <f t="shared" si="14"/>
        <v>N/A</v>
      </c>
      <c r="E54" s="28" t="s">
        <v>1749</v>
      </c>
      <c r="F54" s="7" t="str">
        <f t="shared" si="15"/>
        <v>N/A</v>
      </c>
      <c r="G54" s="28" t="s">
        <v>1749</v>
      </c>
      <c r="H54" s="7" t="str">
        <f t="shared" si="16"/>
        <v>N/A</v>
      </c>
      <c r="I54" s="8" t="s">
        <v>1749</v>
      </c>
      <c r="J54" s="8" t="s">
        <v>1749</v>
      </c>
      <c r="K54" s="27" t="s">
        <v>734</v>
      </c>
      <c r="L54" s="87" t="str">
        <f t="shared" si="13"/>
        <v>N/A</v>
      </c>
    </row>
    <row r="55" spans="1:12" ht="25" x14ac:dyDescent="0.25">
      <c r="A55" s="110" t="s">
        <v>1127</v>
      </c>
      <c r="B55" s="23" t="s">
        <v>213</v>
      </c>
      <c r="C55" s="28">
        <v>86237.859605000005</v>
      </c>
      <c r="D55" s="7" t="str">
        <f t="shared" si="14"/>
        <v>N/A</v>
      </c>
      <c r="E55" s="28">
        <v>129022.19921000001</v>
      </c>
      <c r="F55" s="7" t="str">
        <f t="shared" si="15"/>
        <v>N/A</v>
      </c>
      <c r="G55" s="28">
        <v>133899.78549000001</v>
      </c>
      <c r="H55" s="7" t="str">
        <f t="shared" si="16"/>
        <v>N/A</v>
      </c>
      <c r="I55" s="8">
        <v>49.61</v>
      </c>
      <c r="J55" s="8">
        <v>3.78</v>
      </c>
      <c r="K55" s="27" t="s">
        <v>734</v>
      </c>
      <c r="L55" s="87" t="str">
        <f t="shared" si="13"/>
        <v>Yes</v>
      </c>
    </row>
    <row r="56" spans="1:12" ht="25" x14ac:dyDescent="0.25">
      <c r="A56" s="110" t="s">
        <v>1128</v>
      </c>
      <c r="B56" s="23" t="s">
        <v>213</v>
      </c>
      <c r="C56" s="28">
        <v>52242.685429999998</v>
      </c>
      <c r="D56" s="7" t="str">
        <f t="shared" si="14"/>
        <v>N/A</v>
      </c>
      <c r="E56" s="28">
        <v>54870.98861</v>
      </c>
      <c r="F56" s="7" t="str">
        <f t="shared" si="15"/>
        <v>N/A</v>
      </c>
      <c r="G56" s="28">
        <v>74500.947367999994</v>
      </c>
      <c r="H56" s="7" t="str">
        <f t="shared" si="16"/>
        <v>N/A</v>
      </c>
      <c r="I56" s="8">
        <v>5.0309999999999997</v>
      </c>
      <c r="J56" s="8">
        <v>35.770000000000003</v>
      </c>
      <c r="K56" s="27" t="s">
        <v>734</v>
      </c>
      <c r="L56" s="87" t="str">
        <f t="shared" si="13"/>
        <v>No</v>
      </c>
    </row>
    <row r="57" spans="1:12" ht="25" x14ac:dyDescent="0.25">
      <c r="A57" s="110" t="s">
        <v>1129</v>
      </c>
      <c r="B57" s="23" t="s">
        <v>213</v>
      </c>
      <c r="C57" s="28" t="s">
        <v>1749</v>
      </c>
      <c r="D57" s="7" t="str">
        <f t="shared" si="14"/>
        <v>N/A</v>
      </c>
      <c r="E57" s="28" t="s">
        <v>1749</v>
      </c>
      <c r="F57" s="7" t="str">
        <f t="shared" si="15"/>
        <v>N/A</v>
      </c>
      <c r="G57" s="28" t="s">
        <v>1749</v>
      </c>
      <c r="H57" s="7" t="str">
        <f t="shared" si="16"/>
        <v>N/A</v>
      </c>
      <c r="I57" s="8" t="s">
        <v>1749</v>
      </c>
      <c r="J57" s="8" t="s">
        <v>1749</v>
      </c>
      <c r="K57" s="27" t="s">
        <v>734</v>
      </c>
      <c r="L57" s="87" t="str">
        <f t="shared" si="13"/>
        <v>N/A</v>
      </c>
    </row>
    <row r="58" spans="1:12" ht="25" x14ac:dyDescent="0.25">
      <c r="A58" s="110" t="s">
        <v>1130</v>
      </c>
      <c r="B58" s="23" t="s">
        <v>213</v>
      </c>
      <c r="C58" s="28">
        <v>18294.064515999999</v>
      </c>
      <c r="D58" s="7" t="str">
        <f t="shared" si="14"/>
        <v>N/A</v>
      </c>
      <c r="E58" s="28">
        <v>23872.90625</v>
      </c>
      <c r="F58" s="7" t="str">
        <f t="shared" si="15"/>
        <v>N/A</v>
      </c>
      <c r="G58" s="28">
        <v>7542.5</v>
      </c>
      <c r="H58" s="7" t="str">
        <f t="shared" si="16"/>
        <v>N/A</v>
      </c>
      <c r="I58" s="8">
        <v>30.5</v>
      </c>
      <c r="J58" s="8">
        <v>-68.400000000000006</v>
      </c>
      <c r="K58" s="27" t="s">
        <v>734</v>
      </c>
      <c r="L58" s="87" t="str">
        <f t="shared" si="13"/>
        <v>No</v>
      </c>
    </row>
    <row r="59" spans="1:12" ht="25" x14ac:dyDescent="0.25">
      <c r="A59" s="110" t="s">
        <v>1131</v>
      </c>
      <c r="B59" s="23" t="s">
        <v>213</v>
      </c>
      <c r="C59" s="28" t="s">
        <v>1749</v>
      </c>
      <c r="D59" s="7" t="str">
        <f t="shared" si="14"/>
        <v>N/A</v>
      </c>
      <c r="E59" s="28" t="s">
        <v>1749</v>
      </c>
      <c r="F59" s="7" t="str">
        <f t="shared" si="15"/>
        <v>N/A</v>
      </c>
      <c r="G59" s="28">
        <v>66400.336846999999</v>
      </c>
      <c r="H59" s="7" t="str">
        <f t="shared" si="16"/>
        <v>N/A</v>
      </c>
      <c r="I59" s="8" t="s">
        <v>1749</v>
      </c>
      <c r="J59" s="8" t="s">
        <v>1749</v>
      </c>
      <c r="K59" s="27" t="s">
        <v>734</v>
      </c>
      <c r="L59" s="87" t="str">
        <f t="shared" si="13"/>
        <v>N/A</v>
      </c>
    </row>
    <row r="60" spans="1:12" x14ac:dyDescent="0.25">
      <c r="A60" s="132" t="s">
        <v>356</v>
      </c>
      <c r="B60" s="23" t="s">
        <v>213</v>
      </c>
      <c r="C60" s="28">
        <v>1006243166</v>
      </c>
      <c r="D60" s="7" t="str">
        <f t="shared" si="14"/>
        <v>N/A</v>
      </c>
      <c r="E60" s="28">
        <v>1437505339</v>
      </c>
      <c r="F60" s="7" t="str">
        <f t="shared" si="15"/>
        <v>N/A</v>
      </c>
      <c r="G60" s="28">
        <v>1335448523</v>
      </c>
      <c r="H60" s="7" t="str">
        <f t="shared" si="16"/>
        <v>N/A</v>
      </c>
      <c r="I60" s="8">
        <v>42.86</v>
      </c>
      <c r="J60" s="8">
        <v>-7.1</v>
      </c>
      <c r="K60" s="27" t="s">
        <v>734</v>
      </c>
      <c r="L60" s="87" t="str">
        <f t="shared" ref="L60:L70" si="17">IF(J60="Div by 0", "N/A", IF(K60="N/A","N/A", IF(J60&gt;VALUE(MID(K60,1,2)), "No", IF(J60&lt;-1*VALUE(MID(K60,1,2)), "No", "Yes"))))</f>
        <v>Yes</v>
      </c>
    </row>
    <row r="61" spans="1:12" ht="25" x14ac:dyDescent="0.25">
      <c r="A61" s="110" t="s">
        <v>1132</v>
      </c>
      <c r="B61" s="23" t="s">
        <v>213</v>
      </c>
      <c r="C61" s="28">
        <v>0</v>
      </c>
      <c r="D61" s="7" t="str">
        <f t="shared" si="14"/>
        <v>N/A</v>
      </c>
      <c r="E61" s="28">
        <v>0</v>
      </c>
      <c r="F61" s="7" t="str">
        <f t="shared" si="15"/>
        <v>N/A</v>
      </c>
      <c r="G61" s="28">
        <v>0</v>
      </c>
      <c r="H61" s="7" t="str">
        <f t="shared" si="16"/>
        <v>N/A</v>
      </c>
      <c r="I61" s="8" t="s">
        <v>1749</v>
      </c>
      <c r="J61" s="8" t="s">
        <v>1749</v>
      </c>
      <c r="K61" s="27" t="s">
        <v>734</v>
      </c>
      <c r="L61" s="87" t="str">
        <f t="shared" si="17"/>
        <v>N/A</v>
      </c>
    </row>
    <row r="62" spans="1:12" x14ac:dyDescent="0.25">
      <c r="A62" s="110" t="s">
        <v>1133</v>
      </c>
      <c r="B62" s="23" t="s">
        <v>213</v>
      </c>
      <c r="C62" s="28">
        <v>186603777</v>
      </c>
      <c r="D62" s="7" t="str">
        <f t="shared" si="14"/>
        <v>N/A</v>
      </c>
      <c r="E62" s="28">
        <v>232339022</v>
      </c>
      <c r="F62" s="7" t="str">
        <f t="shared" si="15"/>
        <v>N/A</v>
      </c>
      <c r="G62" s="28">
        <v>2486266</v>
      </c>
      <c r="H62" s="7" t="str">
        <f t="shared" si="16"/>
        <v>N/A</v>
      </c>
      <c r="I62" s="8">
        <v>24.51</v>
      </c>
      <c r="J62" s="8">
        <v>-98.9</v>
      </c>
      <c r="K62" s="27" t="s">
        <v>734</v>
      </c>
      <c r="L62" s="87" t="str">
        <f t="shared" si="17"/>
        <v>No</v>
      </c>
    </row>
    <row r="63" spans="1:12" ht="25" x14ac:dyDescent="0.25">
      <c r="A63" s="110" t="s">
        <v>1134</v>
      </c>
      <c r="B63" s="23" t="s">
        <v>213</v>
      </c>
      <c r="C63" s="28">
        <v>25759222</v>
      </c>
      <c r="D63" s="7" t="str">
        <f t="shared" si="14"/>
        <v>N/A</v>
      </c>
      <c r="E63" s="28">
        <v>28250690</v>
      </c>
      <c r="F63" s="7" t="str">
        <f t="shared" si="15"/>
        <v>N/A</v>
      </c>
      <c r="G63" s="28">
        <v>110722</v>
      </c>
      <c r="H63" s="7" t="str">
        <f t="shared" si="16"/>
        <v>N/A</v>
      </c>
      <c r="I63" s="8">
        <v>9.6720000000000006</v>
      </c>
      <c r="J63" s="8">
        <v>-99.6</v>
      </c>
      <c r="K63" s="27" t="s">
        <v>734</v>
      </c>
      <c r="L63" s="87" t="str">
        <f t="shared" si="17"/>
        <v>No</v>
      </c>
    </row>
    <row r="64" spans="1:12" ht="25" x14ac:dyDescent="0.25">
      <c r="A64" s="110" t="s">
        <v>1135</v>
      </c>
      <c r="B64" s="23" t="s">
        <v>213</v>
      </c>
      <c r="C64" s="28">
        <v>41523843</v>
      </c>
      <c r="D64" s="7" t="str">
        <f t="shared" si="14"/>
        <v>N/A</v>
      </c>
      <c r="E64" s="28">
        <v>46122250</v>
      </c>
      <c r="F64" s="7" t="str">
        <f t="shared" si="15"/>
        <v>N/A</v>
      </c>
      <c r="G64" s="28">
        <v>29312</v>
      </c>
      <c r="H64" s="7" t="str">
        <f t="shared" si="16"/>
        <v>N/A</v>
      </c>
      <c r="I64" s="8">
        <v>11.07</v>
      </c>
      <c r="J64" s="8">
        <v>-99.9</v>
      </c>
      <c r="K64" s="27" t="s">
        <v>734</v>
      </c>
      <c r="L64" s="87" t="str">
        <f t="shared" si="17"/>
        <v>No</v>
      </c>
    </row>
    <row r="65" spans="1:12" ht="25" x14ac:dyDescent="0.25">
      <c r="A65" s="110" t="s">
        <v>1136</v>
      </c>
      <c r="B65" s="23" t="s">
        <v>213</v>
      </c>
      <c r="C65" s="28">
        <v>0</v>
      </c>
      <c r="D65" s="7" t="str">
        <f t="shared" si="14"/>
        <v>N/A</v>
      </c>
      <c r="E65" s="28">
        <v>0</v>
      </c>
      <c r="F65" s="7" t="str">
        <f t="shared" si="15"/>
        <v>N/A</v>
      </c>
      <c r="G65" s="28">
        <v>0</v>
      </c>
      <c r="H65" s="7" t="str">
        <f t="shared" si="16"/>
        <v>N/A</v>
      </c>
      <c r="I65" s="8" t="s">
        <v>1749</v>
      </c>
      <c r="J65" s="8" t="s">
        <v>1749</v>
      </c>
      <c r="K65" s="27" t="s">
        <v>734</v>
      </c>
      <c r="L65" s="87" t="str">
        <f t="shared" si="17"/>
        <v>N/A</v>
      </c>
    </row>
    <row r="66" spans="1:12" ht="25" x14ac:dyDescent="0.25">
      <c r="A66" s="110" t="s">
        <v>1137</v>
      </c>
      <c r="B66" s="23" t="s">
        <v>213</v>
      </c>
      <c r="C66" s="28">
        <v>747043840</v>
      </c>
      <c r="D66" s="7" t="str">
        <f t="shared" si="14"/>
        <v>N/A</v>
      </c>
      <c r="E66" s="28">
        <v>1122631590</v>
      </c>
      <c r="F66" s="7" t="str">
        <f t="shared" si="15"/>
        <v>N/A</v>
      </c>
      <c r="G66" s="28">
        <v>65358037</v>
      </c>
      <c r="H66" s="7" t="str">
        <f t="shared" si="16"/>
        <v>N/A</v>
      </c>
      <c r="I66" s="8">
        <v>50.28</v>
      </c>
      <c r="J66" s="8">
        <v>-94.2</v>
      </c>
      <c r="K66" s="27" t="s">
        <v>734</v>
      </c>
      <c r="L66" s="87" t="str">
        <f t="shared" si="17"/>
        <v>No</v>
      </c>
    </row>
    <row r="67" spans="1:12" ht="25" x14ac:dyDescent="0.25">
      <c r="A67" s="110" t="s">
        <v>1138</v>
      </c>
      <c r="B67" s="23" t="s">
        <v>213</v>
      </c>
      <c r="C67" s="28">
        <v>4709078</v>
      </c>
      <c r="D67" s="7" t="str">
        <f t="shared" si="14"/>
        <v>N/A</v>
      </c>
      <c r="E67" s="28">
        <v>7416231</v>
      </c>
      <c r="F67" s="7" t="str">
        <f t="shared" si="15"/>
        <v>N/A</v>
      </c>
      <c r="G67" s="28">
        <v>25621</v>
      </c>
      <c r="H67" s="7" t="str">
        <f t="shared" si="16"/>
        <v>N/A</v>
      </c>
      <c r="I67" s="8">
        <v>57.49</v>
      </c>
      <c r="J67" s="8">
        <v>-99.7</v>
      </c>
      <c r="K67" s="27" t="s">
        <v>734</v>
      </c>
      <c r="L67" s="87" t="str">
        <f t="shared" si="17"/>
        <v>No</v>
      </c>
    </row>
    <row r="68" spans="1:12" ht="25" x14ac:dyDescent="0.25">
      <c r="A68" s="110" t="s">
        <v>1139</v>
      </c>
      <c r="B68" s="23" t="s">
        <v>213</v>
      </c>
      <c r="C68" s="28">
        <v>0</v>
      </c>
      <c r="D68" s="7" t="str">
        <f t="shared" si="14"/>
        <v>N/A</v>
      </c>
      <c r="E68" s="28">
        <v>0</v>
      </c>
      <c r="F68" s="7" t="str">
        <f t="shared" si="15"/>
        <v>N/A</v>
      </c>
      <c r="G68" s="28">
        <v>0</v>
      </c>
      <c r="H68" s="7" t="str">
        <f t="shared" si="16"/>
        <v>N/A</v>
      </c>
      <c r="I68" s="8" t="s">
        <v>1749</v>
      </c>
      <c r="J68" s="8" t="s">
        <v>1749</v>
      </c>
      <c r="K68" s="27" t="s">
        <v>734</v>
      </c>
      <c r="L68" s="87" t="str">
        <f t="shared" si="17"/>
        <v>N/A</v>
      </c>
    </row>
    <row r="69" spans="1:12" ht="25" x14ac:dyDescent="0.25">
      <c r="A69" s="110" t="s">
        <v>1140</v>
      </c>
      <c r="B69" s="23" t="s">
        <v>213</v>
      </c>
      <c r="C69" s="28">
        <v>603406</v>
      </c>
      <c r="D69" s="7" t="str">
        <f t="shared" si="14"/>
        <v>N/A</v>
      </c>
      <c r="E69" s="28">
        <v>745556</v>
      </c>
      <c r="F69" s="7" t="str">
        <f t="shared" si="15"/>
        <v>N/A</v>
      </c>
      <c r="G69" s="28">
        <v>8440</v>
      </c>
      <c r="H69" s="7" t="str">
        <f t="shared" si="16"/>
        <v>N/A</v>
      </c>
      <c r="I69" s="8">
        <v>23.56</v>
      </c>
      <c r="J69" s="8">
        <v>-98.9</v>
      </c>
      <c r="K69" s="27" t="s">
        <v>734</v>
      </c>
      <c r="L69" s="87" t="str">
        <f t="shared" si="17"/>
        <v>No</v>
      </c>
    </row>
    <row r="70" spans="1:12" ht="25" x14ac:dyDescent="0.25">
      <c r="A70" s="110" t="s">
        <v>1141</v>
      </c>
      <c r="B70" s="23" t="s">
        <v>213</v>
      </c>
      <c r="C70" s="28">
        <v>0</v>
      </c>
      <c r="D70" s="7" t="str">
        <f t="shared" si="14"/>
        <v>N/A</v>
      </c>
      <c r="E70" s="28">
        <v>0</v>
      </c>
      <c r="F70" s="7" t="str">
        <f t="shared" si="15"/>
        <v>N/A</v>
      </c>
      <c r="G70" s="28">
        <v>1267430125</v>
      </c>
      <c r="H70" s="7" t="str">
        <f t="shared" si="16"/>
        <v>N/A</v>
      </c>
      <c r="I70" s="8" t="s">
        <v>1749</v>
      </c>
      <c r="J70" s="8" t="s">
        <v>1749</v>
      </c>
      <c r="K70" s="27" t="s">
        <v>734</v>
      </c>
      <c r="L70" s="87" t="str">
        <f t="shared" si="17"/>
        <v>N/A</v>
      </c>
    </row>
    <row r="71" spans="1:12" x14ac:dyDescent="0.25">
      <c r="A71" s="132" t="s">
        <v>1142</v>
      </c>
      <c r="B71" s="23" t="s">
        <v>213</v>
      </c>
      <c r="C71" s="28">
        <v>39168.671311999999</v>
      </c>
      <c r="D71" s="7" t="str">
        <f t="shared" si="14"/>
        <v>N/A</v>
      </c>
      <c r="E71" s="28">
        <v>53415.031919000001</v>
      </c>
      <c r="F71" s="7" t="str">
        <f t="shared" si="15"/>
        <v>N/A</v>
      </c>
      <c r="G71" s="28">
        <v>45668.850385999998</v>
      </c>
      <c r="H71" s="7" t="str">
        <f t="shared" si="16"/>
        <v>N/A</v>
      </c>
      <c r="I71" s="8">
        <v>36.369999999999997</v>
      </c>
      <c r="J71" s="8">
        <v>-14.5</v>
      </c>
      <c r="K71" s="27" t="s">
        <v>734</v>
      </c>
      <c r="L71" s="87" t="str">
        <f t="shared" ref="L71:L81" si="18">IF(J71="Div by 0", "N/A", IF(K71="N/A","N/A", IF(J71&gt;VALUE(MID(K71,1,2)), "No", IF(J71&lt;-1*VALUE(MID(K71,1,2)), "No", "Yes"))))</f>
        <v>Yes</v>
      </c>
    </row>
    <row r="72" spans="1:12" ht="25" x14ac:dyDescent="0.25">
      <c r="A72" s="110" t="s">
        <v>1143</v>
      </c>
      <c r="B72" s="23" t="s">
        <v>213</v>
      </c>
      <c r="C72" s="28" t="s">
        <v>1749</v>
      </c>
      <c r="D72" s="7" t="str">
        <f t="shared" si="14"/>
        <v>N/A</v>
      </c>
      <c r="E72" s="28" t="s">
        <v>1749</v>
      </c>
      <c r="F72" s="7" t="str">
        <f t="shared" si="15"/>
        <v>N/A</v>
      </c>
      <c r="G72" s="28" t="s">
        <v>1749</v>
      </c>
      <c r="H72" s="7" t="str">
        <f t="shared" si="16"/>
        <v>N/A</v>
      </c>
      <c r="I72" s="8" t="s">
        <v>1749</v>
      </c>
      <c r="J72" s="8" t="s">
        <v>1749</v>
      </c>
      <c r="K72" s="27" t="s">
        <v>734</v>
      </c>
      <c r="L72" s="87" t="str">
        <f t="shared" si="18"/>
        <v>N/A</v>
      </c>
    </row>
    <row r="73" spans="1:12" ht="25" x14ac:dyDescent="0.25">
      <c r="A73" s="110" t="s">
        <v>1144</v>
      </c>
      <c r="B73" s="23" t="s">
        <v>213</v>
      </c>
      <c r="C73" s="28">
        <v>13525.933386000001</v>
      </c>
      <c r="D73" s="7" t="str">
        <f t="shared" si="14"/>
        <v>N/A</v>
      </c>
      <c r="E73" s="28">
        <v>15698.582568</v>
      </c>
      <c r="F73" s="7" t="str">
        <f t="shared" si="15"/>
        <v>N/A</v>
      </c>
      <c r="G73" s="28">
        <v>2735.1661165999999</v>
      </c>
      <c r="H73" s="7" t="str">
        <f t="shared" si="16"/>
        <v>N/A</v>
      </c>
      <c r="I73" s="8">
        <v>16.059999999999999</v>
      </c>
      <c r="J73" s="8">
        <v>-82.6</v>
      </c>
      <c r="K73" s="27" t="s">
        <v>734</v>
      </c>
      <c r="L73" s="87" t="str">
        <f t="shared" si="18"/>
        <v>No</v>
      </c>
    </row>
    <row r="74" spans="1:12" ht="25" x14ac:dyDescent="0.25">
      <c r="A74" s="110" t="s">
        <v>1145</v>
      </c>
      <c r="B74" s="23" t="s">
        <v>213</v>
      </c>
      <c r="C74" s="28">
        <v>22457.909328999998</v>
      </c>
      <c r="D74" s="7" t="str">
        <f t="shared" si="14"/>
        <v>N/A</v>
      </c>
      <c r="E74" s="28">
        <v>24249.519313000001</v>
      </c>
      <c r="F74" s="7" t="str">
        <f t="shared" si="15"/>
        <v>N/A</v>
      </c>
      <c r="G74" s="28">
        <v>2407</v>
      </c>
      <c r="H74" s="7" t="str">
        <f t="shared" si="16"/>
        <v>N/A</v>
      </c>
      <c r="I74" s="8">
        <v>7.9779999999999998</v>
      </c>
      <c r="J74" s="8">
        <v>-90.1</v>
      </c>
      <c r="K74" s="27" t="s">
        <v>734</v>
      </c>
      <c r="L74" s="87" t="str">
        <f t="shared" si="18"/>
        <v>No</v>
      </c>
    </row>
    <row r="75" spans="1:12" ht="25" x14ac:dyDescent="0.25">
      <c r="A75" s="110" t="s">
        <v>1146</v>
      </c>
      <c r="B75" s="23" t="s">
        <v>213</v>
      </c>
      <c r="C75" s="28">
        <v>80161.859073</v>
      </c>
      <c r="D75" s="7" t="str">
        <f t="shared" si="14"/>
        <v>N/A</v>
      </c>
      <c r="E75" s="28">
        <v>81201.144365999993</v>
      </c>
      <c r="F75" s="7" t="str">
        <f t="shared" si="15"/>
        <v>N/A</v>
      </c>
      <c r="G75" s="28">
        <v>3256.8888889</v>
      </c>
      <c r="H75" s="7" t="str">
        <f t="shared" si="16"/>
        <v>N/A</v>
      </c>
      <c r="I75" s="8">
        <v>1.296</v>
      </c>
      <c r="J75" s="8">
        <v>-96</v>
      </c>
      <c r="K75" s="27" t="s">
        <v>734</v>
      </c>
      <c r="L75" s="87" t="str">
        <f t="shared" si="18"/>
        <v>No</v>
      </c>
    </row>
    <row r="76" spans="1:12" ht="25" x14ac:dyDescent="0.25">
      <c r="A76" s="110" t="s">
        <v>1147</v>
      </c>
      <c r="B76" s="23" t="s">
        <v>213</v>
      </c>
      <c r="C76" s="28" t="s">
        <v>1749</v>
      </c>
      <c r="D76" s="7" t="str">
        <f t="shared" si="14"/>
        <v>N/A</v>
      </c>
      <c r="E76" s="28" t="s">
        <v>1749</v>
      </c>
      <c r="F76" s="7" t="str">
        <f t="shared" si="15"/>
        <v>N/A</v>
      </c>
      <c r="G76" s="28" t="s">
        <v>1749</v>
      </c>
      <c r="H76" s="7" t="str">
        <f t="shared" si="16"/>
        <v>N/A</v>
      </c>
      <c r="I76" s="8" t="s">
        <v>1749</v>
      </c>
      <c r="J76" s="8" t="s">
        <v>1749</v>
      </c>
      <c r="K76" s="27" t="s">
        <v>734</v>
      </c>
      <c r="L76" s="87" t="str">
        <f t="shared" si="18"/>
        <v>N/A</v>
      </c>
    </row>
    <row r="77" spans="1:12" ht="25" x14ac:dyDescent="0.25">
      <c r="A77" s="110" t="s">
        <v>1148</v>
      </c>
      <c r="B77" s="23" t="s">
        <v>213</v>
      </c>
      <c r="C77" s="28">
        <v>75726.694373999999</v>
      </c>
      <c r="D77" s="7" t="str">
        <f t="shared" si="14"/>
        <v>N/A</v>
      </c>
      <c r="E77" s="28">
        <v>114042.21759</v>
      </c>
      <c r="F77" s="7" t="str">
        <f t="shared" si="15"/>
        <v>N/A</v>
      </c>
      <c r="G77" s="28">
        <v>100861.16821</v>
      </c>
      <c r="H77" s="7" t="str">
        <f t="shared" si="16"/>
        <v>N/A</v>
      </c>
      <c r="I77" s="8">
        <v>50.6</v>
      </c>
      <c r="J77" s="8">
        <v>-11.6</v>
      </c>
      <c r="K77" s="27" t="s">
        <v>734</v>
      </c>
      <c r="L77" s="87" t="str">
        <f t="shared" si="18"/>
        <v>Yes</v>
      </c>
    </row>
    <row r="78" spans="1:12" ht="25" x14ac:dyDescent="0.25">
      <c r="A78" s="110" t="s">
        <v>1149</v>
      </c>
      <c r="B78" s="23" t="s">
        <v>213</v>
      </c>
      <c r="C78" s="28">
        <v>15592.97351</v>
      </c>
      <c r="D78" s="7" t="str">
        <f t="shared" si="14"/>
        <v>N/A</v>
      </c>
      <c r="E78" s="28">
        <v>16893.464692000001</v>
      </c>
      <c r="F78" s="7" t="str">
        <f t="shared" si="15"/>
        <v>N/A</v>
      </c>
      <c r="G78" s="28">
        <v>1348.4736842</v>
      </c>
      <c r="H78" s="7" t="str">
        <f t="shared" si="16"/>
        <v>N/A</v>
      </c>
      <c r="I78" s="8">
        <v>8.34</v>
      </c>
      <c r="J78" s="8">
        <v>-92</v>
      </c>
      <c r="K78" s="27" t="s">
        <v>734</v>
      </c>
      <c r="L78" s="87" t="str">
        <f t="shared" si="18"/>
        <v>No</v>
      </c>
    </row>
    <row r="79" spans="1:12" ht="25" x14ac:dyDescent="0.25">
      <c r="A79" s="110" t="s">
        <v>1150</v>
      </c>
      <c r="B79" s="23" t="s">
        <v>213</v>
      </c>
      <c r="C79" s="28" t="s">
        <v>1749</v>
      </c>
      <c r="D79" s="7" t="str">
        <f t="shared" si="14"/>
        <v>N/A</v>
      </c>
      <c r="E79" s="28" t="s">
        <v>1749</v>
      </c>
      <c r="F79" s="7" t="str">
        <f t="shared" si="15"/>
        <v>N/A</v>
      </c>
      <c r="G79" s="28" t="s">
        <v>1749</v>
      </c>
      <c r="H79" s="7" t="str">
        <f t="shared" si="16"/>
        <v>N/A</v>
      </c>
      <c r="I79" s="8" t="s">
        <v>1749</v>
      </c>
      <c r="J79" s="8" t="s">
        <v>1749</v>
      </c>
      <c r="K79" s="27" t="s">
        <v>734</v>
      </c>
      <c r="L79" s="87" t="str">
        <f t="shared" si="18"/>
        <v>N/A</v>
      </c>
    </row>
    <row r="80" spans="1:12" ht="25" x14ac:dyDescent="0.25">
      <c r="A80" s="110" t="s">
        <v>1151</v>
      </c>
      <c r="B80" s="23" t="s">
        <v>213</v>
      </c>
      <c r="C80" s="28">
        <v>9732.3548386999992</v>
      </c>
      <c r="D80" s="7" t="str">
        <f t="shared" si="14"/>
        <v>N/A</v>
      </c>
      <c r="E80" s="28">
        <v>7766.2083333</v>
      </c>
      <c r="F80" s="7" t="str">
        <f t="shared" si="15"/>
        <v>N/A</v>
      </c>
      <c r="G80" s="28">
        <v>4220</v>
      </c>
      <c r="H80" s="7" t="str">
        <f t="shared" si="16"/>
        <v>N/A</v>
      </c>
      <c r="I80" s="8">
        <v>-20.2</v>
      </c>
      <c r="J80" s="8">
        <v>-45.7</v>
      </c>
      <c r="K80" s="27" t="s">
        <v>734</v>
      </c>
      <c r="L80" s="87" t="str">
        <f t="shared" si="18"/>
        <v>No</v>
      </c>
    </row>
    <row r="81" spans="1:12" ht="25" x14ac:dyDescent="0.25">
      <c r="A81" s="110" t="s">
        <v>1152</v>
      </c>
      <c r="B81" s="23" t="s">
        <v>213</v>
      </c>
      <c r="C81" s="28" t="s">
        <v>1749</v>
      </c>
      <c r="D81" s="7" t="str">
        <f t="shared" si="14"/>
        <v>N/A</v>
      </c>
      <c r="E81" s="28" t="s">
        <v>1749</v>
      </c>
      <c r="F81" s="7" t="str">
        <f t="shared" si="15"/>
        <v>N/A</v>
      </c>
      <c r="G81" s="28">
        <v>45906.411857999999</v>
      </c>
      <c r="H81" s="7" t="str">
        <f t="shared" si="16"/>
        <v>N/A</v>
      </c>
      <c r="I81" s="8" t="s">
        <v>1749</v>
      </c>
      <c r="J81" s="8" t="s">
        <v>1749</v>
      </c>
      <c r="K81" s="27" t="s">
        <v>734</v>
      </c>
      <c r="L81" s="87" t="str">
        <f t="shared" si="18"/>
        <v>N/A</v>
      </c>
    </row>
    <row r="82" spans="1:12" x14ac:dyDescent="0.25">
      <c r="A82" s="110" t="s">
        <v>357</v>
      </c>
      <c r="B82" s="23" t="s">
        <v>213</v>
      </c>
      <c r="C82" s="28">
        <v>1009961657</v>
      </c>
      <c r="D82" s="7" t="str">
        <f t="shared" si="14"/>
        <v>N/A</v>
      </c>
      <c r="E82" s="28">
        <v>1455417389</v>
      </c>
      <c r="F82" s="7" t="str">
        <f t="shared" si="15"/>
        <v>N/A</v>
      </c>
      <c r="G82" s="28">
        <v>1338718239</v>
      </c>
      <c r="H82" s="7" t="str">
        <f t="shared" si="16"/>
        <v>N/A</v>
      </c>
      <c r="I82" s="8">
        <v>44.11</v>
      </c>
      <c r="J82" s="8">
        <v>-8.02</v>
      </c>
      <c r="K82" s="27" t="s">
        <v>734</v>
      </c>
      <c r="L82" s="87" t="str">
        <f t="shared" ref="L82:L138" si="19">IF(J82="Div by 0", "N/A", IF(K82="N/A","N/A", IF(J82&gt;VALUE(MID(K82,1,2)), "No", IF(J82&lt;-1*VALUE(MID(K82,1,2)), "No", "Yes"))))</f>
        <v>Yes</v>
      </c>
    </row>
    <row r="83" spans="1:12" x14ac:dyDescent="0.25">
      <c r="A83" s="110" t="s">
        <v>363</v>
      </c>
      <c r="B83" s="23" t="s">
        <v>213</v>
      </c>
      <c r="C83" s="24">
        <v>24880</v>
      </c>
      <c r="D83" s="7" t="str">
        <f t="shared" ref="D83:D114" si="20">IF($B83="N/A","N/A",IF(C83&gt;10,"No",IF(C83&lt;-10,"No","Yes")))</f>
        <v>N/A</v>
      </c>
      <c r="E83" s="24">
        <v>26090</v>
      </c>
      <c r="F83" s="7" t="str">
        <f t="shared" ref="F83:F114" si="21">IF($B83="N/A","N/A",IF(E83&gt;10,"No",IF(E83&lt;-10,"No","Yes")))</f>
        <v>N/A</v>
      </c>
      <c r="G83" s="24">
        <v>27352</v>
      </c>
      <c r="H83" s="7" t="str">
        <f t="shared" ref="H83:H114" si="22">IF($B83="N/A","N/A",IF(G83&gt;10,"No",IF(G83&lt;-10,"No","Yes")))</f>
        <v>N/A</v>
      </c>
      <c r="I83" s="8">
        <v>4.8630000000000004</v>
      </c>
      <c r="J83" s="8">
        <v>4.8369999999999997</v>
      </c>
      <c r="K83" s="27" t="s">
        <v>734</v>
      </c>
      <c r="L83" s="87" t="str">
        <f t="shared" si="19"/>
        <v>Yes</v>
      </c>
    </row>
    <row r="84" spans="1:12" x14ac:dyDescent="0.25">
      <c r="A84" s="110" t="s">
        <v>358</v>
      </c>
      <c r="B84" s="23" t="s">
        <v>213</v>
      </c>
      <c r="C84" s="28">
        <v>40593.314187999997</v>
      </c>
      <c r="D84" s="7" t="str">
        <f t="shared" si="20"/>
        <v>N/A</v>
      </c>
      <c r="E84" s="28">
        <v>55784.491720999999</v>
      </c>
      <c r="F84" s="7" t="str">
        <f t="shared" si="21"/>
        <v>N/A</v>
      </c>
      <c r="G84" s="28">
        <v>48944.071328999999</v>
      </c>
      <c r="H84" s="7" t="str">
        <f t="shared" si="22"/>
        <v>N/A</v>
      </c>
      <c r="I84" s="8">
        <v>37.42</v>
      </c>
      <c r="J84" s="8">
        <v>-12.3</v>
      </c>
      <c r="K84" s="27" t="s">
        <v>734</v>
      </c>
      <c r="L84" s="87" t="str">
        <f t="shared" si="19"/>
        <v>Yes</v>
      </c>
    </row>
    <row r="85" spans="1:12" ht="25" x14ac:dyDescent="0.25">
      <c r="A85" s="110" t="s">
        <v>1153</v>
      </c>
      <c r="B85" s="23" t="s">
        <v>213</v>
      </c>
      <c r="C85" s="28">
        <v>17406767</v>
      </c>
      <c r="D85" s="7" t="str">
        <f t="shared" si="20"/>
        <v>N/A</v>
      </c>
      <c r="E85" s="28">
        <v>18193301</v>
      </c>
      <c r="F85" s="7" t="str">
        <f t="shared" si="21"/>
        <v>N/A</v>
      </c>
      <c r="G85" s="28">
        <v>13596432</v>
      </c>
      <c r="H85" s="7" t="str">
        <f t="shared" si="22"/>
        <v>N/A</v>
      </c>
      <c r="I85" s="8">
        <v>4.5190000000000001</v>
      </c>
      <c r="J85" s="8">
        <v>-25.3</v>
      </c>
      <c r="K85" s="27" t="s">
        <v>734</v>
      </c>
      <c r="L85" s="87" t="str">
        <f t="shared" si="19"/>
        <v>Yes</v>
      </c>
    </row>
    <row r="86" spans="1:12" x14ac:dyDescent="0.25">
      <c r="A86" s="110" t="s">
        <v>724</v>
      </c>
      <c r="B86" s="23" t="s">
        <v>213</v>
      </c>
      <c r="C86" s="24">
        <v>12798</v>
      </c>
      <c r="D86" s="7" t="str">
        <f t="shared" si="20"/>
        <v>N/A</v>
      </c>
      <c r="E86" s="24">
        <v>13732</v>
      </c>
      <c r="F86" s="7" t="str">
        <f t="shared" si="21"/>
        <v>N/A</v>
      </c>
      <c r="G86" s="24">
        <v>14670</v>
      </c>
      <c r="H86" s="7" t="str">
        <f t="shared" si="22"/>
        <v>N/A</v>
      </c>
      <c r="I86" s="8">
        <v>7.298</v>
      </c>
      <c r="J86" s="8">
        <v>6.8310000000000004</v>
      </c>
      <c r="K86" s="27" t="s">
        <v>734</v>
      </c>
      <c r="L86" s="87" t="str">
        <f t="shared" si="19"/>
        <v>Yes</v>
      </c>
    </row>
    <row r="87" spans="1:12" ht="25" x14ac:dyDescent="0.25">
      <c r="A87" s="110" t="s">
        <v>1154</v>
      </c>
      <c r="B87" s="23" t="s">
        <v>213</v>
      </c>
      <c r="C87" s="28">
        <v>1360.11619</v>
      </c>
      <c r="D87" s="7" t="str">
        <f t="shared" si="20"/>
        <v>N/A</v>
      </c>
      <c r="E87" s="28">
        <v>1324.8835567000001</v>
      </c>
      <c r="F87" s="7" t="str">
        <f t="shared" si="21"/>
        <v>N/A</v>
      </c>
      <c r="G87" s="28">
        <v>926.81881391000002</v>
      </c>
      <c r="H87" s="7" t="str">
        <f t="shared" si="22"/>
        <v>N/A</v>
      </c>
      <c r="I87" s="8">
        <v>-2.59</v>
      </c>
      <c r="J87" s="8">
        <v>-30</v>
      </c>
      <c r="K87" s="27" t="s">
        <v>734</v>
      </c>
      <c r="L87" s="87" t="str">
        <f t="shared" si="19"/>
        <v>Yes</v>
      </c>
    </row>
    <row r="88" spans="1:12" ht="25" x14ac:dyDescent="0.25">
      <c r="A88" s="110" t="s">
        <v>1155</v>
      </c>
      <c r="B88" s="23" t="s">
        <v>213</v>
      </c>
      <c r="C88" s="28">
        <v>419065844</v>
      </c>
      <c r="D88" s="7" t="str">
        <f t="shared" si="20"/>
        <v>N/A</v>
      </c>
      <c r="E88" s="28">
        <v>736582024</v>
      </c>
      <c r="F88" s="7" t="str">
        <f t="shared" si="21"/>
        <v>N/A</v>
      </c>
      <c r="G88" s="28">
        <v>710296455</v>
      </c>
      <c r="H88" s="7" t="str">
        <f t="shared" si="22"/>
        <v>N/A</v>
      </c>
      <c r="I88" s="8">
        <v>75.77</v>
      </c>
      <c r="J88" s="8">
        <v>-3.57</v>
      </c>
      <c r="K88" s="27" t="s">
        <v>734</v>
      </c>
      <c r="L88" s="87" t="str">
        <f t="shared" si="19"/>
        <v>Yes</v>
      </c>
    </row>
    <row r="89" spans="1:12" x14ac:dyDescent="0.25">
      <c r="A89" s="110" t="s">
        <v>725</v>
      </c>
      <c r="B89" s="23" t="s">
        <v>213</v>
      </c>
      <c r="C89" s="24">
        <v>4081</v>
      </c>
      <c r="D89" s="7" t="str">
        <f t="shared" si="20"/>
        <v>N/A</v>
      </c>
      <c r="E89" s="24">
        <v>4835</v>
      </c>
      <c r="F89" s="7" t="str">
        <f t="shared" si="21"/>
        <v>N/A</v>
      </c>
      <c r="G89" s="24">
        <v>5320</v>
      </c>
      <c r="H89" s="7" t="str">
        <f t="shared" si="22"/>
        <v>N/A</v>
      </c>
      <c r="I89" s="8">
        <v>18.48</v>
      </c>
      <c r="J89" s="8">
        <v>10.029999999999999</v>
      </c>
      <c r="K89" s="27" t="s">
        <v>734</v>
      </c>
      <c r="L89" s="87" t="str">
        <f t="shared" si="19"/>
        <v>Yes</v>
      </c>
    </row>
    <row r="90" spans="1:12" ht="25" x14ac:dyDescent="0.25">
      <c r="A90" s="110" t="s">
        <v>1156</v>
      </c>
      <c r="B90" s="23" t="s">
        <v>213</v>
      </c>
      <c r="C90" s="28">
        <v>102687.04827</v>
      </c>
      <c r="D90" s="7" t="str">
        <f t="shared" si="20"/>
        <v>N/A</v>
      </c>
      <c r="E90" s="28">
        <v>152343.74849999999</v>
      </c>
      <c r="F90" s="7" t="str">
        <f t="shared" si="21"/>
        <v>N/A</v>
      </c>
      <c r="G90" s="28">
        <v>133514.37124000001</v>
      </c>
      <c r="H90" s="7" t="str">
        <f t="shared" si="22"/>
        <v>N/A</v>
      </c>
      <c r="I90" s="8">
        <v>48.36</v>
      </c>
      <c r="J90" s="8">
        <v>-12.4</v>
      </c>
      <c r="K90" s="27" t="s">
        <v>734</v>
      </c>
      <c r="L90" s="87" t="str">
        <f t="shared" si="19"/>
        <v>Yes</v>
      </c>
    </row>
    <row r="91" spans="1:12" ht="25" x14ac:dyDescent="0.25">
      <c r="A91" s="110" t="s">
        <v>1157</v>
      </c>
      <c r="B91" s="23" t="s">
        <v>213</v>
      </c>
      <c r="C91" s="28">
        <v>73391815</v>
      </c>
      <c r="D91" s="7" t="str">
        <f t="shared" si="20"/>
        <v>N/A</v>
      </c>
      <c r="E91" s="28">
        <v>104985195</v>
      </c>
      <c r="F91" s="7" t="str">
        <f t="shared" si="21"/>
        <v>N/A</v>
      </c>
      <c r="G91" s="28">
        <v>92842417</v>
      </c>
      <c r="H91" s="7" t="str">
        <f t="shared" si="22"/>
        <v>N/A</v>
      </c>
      <c r="I91" s="8">
        <v>43.05</v>
      </c>
      <c r="J91" s="8">
        <v>-11.6</v>
      </c>
      <c r="K91" s="27" t="s">
        <v>734</v>
      </c>
      <c r="L91" s="87" t="str">
        <f t="shared" si="19"/>
        <v>Yes</v>
      </c>
    </row>
    <row r="92" spans="1:12" x14ac:dyDescent="0.25">
      <c r="A92" s="110" t="s">
        <v>726</v>
      </c>
      <c r="B92" s="23" t="s">
        <v>213</v>
      </c>
      <c r="C92" s="24">
        <v>4084</v>
      </c>
      <c r="D92" s="7" t="str">
        <f t="shared" si="20"/>
        <v>N/A</v>
      </c>
      <c r="E92" s="24">
        <v>4088</v>
      </c>
      <c r="F92" s="7" t="str">
        <f t="shared" si="21"/>
        <v>N/A</v>
      </c>
      <c r="G92" s="24">
        <v>4193</v>
      </c>
      <c r="H92" s="7" t="str">
        <f t="shared" si="22"/>
        <v>N/A</v>
      </c>
      <c r="I92" s="8">
        <v>9.7900000000000001E-2</v>
      </c>
      <c r="J92" s="8">
        <v>2.5680000000000001</v>
      </c>
      <c r="K92" s="27" t="s">
        <v>734</v>
      </c>
      <c r="L92" s="87" t="str">
        <f t="shared" si="19"/>
        <v>Yes</v>
      </c>
    </row>
    <row r="93" spans="1:12" ht="25" x14ac:dyDescent="0.25">
      <c r="A93" s="110" t="s">
        <v>1158</v>
      </c>
      <c r="B93" s="23" t="s">
        <v>213</v>
      </c>
      <c r="C93" s="28">
        <v>17970.571743</v>
      </c>
      <c r="D93" s="7" t="str">
        <f t="shared" si="20"/>
        <v>N/A</v>
      </c>
      <c r="E93" s="28">
        <v>25681.309932</v>
      </c>
      <c r="F93" s="7" t="str">
        <f t="shared" si="21"/>
        <v>N/A</v>
      </c>
      <c r="G93" s="28">
        <v>22142.241116000001</v>
      </c>
      <c r="H93" s="7" t="str">
        <f t="shared" si="22"/>
        <v>N/A</v>
      </c>
      <c r="I93" s="8">
        <v>42.91</v>
      </c>
      <c r="J93" s="8">
        <v>-13.8</v>
      </c>
      <c r="K93" s="27" t="s">
        <v>734</v>
      </c>
      <c r="L93" s="87" t="str">
        <f t="shared" si="19"/>
        <v>Yes</v>
      </c>
    </row>
    <row r="94" spans="1:12" x14ac:dyDescent="0.25">
      <c r="A94" s="110" t="s">
        <v>1159</v>
      </c>
      <c r="B94" s="23" t="s">
        <v>213</v>
      </c>
      <c r="C94" s="28">
        <v>103145631</v>
      </c>
      <c r="D94" s="7" t="str">
        <f t="shared" si="20"/>
        <v>N/A</v>
      </c>
      <c r="E94" s="28">
        <v>147791102</v>
      </c>
      <c r="F94" s="7" t="str">
        <f t="shared" si="21"/>
        <v>N/A</v>
      </c>
      <c r="G94" s="28">
        <v>133516029</v>
      </c>
      <c r="H94" s="7" t="str">
        <f t="shared" si="22"/>
        <v>N/A</v>
      </c>
      <c r="I94" s="8">
        <v>43.28</v>
      </c>
      <c r="J94" s="8">
        <v>-9.66</v>
      </c>
      <c r="K94" s="27" t="s">
        <v>734</v>
      </c>
      <c r="L94" s="87" t="str">
        <f t="shared" si="19"/>
        <v>Yes</v>
      </c>
    </row>
    <row r="95" spans="1:12" x14ac:dyDescent="0.25">
      <c r="A95" s="110" t="s">
        <v>727</v>
      </c>
      <c r="B95" s="23" t="s">
        <v>213</v>
      </c>
      <c r="C95" s="24">
        <v>5821</v>
      </c>
      <c r="D95" s="7" t="str">
        <f t="shared" si="20"/>
        <v>N/A</v>
      </c>
      <c r="E95" s="24">
        <v>6086</v>
      </c>
      <c r="F95" s="7" t="str">
        <f t="shared" si="21"/>
        <v>N/A</v>
      </c>
      <c r="G95" s="24">
        <v>6488</v>
      </c>
      <c r="H95" s="7" t="str">
        <f t="shared" si="22"/>
        <v>N/A</v>
      </c>
      <c r="I95" s="8">
        <v>4.5519999999999996</v>
      </c>
      <c r="J95" s="8">
        <v>6.6050000000000004</v>
      </c>
      <c r="K95" s="27" t="s">
        <v>734</v>
      </c>
      <c r="L95" s="87" t="str">
        <f t="shared" si="19"/>
        <v>Yes</v>
      </c>
    </row>
    <row r="96" spans="1:12" x14ac:dyDescent="0.25">
      <c r="A96" s="110" t="s">
        <v>1160</v>
      </c>
      <c r="B96" s="23" t="s">
        <v>213</v>
      </c>
      <c r="C96" s="28">
        <v>17719.572410000001</v>
      </c>
      <c r="D96" s="7" t="str">
        <f t="shared" si="20"/>
        <v>N/A</v>
      </c>
      <c r="E96" s="28">
        <v>24283.782780000001</v>
      </c>
      <c r="F96" s="7" t="str">
        <f t="shared" si="21"/>
        <v>N/A</v>
      </c>
      <c r="G96" s="28">
        <v>20578.919389999999</v>
      </c>
      <c r="H96" s="7" t="str">
        <f t="shared" si="22"/>
        <v>N/A</v>
      </c>
      <c r="I96" s="8">
        <v>37.04</v>
      </c>
      <c r="J96" s="8">
        <v>-15.3</v>
      </c>
      <c r="K96" s="27" t="s">
        <v>734</v>
      </c>
      <c r="L96" s="87" t="str">
        <f t="shared" si="19"/>
        <v>Yes</v>
      </c>
    </row>
    <row r="97" spans="1:12" x14ac:dyDescent="0.25">
      <c r="A97" s="110" t="s">
        <v>1161</v>
      </c>
      <c r="B97" s="23" t="s">
        <v>213</v>
      </c>
      <c r="C97" s="28">
        <v>92960</v>
      </c>
      <c r="D97" s="7" t="str">
        <f t="shared" si="20"/>
        <v>N/A</v>
      </c>
      <c r="E97" s="28">
        <v>78108</v>
      </c>
      <c r="F97" s="7" t="str">
        <f t="shared" si="21"/>
        <v>N/A</v>
      </c>
      <c r="G97" s="28">
        <v>76915</v>
      </c>
      <c r="H97" s="7" t="str">
        <f t="shared" si="22"/>
        <v>N/A</v>
      </c>
      <c r="I97" s="8">
        <v>-16</v>
      </c>
      <c r="J97" s="8">
        <v>-1.53</v>
      </c>
      <c r="K97" s="27" t="s">
        <v>734</v>
      </c>
      <c r="L97" s="87" t="str">
        <f t="shared" si="19"/>
        <v>Yes</v>
      </c>
    </row>
    <row r="98" spans="1:12" x14ac:dyDescent="0.25">
      <c r="A98" s="110" t="s">
        <v>517</v>
      </c>
      <c r="B98" s="23" t="s">
        <v>213</v>
      </c>
      <c r="C98" s="24">
        <v>894</v>
      </c>
      <c r="D98" s="7" t="str">
        <f t="shared" si="20"/>
        <v>N/A</v>
      </c>
      <c r="E98" s="24">
        <v>770</v>
      </c>
      <c r="F98" s="7" t="str">
        <f t="shared" si="21"/>
        <v>N/A</v>
      </c>
      <c r="G98" s="24">
        <v>677</v>
      </c>
      <c r="H98" s="7" t="str">
        <f t="shared" si="22"/>
        <v>N/A</v>
      </c>
      <c r="I98" s="8">
        <v>-13.9</v>
      </c>
      <c r="J98" s="8">
        <v>-12.1</v>
      </c>
      <c r="K98" s="27" t="s">
        <v>734</v>
      </c>
      <c r="L98" s="87" t="str">
        <f t="shared" si="19"/>
        <v>Yes</v>
      </c>
    </row>
    <row r="99" spans="1:12" x14ac:dyDescent="0.25">
      <c r="A99" s="110" t="s">
        <v>1162</v>
      </c>
      <c r="B99" s="23" t="s">
        <v>213</v>
      </c>
      <c r="C99" s="28">
        <v>103.98210290999999</v>
      </c>
      <c r="D99" s="7" t="str">
        <f t="shared" si="20"/>
        <v>N/A</v>
      </c>
      <c r="E99" s="28">
        <v>101.43896104</v>
      </c>
      <c r="F99" s="7" t="str">
        <f t="shared" si="21"/>
        <v>N/A</v>
      </c>
      <c r="G99" s="28">
        <v>113.61152142</v>
      </c>
      <c r="H99" s="7" t="str">
        <f t="shared" si="22"/>
        <v>N/A</v>
      </c>
      <c r="I99" s="8">
        <v>-2.4500000000000002</v>
      </c>
      <c r="J99" s="8">
        <v>12</v>
      </c>
      <c r="K99" s="27" t="s">
        <v>734</v>
      </c>
      <c r="L99" s="87" t="str">
        <f t="shared" si="19"/>
        <v>Yes</v>
      </c>
    </row>
    <row r="100" spans="1:12" ht="25" x14ac:dyDescent="0.25">
      <c r="A100" s="110" t="s">
        <v>1163</v>
      </c>
      <c r="B100" s="23" t="s">
        <v>213</v>
      </c>
      <c r="C100" s="28">
        <v>7811435</v>
      </c>
      <c r="D100" s="7" t="str">
        <f t="shared" si="20"/>
        <v>N/A</v>
      </c>
      <c r="E100" s="28">
        <v>7893341</v>
      </c>
      <c r="F100" s="7" t="str">
        <f t="shared" si="21"/>
        <v>N/A</v>
      </c>
      <c r="G100" s="28">
        <v>6483158</v>
      </c>
      <c r="H100" s="7" t="str">
        <f t="shared" si="22"/>
        <v>N/A</v>
      </c>
      <c r="I100" s="8">
        <v>1.0489999999999999</v>
      </c>
      <c r="J100" s="8">
        <v>-17.899999999999999</v>
      </c>
      <c r="K100" s="27" t="s">
        <v>734</v>
      </c>
      <c r="L100" s="87" t="str">
        <f t="shared" si="19"/>
        <v>Yes</v>
      </c>
    </row>
    <row r="101" spans="1:12" x14ac:dyDescent="0.25">
      <c r="A101" s="110" t="s">
        <v>518</v>
      </c>
      <c r="B101" s="23" t="s">
        <v>213</v>
      </c>
      <c r="C101" s="24">
        <v>4659</v>
      </c>
      <c r="D101" s="7" t="str">
        <f t="shared" si="20"/>
        <v>N/A</v>
      </c>
      <c r="E101" s="24">
        <v>4819</v>
      </c>
      <c r="F101" s="7" t="str">
        <f t="shared" si="21"/>
        <v>N/A</v>
      </c>
      <c r="G101" s="24">
        <v>4845</v>
      </c>
      <c r="H101" s="7" t="str">
        <f t="shared" si="22"/>
        <v>N/A</v>
      </c>
      <c r="I101" s="8">
        <v>3.4340000000000002</v>
      </c>
      <c r="J101" s="8">
        <v>0.53949999999999998</v>
      </c>
      <c r="K101" s="27" t="s">
        <v>734</v>
      </c>
      <c r="L101" s="87" t="str">
        <f t="shared" si="19"/>
        <v>Yes</v>
      </c>
    </row>
    <row r="102" spans="1:12" ht="25" x14ac:dyDescent="0.25">
      <c r="A102" s="110" t="s">
        <v>1164</v>
      </c>
      <c r="B102" s="23" t="s">
        <v>213</v>
      </c>
      <c r="C102" s="28">
        <v>1676.6333976999999</v>
      </c>
      <c r="D102" s="7" t="str">
        <f t="shared" si="20"/>
        <v>N/A</v>
      </c>
      <c r="E102" s="28">
        <v>1637.9624403</v>
      </c>
      <c r="F102" s="7" t="str">
        <f t="shared" si="21"/>
        <v>N/A</v>
      </c>
      <c r="G102" s="28">
        <v>1338.1131063</v>
      </c>
      <c r="H102" s="7" t="str">
        <f t="shared" si="22"/>
        <v>N/A</v>
      </c>
      <c r="I102" s="8">
        <v>-2.31</v>
      </c>
      <c r="J102" s="8">
        <v>-18.3</v>
      </c>
      <c r="K102" s="27" t="s">
        <v>734</v>
      </c>
      <c r="L102" s="87" t="str">
        <f t="shared" si="19"/>
        <v>Yes</v>
      </c>
    </row>
    <row r="103" spans="1:12" ht="25" x14ac:dyDescent="0.25">
      <c r="A103" s="110" t="s">
        <v>1165</v>
      </c>
      <c r="B103" s="23" t="s">
        <v>213</v>
      </c>
      <c r="C103" s="28">
        <v>0</v>
      </c>
      <c r="D103" s="7" t="str">
        <f t="shared" si="20"/>
        <v>N/A</v>
      </c>
      <c r="E103" s="28">
        <v>0</v>
      </c>
      <c r="F103" s="7" t="str">
        <f t="shared" si="21"/>
        <v>N/A</v>
      </c>
      <c r="G103" s="28">
        <v>0</v>
      </c>
      <c r="H103" s="7" t="str">
        <f t="shared" si="22"/>
        <v>N/A</v>
      </c>
      <c r="I103" s="8" t="s">
        <v>1749</v>
      </c>
      <c r="J103" s="8" t="s">
        <v>1749</v>
      </c>
      <c r="K103" s="27" t="s">
        <v>734</v>
      </c>
      <c r="L103" s="87" t="str">
        <f t="shared" si="19"/>
        <v>N/A</v>
      </c>
    </row>
    <row r="104" spans="1:12" ht="25" x14ac:dyDescent="0.25">
      <c r="A104" s="110" t="s">
        <v>519</v>
      </c>
      <c r="B104" s="23" t="s">
        <v>213</v>
      </c>
      <c r="C104" s="24">
        <v>0</v>
      </c>
      <c r="D104" s="7" t="str">
        <f t="shared" si="20"/>
        <v>N/A</v>
      </c>
      <c r="E104" s="24">
        <v>0</v>
      </c>
      <c r="F104" s="7" t="str">
        <f t="shared" si="21"/>
        <v>N/A</v>
      </c>
      <c r="G104" s="24">
        <v>0</v>
      </c>
      <c r="H104" s="7" t="str">
        <f t="shared" si="22"/>
        <v>N/A</v>
      </c>
      <c r="I104" s="8" t="s">
        <v>1749</v>
      </c>
      <c r="J104" s="8" t="s">
        <v>1749</v>
      </c>
      <c r="K104" s="27" t="s">
        <v>734</v>
      </c>
      <c r="L104" s="87" t="str">
        <f t="shared" si="19"/>
        <v>N/A</v>
      </c>
    </row>
    <row r="105" spans="1:12" ht="25" x14ac:dyDescent="0.25">
      <c r="A105" s="110" t="s">
        <v>1166</v>
      </c>
      <c r="B105" s="23" t="s">
        <v>213</v>
      </c>
      <c r="C105" s="28" t="s">
        <v>1749</v>
      </c>
      <c r="D105" s="7" t="str">
        <f t="shared" si="20"/>
        <v>N/A</v>
      </c>
      <c r="E105" s="28" t="s">
        <v>1749</v>
      </c>
      <c r="F105" s="7" t="str">
        <f t="shared" si="21"/>
        <v>N/A</v>
      </c>
      <c r="G105" s="28" t="s">
        <v>1749</v>
      </c>
      <c r="H105" s="7" t="str">
        <f t="shared" si="22"/>
        <v>N/A</v>
      </c>
      <c r="I105" s="8" t="s">
        <v>1749</v>
      </c>
      <c r="J105" s="8" t="s">
        <v>1749</v>
      </c>
      <c r="K105" s="27" t="s">
        <v>734</v>
      </c>
      <c r="L105" s="87" t="str">
        <f t="shared" si="19"/>
        <v>N/A</v>
      </c>
    </row>
    <row r="106" spans="1:12" ht="25" x14ac:dyDescent="0.25">
      <c r="A106" s="110" t="s">
        <v>1167</v>
      </c>
      <c r="B106" s="23" t="s">
        <v>213</v>
      </c>
      <c r="C106" s="28">
        <v>203484855</v>
      </c>
      <c r="D106" s="7" t="str">
        <f t="shared" si="20"/>
        <v>N/A</v>
      </c>
      <c r="E106" s="28">
        <v>261029209</v>
      </c>
      <c r="F106" s="7" t="str">
        <f t="shared" si="21"/>
        <v>N/A</v>
      </c>
      <c r="G106" s="28">
        <v>225808043</v>
      </c>
      <c r="H106" s="7" t="str">
        <f t="shared" si="22"/>
        <v>N/A</v>
      </c>
      <c r="I106" s="8">
        <v>28.28</v>
      </c>
      <c r="J106" s="8">
        <v>-13.5</v>
      </c>
      <c r="K106" s="27" t="s">
        <v>734</v>
      </c>
      <c r="L106" s="87" t="str">
        <f t="shared" si="19"/>
        <v>Yes</v>
      </c>
    </row>
    <row r="107" spans="1:12" x14ac:dyDescent="0.25">
      <c r="A107" s="110" t="s">
        <v>520</v>
      </c>
      <c r="B107" s="23" t="s">
        <v>213</v>
      </c>
      <c r="C107" s="24">
        <v>13772</v>
      </c>
      <c r="D107" s="7" t="str">
        <f t="shared" si="20"/>
        <v>N/A</v>
      </c>
      <c r="E107" s="24">
        <v>14626</v>
      </c>
      <c r="F107" s="7" t="str">
        <f t="shared" si="21"/>
        <v>N/A</v>
      </c>
      <c r="G107" s="24">
        <v>14994</v>
      </c>
      <c r="H107" s="7" t="str">
        <f t="shared" si="22"/>
        <v>N/A</v>
      </c>
      <c r="I107" s="8">
        <v>6.2009999999999996</v>
      </c>
      <c r="J107" s="8">
        <v>2.516</v>
      </c>
      <c r="K107" s="27" t="s">
        <v>734</v>
      </c>
      <c r="L107" s="87" t="str">
        <f t="shared" si="19"/>
        <v>Yes</v>
      </c>
    </row>
    <row r="108" spans="1:12" ht="25" x14ac:dyDescent="0.25">
      <c r="A108" s="110" t="s">
        <v>1168</v>
      </c>
      <c r="B108" s="23" t="s">
        <v>213</v>
      </c>
      <c r="C108" s="28">
        <v>14775.258132000001</v>
      </c>
      <c r="D108" s="7" t="str">
        <f t="shared" si="20"/>
        <v>N/A</v>
      </c>
      <c r="E108" s="28">
        <v>17846.93074</v>
      </c>
      <c r="F108" s="7" t="str">
        <f t="shared" si="21"/>
        <v>N/A</v>
      </c>
      <c r="G108" s="28">
        <v>15059.893491000001</v>
      </c>
      <c r="H108" s="7" t="str">
        <f t="shared" si="22"/>
        <v>N/A</v>
      </c>
      <c r="I108" s="8">
        <v>20.79</v>
      </c>
      <c r="J108" s="8">
        <v>-15.6</v>
      </c>
      <c r="K108" s="27" t="s">
        <v>734</v>
      </c>
      <c r="L108" s="87" t="str">
        <f t="shared" si="19"/>
        <v>Yes</v>
      </c>
    </row>
    <row r="109" spans="1:12" ht="25" x14ac:dyDescent="0.25">
      <c r="A109" s="110" t="s">
        <v>1169</v>
      </c>
      <c r="B109" s="23" t="s">
        <v>213</v>
      </c>
      <c r="C109" s="28">
        <v>6532976</v>
      </c>
      <c r="D109" s="7" t="str">
        <f t="shared" si="20"/>
        <v>N/A</v>
      </c>
      <c r="E109" s="28">
        <v>10684037</v>
      </c>
      <c r="F109" s="7" t="str">
        <f t="shared" si="21"/>
        <v>N/A</v>
      </c>
      <c r="G109" s="28">
        <v>7341573</v>
      </c>
      <c r="H109" s="7" t="str">
        <f t="shared" si="22"/>
        <v>N/A</v>
      </c>
      <c r="I109" s="8">
        <v>63.54</v>
      </c>
      <c r="J109" s="8">
        <v>-31.3</v>
      </c>
      <c r="K109" s="27" t="s">
        <v>734</v>
      </c>
      <c r="L109" s="87" t="str">
        <f t="shared" si="19"/>
        <v>No</v>
      </c>
    </row>
    <row r="110" spans="1:12" x14ac:dyDescent="0.25">
      <c r="A110" s="110" t="s">
        <v>521</v>
      </c>
      <c r="B110" s="23" t="s">
        <v>213</v>
      </c>
      <c r="C110" s="24">
        <v>1013</v>
      </c>
      <c r="D110" s="7" t="str">
        <f t="shared" si="20"/>
        <v>N/A</v>
      </c>
      <c r="E110" s="24">
        <v>1027</v>
      </c>
      <c r="F110" s="7" t="str">
        <f t="shared" si="21"/>
        <v>N/A</v>
      </c>
      <c r="G110" s="24">
        <v>1094</v>
      </c>
      <c r="H110" s="7" t="str">
        <f t="shared" si="22"/>
        <v>N/A</v>
      </c>
      <c r="I110" s="8">
        <v>1.3819999999999999</v>
      </c>
      <c r="J110" s="8">
        <v>6.524</v>
      </c>
      <c r="K110" s="27" t="s">
        <v>734</v>
      </c>
      <c r="L110" s="87" t="str">
        <f t="shared" si="19"/>
        <v>Yes</v>
      </c>
    </row>
    <row r="111" spans="1:12" ht="25" x14ac:dyDescent="0.25">
      <c r="A111" s="110" t="s">
        <v>1170</v>
      </c>
      <c r="B111" s="23" t="s">
        <v>213</v>
      </c>
      <c r="C111" s="28">
        <v>6449.1372161999998</v>
      </c>
      <c r="D111" s="7" t="str">
        <f t="shared" si="20"/>
        <v>N/A</v>
      </c>
      <c r="E111" s="28">
        <v>10403.151899</v>
      </c>
      <c r="F111" s="7" t="str">
        <f t="shared" si="21"/>
        <v>N/A</v>
      </c>
      <c r="G111" s="28">
        <v>6710.761426</v>
      </c>
      <c r="H111" s="7" t="str">
        <f t="shared" si="22"/>
        <v>N/A</v>
      </c>
      <c r="I111" s="8">
        <v>61.31</v>
      </c>
      <c r="J111" s="8">
        <v>-35.5</v>
      </c>
      <c r="K111" s="27" t="s">
        <v>734</v>
      </c>
      <c r="L111" s="87" t="str">
        <f t="shared" si="19"/>
        <v>No</v>
      </c>
    </row>
    <row r="112" spans="1:12" ht="25" x14ac:dyDescent="0.25">
      <c r="A112" s="110" t="s">
        <v>1171</v>
      </c>
      <c r="B112" s="23" t="s">
        <v>213</v>
      </c>
      <c r="C112" s="28">
        <v>3952243</v>
      </c>
      <c r="D112" s="7" t="str">
        <f t="shared" si="20"/>
        <v>N/A</v>
      </c>
      <c r="E112" s="28">
        <v>11904818</v>
      </c>
      <c r="F112" s="7" t="str">
        <f t="shared" si="21"/>
        <v>N/A</v>
      </c>
      <c r="G112" s="28">
        <v>15244685</v>
      </c>
      <c r="H112" s="7" t="str">
        <f t="shared" si="22"/>
        <v>N/A</v>
      </c>
      <c r="I112" s="8">
        <v>201.2</v>
      </c>
      <c r="J112" s="8">
        <v>28.05</v>
      </c>
      <c r="K112" s="27" t="s">
        <v>734</v>
      </c>
      <c r="L112" s="87" t="str">
        <f t="shared" si="19"/>
        <v>Yes</v>
      </c>
    </row>
    <row r="113" spans="1:12" x14ac:dyDescent="0.25">
      <c r="A113" s="110" t="s">
        <v>522</v>
      </c>
      <c r="B113" s="23" t="s">
        <v>213</v>
      </c>
      <c r="C113" s="24">
        <v>1350</v>
      </c>
      <c r="D113" s="7" t="str">
        <f t="shared" si="20"/>
        <v>N/A</v>
      </c>
      <c r="E113" s="24">
        <v>1720</v>
      </c>
      <c r="F113" s="7" t="str">
        <f t="shared" si="21"/>
        <v>N/A</v>
      </c>
      <c r="G113" s="24">
        <v>1851</v>
      </c>
      <c r="H113" s="7" t="str">
        <f t="shared" si="22"/>
        <v>N/A</v>
      </c>
      <c r="I113" s="8">
        <v>27.41</v>
      </c>
      <c r="J113" s="8">
        <v>7.6159999999999997</v>
      </c>
      <c r="K113" s="27" t="s">
        <v>734</v>
      </c>
      <c r="L113" s="87" t="str">
        <f t="shared" si="19"/>
        <v>Yes</v>
      </c>
    </row>
    <row r="114" spans="1:12" ht="25" x14ac:dyDescent="0.25">
      <c r="A114" s="110" t="s">
        <v>1172</v>
      </c>
      <c r="B114" s="23" t="s">
        <v>213</v>
      </c>
      <c r="C114" s="28">
        <v>2927.5874073999998</v>
      </c>
      <c r="D114" s="7" t="str">
        <f t="shared" si="20"/>
        <v>N/A</v>
      </c>
      <c r="E114" s="28">
        <v>6921.4058139999997</v>
      </c>
      <c r="F114" s="7" t="str">
        <f t="shared" si="21"/>
        <v>N/A</v>
      </c>
      <c r="G114" s="28">
        <v>8235.9184225000008</v>
      </c>
      <c r="H114" s="7" t="str">
        <f t="shared" si="22"/>
        <v>N/A</v>
      </c>
      <c r="I114" s="8">
        <v>136.4</v>
      </c>
      <c r="J114" s="8">
        <v>18.989999999999998</v>
      </c>
      <c r="K114" s="27" t="s">
        <v>734</v>
      </c>
      <c r="L114" s="87" t="str">
        <f t="shared" si="19"/>
        <v>Yes</v>
      </c>
    </row>
    <row r="115" spans="1:12" ht="25" x14ac:dyDescent="0.25">
      <c r="A115" s="110" t="s">
        <v>1173</v>
      </c>
      <c r="B115" s="23" t="s">
        <v>213</v>
      </c>
      <c r="C115" s="28">
        <v>1462956</v>
      </c>
      <c r="D115" s="7" t="str">
        <f t="shared" ref="D115:D146" si="23">IF($B115="N/A","N/A",IF(C115&gt;10,"No",IF(C115&lt;-10,"No","Yes")))</f>
        <v>N/A</v>
      </c>
      <c r="E115" s="28">
        <v>1921793</v>
      </c>
      <c r="F115" s="7" t="str">
        <f t="shared" ref="F115:F146" si="24">IF($B115="N/A","N/A",IF(E115&gt;10,"No",IF(E115&lt;-10,"No","Yes")))</f>
        <v>N/A</v>
      </c>
      <c r="G115" s="28">
        <v>1667909</v>
      </c>
      <c r="H115" s="7" t="str">
        <f t="shared" ref="H115:H146" si="25">IF($B115="N/A","N/A",IF(G115&gt;10,"No",IF(G115&lt;-10,"No","Yes")))</f>
        <v>N/A</v>
      </c>
      <c r="I115" s="8">
        <v>31.36</v>
      </c>
      <c r="J115" s="8">
        <v>-13.2</v>
      </c>
      <c r="K115" s="27" t="s">
        <v>734</v>
      </c>
      <c r="L115" s="87" t="str">
        <f t="shared" si="19"/>
        <v>Yes</v>
      </c>
    </row>
    <row r="116" spans="1:12" ht="25" x14ac:dyDescent="0.25">
      <c r="A116" s="110" t="s">
        <v>523</v>
      </c>
      <c r="B116" s="23" t="s">
        <v>213</v>
      </c>
      <c r="C116" s="24">
        <v>3059</v>
      </c>
      <c r="D116" s="7" t="str">
        <f t="shared" si="23"/>
        <v>N/A</v>
      </c>
      <c r="E116" s="24">
        <v>3686</v>
      </c>
      <c r="F116" s="7" t="str">
        <f t="shared" si="24"/>
        <v>N/A</v>
      </c>
      <c r="G116" s="24">
        <v>3628</v>
      </c>
      <c r="H116" s="7" t="str">
        <f t="shared" si="25"/>
        <v>N/A</v>
      </c>
      <c r="I116" s="8">
        <v>20.5</v>
      </c>
      <c r="J116" s="8">
        <v>-1.57</v>
      </c>
      <c r="K116" s="27" t="s">
        <v>734</v>
      </c>
      <c r="L116" s="87" t="str">
        <f t="shared" si="19"/>
        <v>Yes</v>
      </c>
    </row>
    <row r="117" spans="1:12" ht="25" x14ac:dyDescent="0.25">
      <c r="A117" s="110" t="s">
        <v>1174</v>
      </c>
      <c r="B117" s="23" t="s">
        <v>213</v>
      </c>
      <c r="C117" s="28">
        <v>478.24648578</v>
      </c>
      <c r="D117" s="7" t="str">
        <f t="shared" si="23"/>
        <v>N/A</v>
      </c>
      <c r="E117" s="28">
        <v>521.37628866</v>
      </c>
      <c r="F117" s="7" t="str">
        <f t="shared" si="24"/>
        <v>N/A</v>
      </c>
      <c r="G117" s="28">
        <v>459.73235942999997</v>
      </c>
      <c r="H117" s="7" t="str">
        <f t="shared" si="25"/>
        <v>N/A</v>
      </c>
      <c r="I117" s="8">
        <v>9.0180000000000007</v>
      </c>
      <c r="J117" s="8">
        <v>-11.8</v>
      </c>
      <c r="K117" s="27" t="s">
        <v>734</v>
      </c>
      <c r="L117" s="87" t="str">
        <f t="shared" si="19"/>
        <v>Yes</v>
      </c>
    </row>
    <row r="118" spans="1:12" ht="25" x14ac:dyDescent="0.25">
      <c r="A118" s="110" t="s">
        <v>1175</v>
      </c>
      <c r="B118" s="23" t="s">
        <v>213</v>
      </c>
      <c r="C118" s="28">
        <v>18980</v>
      </c>
      <c r="D118" s="7" t="str">
        <f t="shared" si="23"/>
        <v>N/A</v>
      </c>
      <c r="E118" s="28">
        <v>10438</v>
      </c>
      <c r="F118" s="7" t="str">
        <f t="shared" si="24"/>
        <v>N/A</v>
      </c>
      <c r="G118" s="28">
        <v>13371</v>
      </c>
      <c r="H118" s="7" t="str">
        <f t="shared" si="25"/>
        <v>N/A</v>
      </c>
      <c r="I118" s="8">
        <v>-45</v>
      </c>
      <c r="J118" s="8">
        <v>28.1</v>
      </c>
      <c r="K118" s="27" t="s">
        <v>734</v>
      </c>
      <c r="L118" s="87" t="str">
        <f t="shared" si="19"/>
        <v>Yes</v>
      </c>
    </row>
    <row r="119" spans="1:12" ht="25" x14ac:dyDescent="0.25">
      <c r="A119" s="110" t="s">
        <v>524</v>
      </c>
      <c r="B119" s="23" t="s">
        <v>213</v>
      </c>
      <c r="C119" s="24">
        <v>108</v>
      </c>
      <c r="D119" s="7" t="str">
        <f t="shared" si="23"/>
        <v>N/A</v>
      </c>
      <c r="E119" s="24">
        <v>13</v>
      </c>
      <c r="F119" s="7" t="str">
        <f t="shared" si="24"/>
        <v>N/A</v>
      </c>
      <c r="G119" s="24">
        <v>17</v>
      </c>
      <c r="H119" s="7" t="str">
        <f t="shared" si="25"/>
        <v>N/A</v>
      </c>
      <c r="I119" s="8">
        <v>-88</v>
      </c>
      <c r="J119" s="8">
        <v>30.77</v>
      </c>
      <c r="K119" s="27" t="s">
        <v>734</v>
      </c>
      <c r="L119" s="87" t="str">
        <f t="shared" si="19"/>
        <v>No</v>
      </c>
    </row>
    <row r="120" spans="1:12" ht="25" x14ac:dyDescent="0.25">
      <c r="A120" s="110" t="s">
        <v>1176</v>
      </c>
      <c r="B120" s="23" t="s">
        <v>213</v>
      </c>
      <c r="C120" s="28">
        <v>175.74074074000001</v>
      </c>
      <c r="D120" s="7" t="str">
        <f t="shared" si="23"/>
        <v>N/A</v>
      </c>
      <c r="E120" s="28">
        <v>802.92307691999997</v>
      </c>
      <c r="F120" s="7" t="str">
        <f t="shared" si="24"/>
        <v>N/A</v>
      </c>
      <c r="G120" s="28">
        <v>786.52941176000002</v>
      </c>
      <c r="H120" s="7" t="str">
        <f t="shared" si="25"/>
        <v>N/A</v>
      </c>
      <c r="I120" s="8">
        <v>356.9</v>
      </c>
      <c r="J120" s="8">
        <v>-2.04</v>
      </c>
      <c r="K120" s="27" t="s">
        <v>734</v>
      </c>
      <c r="L120" s="87" t="str">
        <f t="shared" si="19"/>
        <v>Yes</v>
      </c>
    </row>
    <row r="121" spans="1:12" ht="25" x14ac:dyDescent="0.25">
      <c r="A121" s="110" t="s">
        <v>1177</v>
      </c>
      <c r="B121" s="23" t="s">
        <v>213</v>
      </c>
      <c r="C121" s="28">
        <v>102292168</v>
      </c>
      <c r="D121" s="7" t="str">
        <f t="shared" si="23"/>
        <v>N/A</v>
      </c>
      <c r="E121" s="28">
        <v>146939994</v>
      </c>
      <c r="F121" s="7" t="str">
        <f t="shared" si="24"/>
        <v>N/A</v>
      </c>
      <c r="G121" s="28">
        <v>124026055</v>
      </c>
      <c r="H121" s="7" t="str">
        <f t="shared" si="25"/>
        <v>N/A</v>
      </c>
      <c r="I121" s="8">
        <v>43.65</v>
      </c>
      <c r="J121" s="8">
        <v>-15.6</v>
      </c>
      <c r="K121" s="27" t="s">
        <v>734</v>
      </c>
      <c r="L121" s="87" t="str">
        <f t="shared" si="19"/>
        <v>Yes</v>
      </c>
    </row>
    <row r="122" spans="1:12" x14ac:dyDescent="0.25">
      <c r="A122" s="110" t="s">
        <v>525</v>
      </c>
      <c r="B122" s="23" t="s">
        <v>213</v>
      </c>
      <c r="C122" s="24">
        <v>3319</v>
      </c>
      <c r="D122" s="7" t="str">
        <f t="shared" si="23"/>
        <v>N/A</v>
      </c>
      <c r="E122" s="24">
        <v>3476</v>
      </c>
      <c r="F122" s="7" t="str">
        <f t="shared" si="24"/>
        <v>N/A</v>
      </c>
      <c r="G122" s="24">
        <v>3694</v>
      </c>
      <c r="H122" s="7" t="str">
        <f t="shared" si="25"/>
        <v>N/A</v>
      </c>
      <c r="I122" s="8">
        <v>4.7300000000000004</v>
      </c>
      <c r="J122" s="8">
        <v>6.2720000000000002</v>
      </c>
      <c r="K122" s="27" t="s">
        <v>734</v>
      </c>
      <c r="L122" s="87" t="str">
        <f t="shared" si="19"/>
        <v>Yes</v>
      </c>
    </row>
    <row r="123" spans="1:12" ht="25" x14ac:dyDescent="0.25">
      <c r="A123" s="110" t="s">
        <v>1178</v>
      </c>
      <c r="B123" s="23" t="s">
        <v>213</v>
      </c>
      <c r="C123" s="28">
        <v>30820.177162</v>
      </c>
      <c r="D123" s="7" t="str">
        <f t="shared" si="23"/>
        <v>N/A</v>
      </c>
      <c r="E123" s="28">
        <v>42272.725547000002</v>
      </c>
      <c r="F123" s="7" t="str">
        <f t="shared" si="24"/>
        <v>N/A</v>
      </c>
      <c r="G123" s="28">
        <v>33575.001354</v>
      </c>
      <c r="H123" s="7" t="str">
        <f t="shared" si="25"/>
        <v>N/A</v>
      </c>
      <c r="I123" s="8">
        <v>37.159999999999997</v>
      </c>
      <c r="J123" s="8">
        <v>-20.6</v>
      </c>
      <c r="K123" s="27" t="s">
        <v>734</v>
      </c>
      <c r="L123" s="87" t="str">
        <f t="shared" si="19"/>
        <v>Yes</v>
      </c>
    </row>
    <row r="124" spans="1:12" ht="25" x14ac:dyDescent="0.25">
      <c r="A124" s="110" t="s">
        <v>1179</v>
      </c>
      <c r="B124" s="23" t="s">
        <v>213</v>
      </c>
      <c r="C124" s="28">
        <v>4531109</v>
      </c>
      <c r="D124" s="7" t="str">
        <f t="shared" si="23"/>
        <v>N/A</v>
      </c>
      <c r="E124" s="28">
        <v>4418088</v>
      </c>
      <c r="F124" s="7" t="str">
        <f t="shared" si="24"/>
        <v>N/A</v>
      </c>
      <c r="G124" s="28">
        <v>3475113</v>
      </c>
      <c r="H124" s="7" t="str">
        <f t="shared" si="25"/>
        <v>N/A</v>
      </c>
      <c r="I124" s="8">
        <v>-2.4900000000000002</v>
      </c>
      <c r="J124" s="8">
        <v>-21.3</v>
      </c>
      <c r="K124" s="27" t="s">
        <v>734</v>
      </c>
      <c r="L124" s="87" t="str">
        <f t="shared" si="19"/>
        <v>Yes</v>
      </c>
    </row>
    <row r="125" spans="1:12" ht="25" x14ac:dyDescent="0.25">
      <c r="A125" s="110" t="s">
        <v>526</v>
      </c>
      <c r="B125" s="23" t="s">
        <v>213</v>
      </c>
      <c r="C125" s="24">
        <v>9245</v>
      </c>
      <c r="D125" s="7" t="str">
        <f t="shared" si="23"/>
        <v>N/A</v>
      </c>
      <c r="E125" s="24">
        <v>9421</v>
      </c>
      <c r="F125" s="7" t="str">
        <f t="shared" si="24"/>
        <v>N/A</v>
      </c>
      <c r="G125" s="24">
        <v>9816</v>
      </c>
      <c r="H125" s="7" t="str">
        <f t="shared" si="25"/>
        <v>N/A</v>
      </c>
      <c r="I125" s="8">
        <v>1.9039999999999999</v>
      </c>
      <c r="J125" s="8">
        <v>4.1929999999999996</v>
      </c>
      <c r="K125" s="27" t="s">
        <v>734</v>
      </c>
      <c r="L125" s="87" t="str">
        <f t="shared" si="19"/>
        <v>Yes</v>
      </c>
    </row>
    <row r="126" spans="1:12" ht="25" x14ac:dyDescent="0.25">
      <c r="A126" s="110" t="s">
        <v>1180</v>
      </c>
      <c r="B126" s="23" t="s">
        <v>213</v>
      </c>
      <c r="C126" s="28">
        <v>490.11454839999999</v>
      </c>
      <c r="D126" s="7" t="str">
        <f t="shared" si="23"/>
        <v>N/A</v>
      </c>
      <c r="E126" s="28">
        <v>468.96168134999999</v>
      </c>
      <c r="F126" s="7" t="str">
        <f t="shared" si="24"/>
        <v>N/A</v>
      </c>
      <c r="G126" s="28">
        <v>354.02536674999999</v>
      </c>
      <c r="H126" s="7" t="str">
        <f t="shared" si="25"/>
        <v>N/A</v>
      </c>
      <c r="I126" s="8">
        <v>-4.32</v>
      </c>
      <c r="J126" s="8">
        <v>-24.5</v>
      </c>
      <c r="K126" s="27" t="s">
        <v>734</v>
      </c>
      <c r="L126" s="87" t="str">
        <f t="shared" si="19"/>
        <v>Yes</v>
      </c>
    </row>
    <row r="127" spans="1:12" ht="25" x14ac:dyDescent="0.25">
      <c r="A127" s="110" t="s">
        <v>1181</v>
      </c>
      <c r="B127" s="23" t="s">
        <v>213</v>
      </c>
      <c r="C127" s="28">
        <v>2167334</v>
      </c>
      <c r="D127" s="7" t="str">
        <f t="shared" si="23"/>
        <v>N/A</v>
      </c>
      <c r="E127" s="28">
        <v>2548742</v>
      </c>
      <c r="F127" s="7" t="str">
        <f t="shared" si="24"/>
        <v>N/A</v>
      </c>
      <c r="G127" s="28">
        <v>2018039</v>
      </c>
      <c r="H127" s="7" t="str">
        <f t="shared" si="25"/>
        <v>N/A</v>
      </c>
      <c r="I127" s="8">
        <v>17.600000000000001</v>
      </c>
      <c r="J127" s="8">
        <v>-20.8</v>
      </c>
      <c r="K127" s="27" t="s">
        <v>734</v>
      </c>
      <c r="L127" s="87" t="str">
        <f t="shared" si="19"/>
        <v>Yes</v>
      </c>
    </row>
    <row r="128" spans="1:12" x14ac:dyDescent="0.25">
      <c r="A128" s="110" t="s">
        <v>527</v>
      </c>
      <c r="B128" s="23" t="s">
        <v>213</v>
      </c>
      <c r="C128" s="24">
        <v>1499</v>
      </c>
      <c r="D128" s="7" t="str">
        <f t="shared" si="23"/>
        <v>N/A</v>
      </c>
      <c r="E128" s="24">
        <v>1107</v>
      </c>
      <c r="F128" s="7" t="str">
        <f t="shared" si="24"/>
        <v>N/A</v>
      </c>
      <c r="G128" s="24">
        <v>1138</v>
      </c>
      <c r="H128" s="7" t="str">
        <f t="shared" si="25"/>
        <v>N/A</v>
      </c>
      <c r="I128" s="8">
        <v>-26.2</v>
      </c>
      <c r="J128" s="8">
        <v>2.8</v>
      </c>
      <c r="K128" s="27" t="s">
        <v>734</v>
      </c>
      <c r="L128" s="87" t="str">
        <f t="shared" si="19"/>
        <v>Yes</v>
      </c>
    </row>
    <row r="129" spans="1:12" ht="25" x14ac:dyDescent="0.25">
      <c r="A129" s="110" t="s">
        <v>1182</v>
      </c>
      <c r="B129" s="23" t="s">
        <v>213</v>
      </c>
      <c r="C129" s="28">
        <v>1445.8532355</v>
      </c>
      <c r="D129" s="7" t="str">
        <f t="shared" si="23"/>
        <v>N/A</v>
      </c>
      <c r="E129" s="28">
        <v>2302.3866305000001</v>
      </c>
      <c r="F129" s="7" t="str">
        <f t="shared" si="24"/>
        <v>N/A</v>
      </c>
      <c r="G129" s="28">
        <v>1773.3207381</v>
      </c>
      <c r="H129" s="7" t="str">
        <f t="shared" si="25"/>
        <v>N/A</v>
      </c>
      <c r="I129" s="8">
        <v>59.24</v>
      </c>
      <c r="J129" s="8">
        <v>-23</v>
      </c>
      <c r="K129" s="27" t="s">
        <v>734</v>
      </c>
      <c r="L129" s="87" t="str">
        <f t="shared" si="19"/>
        <v>Yes</v>
      </c>
    </row>
    <row r="130" spans="1:12" ht="25" x14ac:dyDescent="0.25">
      <c r="A130" s="110" t="s">
        <v>1183</v>
      </c>
      <c r="B130" s="23" t="s">
        <v>213</v>
      </c>
      <c r="C130" s="28">
        <v>0</v>
      </c>
      <c r="D130" s="7" t="str">
        <f t="shared" si="23"/>
        <v>N/A</v>
      </c>
      <c r="E130" s="28">
        <v>0</v>
      </c>
      <c r="F130" s="7" t="str">
        <f t="shared" si="24"/>
        <v>N/A</v>
      </c>
      <c r="G130" s="28">
        <v>0</v>
      </c>
      <c r="H130" s="7" t="str">
        <f t="shared" si="25"/>
        <v>N/A</v>
      </c>
      <c r="I130" s="8" t="s">
        <v>1749</v>
      </c>
      <c r="J130" s="8" t="s">
        <v>1749</v>
      </c>
      <c r="K130" s="27" t="s">
        <v>734</v>
      </c>
      <c r="L130" s="87" t="str">
        <f t="shared" si="19"/>
        <v>N/A</v>
      </c>
    </row>
    <row r="131" spans="1:12" x14ac:dyDescent="0.25">
      <c r="A131" s="110" t="s">
        <v>528</v>
      </c>
      <c r="B131" s="23" t="s">
        <v>213</v>
      </c>
      <c r="C131" s="24">
        <v>0</v>
      </c>
      <c r="D131" s="7" t="str">
        <f t="shared" si="23"/>
        <v>N/A</v>
      </c>
      <c r="E131" s="24">
        <v>0</v>
      </c>
      <c r="F131" s="7" t="str">
        <f t="shared" si="24"/>
        <v>N/A</v>
      </c>
      <c r="G131" s="24">
        <v>0</v>
      </c>
      <c r="H131" s="7" t="str">
        <f t="shared" si="25"/>
        <v>N/A</v>
      </c>
      <c r="I131" s="8" t="s">
        <v>1749</v>
      </c>
      <c r="J131" s="8" t="s">
        <v>1749</v>
      </c>
      <c r="K131" s="27" t="s">
        <v>734</v>
      </c>
      <c r="L131" s="87" t="str">
        <f t="shared" si="19"/>
        <v>N/A</v>
      </c>
    </row>
    <row r="132" spans="1:12" ht="25" x14ac:dyDescent="0.25">
      <c r="A132" s="110" t="s">
        <v>1184</v>
      </c>
      <c r="B132" s="23" t="s">
        <v>213</v>
      </c>
      <c r="C132" s="28" t="s">
        <v>1749</v>
      </c>
      <c r="D132" s="7" t="str">
        <f t="shared" si="23"/>
        <v>N/A</v>
      </c>
      <c r="E132" s="28" t="s">
        <v>1749</v>
      </c>
      <c r="F132" s="7" t="str">
        <f t="shared" si="24"/>
        <v>N/A</v>
      </c>
      <c r="G132" s="28" t="s">
        <v>1749</v>
      </c>
      <c r="H132" s="7" t="str">
        <f t="shared" si="25"/>
        <v>N/A</v>
      </c>
      <c r="I132" s="8" t="s">
        <v>1749</v>
      </c>
      <c r="J132" s="8" t="s">
        <v>1749</v>
      </c>
      <c r="K132" s="27" t="s">
        <v>734</v>
      </c>
      <c r="L132" s="87" t="str">
        <f t="shared" si="19"/>
        <v>N/A</v>
      </c>
    </row>
    <row r="133" spans="1:12" x14ac:dyDescent="0.25">
      <c r="A133" s="110" t="s">
        <v>1185</v>
      </c>
      <c r="B133" s="23" t="s">
        <v>213</v>
      </c>
      <c r="C133" s="28">
        <v>26439</v>
      </c>
      <c r="D133" s="7" t="str">
        <f t="shared" si="23"/>
        <v>N/A</v>
      </c>
      <c r="E133" s="28">
        <v>437199</v>
      </c>
      <c r="F133" s="7" t="str">
        <f t="shared" si="24"/>
        <v>N/A</v>
      </c>
      <c r="G133" s="28">
        <v>200053</v>
      </c>
      <c r="H133" s="7" t="str">
        <f t="shared" si="25"/>
        <v>N/A</v>
      </c>
      <c r="I133" s="8">
        <v>1554</v>
      </c>
      <c r="J133" s="8">
        <v>-54.2</v>
      </c>
      <c r="K133" s="27" t="s">
        <v>734</v>
      </c>
      <c r="L133" s="87" t="str">
        <f t="shared" si="19"/>
        <v>No</v>
      </c>
    </row>
    <row r="134" spans="1:12" x14ac:dyDescent="0.25">
      <c r="A134" s="110" t="s">
        <v>529</v>
      </c>
      <c r="B134" s="23" t="s">
        <v>213</v>
      </c>
      <c r="C134" s="24">
        <v>11</v>
      </c>
      <c r="D134" s="7" t="str">
        <f t="shared" si="23"/>
        <v>N/A</v>
      </c>
      <c r="E134" s="24">
        <v>167</v>
      </c>
      <c r="F134" s="7" t="str">
        <f t="shared" si="24"/>
        <v>N/A</v>
      </c>
      <c r="G134" s="24">
        <v>145</v>
      </c>
      <c r="H134" s="7" t="str">
        <f t="shared" si="25"/>
        <v>N/A</v>
      </c>
      <c r="I134" s="8">
        <v>3240</v>
      </c>
      <c r="J134" s="8">
        <v>-13.2</v>
      </c>
      <c r="K134" s="27" t="s">
        <v>734</v>
      </c>
      <c r="L134" s="87" t="str">
        <f t="shared" si="19"/>
        <v>Yes</v>
      </c>
    </row>
    <row r="135" spans="1:12" x14ac:dyDescent="0.25">
      <c r="A135" s="110" t="s">
        <v>1186</v>
      </c>
      <c r="B135" s="23" t="s">
        <v>213</v>
      </c>
      <c r="C135" s="28">
        <v>5287.8</v>
      </c>
      <c r="D135" s="7" t="str">
        <f t="shared" si="23"/>
        <v>N/A</v>
      </c>
      <c r="E135" s="28">
        <v>2617.9580838000002</v>
      </c>
      <c r="F135" s="7" t="str">
        <f t="shared" si="24"/>
        <v>N/A</v>
      </c>
      <c r="G135" s="28">
        <v>1379.6758620999999</v>
      </c>
      <c r="H135" s="7" t="str">
        <f t="shared" si="25"/>
        <v>N/A</v>
      </c>
      <c r="I135" s="8">
        <v>-50.5</v>
      </c>
      <c r="J135" s="8">
        <v>-47.3</v>
      </c>
      <c r="K135" s="27" t="s">
        <v>734</v>
      </c>
      <c r="L135" s="87" t="str">
        <f t="shared" si="19"/>
        <v>No</v>
      </c>
    </row>
    <row r="136" spans="1:12" x14ac:dyDescent="0.25">
      <c r="A136" s="110" t="s">
        <v>1187</v>
      </c>
      <c r="B136" s="23" t="s">
        <v>213</v>
      </c>
      <c r="C136" s="28">
        <v>64578145</v>
      </c>
      <c r="D136" s="7" t="str">
        <f t="shared" si="23"/>
        <v>N/A</v>
      </c>
      <c r="E136" s="28">
        <v>0</v>
      </c>
      <c r="F136" s="7" t="str">
        <f t="shared" si="24"/>
        <v>N/A</v>
      </c>
      <c r="G136" s="28">
        <v>2111992</v>
      </c>
      <c r="H136" s="7" t="str">
        <f t="shared" si="25"/>
        <v>N/A</v>
      </c>
      <c r="I136" s="8">
        <v>-100</v>
      </c>
      <c r="J136" s="8" t="s">
        <v>1749</v>
      </c>
      <c r="K136" s="27" t="s">
        <v>734</v>
      </c>
      <c r="L136" s="87" t="str">
        <f t="shared" si="19"/>
        <v>N/A</v>
      </c>
    </row>
    <row r="137" spans="1:12" x14ac:dyDescent="0.25">
      <c r="A137" s="110" t="s">
        <v>530</v>
      </c>
      <c r="B137" s="23" t="s">
        <v>213</v>
      </c>
      <c r="C137" s="24">
        <v>1425</v>
      </c>
      <c r="D137" s="7" t="str">
        <f t="shared" si="23"/>
        <v>N/A</v>
      </c>
      <c r="E137" s="24">
        <v>0</v>
      </c>
      <c r="F137" s="7" t="str">
        <f t="shared" si="24"/>
        <v>N/A</v>
      </c>
      <c r="G137" s="24">
        <v>2613</v>
      </c>
      <c r="H137" s="7" t="str">
        <f t="shared" si="25"/>
        <v>N/A</v>
      </c>
      <c r="I137" s="8">
        <v>-100</v>
      </c>
      <c r="J137" s="8" t="s">
        <v>1749</v>
      </c>
      <c r="K137" s="27" t="s">
        <v>734</v>
      </c>
      <c r="L137" s="87" t="str">
        <f t="shared" si="19"/>
        <v>N/A</v>
      </c>
    </row>
    <row r="138" spans="1:12" x14ac:dyDescent="0.25">
      <c r="A138" s="110" t="s">
        <v>1188</v>
      </c>
      <c r="B138" s="23" t="s">
        <v>213</v>
      </c>
      <c r="C138" s="28">
        <v>45317.996490999998</v>
      </c>
      <c r="D138" s="7" t="str">
        <f t="shared" si="23"/>
        <v>N/A</v>
      </c>
      <c r="E138" s="28" t="s">
        <v>1749</v>
      </c>
      <c r="F138" s="7" t="str">
        <f t="shared" si="24"/>
        <v>N/A</v>
      </c>
      <c r="G138" s="28">
        <v>808.26329888999999</v>
      </c>
      <c r="H138" s="7" t="str">
        <f t="shared" si="25"/>
        <v>N/A</v>
      </c>
      <c r="I138" s="8" t="s">
        <v>1749</v>
      </c>
      <c r="J138" s="8" t="s">
        <v>1749</v>
      </c>
      <c r="K138" s="27" t="s">
        <v>734</v>
      </c>
      <c r="L138" s="87" t="str">
        <f t="shared" si="19"/>
        <v>N/A</v>
      </c>
    </row>
    <row r="139" spans="1:12" x14ac:dyDescent="0.25">
      <c r="A139" s="136" t="s">
        <v>404</v>
      </c>
      <c r="B139" s="10" t="s">
        <v>213</v>
      </c>
      <c r="C139" s="10">
        <v>6243471443</v>
      </c>
      <c r="D139" s="7" t="str">
        <f t="shared" si="23"/>
        <v>N/A</v>
      </c>
      <c r="E139" s="10">
        <v>7489347026</v>
      </c>
      <c r="F139" s="7" t="str">
        <f t="shared" si="24"/>
        <v>N/A</v>
      </c>
      <c r="G139" s="10">
        <v>8431950853</v>
      </c>
      <c r="H139" s="7" t="str">
        <f t="shared" si="25"/>
        <v>N/A</v>
      </c>
      <c r="I139" s="8">
        <v>19.95</v>
      </c>
      <c r="J139" s="8">
        <v>12.59</v>
      </c>
      <c r="K139" s="10" t="s">
        <v>213</v>
      </c>
      <c r="L139" s="87" t="str">
        <f t="shared" ref="L139:L158" si="26">IF(J139="Div by 0", "N/A", IF(K139="N/A","N/A", IF(J139&gt;VALUE(MID(K139,1,2)), "No", IF(J139&lt;-1*VALUE(MID(K139,1,2)), "No", "Yes"))))</f>
        <v>N/A</v>
      </c>
    </row>
    <row r="140" spans="1:12" x14ac:dyDescent="0.25">
      <c r="A140" s="136" t="s">
        <v>1189</v>
      </c>
      <c r="B140" s="10" t="s">
        <v>213</v>
      </c>
      <c r="C140" s="10">
        <v>8048.4072537000002</v>
      </c>
      <c r="D140" s="7" t="str">
        <f t="shared" si="23"/>
        <v>N/A</v>
      </c>
      <c r="E140" s="10">
        <v>9157.2818060000009</v>
      </c>
      <c r="F140" s="7" t="str">
        <f t="shared" si="24"/>
        <v>N/A</v>
      </c>
      <c r="G140" s="10">
        <v>8871.4140929000005</v>
      </c>
      <c r="H140" s="7" t="str">
        <f t="shared" si="25"/>
        <v>N/A</v>
      </c>
      <c r="I140" s="8">
        <v>13.78</v>
      </c>
      <c r="J140" s="8">
        <v>-3.12</v>
      </c>
      <c r="K140" s="10" t="s">
        <v>213</v>
      </c>
      <c r="L140" s="87" t="str">
        <f t="shared" si="26"/>
        <v>N/A</v>
      </c>
    </row>
    <row r="141" spans="1:12" x14ac:dyDescent="0.25">
      <c r="A141" s="136" t="s">
        <v>405</v>
      </c>
      <c r="B141" s="10" t="s">
        <v>213</v>
      </c>
      <c r="C141" s="10">
        <v>519426</v>
      </c>
      <c r="D141" s="7" t="str">
        <f t="shared" si="23"/>
        <v>N/A</v>
      </c>
      <c r="E141" s="10">
        <v>1264935</v>
      </c>
      <c r="F141" s="7" t="str">
        <f t="shared" si="24"/>
        <v>N/A</v>
      </c>
      <c r="G141" s="10">
        <v>14785683</v>
      </c>
      <c r="H141" s="7" t="str">
        <f t="shared" si="25"/>
        <v>N/A</v>
      </c>
      <c r="I141" s="8">
        <v>143.5</v>
      </c>
      <c r="J141" s="8">
        <v>1069</v>
      </c>
      <c r="K141" s="10" t="s">
        <v>213</v>
      </c>
      <c r="L141" s="87" t="str">
        <f t="shared" si="26"/>
        <v>N/A</v>
      </c>
    </row>
    <row r="142" spans="1:12" x14ac:dyDescent="0.25">
      <c r="A142" s="136" t="s">
        <v>1190</v>
      </c>
      <c r="B142" s="10" t="s">
        <v>213</v>
      </c>
      <c r="C142" s="10">
        <v>30554.470588</v>
      </c>
      <c r="D142" s="7" t="str">
        <f t="shared" si="23"/>
        <v>N/A</v>
      </c>
      <c r="E142" s="10">
        <v>13315.105262999999</v>
      </c>
      <c r="F142" s="7" t="str">
        <f t="shared" si="24"/>
        <v>N/A</v>
      </c>
      <c r="G142" s="10">
        <v>6513.5167400999999</v>
      </c>
      <c r="H142" s="7" t="str">
        <f t="shared" si="25"/>
        <v>N/A</v>
      </c>
      <c r="I142" s="8">
        <v>-56.4</v>
      </c>
      <c r="J142" s="8">
        <v>-51.1</v>
      </c>
      <c r="K142" s="10" t="s">
        <v>213</v>
      </c>
      <c r="L142" s="87" t="str">
        <f t="shared" si="26"/>
        <v>N/A</v>
      </c>
    </row>
    <row r="143" spans="1:12" x14ac:dyDescent="0.25">
      <c r="A143" s="136" t="s">
        <v>406</v>
      </c>
      <c r="B143" s="10" t="s">
        <v>213</v>
      </c>
      <c r="C143" s="10">
        <v>49699123</v>
      </c>
      <c r="D143" s="7" t="str">
        <f t="shared" si="23"/>
        <v>N/A</v>
      </c>
      <c r="E143" s="10">
        <v>60383639</v>
      </c>
      <c r="F143" s="7" t="str">
        <f t="shared" si="24"/>
        <v>N/A</v>
      </c>
      <c r="G143" s="10">
        <v>56164474</v>
      </c>
      <c r="H143" s="7" t="str">
        <f t="shared" si="25"/>
        <v>N/A</v>
      </c>
      <c r="I143" s="8">
        <v>21.5</v>
      </c>
      <c r="J143" s="8">
        <v>-6.99</v>
      </c>
      <c r="K143" s="10" t="s">
        <v>213</v>
      </c>
      <c r="L143" s="87" t="str">
        <f t="shared" si="26"/>
        <v>N/A</v>
      </c>
    </row>
    <row r="144" spans="1:12" x14ac:dyDescent="0.25">
      <c r="A144" s="136" t="s">
        <v>1191</v>
      </c>
      <c r="B144" s="10" t="s">
        <v>213</v>
      </c>
      <c r="C144" s="10">
        <v>574.61612190999995</v>
      </c>
      <c r="D144" s="7" t="str">
        <f t="shared" si="23"/>
        <v>N/A</v>
      </c>
      <c r="E144" s="10">
        <v>656.12281730999996</v>
      </c>
      <c r="F144" s="7" t="str">
        <f t="shared" si="24"/>
        <v>N/A</v>
      </c>
      <c r="G144" s="10">
        <v>580.60737692999999</v>
      </c>
      <c r="H144" s="7" t="str">
        <f t="shared" si="25"/>
        <v>N/A</v>
      </c>
      <c r="I144" s="8">
        <v>14.18</v>
      </c>
      <c r="J144" s="8">
        <v>-11.5</v>
      </c>
      <c r="K144" s="10" t="s">
        <v>213</v>
      </c>
      <c r="L144" s="87" t="str">
        <f t="shared" si="26"/>
        <v>N/A</v>
      </c>
    </row>
    <row r="145" spans="1:13" x14ac:dyDescent="0.25">
      <c r="A145" s="136" t="s">
        <v>407</v>
      </c>
      <c r="B145" s="10" t="s">
        <v>213</v>
      </c>
      <c r="C145" s="10">
        <v>0</v>
      </c>
      <c r="D145" s="7" t="str">
        <f t="shared" si="23"/>
        <v>N/A</v>
      </c>
      <c r="E145" s="10">
        <v>0</v>
      </c>
      <c r="F145" s="7" t="str">
        <f t="shared" si="24"/>
        <v>N/A</v>
      </c>
      <c r="G145" s="10">
        <v>0</v>
      </c>
      <c r="H145" s="7" t="str">
        <f t="shared" si="25"/>
        <v>N/A</v>
      </c>
      <c r="I145" s="8" t="s">
        <v>1749</v>
      </c>
      <c r="J145" s="8" t="s">
        <v>1749</v>
      </c>
      <c r="K145" s="10" t="s">
        <v>213</v>
      </c>
      <c r="L145" s="87" t="str">
        <f t="shared" si="26"/>
        <v>N/A</v>
      </c>
    </row>
    <row r="146" spans="1:13" x14ac:dyDescent="0.25">
      <c r="A146" s="136" t="s">
        <v>1192</v>
      </c>
      <c r="B146" s="10" t="s">
        <v>213</v>
      </c>
      <c r="C146" s="10" t="s">
        <v>1749</v>
      </c>
      <c r="D146" s="7" t="str">
        <f t="shared" si="23"/>
        <v>N/A</v>
      </c>
      <c r="E146" s="10" t="s">
        <v>1749</v>
      </c>
      <c r="F146" s="7" t="str">
        <f t="shared" si="24"/>
        <v>N/A</v>
      </c>
      <c r="G146" s="10" t="s">
        <v>1749</v>
      </c>
      <c r="H146" s="7" t="str">
        <f t="shared" si="25"/>
        <v>N/A</v>
      </c>
      <c r="I146" s="8" t="s">
        <v>1749</v>
      </c>
      <c r="J146" s="8" t="s">
        <v>1749</v>
      </c>
      <c r="K146" s="10" t="s">
        <v>213</v>
      </c>
      <c r="L146" s="87" t="str">
        <f t="shared" si="26"/>
        <v>N/A</v>
      </c>
    </row>
    <row r="147" spans="1:13" x14ac:dyDescent="0.25">
      <c r="A147" s="136" t="s">
        <v>408</v>
      </c>
      <c r="B147" s="10" t="s">
        <v>213</v>
      </c>
      <c r="C147" s="10">
        <v>0</v>
      </c>
      <c r="D147" s="7" t="str">
        <f t="shared" ref="D147:D160" si="27">IF($B147="N/A","N/A",IF(C147&gt;10,"No",IF(C147&lt;-10,"No","Yes")))</f>
        <v>N/A</v>
      </c>
      <c r="E147" s="10">
        <v>0</v>
      </c>
      <c r="F147" s="7" t="str">
        <f t="shared" ref="F147:F160" si="28">IF($B147="N/A","N/A",IF(E147&gt;10,"No",IF(E147&lt;-10,"No","Yes")))</f>
        <v>N/A</v>
      </c>
      <c r="G147" s="10">
        <v>12957</v>
      </c>
      <c r="H147" s="7" t="str">
        <f t="shared" ref="H147:H160" si="29">IF($B147="N/A","N/A",IF(G147&gt;10,"No",IF(G147&lt;-10,"No","Yes")))</f>
        <v>N/A</v>
      </c>
      <c r="I147" s="8" t="s">
        <v>1749</v>
      </c>
      <c r="J147" s="8" t="s">
        <v>1749</v>
      </c>
      <c r="K147" s="10" t="s">
        <v>213</v>
      </c>
      <c r="L147" s="87" t="str">
        <f t="shared" si="26"/>
        <v>N/A</v>
      </c>
    </row>
    <row r="148" spans="1:13" x14ac:dyDescent="0.25">
      <c r="A148" s="136" t="s">
        <v>1193</v>
      </c>
      <c r="B148" s="10" t="s">
        <v>213</v>
      </c>
      <c r="C148" s="10" t="s">
        <v>1749</v>
      </c>
      <c r="D148" s="7" t="str">
        <f t="shared" si="27"/>
        <v>N/A</v>
      </c>
      <c r="E148" s="10" t="s">
        <v>1749</v>
      </c>
      <c r="F148" s="7" t="str">
        <f t="shared" si="28"/>
        <v>N/A</v>
      </c>
      <c r="G148" s="10">
        <v>113.65789474</v>
      </c>
      <c r="H148" s="7" t="str">
        <f t="shared" si="29"/>
        <v>N/A</v>
      </c>
      <c r="I148" s="8" t="s">
        <v>1749</v>
      </c>
      <c r="J148" s="8" t="s">
        <v>1749</v>
      </c>
      <c r="K148" s="10" t="s">
        <v>213</v>
      </c>
      <c r="L148" s="87" t="str">
        <f t="shared" si="26"/>
        <v>N/A</v>
      </c>
    </row>
    <row r="149" spans="1:13" x14ac:dyDescent="0.25">
      <c r="A149" s="136" t="s">
        <v>409</v>
      </c>
      <c r="B149" s="10" t="s">
        <v>213</v>
      </c>
      <c r="C149" s="10">
        <v>692549</v>
      </c>
      <c r="D149" s="7" t="str">
        <f t="shared" si="27"/>
        <v>N/A</v>
      </c>
      <c r="E149" s="10">
        <v>446172</v>
      </c>
      <c r="F149" s="7" t="str">
        <f t="shared" si="28"/>
        <v>N/A</v>
      </c>
      <c r="G149" s="10">
        <v>234268</v>
      </c>
      <c r="H149" s="7" t="str">
        <f t="shared" si="29"/>
        <v>N/A</v>
      </c>
      <c r="I149" s="8">
        <v>-35.6</v>
      </c>
      <c r="J149" s="8">
        <v>-47.5</v>
      </c>
      <c r="K149" s="10" t="s">
        <v>213</v>
      </c>
      <c r="L149" s="87" t="str">
        <f t="shared" si="26"/>
        <v>N/A</v>
      </c>
    </row>
    <row r="150" spans="1:13" x14ac:dyDescent="0.25">
      <c r="A150" s="136" t="s">
        <v>1194</v>
      </c>
      <c r="B150" s="10" t="s">
        <v>213</v>
      </c>
      <c r="C150" s="10">
        <v>226.69361702</v>
      </c>
      <c r="D150" s="7" t="str">
        <f t="shared" si="27"/>
        <v>N/A</v>
      </c>
      <c r="E150" s="10">
        <v>207.42538354000001</v>
      </c>
      <c r="F150" s="7" t="str">
        <f t="shared" si="28"/>
        <v>N/A</v>
      </c>
      <c r="G150" s="10">
        <v>150.07559257</v>
      </c>
      <c r="H150" s="7" t="str">
        <f t="shared" si="29"/>
        <v>N/A</v>
      </c>
      <c r="I150" s="8">
        <v>-8.5</v>
      </c>
      <c r="J150" s="8">
        <v>-27.6</v>
      </c>
      <c r="K150" s="10" t="s">
        <v>213</v>
      </c>
      <c r="L150" s="87" t="str">
        <f t="shared" si="26"/>
        <v>N/A</v>
      </c>
    </row>
    <row r="151" spans="1:13" x14ac:dyDescent="0.25">
      <c r="A151" s="136"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87" t="str">
        <f t="shared" si="26"/>
        <v>N/A</v>
      </c>
    </row>
    <row r="152" spans="1:13" x14ac:dyDescent="0.25">
      <c r="A152" s="136" t="s">
        <v>1195</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87" t="str">
        <f t="shared" si="26"/>
        <v>N/A</v>
      </c>
    </row>
    <row r="153" spans="1:13" x14ac:dyDescent="0.25">
      <c r="A153" s="136" t="s">
        <v>411</v>
      </c>
      <c r="B153" s="10" t="s">
        <v>213</v>
      </c>
      <c r="C153" s="10">
        <v>45728249</v>
      </c>
      <c r="D153" s="7" t="str">
        <f t="shared" si="27"/>
        <v>N/A</v>
      </c>
      <c r="E153" s="10">
        <v>56804899</v>
      </c>
      <c r="F153" s="7" t="str">
        <f t="shared" si="28"/>
        <v>N/A</v>
      </c>
      <c r="G153" s="10">
        <v>74655641</v>
      </c>
      <c r="H153" s="7" t="str">
        <f t="shared" si="29"/>
        <v>N/A</v>
      </c>
      <c r="I153" s="8">
        <v>24.22</v>
      </c>
      <c r="J153" s="8">
        <v>31.42</v>
      </c>
      <c r="K153" s="10" t="s">
        <v>213</v>
      </c>
      <c r="L153" s="87" t="str">
        <f t="shared" si="26"/>
        <v>N/A</v>
      </c>
      <c r="M153" s="33"/>
    </row>
    <row r="154" spans="1:13" x14ac:dyDescent="0.25">
      <c r="A154" s="136" t="s">
        <v>1196</v>
      </c>
      <c r="B154" s="10" t="s">
        <v>213</v>
      </c>
      <c r="C154" s="10">
        <v>47435.942946000003</v>
      </c>
      <c r="D154" s="7" t="str">
        <f t="shared" si="27"/>
        <v>N/A</v>
      </c>
      <c r="E154" s="10">
        <v>54410.822797000001</v>
      </c>
      <c r="F154" s="7" t="str">
        <f t="shared" si="28"/>
        <v>N/A</v>
      </c>
      <c r="G154" s="10">
        <v>57917.487199000003</v>
      </c>
      <c r="H154" s="7" t="str">
        <f t="shared" si="29"/>
        <v>N/A</v>
      </c>
      <c r="I154" s="8">
        <v>14.7</v>
      </c>
      <c r="J154" s="8">
        <v>6.4450000000000003</v>
      </c>
      <c r="K154" s="10" t="s">
        <v>213</v>
      </c>
      <c r="L154" s="87" t="str">
        <f t="shared" si="26"/>
        <v>N/A</v>
      </c>
      <c r="M154" s="34"/>
    </row>
    <row r="155" spans="1:13" x14ac:dyDescent="0.25">
      <c r="A155" s="136"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7" t="str">
        <f t="shared" si="26"/>
        <v>N/A</v>
      </c>
    </row>
    <row r="156" spans="1:13" x14ac:dyDescent="0.25">
      <c r="A156" s="136"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7" t="str">
        <f t="shared" si="26"/>
        <v>N/A</v>
      </c>
    </row>
    <row r="157" spans="1:13" x14ac:dyDescent="0.25">
      <c r="A157" s="136"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7" t="str">
        <f t="shared" si="26"/>
        <v>N/A</v>
      </c>
    </row>
    <row r="158" spans="1:13" x14ac:dyDescent="0.25">
      <c r="A158" s="136"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7" t="str">
        <f t="shared" si="26"/>
        <v>N/A</v>
      </c>
    </row>
    <row r="159" spans="1:13" ht="25" x14ac:dyDescent="0.25">
      <c r="A159" s="136"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7" t="str">
        <f t="shared" ref="L159:L160" si="30">IF(J159="Div by 0", "N/A", IF(K159="N/A","N/A", IF(J159&gt;VALUE(MID(K159,1,2)), "No", IF(J159&lt;-1*VALUE(MID(K159,1,2)), "No", "Yes"))))</f>
        <v>N/A</v>
      </c>
    </row>
    <row r="160" spans="1:13" ht="25" x14ac:dyDescent="0.25">
      <c r="A160" s="136" t="s">
        <v>1199</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87" t="str">
        <f t="shared" si="30"/>
        <v>N/A</v>
      </c>
    </row>
    <row r="161" spans="1:16" x14ac:dyDescent="0.25">
      <c r="A161" s="136" t="s">
        <v>415</v>
      </c>
      <c r="B161" s="10" t="s">
        <v>213</v>
      </c>
      <c r="C161" s="10">
        <v>0</v>
      </c>
      <c r="D161" s="10" t="s">
        <v>213</v>
      </c>
      <c r="E161" s="10">
        <v>0</v>
      </c>
      <c r="F161" s="10" t="s">
        <v>213</v>
      </c>
      <c r="G161" s="10">
        <v>0</v>
      </c>
      <c r="H161" s="10" t="s">
        <v>213</v>
      </c>
      <c r="I161" s="8" t="s">
        <v>1749</v>
      </c>
      <c r="J161" s="8" t="s">
        <v>1749</v>
      </c>
      <c r="K161" s="10" t="s">
        <v>213</v>
      </c>
      <c r="L161" s="87" t="str">
        <f>IF(J161="Div by 0", "N/A", IF(K161="N/A","N/A", IF(J161&gt;VALUE(MID(K161,1,2)), "No", IF(J161&lt;-1*VALUE(MID(K161,1,2)), "No", "Yes"))))</f>
        <v>N/A</v>
      </c>
    </row>
    <row r="162" spans="1:16" ht="25" x14ac:dyDescent="0.25">
      <c r="A162" s="136" t="s">
        <v>1200</v>
      </c>
      <c r="B162" s="10" t="s">
        <v>213</v>
      </c>
      <c r="C162" s="10" t="s">
        <v>1749</v>
      </c>
      <c r="D162" s="10" t="s">
        <v>213</v>
      </c>
      <c r="E162" s="10" t="s">
        <v>1749</v>
      </c>
      <c r="F162" s="10" t="s">
        <v>213</v>
      </c>
      <c r="G162" s="10" t="s">
        <v>1749</v>
      </c>
      <c r="H162" s="10" t="s">
        <v>213</v>
      </c>
      <c r="I162" s="8" t="s">
        <v>1749</v>
      </c>
      <c r="J162" s="8" t="s">
        <v>1749</v>
      </c>
      <c r="K162" s="10" t="s">
        <v>213</v>
      </c>
      <c r="L162" s="87" t="str">
        <f>IF(J162="Div by 0", "N/A", IF(K162="N/A","N/A", IF(J162&gt;VALUE(MID(K162,1,2)), "No", IF(J162&lt;-1*VALUE(MID(K162,1,2)), "No", "Yes"))))</f>
        <v>N/A</v>
      </c>
    </row>
    <row r="163" spans="1:16" ht="25" x14ac:dyDescent="0.25">
      <c r="A163" s="136" t="s">
        <v>416</v>
      </c>
      <c r="B163" s="10" t="s">
        <v>213</v>
      </c>
      <c r="C163" s="10">
        <v>0</v>
      </c>
      <c r="D163" s="10" t="s">
        <v>213</v>
      </c>
      <c r="E163" s="10">
        <v>0</v>
      </c>
      <c r="F163" s="10" t="s">
        <v>213</v>
      </c>
      <c r="G163" s="10">
        <v>0</v>
      </c>
      <c r="H163" s="10" t="s">
        <v>213</v>
      </c>
      <c r="I163" s="8" t="s">
        <v>1749</v>
      </c>
      <c r="J163" s="8" t="s">
        <v>1749</v>
      </c>
      <c r="K163" s="10" t="s">
        <v>213</v>
      </c>
      <c r="L163" s="87" t="str">
        <f>IF(J163="Div by 0", "N/A", IF(K163="N/A","N/A", IF(J163&gt;VALUE(MID(K163,1,2)), "No", IF(J163&lt;-1*VALUE(MID(K163,1,2)), "No", "Yes"))))</f>
        <v>N/A</v>
      </c>
      <c r="N163" s="34"/>
    </row>
    <row r="164" spans="1:16" x14ac:dyDescent="0.25">
      <c r="A164" s="136" t="s">
        <v>1214</v>
      </c>
      <c r="B164" s="73" t="s">
        <v>213</v>
      </c>
      <c r="C164" s="73" t="s">
        <v>1749</v>
      </c>
      <c r="D164" s="74" t="str">
        <f t="shared" ref="D164" si="31">IF($B164="N/A","N/A",IF(C164&gt;10,"No",IF(C164&lt;-10,"No","Yes")))</f>
        <v>N/A</v>
      </c>
      <c r="E164" s="73" t="s">
        <v>1749</v>
      </c>
      <c r="F164" s="74" t="str">
        <f t="shared" ref="F164" si="32">IF($B164="N/A","N/A",IF(E164&gt;10,"No",IF(E164&lt;-10,"No","Yes")))</f>
        <v>N/A</v>
      </c>
      <c r="G164" s="73" t="s">
        <v>1749</v>
      </c>
      <c r="H164" s="74" t="str">
        <f t="shared" ref="H164" si="33">IF($B164="N/A","N/A",IF(G164&gt;10,"No",IF(G164&lt;-10,"No","Yes")))</f>
        <v>N/A</v>
      </c>
      <c r="I164" s="75" t="s">
        <v>1749</v>
      </c>
      <c r="J164" s="75" t="s">
        <v>1749</v>
      </c>
      <c r="K164" s="76" t="s">
        <v>734</v>
      </c>
      <c r="L164" s="89" t="str">
        <f>IF(J164="Div by 0", "N/A", IF(OR(J164="N/A",K164="N/A"),"N/A", IF(J164&gt;VALUE(MID(K164,1,2)), "No", IF(J164&lt;-1*VALUE(MID(K164,1,2)), "No", "Yes"))))</f>
        <v>N/A</v>
      </c>
      <c r="N164" s="34"/>
    </row>
    <row r="165" spans="1:16" x14ac:dyDescent="0.25">
      <c r="A165" s="136" t="s">
        <v>1201</v>
      </c>
      <c r="B165" s="10" t="s">
        <v>213</v>
      </c>
      <c r="C165" s="10" t="s">
        <v>1749</v>
      </c>
      <c r="D165" s="7" t="str">
        <f t="shared" ref="D165:D171" si="34">IF($B165="N/A","N/A",IF(C165&gt;10,"No",IF(C165&lt;-10,"No","Yes")))</f>
        <v>N/A</v>
      </c>
      <c r="E165" s="10" t="s">
        <v>1749</v>
      </c>
      <c r="F165" s="7" t="str">
        <f t="shared" ref="F165:F171" si="35">IF($B165="N/A","N/A",IF(E165&gt;10,"No",IF(E165&lt;-10,"No","Yes")))</f>
        <v>N/A</v>
      </c>
      <c r="G165" s="10" t="s">
        <v>1749</v>
      </c>
      <c r="H165" s="7" t="str">
        <f t="shared" ref="H165:H171" si="36">IF($B165="N/A","N/A",IF(G165&gt;10,"No",IF(G165&lt;-10,"No","Yes")))</f>
        <v>N/A</v>
      </c>
      <c r="I165" s="8" t="s">
        <v>1749</v>
      </c>
      <c r="J165" s="8" t="s">
        <v>1749</v>
      </c>
      <c r="K165" s="27" t="s">
        <v>734</v>
      </c>
      <c r="L165" s="87" t="str">
        <f>IF(J165="Div by 0", "N/A", IF(OR(J165="N/A",K165="N/A"),"N/A", IF(J165&gt;VALUE(MID(K165,1,2)), "No", IF(J165&lt;-1*VALUE(MID(K165,1,2)), "No", "Yes"))))</f>
        <v>N/A</v>
      </c>
      <c r="N165" s="34"/>
    </row>
    <row r="166" spans="1:16" x14ac:dyDescent="0.25">
      <c r="A166" s="136" t="s">
        <v>1202</v>
      </c>
      <c r="B166" s="10" t="s">
        <v>213</v>
      </c>
      <c r="C166" s="10" t="s">
        <v>1749</v>
      </c>
      <c r="D166" s="7" t="str">
        <f t="shared" si="34"/>
        <v>N/A</v>
      </c>
      <c r="E166" s="10" t="s">
        <v>1749</v>
      </c>
      <c r="F166" s="7" t="str">
        <f t="shared" si="35"/>
        <v>N/A</v>
      </c>
      <c r="G166" s="10" t="s">
        <v>1749</v>
      </c>
      <c r="H166" s="7" t="str">
        <f t="shared" si="36"/>
        <v>N/A</v>
      </c>
      <c r="I166" s="8" t="s">
        <v>1749</v>
      </c>
      <c r="J166" s="8" t="s">
        <v>1749</v>
      </c>
      <c r="K166" s="27" t="s">
        <v>734</v>
      </c>
      <c r="L166" s="87" t="str">
        <f t="shared" ref="L166" si="37">IF(J166="Div by 0", "N/A", IF(OR(J166="N/A",K166="N/A"),"N/A", IF(J166&gt;VALUE(MID(K166,1,2)), "No", IF(J166&lt;-1*VALUE(MID(K166,1,2)), "No", "Yes"))))</f>
        <v>N/A</v>
      </c>
      <c r="O166" s="34"/>
      <c r="P166" s="34"/>
    </row>
    <row r="167" spans="1:16" s="34" customFormat="1" x14ac:dyDescent="0.25">
      <c r="A167" s="142" t="s">
        <v>728</v>
      </c>
      <c r="B167" s="10" t="s">
        <v>213</v>
      </c>
      <c r="C167" s="1">
        <v>0</v>
      </c>
      <c r="D167" s="7" t="str">
        <f t="shared" si="34"/>
        <v>N/A</v>
      </c>
      <c r="E167" s="1">
        <v>0</v>
      </c>
      <c r="F167" s="7" t="str">
        <f t="shared" si="35"/>
        <v>N/A</v>
      </c>
      <c r="G167" s="1">
        <v>0</v>
      </c>
      <c r="H167" s="7" t="str">
        <f t="shared" si="36"/>
        <v>N/A</v>
      </c>
      <c r="I167" s="8" t="s">
        <v>1749</v>
      </c>
      <c r="J167" s="8" t="s">
        <v>1749</v>
      </c>
      <c r="K167" s="10" t="s">
        <v>213</v>
      </c>
      <c r="L167" s="87" t="str">
        <f>IF(J167="Div by 0", "N/A", IF(K167="N/A","N/A", IF(J167&gt;VALUE(MID(K167,1,2)), "No", IF(J167&lt;-1*VALUE(MID(K167,1,2)), "No", "Yes"))))</f>
        <v>N/A</v>
      </c>
      <c r="M167" s="17"/>
      <c r="N167" s="17"/>
      <c r="O167" s="33"/>
      <c r="P167" s="33"/>
    </row>
    <row r="168" spans="1:16" s="33" customFormat="1" x14ac:dyDescent="0.25">
      <c r="A168" s="142" t="s">
        <v>729</v>
      </c>
      <c r="B168" s="10" t="s">
        <v>213</v>
      </c>
      <c r="C168" s="9">
        <v>0</v>
      </c>
      <c r="D168" s="7" t="str">
        <f t="shared" si="34"/>
        <v>N/A</v>
      </c>
      <c r="E168" s="9">
        <v>0</v>
      </c>
      <c r="F168" s="7" t="str">
        <f t="shared" si="35"/>
        <v>N/A</v>
      </c>
      <c r="G168" s="9">
        <v>0</v>
      </c>
      <c r="H168" s="7" t="str">
        <f t="shared" si="36"/>
        <v>N/A</v>
      </c>
      <c r="I168" s="8" t="s">
        <v>1749</v>
      </c>
      <c r="J168" s="8" t="s">
        <v>1749</v>
      </c>
      <c r="K168" s="10" t="s">
        <v>213</v>
      </c>
      <c r="L168" s="87" t="str">
        <f>IF(J168="Div by 0", "N/A", IF(K168="N/A","N/A", IF(J168&gt;VALUE(MID(K168,1,2)), "No", IF(J168&lt;-1*VALUE(MID(K168,1,2)), "No", "Yes"))))</f>
        <v>N/A</v>
      </c>
      <c r="M168" s="17"/>
      <c r="N168" s="17"/>
      <c r="O168" s="34"/>
      <c r="P168" s="34"/>
    </row>
    <row r="169" spans="1:16" s="34" customFormat="1" x14ac:dyDescent="0.25">
      <c r="A169" s="142" t="s">
        <v>730</v>
      </c>
      <c r="B169" s="10" t="s">
        <v>213</v>
      </c>
      <c r="C169" s="1">
        <v>0</v>
      </c>
      <c r="D169" s="7" t="str">
        <f t="shared" si="34"/>
        <v>N/A</v>
      </c>
      <c r="E169" s="1">
        <v>0</v>
      </c>
      <c r="F169" s="7" t="str">
        <f t="shared" si="35"/>
        <v>N/A</v>
      </c>
      <c r="G169" s="1">
        <v>0</v>
      </c>
      <c r="H169" s="7" t="str">
        <f t="shared" si="36"/>
        <v>N/A</v>
      </c>
      <c r="I169" s="8" t="s">
        <v>1749</v>
      </c>
      <c r="J169" s="8" t="s">
        <v>1749</v>
      </c>
      <c r="K169" s="10" t="s">
        <v>213</v>
      </c>
      <c r="L169" s="87" t="str">
        <f t="shared" ref="L169:L171" si="38">IF(J169="Div by 0", "N/A", IF(K169="N/A","N/A", IF(J169&gt;VALUE(MID(K169,1,2)), "No", IF(J169&lt;-1*VALUE(MID(K169,1,2)), "No", "Yes"))))</f>
        <v>N/A</v>
      </c>
      <c r="M169" s="17"/>
      <c r="N169" s="17"/>
      <c r="O169" s="17"/>
      <c r="P169" s="17"/>
    </row>
    <row r="170" spans="1:16" x14ac:dyDescent="0.25">
      <c r="A170" s="142" t="s">
        <v>1203</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87" t="str">
        <f t="shared" si="38"/>
        <v>N/A</v>
      </c>
    </row>
    <row r="171" spans="1:16" ht="25" x14ac:dyDescent="0.25">
      <c r="A171" s="111" t="s">
        <v>1204</v>
      </c>
      <c r="B171" s="143" t="s">
        <v>213</v>
      </c>
      <c r="C171" s="143" t="s">
        <v>1749</v>
      </c>
      <c r="D171" s="126" t="str">
        <f t="shared" si="34"/>
        <v>N/A</v>
      </c>
      <c r="E171" s="143" t="s">
        <v>1749</v>
      </c>
      <c r="F171" s="126" t="str">
        <f t="shared" si="35"/>
        <v>N/A</v>
      </c>
      <c r="G171" s="143" t="s">
        <v>1749</v>
      </c>
      <c r="H171" s="126" t="str">
        <f t="shared" si="36"/>
        <v>N/A</v>
      </c>
      <c r="I171" s="127" t="s">
        <v>1749</v>
      </c>
      <c r="J171" s="127" t="s">
        <v>1749</v>
      </c>
      <c r="K171" s="143" t="s">
        <v>213</v>
      </c>
      <c r="L171" s="98" t="str">
        <f t="shared" si="38"/>
        <v>N/A</v>
      </c>
    </row>
    <row r="172" spans="1:16" s="13" customFormat="1" ht="12" customHeight="1" x14ac:dyDescent="0.25">
      <c r="A172" s="175" t="s">
        <v>1619</v>
      </c>
      <c r="B172" s="176"/>
      <c r="C172" s="176"/>
      <c r="D172" s="176"/>
      <c r="E172" s="176"/>
      <c r="F172" s="176"/>
      <c r="G172" s="176"/>
      <c r="H172" s="176"/>
      <c r="I172" s="176"/>
      <c r="J172" s="176"/>
      <c r="K172" s="176"/>
      <c r="L172" s="177"/>
    </row>
    <row r="173" spans="1:16" s="13" customFormat="1" ht="12.75" customHeight="1" x14ac:dyDescent="0.25">
      <c r="A173" s="170" t="s">
        <v>1617</v>
      </c>
      <c r="B173" s="171"/>
      <c r="C173" s="171"/>
      <c r="D173" s="171"/>
      <c r="E173" s="171"/>
      <c r="F173" s="171"/>
      <c r="G173" s="171"/>
      <c r="H173" s="171"/>
      <c r="I173" s="171"/>
      <c r="J173" s="171"/>
      <c r="K173" s="171"/>
      <c r="L173" s="172"/>
    </row>
    <row r="174" spans="1:16" s="13" customFormat="1" x14ac:dyDescent="0.25">
      <c r="A174" s="173" t="s">
        <v>1705</v>
      </c>
      <c r="B174" s="173"/>
      <c r="C174" s="173"/>
      <c r="D174" s="173"/>
      <c r="E174" s="173"/>
      <c r="F174" s="173"/>
      <c r="G174" s="173"/>
      <c r="H174" s="173"/>
      <c r="I174" s="173"/>
      <c r="J174" s="173"/>
      <c r="K174" s="173"/>
      <c r="L174" s="174"/>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ht="55.5" customHeight="1" x14ac:dyDescent="0.3">
      <c r="A2" s="190" t="s">
        <v>1579</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ht="13" x14ac:dyDescent="0.3">
      <c r="A4" s="193" t="s">
        <v>647</v>
      </c>
      <c r="B4" s="194"/>
      <c r="C4" s="194"/>
      <c r="D4" s="194"/>
      <c r="E4" s="194"/>
      <c r="F4" s="194"/>
      <c r="G4" s="194"/>
      <c r="H4" s="194"/>
      <c r="I4" s="194"/>
      <c r="J4" s="194"/>
      <c r="K4" s="194"/>
      <c r="L4" s="195"/>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119" t="s">
        <v>0</v>
      </c>
      <c r="B6" s="1" t="s">
        <v>213</v>
      </c>
      <c r="C6" s="1">
        <v>775845</v>
      </c>
      <c r="D6" s="7" t="str">
        <f t="shared" ref="D6:D11" si="0">IF($B6="N/A","N/A",IF(C6&gt;10,"No",IF(C6&lt;-10,"No","Yes")))</f>
        <v>N/A</v>
      </c>
      <c r="E6" s="1">
        <v>817994</v>
      </c>
      <c r="F6" s="7" t="str">
        <f t="shared" ref="F6:F11" si="1">IF($B6="N/A","N/A",IF(E6&gt;10,"No",IF(E6&lt;-10,"No","Yes")))</f>
        <v>N/A</v>
      </c>
      <c r="G6" s="1">
        <v>950633</v>
      </c>
      <c r="H6" s="7" t="str">
        <f t="shared" ref="H6:H11" si="2">IF($B6="N/A","N/A",IF(G6&gt;10,"No",IF(G6&lt;-10,"No","Yes")))</f>
        <v>N/A</v>
      </c>
      <c r="I6" s="8">
        <v>5.4329999999999998</v>
      </c>
      <c r="J6" s="8">
        <v>16.22</v>
      </c>
      <c r="K6" s="1" t="s">
        <v>734</v>
      </c>
      <c r="L6" s="87" t="str">
        <f t="shared" ref="L6:L14" si="3">IF(J6="Div by 0", "N/A", IF(K6="N/A","N/A", IF(J6&gt;VALUE(MID(K6,1,2)), "No", IF(J6&lt;-1*VALUE(MID(K6,1,2)), "No", "Yes"))))</f>
        <v>Yes</v>
      </c>
    </row>
    <row r="7" spans="1:12" x14ac:dyDescent="0.25">
      <c r="A7" s="119" t="s">
        <v>100</v>
      </c>
      <c r="B7" s="27" t="s">
        <v>213</v>
      </c>
      <c r="C7" s="1">
        <v>53856</v>
      </c>
      <c r="D7" s="7" t="str">
        <f t="shared" si="0"/>
        <v>N/A</v>
      </c>
      <c r="E7" s="1">
        <v>54758</v>
      </c>
      <c r="F7" s="7" t="str">
        <f t="shared" si="1"/>
        <v>N/A</v>
      </c>
      <c r="G7" s="1">
        <v>2275</v>
      </c>
      <c r="H7" s="7" t="str">
        <f t="shared" si="2"/>
        <v>N/A</v>
      </c>
      <c r="I7" s="8">
        <v>1.675</v>
      </c>
      <c r="J7" s="8">
        <v>-95.8</v>
      </c>
      <c r="K7" s="27" t="s">
        <v>734</v>
      </c>
      <c r="L7" s="87" t="str">
        <f t="shared" si="3"/>
        <v>No</v>
      </c>
    </row>
    <row r="8" spans="1:12" x14ac:dyDescent="0.25">
      <c r="A8" s="119" t="s">
        <v>101</v>
      </c>
      <c r="B8" s="27" t="s">
        <v>213</v>
      </c>
      <c r="C8" s="1">
        <v>64583</v>
      </c>
      <c r="D8" s="7" t="str">
        <f t="shared" si="0"/>
        <v>N/A</v>
      </c>
      <c r="E8" s="1">
        <v>62766</v>
      </c>
      <c r="F8" s="7" t="str">
        <f t="shared" si="1"/>
        <v>N/A</v>
      </c>
      <c r="G8" s="1">
        <v>775</v>
      </c>
      <c r="H8" s="7" t="str">
        <f t="shared" si="2"/>
        <v>N/A</v>
      </c>
      <c r="I8" s="8">
        <v>-2.81</v>
      </c>
      <c r="J8" s="8">
        <v>-98.8</v>
      </c>
      <c r="K8" s="27" t="s">
        <v>734</v>
      </c>
      <c r="L8" s="87" t="str">
        <f t="shared" si="3"/>
        <v>No</v>
      </c>
    </row>
    <row r="9" spans="1:12" x14ac:dyDescent="0.25">
      <c r="A9" s="119" t="s">
        <v>104</v>
      </c>
      <c r="B9" s="27" t="s">
        <v>213</v>
      </c>
      <c r="C9" s="1">
        <v>327823</v>
      </c>
      <c r="D9" s="7" t="str">
        <f t="shared" si="0"/>
        <v>N/A</v>
      </c>
      <c r="E9" s="1">
        <v>328517</v>
      </c>
      <c r="F9" s="7" t="str">
        <f t="shared" si="1"/>
        <v>N/A</v>
      </c>
      <c r="G9" s="1">
        <v>7950</v>
      </c>
      <c r="H9" s="7" t="str">
        <f t="shared" si="2"/>
        <v>N/A</v>
      </c>
      <c r="I9" s="8">
        <v>0.2117</v>
      </c>
      <c r="J9" s="8">
        <v>-97.6</v>
      </c>
      <c r="K9" s="27" t="s">
        <v>734</v>
      </c>
      <c r="L9" s="87" t="str">
        <f t="shared" si="3"/>
        <v>No</v>
      </c>
    </row>
    <row r="10" spans="1:12" x14ac:dyDescent="0.25">
      <c r="A10" s="119" t="s">
        <v>105</v>
      </c>
      <c r="B10" s="27" t="s">
        <v>213</v>
      </c>
      <c r="C10" s="1">
        <v>329583</v>
      </c>
      <c r="D10" s="7" t="str">
        <f t="shared" si="0"/>
        <v>N/A</v>
      </c>
      <c r="E10" s="1">
        <v>371953</v>
      </c>
      <c r="F10" s="7" t="str">
        <f t="shared" si="1"/>
        <v>N/A</v>
      </c>
      <c r="G10" s="1">
        <v>13860</v>
      </c>
      <c r="H10" s="7" t="str">
        <f t="shared" si="2"/>
        <v>N/A</v>
      </c>
      <c r="I10" s="8">
        <v>12.86</v>
      </c>
      <c r="J10" s="8">
        <v>-96.3</v>
      </c>
      <c r="K10" s="27" t="s">
        <v>734</v>
      </c>
      <c r="L10" s="87" t="str">
        <f t="shared" si="3"/>
        <v>No</v>
      </c>
    </row>
    <row r="11" spans="1:12" x14ac:dyDescent="0.25">
      <c r="A11" s="119" t="s">
        <v>77</v>
      </c>
      <c r="B11" s="1" t="s">
        <v>213</v>
      </c>
      <c r="C11" s="1">
        <v>658930.9</v>
      </c>
      <c r="D11" s="7" t="str">
        <f t="shared" si="0"/>
        <v>N/A</v>
      </c>
      <c r="E11" s="1">
        <v>661659.18000000005</v>
      </c>
      <c r="F11" s="7" t="str">
        <f t="shared" si="1"/>
        <v>N/A</v>
      </c>
      <c r="G11" s="1">
        <v>735750.44</v>
      </c>
      <c r="H11" s="7" t="str">
        <f t="shared" si="2"/>
        <v>N/A</v>
      </c>
      <c r="I11" s="8">
        <v>0.41399999999999998</v>
      </c>
      <c r="J11" s="8">
        <v>11.2</v>
      </c>
      <c r="K11" s="1" t="s">
        <v>735</v>
      </c>
      <c r="L11" s="87" t="str">
        <f t="shared" si="3"/>
        <v>No</v>
      </c>
    </row>
    <row r="12" spans="1:12" x14ac:dyDescent="0.25">
      <c r="A12" s="119" t="s">
        <v>115</v>
      </c>
      <c r="B12" s="1" t="s">
        <v>213</v>
      </c>
      <c r="C12" s="1">
        <v>88385</v>
      </c>
      <c r="D12" s="1" t="s">
        <v>213</v>
      </c>
      <c r="E12" s="1">
        <v>90086</v>
      </c>
      <c r="F12" s="1" t="s">
        <v>213</v>
      </c>
      <c r="G12" s="1">
        <v>93695</v>
      </c>
      <c r="H12" s="1" t="s">
        <v>213</v>
      </c>
      <c r="I12" s="8">
        <v>1.925</v>
      </c>
      <c r="J12" s="8">
        <v>4.0060000000000002</v>
      </c>
      <c r="K12" s="1" t="s">
        <v>735</v>
      </c>
      <c r="L12" s="87" t="str">
        <f t="shared" si="3"/>
        <v>Yes</v>
      </c>
    </row>
    <row r="13" spans="1:12" x14ac:dyDescent="0.25">
      <c r="A13" s="119" t="s">
        <v>446</v>
      </c>
      <c r="B13" s="1" t="s">
        <v>213</v>
      </c>
      <c r="C13" s="1">
        <v>48352</v>
      </c>
      <c r="D13" s="1" t="s">
        <v>213</v>
      </c>
      <c r="E13" s="1">
        <v>48890</v>
      </c>
      <c r="F13" s="1" t="s">
        <v>213</v>
      </c>
      <c r="G13" s="1">
        <v>1881</v>
      </c>
      <c r="H13" s="1" t="s">
        <v>213</v>
      </c>
      <c r="I13" s="8">
        <v>1.113</v>
      </c>
      <c r="J13" s="8">
        <v>-96.2</v>
      </c>
      <c r="K13" s="1" t="s">
        <v>735</v>
      </c>
      <c r="L13" s="87" t="str">
        <f t="shared" si="3"/>
        <v>No</v>
      </c>
    </row>
    <row r="14" spans="1:12" x14ac:dyDescent="0.25">
      <c r="A14" s="119" t="s">
        <v>447</v>
      </c>
      <c r="B14" s="1" t="s">
        <v>213</v>
      </c>
      <c r="C14" s="1">
        <v>33483</v>
      </c>
      <c r="D14" s="1" t="s">
        <v>213</v>
      </c>
      <c r="E14" s="1">
        <v>33406</v>
      </c>
      <c r="F14" s="1" t="s">
        <v>213</v>
      </c>
      <c r="G14" s="1">
        <v>331</v>
      </c>
      <c r="H14" s="1" t="s">
        <v>213</v>
      </c>
      <c r="I14" s="8">
        <v>-0.23</v>
      </c>
      <c r="J14" s="8">
        <v>-99</v>
      </c>
      <c r="K14" s="1" t="s">
        <v>735</v>
      </c>
      <c r="L14" s="87" t="str">
        <f t="shared" si="3"/>
        <v>No</v>
      </c>
    </row>
    <row r="15" spans="1:12" x14ac:dyDescent="0.25">
      <c r="A15" s="118" t="s">
        <v>58</v>
      </c>
      <c r="B15" s="27" t="s">
        <v>213</v>
      </c>
      <c r="C15" s="10">
        <v>6245669637</v>
      </c>
      <c r="D15" s="7" t="str">
        <f t="shared" ref="D15:D20" si="4">IF($B15="N/A","N/A",IF(C15&gt;10,"No",IF(C15&lt;-10,"No","Yes")))</f>
        <v>N/A</v>
      </c>
      <c r="E15" s="10">
        <v>7491083027</v>
      </c>
      <c r="F15" s="7" t="str">
        <f t="shared" ref="F15:F20" si="5">IF($B15="N/A","N/A",IF(E15&gt;10,"No",IF(E15&lt;-10,"No","Yes")))</f>
        <v>N/A</v>
      </c>
      <c r="G15" s="10">
        <v>8434089718</v>
      </c>
      <c r="H15" s="7" t="str">
        <f t="shared" ref="H15:H20" si="6">IF($B15="N/A","N/A",IF(G15&gt;10,"No",IF(G15&lt;-10,"No","Yes")))</f>
        <v>N/A</v>
      </c>
      <c r="I15" s="8">
        <v>19.940000000000001</v>
      </c>
      <c r="J15" s="8">
        <v>12.59</v>
      </c>
      <c r="K15" s="27" t="s">
        <v>734</v>
      </c>
      <c r="L15" s="87" t="str">
        <f t="shared" ref="L15:L20" si="7">IF(J15="Div by 0", "N/A", IF(K15="N/A","N/A", IF(J15&gt;VALUE(MID(K15,1,2)), "No", IF(J15&lt;-1*VALUE(MID(K15,1,2)), "No", "Yes"))))</f>
        <v>Yes</v>
      </c>
    </row>
    <row r="16" spans="1:12" x14ac:dyDescent="0.25">
      <c r="A16" s="118" t="s">
        <v>1105</v>
      </c>
      <c r="B16" s="27" t="s">
        <v>213</v>
      </c>
      <c r="C16" s="10">
        <v>8050.1513021000001</v>
      </c>
      <c r="D16" s="7" t="str">
        <f t="shared" si="4"/>
        <v>N/A</v>
      </c>
      <c r="E16" s="10">
        <v>9157.8703841000006</v>
      </c>
      <c r="F16" s="7" t="str">
        <f t="shared" si="5"/>
        <v>N/A</v>
      </c>
      <c r="G16" s="10">
        <v>8872.0775715</v>
      </c>
      <c r="H16" s="7" t="str">
        <f t="shared" si="6"/>
        <v>N/A</v>
      </c>
      <c r="I16" s="8">
        <v>13.76</v>
      </c>
      <c r="J16" s="8">
        <v>-3.12</v>
      </c>
      <c r="K16" s="27" t="s">
        <v>734</v>
      </c>
      <c r="L16" s="87" t="str">
        <f t="shared" si="7"/>
        <v>Yes</v>
      </c>
    </row>
    <row r="17" spans="1:12" x14ac:dyDescent="0.25">
      <c r="A17" s="118" t="s">
        <v>1205</v>
      </c>
      <c r="B17" s="27" t="s">
        <v>213</v>
      </c>
      <c r="C17" s="10">
        <v>30463.352477</v>
      </c>
      <c r="D17" s="7" t="str">
        <f t="shared" si="4"/>
        <v>N/A</v>
      </c>
      <c r="E17" s="10">
        <v>34293.140527000003</v>
      </c>
      <c r="F17" s="7" t="str">
        <f t="shared" si="5"/>
        <v>N/A</v>
      </c>
      <c r="G17" s="10">
        <v>8119.1714285999997</v>
      </c>
      <c r="H17" s="7" t="str">
        <f t="shared" si="6"/>
        <v>N/A</v>
      </c>
      <c r="I17" s="8">
        <v>12.57</v>
      </c>
      <c r="J17" s="8">
        <v>-76.3</v>
      </c>
      <c r="K17" s="27" t="s">
        <v>734</v>
      </c>
      <c r="L17" s="87" t="str">
        <f t="shared" si="7"/>
        <v>No</v>
      </c>
    </row>
    <row r="18" spans="1:12" x14ac:dyDescent="0.25">
      <c r="A18" s="118" t="s">
        <v>1206</v>
      </c>
      <c r="B18" s="27" t="s">
        <v>213</v>
      </c>
      <c r="C18" s="10">
        <v>30413.075871000001</v>
      </c>
      <c r="D18" s="7" t="str">
        <f t="shared" si="4"/>
        <v>N/A</v>
      </c>
      <c r="E18" s="10">
        <v>39681.560479</v>
      </c>
      <c r="F18" s="7" t="str">
        <f t="shared" si="5"/>
        <v>N/A</v>
      </c>
      <c r="G18" s="10">
        <v>6876.2529032000002</v>
      </c>
      <c r="H18" s="7" t="str">
        <f t="shared" si="6"/>
        <v>N/A</v>
      </c>
      <c r="I18" s="8">
        <v>30.48</v>
      </c>
      <c r="J18" s="8">
        <v>-82.7</v>
      </c>
      <c r="K18" s="27" t="s">
        <v>734</v>
      </c>
      <c r="L18" s="87" t="str">
        <f t="shared" si="7"/>
        <v>No</v>
      </c>
    </row>
    <row r="19" spans="1:12" x14ac:dyDescent="0.25">
      <c r="A19" s="118" t="s">
        <v>1207</v>
      </c>
      <c r="B19" s="27" t="s">
        <v>213</v>
      </c>
      <c r="C19" s="10">
        <v>3060.8027044999999</v>
      </c>
      <c r="D19" s="7" t="str">
        <f t="shared" si="4"/>
        <v>N/A</v>
      </c>
      <c r="E19" s="10">
        <v>3514.6812524000002</v>
      </c>
      <c r="F19" s="7" t="str">
        <f t="shared" si="5"/>
        <v>N/A</v>
      </c>
      <c r="G19" s="10">
        <v>322.79283019000002</v>
      </c>
      <c r="H19" s="7" t="str">
        <f t="shared" si="6"/>
        <v>N/A</v>
      </c>
      <c r="I19" s="8">
        <v>14.83</v>
      </c>
      <c r="J19" s="8">
        <v>-90.8</v>
      </c>
      <c r="K19" s="27" t="s">
        <v>734</v>
      </c>
      <c r="L19" s="87" t="str">
        <f t="shared" si="7"/>
        <v>No</v>
      </c>
    </row>
    <row r="20" spans="1:12" x14ac:dyDescent="0.25">
      <c r="A20" s="118" t="s">
        <v>1208</v>
      </c>
      <c r="B20" s="27" t="s">
        <v>213</v>
      </c>
      <c r="C20" s="10">
        <v>4968.2966718999996</v>
      </c>
      <c r="D20" s="7" t="str">
        <f t="shared" si="4"/>
        <v>N/A</v>
      </c>
      <c r="E20" s="10">
        <v>5290.9208206000003</v>
      </c>
      <c r="F20" s="7" t="str">
        <f t="shared" si="5"/>
        <v>N/A</v>
      </c>
      <c r="G20" s="10">
        <v>699.17207791999999</v>
      </c>
      <c r="H20" s="7" t="str">
        <f t="shared" si="6"/>
        <v>N/A</v>
      </c>
      <c r="I20" s="8">
        <v>6.4939999999999998</v>
      </c>
      <c r="J20" s="8">
        <v>-86.8</v>
      </c>
      <c r="K20" s="27" t="s">
        <v>734</v>
      </c>
      <c r="L20" s="87" t="str">
        <f t="shared" si="7"/>
        <v>No</v>
      </c>
    </row>
    <row r="21" spans="1:12" x14ac:dyDescent="0.25">
      <c r="A21" s="110" t="s">
        <v>1109</v>
      </c>
      <c r="B21" s="27" t="s">
        <v>213</v>
      </c>
      <c r="C21" s="10">
        <v>8255.8174904999996</v>
      </c>
      <c r="D21" s="7" t="str">
        <f t="shared" ref="D21:D22" si="8">IF($B21="N/A","N/A",IF(C21&gt;10,"No",IF(C21&lt;-10,"No","Yes")))</f>
        <v>N/A</v>
      </c>
      <c r="E21" s="10">
        <v>9231.0362344000005</v>
      </c>
      <c r="F21" s="7" t="str">
        <f t="shared" ref="F21:F22" si="9">IF($B21="N/A","N/A",IF(E21&gt;10,"No",IF(E21&lt;-10,"No","Yes")))</f>
        <v>N/A</v>
      </c>
      <c r="G21" s="10">
        <v>9165.1946301999997</v>
      </c>
      <c r="H21" s="7" t="str">
        <f t="shared" ref="H21:H22" si="10">IF($B21="N/A","N/A",IF(G21&gt;10,"No",IF(G21&lt;-10,"No","Yes")))</f>
        <v>N/A</v>
      </c>
      <c r="I21" s="8">
        <v>11.81</v>
      </c>
      <c r="J21" s="8">
        <v>-0.71299999999999997</v>
      </c>
      <c r="K21" s="27" t="s">
        <v>734</v>
      </c>
      <c r="L21" s="87" t="str">
        <f>IF(J21="Div by 0", "N/A", IF(OR(J21="N/A",K21="N/A"),"N/A", IF(J21&gt;VALUE(MID(K21,1,2)), "No", IF(J21&lt;-1*VALUE(MID(K21,1,2)), "No", "Yes"))))</f>
        <v>Yes</v>
      </c>
    </row>
    <row r="22" spans="1:12" x14ac:dyDescent="0.25">
      <c r="A22" s="110" t="s">
        <v>1110</v>
      </c>
      <c r="B22" s="27" t="s">
        <v>213</v>
      </c>
      <c r="C22" s="10">
        <v>7800.6637030000002</v>
      </c>
      <c r="D22" s="7" t="str">
        <f t="shared" si="8"/>
        <v>N/A</v>
      </c>
      <c r="E22" s="10">
        <v>9071.2810979000005</v>
      </c>
      <c r="F22" s="7" t="str">
        <f t="shared" si="9"/>
        <v>N/A</v>
      </c>
      <c r="G22" s="10">
        <v>8529.3372519999994</v>
      </c>
      <c r="H22" s="7" t="str">
        <f t="shared" si="10"/>
        <v>N/A</v>
      </c>
      <c r="I22" s="8">
        <v>16.29</v>
      </c>
      <c r="J22" s="8">
        <v>-5.97</v>
      </c>
      <c r="K22" s="27" t="s">
        <v>734</v>
      </c>
      <c r="L22" s="87" t="str">
        <f>IF(J22="Div by 0", "N/A", IF(OR(J22="N/A",K22="N/A"),"N/A", IF(J22&gt;VALUE(MID(K22,1,2)), "No", IF(J22&lt;-1*VALUE(MID(K22,1,2)), "No", "Yes"))))</f>
        <v>Yes</v>
      </c>
    </row>
    <row r="23" spans="1:12" x14ac:dyDescent="0.25">
      <c r="A23" s="118" t="s">
        <v>1209</v>
      </c>
      <c r="B23" s="27" t="s">
        <v>213</v>
      </c>
      <c r="C23" s="10">
        <v>29606.055971000002</v>
      </c>
      <c r="D23" s="7" t="str">
        <f>IF($B23="N/A","N/A",IF(C23&gt;10,"No",IF(C23&lt;-10,"No","Yes")))</f>
        <v>N/A</v>
      </c>
      <c r="E23" s="10">
        <v>35764.438426000001</v>
      </c>
      <c r="F23" s="7" t="str">
        <f>IF($B23="N/A","N/A",IF(E23&gt;10,"No",IF(E23&lt;-10,"No","Yes")))</f>
        <v>N/A</v>
      </c>
      <c r="G23" s="10">
        <v>41158.628282999998</v>
      </c>
      <c r="H23" s="7" t="str">
        <f>IF($B23="N/A","N/A",IF(G23&gt;10,"No",IF(G23&lt;-10,"No","Yes")))</f>
        <v>N/A</v>
      </c>
      <c r="I23" s="8">
        <v>20.8</v>
      </c>
      <c r="J23" s="8">
        <v>15.08</v>
      </c>
      <c r="K23" s="27" t="s">
        <v>734</v>
      </c>
      <c r="L23" s="87" t="str">
        <f>IF(J23="Div by 0", "N/A", IF(K23="N/A","N/A", IF(J23&gt;VALUE(MID(K23,1,2)), "No", IF(J23&lt;-1*VALUE(MID(K23,1,2)), "No", "Yes"))))</f>
        <v>Yes</v>
      </c>
    </row>
    <row r="24" spans="1:12" x14ac:dyDescent="0.25">
      <c r="A24" s="118" t="s">
        <v>1210</v>
      </c>
      <c r="B24" s="27" t="s">
        <v>213</v>
      </c>
      <c r="C24" s="10">
        <v>31551.112074000001</v>
      </c>
      <c r="D24" s="7" t="str">
        <f>IF($B24="N/A","N/A",IF(C24&gt;10,"No",IF(C24&lt;-10,"No","Yes")))</f>
        <v>N/A</v>
      </c>
      <c r="E24" s="10">
        <v>35609.376355</v>
      </c>
      <c r="F24" s="7" t="str">
        <f>IF($B24="N/A","N/A",IF(E24&gt;10,"No",IF(E24&lt;-10,"No","Yes")))</f>
        <v>N/A</v>
      </c>
      <c r="G24" s="10">
        <v>9121.0074428000007</v>
      </c>
      <c r="H24" s="7" t="str">
        <f>IF($B24="N/A","N/A",IF(G24&gt;10,"No",IF(G24&lt;-10,"No","Yes")))</f>
        <v>N/A</v>
      </c>
      <c r="I24" s="8">
        <v>12.86</v>
      </c>
      <c r="J24" s="8">
        <v>-74.400000000000006</v>
      </c>
      <c r="K24" s="27" t="s">
        <v>734</v>
      </c>
      <c r="L24" s="87" t="str">
        <f>IF(J24="Div by 0", "N/A", IF(K24="N/A","N/A", IF(J24&gt;VALUE(MID(K24,1,2)), "No", IF(J24&lt;-1*VALUE(MID(K24,1,2)), "No", "Yes"))))</f>
        <v>No</v>
      </c>
    </row>
    <row r="25" spans="1:12" x14ac:dyDescent="0.25">
      <c r="A25" s="118" t="s">
        <v>1211</v>
      </c>
      <c r="B25" s="27" t="s">
        <v>213</v>
      </c>
      <c r="C25" s="10">
        <v>31393.632172000001</v>
      </c>
      <c r="D25" s="7" t="str">
        <f>IF($B25="N/A","N/A",IF(C25&gt;10,"No",IF(C25&lt;-10,"No","Yes")))</f>
        <v>N/A</v>
      </c>
      <c r="E25" s="10">
        <v>42705.277225999998</v>
      </c>
      <c r="F25" s="7" t="str">
        <f>IF($B25="N/A","N/A",IF(E25&gt;10,"No",IF(E25&lt;-10,"No","Yes")))</f>
        <v>N/A</v>
      </c>
      <c r="G25" s="10">
        <v>6332.7311178</v>
      </c>
      <c r="H25" s="7" t="str">
        <f>IF($B25="N/A","N/A",IF(G25&gt;10,"No",IF(G25&lt;-10,"No","Yes")))</f>
        <v>N/A</v>
      </c>
      <c r="I25" s="8">
        <v>36.03</v>
      </c>
      <c r="J25" s="8">
        <v>-85.2</v>
      </c>
      <c r="K25" s="27" t="s">
        <v>734</v>
      </c>
      <c r="L25" s="87" t="str">
        <f>IF(J25="Div by 0", "N/A", IF(K25="N/A","N/A", IF(J25&gt;VALUE(MID(K25,1,2)), "No", IF(J25&lt;-1*VALUE(MID(K25,1,2)), "No", "Yes"))))</f>
        <v>No</v>
      </c>
    </row>
    <row r="26" spans="1:12" x14ac:dyDescent="0.25">
      <c r="A26" s="118" t="s">
        <v>1212</v>
      </c>
      <c r="B26" s="27" t="s">
        <v>213</v>
      </c>
      <c r="C26" s="10">
        <v>28212.920065999999</v>
      </c>
      <c r="D26" s="7" t="str">
        <f t="shared" ref="D26:D27" si="11">IF($B26="N/A","N/A",IF(C26&gt;10,"No",IF(C26&lt;-10,"No","Yes")))</f>
        <v>N/A</v>
      </c>
      <c r="E26" s="10">
        <v>32898.001474999997</v>
      </c>
      <c r="F26" s="7" t="str">
        <f t="shared" ref="F26:F30" si="12">IF($B26="N/A","N/A",IF(E26&gt;10,"No",IF(E26&lt;-10,"No","Yes")))</f>
        <v>N/A</v>
      </c>
      <c r="G26" s="10">
        <v>39999.033521999998</v>
      </c>
      <c r="H26" s="7" t="str">
        <f t="shared" ref="H26:H27" si="13">IF($B26="N/A","N/A",IF(G26&gt;10,"No",IF(G26&lt;-10,"No","Yes")))</f>
        <v>N/A</v>
      </c>
      <c r="I26" s="8">
        <v>16.61</v>
      </c>
      <c r="J26" s="8">
        <v>21.58</v>
      </c>
      <c r="K26" s="27" t="s">
        <v>734</v>
      </c>
      <c r="L26" s="87" t="str">
        <f>IF(J26="Div by 0", "N/A", IF(OR(J26="N/A",K26="N/A"),"N/A", IF(J26&gt;VALUE(MID(K26,1,2)), "No", IF(J26&lt;-1*VALUE(MID(K26,1,2)), "No", "Yes"))))</f>
        <v>Yes</v>
      </c>
    </row>
    <row r="27" spans="1:12" x14ac:dyDescent="0.25">
      <c r="A27" s="118" t="s">
        <v>1213</v>
      </c>
      <c r="B27" s="27" t="s">
        <v>213</v>
      </c>
      <c r="C27" s="10">
        <v>31893.785693000002</v>
      </c>
      <c r="D27" s="7" t="str">
        <f t="shared" si="11"/>
        <v>N/A</v>
      </c>
      <c r="E27" s="10">
        <v>40388.018854000002</v>
      </c>
      <c r="F27" s="7" t="str">
        <f t="shared" si="12"/>
        <v>N/A</v>
      </c>
      <c r="G27" s="10">
        <v>42989.626176999998</v>
      </c>
      <c r="H27" s="7" t="str">
        <f t="shared" si="13"/>
        <v>N/A</v>
      </c>
      <c r="I27" s="8">
        <v>26.63</v>
      </c>
      <c r="J27" s="8">
        <v>6.4420000000000002</v>
      </c>
      <c r="K27" s="27" t="s">
        <v>734</v>
      </c>
      <c r="L27" s="87" t="str">
        <f>IF(J27="Div by 0", "N/A", IF(OR(J27="N/A",K27="N/A"),"N/A", IF(J27&gt;VALUE(MID(K27,1,2)), "No", IF(J27&lt;-1*VALUE(MID(K27,1,2)), "No", "Yes"))))</f>
        <v>Yes</v>
      </c>
    </row>
    <row r="28" spans="1:12" x14ac:dyDescent="0.25">
      <c r="A28" s="136" t="s">
        <v>1214</v>
      </c>
      <c r="B28" s="10" t="s">
        <v>213</v>
      </c>
      <c r="C28" s="10" t="s">
        <v>1749</v>
      </c>
      <c r="D28" s="7" t="str">
        <f t="shared" ref="D28:D30" si="14">IF($B28="N/A","N/A",IF(C28&gt;10,"No",IF(C28&lt;-10,"No","Yes")))</f>
        <v>N/A</v>
      </c>
      <c r="E28" s="10" t="s">
        <v>1749</v>
      </c>
      <c r="F28" s="7" t="str">
        <f t="shared" si="12"/>
        <v>N/A</v>
      </c>
      <c r="G28" s="10" t="s">
        <v>1749</v>
      </c>
      <c r="H28" s="7" t="str">
        <f t="shared" ref="H28:H30" si="15">IF($B28="N/A","N/A",IF(G28&gt;10,"No",IF(G28&lt;-10,"No","Yes")))</f>
        <v>N/A</v>
      </c>
      <c r="I28" s="8" t="s">
        <v>1749</v>
      </c>
      <c r="J28" s="8" t="s">
        <v>1749</v>
      </c>
      <c r="K28" s="27" t="s">
        <v>734</v>
      </c>
      <c r="L28" s="87" t="str">
        <f>IF(J28="Div by 0", "N/A", IF(OR(J28="N/A",K28="N/A"),"N/A", IF(J28&gt;VALUE(MID(K28,1,2)), "No", IF(J28&lt;-1*VALUE(MID(K28,1,2)), "No", "Yes"))))</f>
        <v>N/A</v>
      </c>
    </row>
    <row r="29" spans="1:12" x14ac:dyDescent="0.25">
      <c r="A29" s="136" t="s">
        <v>1215</v>
      </c>
      <c r="B29" s="10" t="s">
        <v>213</v>
      </c>
      <c r="C29" s="10" t="s">
        <v>1749</v>
      </c>
      <c r="D29" s="7" t="str">
        <f t="shared" si="14"/>
        <v>N/A</v>
      </c>
      <c r="E29" s="10" t="s">
        <v>1749</v>
      </c>
      <c r="F29" s="7" t="str">
        <f t="shared" si="12"/>
        <v>N/A</v>
      </c>
      <c r="G29" s="10" t="s">
        <v>1749</v>
      </c>
      <c r="H29" s="7" t="str">
        <f t="shared" si="15"/>
        <v>N/A</v>
      </c>
      <c r="I29" s="8" t="s">
        <v>1749</v>
      </c>
      <c r="J29" s="8" t="s">
        <v>1749</v>
      </c>
      <c r="K29" s="27" t="s">
        <v>734</v>
      </c>
      <c r="L29" s="87" t="str">
        <f t="shared" ref="L29:L30" si="16">IF(J29="Div by 0", "N/A", IF(OR(J29="N/A",K29="N/A"),"N/A", IF(J29&gt;VALUE(MID(K29,1,2)), "No", IF(J29&lt;-1*VALUE(MID(K29,1,2)), "No", "Yes"))))</f>
        <v>N/A</v>
      </c>
    </row>
    <row r="30" spans="1:12" x14ac:dyDescent="0.25">
      <c r="A30" s="136" t="s">
        <v>1216</v>
      </c>
      <c r="B30" s="10" t="s">
        <v>213</v>
      </c>
      <c r="C30" s="10" t="s">
        <v>1749</v>
      </c>
      <c r="D30" s="7" t="str">
        <f t="shared" si="14"/>
        <v>N/A</v>
      </c>
      <c r="E30" s="10" t="s">
        <v>1749</v>
      </c>
      <c r="F30" s="7" t="str">
        <f t="shared" si="12"/>
        <v>N/A</v>
      </c>
      <c r="G30" s="10" t="s">
        <v>1749</v>
      </c>
      <c r="H30" s="7" t="str">
        <f t="shared" si="15"/>
        <v>N/A</v>
      </c>
      <c r="I30" s="8" t="s">
        <v>1749</v>
      </c>
      <c r="J30" s="8" t="s">
        <v>1749</v>
      </c>
      <c r="K30" s="27" t="s">
        <v>734</v>
      </c>
      <c r="L30" s="87" t="str">
        <f t="shared" si="16"/>
        <v>N/A</v>
      </c>
    </row>
    <row r="31" spans="1:12" x14ac:dyDescent="0.25">
      <c r="A31" s="144" t="s">
        <v>2</v>
      </c>
      <c r="B31" s="23" t="s">
        <v>213</v>
      </c>
      <c r="C31" s="9">
        <v>0</v>
      </c>
      <c r="D31" s="7" t="str">
        <f t="shared" ref="D31:D69" si="17">IF($B31="N/A","N/A",IF(C31&gt;10,"No",IF(C31&lt;-10,"No","Yes")))</f>
        <v>N/A</v>
      </c>
      <c r="E31" s="9">
        <v>0</v>
      </c>
      <c r="F31" s="7" t="str">
        <f t="shared" ref="F31:F69" si="18">IF($B31="N/A","N/A",IF(E31&gt;10,"No",IF(E31&lt;-10,"No","Yes")))</f>
        <v>N/A</v>
      </c>
      <c r="G31" s="9">
        <v>0</v>
      </c>
      <c r="H31" s="7" t="str">
        <f t="shared" ref="H31:H69" si="19">IF($B31="N/A","N/A",IF(G31&gt;10,"No",IF(G31&lt;-10,"No","Yes")))</f>
        <v>N/A</v>
      </c>
      <c r="I31" s="8" t="s">
        <v>1749</v>
      </c>
      <c r="J31" s="8" t="s">
        <v>1749</v>
      </c>
      <c r="K31" s="27" t="s">
        <v>734</v>
      </c>
      <c r="L31" s="87" t="str">
        <f t="shared" ref="L31:L99" si="20">IF(J31="Div by 0", "N/A", IF(K31="N/A","N/A", IF(J31&gt;VALUE(MID(K31,1,2)), "No", IF(J31&lt;-1*VALUE(MID(K31,1,2)), "No", "Yes"))))</f>
        <v>N/A</v>
      </c>
    </row>
    <row r="32" spans="1:12" x14ac:dyDescent="0.25">
      <c r="A32" s="144" t="s">
        <v>22</v>
      </c>
      <c r="B32" s="23" t="s">
        <v>213</v>
      </c>
      <c r="C32" s="1">
        <v>0</v>
      </c>
      <c r="D32" s="7" t="str">
        <f t="shared" si="17"/>
        <v>N/A</v>
      </c>
      <c r="E32" s="1">
        <v>0</v>
      </c>
      <c r="F32" s="7" t="str">
        <f t="shared" si="18"/>
        <v>N/A</v>
      </c>
      <c r="G32" s="1">
        <v>0</v>
      </c>
      <c r="H32" s="7" t="str">
        <f t="shared" si="19"/>
        <v>N/A</v>
      </c>
      <c r="I32" s="8" t="s">
        <v>1749</v>
      </c>
      <c r="J32" s="8" t="s">
        <v>1749</v>
      </c>
      <c r="K32" s="27" t="s">
        <v>734</v>
      </c>
      <c r="L32" s="87" t="str">
        <f t="shared" si="20"/>
        <v>N/A</v>
      </c>
    </row>
    <row r="33" spans="1:12" x14ac:dyDescent="0.25">
      <c r="A33" s="144" t="s">
        <v>448</v>
      </c>
      <c r="B33" s="27" t="s">
        <v>213</v>
      </c>
      <c r="C33" s="1">
        <v>0</v>
      </c>
      <c r="D33" s="1" t="str">
        <f t="shared" si="17"/>
        <v>N/A</v>
      </c>
      <c r="E33" s="1">
        <v>0</v>
      </c>
      <c r="F33" s="1" t="str">
        <f t="shared" si="18"/>
        <v>N/A</v>
      </c>
      <c r="G33" s="1">
        <v>0</v>
      </c>
      <c r="H33" s="7" t="str">
        <f t="shared" si="19"/>
        <v>N/A</v>
      </c>
      <c r="I33" s="8" t="s">
        <v>1749</v>
      </c>
      <c r="J33" s="8" t="s">
        <v>1749</v>
      </c>
      <c r="K33" s="27" t="s">
        <v>734</v>
      </c>
      <c r="L33" s="87" t="str">
        <f t="shared" si="20"/>
        <v>N/A</v>
      </c>
    </row>
    <row r="34" spans="1:12" x14ac:dyDescent="0.25">
      <c r="A34" s="144" t="s">
        <v>1217</v>
      </c>
      <c r="B34" s="3" t="s">
        <v>213</v>
      </c>
      <c r="C34" s="1">
        <v>0</v>
      </c>
      <c r="D34" s="5" t="str">
        <f t="shared" ref="D34:D38" si="21">IF($B34="N/A","N/A",IF(C34&lt;0,"No","Yes"))</f>
        <v>N/A</v>
      </c>
      <c r="E34" s="1">
        <v>0</v>
      </c>
      <c r="F34" s="5" t="str">
        <f t="shared" ref="F34:F38" si="22">IF($B34="N/A","N/A",IF(E34&lt;0,"No","Yes"))</f>
        <v>N/A</v>
      </c>
      <c r="G34" s="1">
        <v>0</v>
      </c>
      <c r="H34" s="5" t="str">
        <f t="shared" ref="H34:H38" si="23">IF($B34="N/A","N/A",IF(G34&lt;0,"No","Yes"))</f>
        <v>N/A</v>
      </c>
      <c r="I34" s="8" t="s">
        <v>1749</v>
      </c>
      <c r="J34" s="8" t="s">
        <v>1749</v>
      </c>
      <c r="K34" s="1" t="s">
        <v>734</v>
      </c>
      <c r="L34" s="87" t="str">
        <f t="shared" si="20"/>
        <v>N/A</v>
      </c>
    </row>
    <row r="35" spans="1:12" x14ac:dyDescent="0.25">
      <c r="A35" s="144" t="s">
        <v>1218</v>
      </c>
      <c r="B35" s="3" t="s">
        <v>213</v>
      </c>
      <c r="C35" s="1">
        <v>0</v>
      </c>
      <c r="D35" s="5" t="str">
        <f t="shared" si="21"/>
        <v>N/A</v>
      </c>
      <c r="E35" s="1">
        <v>0</v>
      </c>
      <c r="F35" s="5" t="str">
        <f t="shared" si="22"/>
        <v>N/A</v>
      </c>
      <c r="G35" s="1">
        <v>0</v>
      </c>
      <c r="H35" s="5" t="str">
        <f t="shared" si="23"/>
        <v>N/A</v>
      </c>
      <c r="I35" s="8" t="s">
        <v>1749</v>
      </c>
      <c r="J35" s="8" t="s">
        <v>1749</v>
      </c>
      <c r="K35" s="1" t="s">
        <v>734</v>
      </c>
      <c r="L35" s="87" t="str">
        <f t="shared" si="20"/>
        <v>N/A</v>
      </c>
    </row>
    <row r="36" spans="1:12" x14ac:dyDescent="0.25">
      <c r="A36" s="144" t="s">
        <v>1219</v>
      </c>
      <c r="B36" s="3" t="s">
        <v>213</v>
      </c>
      <c r="C36" s="1">
        <v>0</v>
      </c>
      <c r="D36" s="5" t="str">
        <f t="shared" si="21"/>
        <v>N/A</v>
      </c>
      <c r="E36" s="1">
        <v>0</v>
      </c>
      <c r="F36" s="5" t="str">
        <f t="shared" si="22"/>
        <v>N/A</v>
      </c>
      <c r="G36" s="1">
        <v>0</v>
      </c>
      <c r="H36" s="5" t="str">
        <f t="shared" si="23"/>
        <v>N/A</v>
      </c>
      <c r="I36" s="8" t="s">
        <v>1749</v>
      </c>
      <c r="J36" s="8" t="s">
        <v>1749</v>
      </c>
      <c r="K36" s="1" t="s">
        <v>734</v>
      </c>
      <c r="L36" s="87" t="str">
        <f t="shared" si="20"/>
        <v>N/A</v>
      </c>
    </row>
    <row r="37" spans="1:12" x14ac:dyDescent="0.25">
      <c r="A37" s="144" t="s">
        <v>1220</v>
      </c>
      <c r="B37" s="3" t="s">
        <v>213</v>
      </c>
      <c r="C37" s="1">
        <v>0</v>
      </c>
      <c r="D37" s="5" t="str">
        <f t="shared" si="21"/>
        <v>N/A</v>
      </c>
      <c r="E37" s="1">
        <v>0</v>
      </c>
      <c r="F37" s="5" t="str">
        <f t="shared" si="22"/>
        <v>N/A</v>
      </c>
      <c r="G37" s="1">
        <v>0</v>
      </c>
      <c r="H37" s="5" t="str">
        <f t="shared" si="23"/>
        <v>N/A</v>
      </c>
      <c r="I37" s="8" t="s">
        <v>1749</v>
      </c>
      <c r="J37" s="8" t="s">
        <v>1749</v>
      </c>
      <c r="K37" s="1" t="s">
        <v>734</v>
      </c>
      <c r="L37" s="87" t="str">
        <f t="shared" si="20"/>
        <v>N/A</v>
      </c>
    </row>
    <row r="38" spans="1:12" x14ac:dyDescent="0.25">
      <c r="A38" s="144" t="s">
        <v>1221</v>
      </c>
      <c r="B38" s="3" t="s">
        <v>213</v>
      </c>
      <c r="C38" s="1">
        <v>0</v>
      </c>
      <c r="D38" s="5" t="str">
        <f t="shared" si="21"/>
        <v>N/A</v>
      </c>
      <c r="E38" s="1">
        <v>0</v>
      </c>
      <c r="F38" s="5" t="str">
        <f t="shared" si="22"/>
        <v>N/A</v>
      </c>
      <c r="G38" s="1">
        <v>0</v>
      </c>
      <c r="H38" s="5" t="str">
        <f t="shared" si="23"/>
        <v>N/A</v>
      </c>
      <c r="I38" s="8" t="s">
        <v>1749</v>
      </c>
      <c r="J38" s="8" t="s">
        <v>1749</v>
      </c>
      <c r="K38" s="1" t="s">
        <v>734</v>
      </c>
      <c r="L38" s="87" t="str">
        <f t="shared" si="20"/>
        <v>N/A</v>
      </c>
    </row>
    <row r="39" spans="1:12" x14ac:dyDescent="0.25">
      <c r="A39" s="144" t="s">
        <v>449</v>
      </c>
      <c r="B39" s="27" t="s">
        <v>213</v>
      </c>
      <c r="C39" s="1">
        <v>0</v>
      </c>
      <c r="D39" s="1" t="str">
        <f t="shared" si="17"/>
        <v>N/A</v>
      </c>
      <c r="E39" s="1">
        <v>0</v>
      </c>
      <c r="F39" s="1" t="str">
        <f t="shared" si="18"/>
        <v>N/A</v>
      </c>
      <c r="G39" s="1">
        <v>0</v>
      </c>
      <c r="H39" s="7" t="str">
        <f t="shared" si="19"/>
        <v>N/A</v>
      </c>
      <c r="I39" s="8" t="s">
        <v>1749</v>
      </c>
      <c r="J39" s="8" t="s">
        <v>1749</v>
      </c>
      <c r="K39" s="27" t="s">
        <v>734</v>
      </c>
      <c r="L39" s="87" t="str">
        <f t="shared" si="20"/>
        <v>N/A</v>
      </c>
    </row>
    <row r="40" spans="1:12" x14ac:dyDescent="0.25">
      <c r="A40" s="144" t="s">
        <v>1222</v>
      </c>
      <c r="B40" s="3" t="s">
        <v>213</v>
      </c>
      <c r="C40" s="1">
        <v>0</v>
      </c>
      <c r="D40" s="5" t="str">
        <f t="shared" ref="D40:D45" si="24">IF($B40="N/A","N/A",IF(C40&lt;0,"No","Yes"))</f>
        <v>N/A</v>
      </c>
      <c r="E40" s="1">
        <v>0</v>
      </c>
      <c r="F40" s="5" t="str">
        <f t="shared" ref="F40:F45" si="25">IF($B40="N/A","N/A",IF(E40&lt;0,"No","Yes"))</f>
        <v>N/A</v>
      </c>
      <c r="G40" s="1">
        <v>0</v>
      </c>
      <c r="H40" s="5" t="str">
        <f t="shared" ref="H40:H45" si="26">IF($B40="N/A","N/A",IF(G40&lt;0,"No","Yes"))</f>
        <v>N/A</v>
      </c>
      <c r="I40" s="8" t="s">
        <v>1749</v>
      </c>
      <c r="J40" s="8" t="s">
        <v>1749</v>
      </c>
      <c r="K40" s="1" t="s">
        <v>734</v>
      </c>
      <c r="L40" s="87" t="str">
        <f t="shared" si="20"/>
        <v>N/A</v>
      </c>
    </row>
    <row r="41" spans="1:12" x14ac:dyDescent="0.25">
      <c r="A41" s="144" t="s">
        <v>1223</v>
      </c>
      <c r="B41" s="3" t="s">
        <v>213</v>
      </c>
      <c r="C41" s="1">
        <v>0</v>
      </c>
      <c r="D41" s="5" t="str">
        <f t="shared" si="24"/>
        <v>N/A</v>
      </c>
      <c r="E41" s="1">
        <v>0</v>
      </c>
      <c r="F41" s="5" t="str">
        <f t="shared" si="25"/>
        <v>N/A</v>
      </c>
      <c r="G41" s="1">
        <v>0</v>
      </c>
      <c r="H41" s="5" t="str">
        <f t="shared" si="26"/>
        <v>N/A</v>
      </c>
      <c r="I41" s="8" t="s">
        <v>1749</v>
      </c>
      <c r="J41" s="8" t="s">
        <v>1749</v>
      </c>
      <c r="K41" s="1" t="s">
        <v>734</v>
      </c>
      <c r="L41" s="87" t="str">
        <f t="shared" si="20"/>
        <v>N/A</v>
      </c>
    </row>
    <row r="42" spans="1:12" x14ac:dyDescent="0.25">
      <c r="A42" s="144" t="s">
        <v>1224</v>
      </c>
      <c r="B42" s="3" t="s">
        <v>213</v>
      </c>
      <c r="C42" s="1">
        <v>0</v>
      </c>
      <c r="D42" s="5" t="str">
        <f t="shared" si="24"/>
        <v>N/A</v>
      </c>
      <c r="E42" s="1">
        <v>0</v>
      </c>
      <c r="F42" s="5" t="str">
        <f t="shared" si="25"/>
        <v>N/A</v>
      </c>
      <c r="G42" s="1">
        <v>0</v>
      </c>
      <c r="H42" s="5" t="str">
        <f t="shared" si="26"/>
        <v>N/A</v>
      </c>
      <c r="I42" s="8" t="s">
        <v>1749</v>
      </c>
      <c r="J42" s="8" t="s">
        <v>1749</v>
      </c>
      <c r="K42" s="1" t="s">
        <v>734</v>
      </c>
      <c r="L42" s="87" t="str">
        <f t="shared" si="20"/>
        <v>N/A</v>
      </c>
    </row>
    <row r="43" spans="1:12" x14ac:dyDescent="0.25">
      <c r="A43" s="144" t="s">
        <v>1225</v>
      </c>
      <c r="B43" s="3" t="s">
        <v>213</v>
      </c>
      <c r="C43" s="1">
        <v>0</v>
      </c>
      <c r="D43" s="5" t="str">
        <f t="shared" si="24"/>
        <v>N/A</v>
      </c>
      <c r="E43" s="1">
        <v>0</v>
      </c>
      <c r="F43" s="5" t="str">
        <f t="shared" si="25"/>
        <v>N/A</v>
      </c>
      <c r="G43" s="1">
        <v>0</v>
      </c>
      <c r="H43" s="5" t="str">
        <f t="shared" si="26"/>
        <v>N/A</v>
      </c>
      <c r="I43" s="8" t="s">
        <v>1749</v>
      </c>
      <c r="J43" s="8" t="s">
        <v>1749</v>
      </c>
      <c r="K43" s="1" t="s">
        <v>734</v>
      </c>
      <c r="L43" s="87" t="str">
        <f t="shared" si="20"/>
        <v>N/A</v>
      </c>
    </row>
    <row r="44" spans="1:12" x14ac:dyDescent="0.25">
      <c r="A44" s="144" t="s">
        <v>1226</v>
      </c>
      <c r="B44" s="3" t="s">
        <v>213</v>
      </c>
      <c r="C44" s="1">
        <v>0</v>
      </c>
      <c r="D44" s="5" t="str">
        <f t="shared" si="24"/>
        <v>N/A</v>
      </c>
      <c r="E44" s="1">
        <v>0</v>
      </c>
      <c r="F44" s="5" t="str">
        <f t="shared" si="25"/>
        <v>N/A</v>
      </c>
      <c r="G44" s="1">
        <v>0</v>
      </c>
      <c r="H44" s="5" t="str">
        <f t="shared" si="26"/>
        <v>N/A</v>
      </c>
      <c r="I44" s="8" t="s">
        <v>1749</v>
      </c>
      <c r="J44" s="8" t="s">
        <v>1749</v>
      </c>
      <c r="K44" s="1" t="s">
        <v>734</v>
      </c>
      <c r="L44" s="87" t="str">
        <f t="shared" si="20"/>
        <v>N/A</v>
      </c>
    </row>
    <row r="45" spans="1:12" x14ac:dyDescent="0.25">
      <c r="A45" s="144" t="s">
        <v>1227</v>
      </c>
      <c r="B45" s="3" t="s">
        <v>213</v>
      </c>
      <c r="C45" s="1">
        <v>0</v>
      </c>
      <c r="D45" s="5" t="str">
        <f t="shared" si="24"/>
        <v>N/A</v>
      </c>
      <c r="E45" s="1">
        <v>0</v>
      </c>
      <c r="F45" s="5" t="str">
        <f t="shared" si="25"/>
        <v>N/A</v>
      </c>
      <c r="G45" s="1">
        <v>0</v>
      </c>
      <c r="H45" s="5" t="str">
        <f t="shared" si="26"/>
        <v>N/A</v>
      </c>
      <c r="I45" s="8" t="s">
        <v>1749</v>
      </c>
      <c r="J45" s="8" t="s">
        <v>1749</v>
      </c>
      <c r="K45" s="1" t="s">
        <v>734</v>
      </c>
      <c r="L45" s="87" t="str">
        <f t="shared" si="20"/>
        <v>N/A</v>
      </c>
    </row>
    <row r="46" spans="1:12" x14ac:dyDescent="0.25">
      <c r="A46" s="144" t="s">
        <v>450</v>
      </c>
      <c r="B46" s="27" t="s">
        <v>213</v>
      </c>
      <c r="C46" s="1">
        <v>0</v>
      </c>
      <c r="D46" s="1" t="str">
        <f t="shared" si="17"/>
        <v>N/A</v>
      </c>
      <c r="E46" s="1">
        <v>0</v>
      </c>
      <c r="F46" s="1" t="str">
        <f t="shared" si="18"/>
        <v>N/A</v>
      </c>
      <c r="G46" s="1">
        <v>0</v>
      </c>
      <c r="H46" s="7" t="str">
        <f t="shared" si="19"/>
        <v>N/A</v>
      </c>
      <c r="I46" s="8" t="s">
        <v>1749</v>
      </c>
      <c r="J46" s="8" t="s">
        <v>1749</v>
      </c>
      <c r="K46" s="27" t="s">
        <v>734</v>
      </c>
      <c r="L46" s="87" t="str">
        <f t="shared" si="20"/>
        <v>N/A</v>
      </c>
    </row>
    <row r="47" spans="1:12" x14ac:dyDescent="0.25">
      <c r="A47" s="144" t="s">
        <v>1228</v>
      </c>
      <c r="B47" s="3" t="s">
        <v>213</v>
      </c>
      <c r="C47" s="1">
        <v>0</v>
      </c>
      <c r="D47" s="5" t="str">
        <f t="shared" ref="D47:D53" si="27">IF($B47="N/A","N/A",IF(C47&lt;0,"No","Yes"))</f>
        <v>N/A</v>
      </c>
      <c r="E47" s="1">
        <v>0</v>
      </c>
      <c r="F47" s="5" t="str">
        <f t="shared" ref="F47:F53" si="28">IF($B47="N/A","N/A",IF(E47&lt;0,"No","Yes"))</f>
        <v>N/A</v>
      </c>
      <c r="G47" s="1">
        <v>0</v>
      </c>
      <c r="H47" s="5" t="str">
        <f t="shared" ref="H47:H53" si="29">IF($B47="N/A","N/A",IF(G47&lt;0,"No","Yes"))</f>
        <v>N/A</v>
      </c>
      <c r="I47" s="8" t="s">
        <v>1749</v>
      </c>
      <c r="J47" s="8" t="s">
        <v>1749</v>
      </c>
      <c r="K47" s="1" t="s">
        <v>734</v>
      </c>
      <c r="L47" s="87" t="str">
        <f t="shared" si="20"/>
        <v>N/A</v>
      </c>
    </row>
    <row r="48" spans="1:12" x14ac:dyDescent="0.25">
      <c r="A48" s="144" t="s">
        <v>1229</v>
      </c>
      <c r="B48" s="3" t="s">
        <v>213</v>
      </c>
      <c r="C48" s="1">
        <v>0</v>
      </c>
      <c r="D48" s="5" t="str">
        <f t="shared" si="27"/>
        <v>N/A</v>
      </c>
      <c r="E48" s="1">
        <v>0</v>
      </c>
      <c r="F48" s="5" t="str">
        <f t="shared" si="28"/>
        <v>N/A</v>
      </c>
      <c r="G48" s="1">
        <v>0</v>
      </c>
      <c r="H48" s="5" t="str">
        <f t="shared" si="29"/>
        <v>N/A</v>
      </c>
      <c r="I48" s="8" t="s">
        <v>1749</v>
      </c>
      <c r="J48" s="8" t="s">
        <v>1749</v>
      </c>
      <c r="K48" s="1" t="s">
        <v>734</v>
      </c>
      <c r="L48" s="87" t="str">
        <f t="shared" si="20"/>
        <v>N/A</v>
      </c>
    </row>
    <row r="49" spans="1:12" x14ac:dyDescent="0.25">
      <c r="A49" s="144" t="s">
        <v>1230</v>
      </c>
      <c r="B49" s="3" t="s">
        <v>213</v>
      </c>
      <c r="C49" s="1">
        <v>0</v>
      </c>
      <c r="D49" s="5" t="str">
        <f t="shared" si="27"/>
        <v>N/A</v>
      </c>
      <c r="E49" s="1">
        <v>0</v>
      </c>
      <c r="F49" s="5" t="str">
        <f t="shared" si="28"/>
        <v>N/A</v>
      </c>
      <c r="G49" s="1">
        <v>0</v>
      </c>
      <c r="H49" s="5" t="str">
        <f t="shared" si="29"/>
        <v>N/A</v>
      </c>
      <c r="I49" s="8" t="s">
        <v>1749</v>
      </c>
      <c r="J49" s="8" t="s">
        <v>1749</v>
      </c>
      <c r="K49" s="1" t="s">
        <v>734</v>
      </c>
      <c r="L49" s="87" t="str">
        <f t="shared" si="20"/>
        <v>N/A</v>
      </c>
    </row>
    <row r="50" spans="1:12" x14ac:dyDescent="0.25">
      <c r="A50" s="144" t="s">
        <v>1231</v>
      </c>
      <c r="B50" s="3" t="s">
        <v>213</v>
      </c>
      <c r="C50" s="1">
        <v>0</v>
      </c>
      <c r="D50" s="5" t="str">
        <f t="shared" si="27"/>
        <v>N/A</v>
      </c>
      <c r="E50" s="1">
        <v>0</v>
      </c>
      <c r="F50" s="5" t="str">
        <f t="shared" si="28"/>
        <v>N/A</v>
      </c>
      <c r="G50" s="1">
        <v>0</v>
      </c>
      <c r="H50" s="5" t="str">
        <f t="shared" si="29"/>
        <v>N/A</v>
      </c>
      <c r="I50" s="8" t="s">
        <v>1749</v>
      </c>
      <c r="J50" s="8" t="s">
        <v>1749</v>
      </c>
      <c r="K50" s="1" t="s">
        <v>734</v>
      </c>
      <c r="L50" s="87" t="str">
        <f t="shared" si="20"/>
        <v>N/A</v>
      </c>
    </row>
    <row r="51" spans="1:12" x14ac:dyDescent="0.25">
      <c r="A51" s="144" t="s">
        <v>1232</v>
      </c>
      <c r="B51" s="3" t="s">
        <v>213</v>
      </c>
      <c r="C51" s="1">
        <v>0</v>
      </c>
      <c r="D51" s="5" t="str">
        <f t="shared" si="27"/>
        <v>N/A</v>
      </c>
      <c r="E51" s="1">
        <v>0</v>
      </c>
      <c r="F51" s="5" t="str">
        <f t="shared" si="28"/>
        <v>N/A</v>
      </c>
      <c r="G51" s="1">
        <v>0</v>
      </c>
      <c r="H51" s="5" t="str">
        <f t="shared" si="29"/>
        <v>N/A</v>
      </c>
      <c r="I51" s="8" t="s">
        <v>1749</v>
      </c>
      <c r="J51" s="8" t="s">
        <v>1749</v>
      </c>
      <c r="K51" s="1" t="s">
        <v>734</v>
      </c>
      <c r="L51" s="87" t="str">
        <f t="shared" si="20"/>
        <v>N/A</v>
      </c>
    </row>
    <row r="52" spans="1:12" x14ac:dyDescent="0.25">
      <c r="A52" s="144" t="s">
        <v>1233</v>
      </c>
      <c r="B52" s="3" t="s">
        <v>213</v>
      </c>
      <c r="C52" s="1">
        <v>0</v>
      </c>
      <c r="D52" s="5" t="str">
        <f t="shared" si="27"/>
        <v>N/A</v>
      </c>
      <c r="E52" s="1">
        <v>0</v>
      </c>
      <c r="F52" s="5" t="str">
        <f t="shared" si="28"/>
        <v>N/A</v>
      </c>
      <c r="G52" s="1">
        <v>0</v>
      </c>
      <c r="H52" s="5" t="str">
        <f t="shared" si="29"/>
        <v>N/A</v>
      </c>
      <c r="I52" s="8" t="s">
        <v>1749</v>
      </c>
      <c r="J52" s="8" t="s">
        <v>1749</v>
      </c>
      <c r="K52" s="1" t="s">
        <v>734</v>
      </c>
      <c r="L52" s="87" t="str">
        <f t="shared" si="20"/>
        <v>N/A</v>
      </c>
    </row>
    <row r="53" spans="1:12" x14ac:dyDescent="0.25">
      <c r="A53" s="144" t="s">
        <v>1234</v>
      </c>
      <c r="B53" s="3" t="s">
        <v>213</v>
      </c>
      <c r="C53" s="1">
        <v>0</v>
      </c>
      <c r="D53" s="5" t="str">
        <f t="shared" si="27"/>
        <v>N/A</v>
      </c>
      <c r="E53" s="1">
        <v>0</v>
      </c>
      <c r="F53" s="5" t="str">
        <f t="shared" si="28"/>
        <v>N/A</v>
      </c>
      <c r="G53" s="1">
        <v>0</v>
      </c>
      <c r="H53" s="5" t="str">
        <f t="shared" si="29"/>
        <v>N/A</v>
      </c>
      <c r="I53" s="8" t="s">
        <v>1749</v>
      </c>
      <c r="J53" s="8" t="s">
        <v>1749</v>
      </c>
      <c r="K53" s="1" t="s">
        <v>734</v>
      </c>
      <c r="L53" s="87" t="str">
        <f t="shared" si="20"/>
        <v>N/A</v>
      </c>
    </row>
    <row r="54" spans="1:12" x14ac:dyDescent="0.25">
      <c r="A54" s="144" t="s">
        <v>451</v>
      </c>
      <c r="B54" s="27" t="s">
        <v>213</v>
      </c>
      <c r="C54" s="1">
        <v>0</v>
      </c>
      <c r="D54" s="1" t="str">
        <f t="shared" si="17"/>
        <v>N/A</v>
      </c>
      <c r="E54" s="1">
        <v>0</v>
      </c>
      <c r="F54" s="1" t="str">
        <f t="shared" si="18"/>
        <v>N/A</v>
      </c>
      <c r="G54" s="1">
        <v>0</v>
      </c>
      <c r="H54" s="7" t="str">
        <f t="shared" si="19"/>
        <v>N/A</v>
      </c>
      <c r="I54" s="8" t="s">
        <v>1749</v>
      </c>
      <c r="J54" s="8" t="s">
        <v>1749</v>
      </c>
      <c r="K54" s="27" t="s">
        <v>734</v>
      </c>
      <c r="L54" s="87" t="str">
        <f t="shared" si="20"/>
        <v>N/A</v>
      </c>
    </row>
    <row r="55" spans="1:12" x14ac:dyDescent="0.25">
      <c r="A55" s="144" t="s">
        <v>1235</v>
      </c>
      <c r="B55" s="3" t="s">
        <v>213</v>
      </c>
      <c r="C55" s="1">
        <v>0</v>
      </c>
      <c r="D55" s="5" t="str">
        <f t="shared" ref="D55:D60" si="30">IF($B55="N/A","N/A",IF(C55&lt;0,"No","Yes"))</f>
        <v>N/A</v>
      </c>
      <c r="E55" s="1">
        <v>0</v>
      </c>
      <c r="F55" s="5" t="str">
        <f t="shared" ref="F55:F60" si="31">IF($B55="N/A","N/A",IF(E55&lt;0,"No","Yes"))</f>
        <v>N/A</v>
      </c>
      <c r="G55" s="1">
        <v>0</v>
      </c>
      <c r="H55" s="5" t="str">
        <f t="shared" ref="H55:H60" si="32">IF($B55="N/A","N/A",IF(G55&lt;0,"No","Yes"))</f>
        <v>N/A</v>
      </c>
      <c r="I55" s="8" t="s">
        <v>1749</v>
      </c>
      <c r="J55" s="8" t="s">
        <v>1749</v>
      </c>
      <c r="K55" s="1" t="s">
        <v>734</v>
      </c>
      <c r="L55" s="87" t="str">
        <f t="shared" si="20"/>
        <v>N/A</v>
      </c>
    </row>
    <row r="56" spans="1:12" x14ac:dyDescent="0.25">
      <c r="A56" s="144" t="s">
        <v>1236</v>
      </c>
      <c r="B56" s="3" t="s">
        <v>213</v>
      </c>
      <c r="C56" s="1">
        <v>0</v>
      </c>
      <c r="D56" s="5" t="str">
        <f t="shared" si="30"/>
        <v>N/A</v>
      </c>
      <c r="E56" s="1">
        <v>0</v>
      </c>
      <c r="F56" s="5" t="str">
        <f t="shared" si="31"/>
        <v>N/A</v>
      </c>
      <c r="G56" s="1">
        <v>0</v>
      </c>
      <c r="H56" s="5" t="str">
        <f t="shared" si="32"/>
        <v>N/A</v>
      </c>
      <c r="I56" s="8" t="s">
        <v>1749</v>
      </c>
      <c r="J56" s="8" t="s">
        <v>1749</v>
      </c>
      <c r="K56" s="1" t="s">
        <v>734</v>
      </c>
      <c r="L56" s="87" t="str">
        <f t="shared" si="20"/>
        <v>N/A</v>
      </c>
    </row>
    <row r="57" spans="1:12" x14ac:dyDescent="0.25">
      <c r="A57" s="144" t="s">
        <v>1237</v>
      </c>
      <c r="B57" s="3" t="s">
        <v>213</v>
      </c>
      <c r="C57" s="1">
        <v>0</v>
      </c>
      <c r="D57" s="5" t="str">
        <f t="shared" si="30"/>
        <v>N/A</v>
      </c>
      <c r="E57" s="1">
        <v>0</v>
      </c>
      <c r="F57" s="5" t="str">
        <f t="shared" si="31"/>
        <v>N/A</v>
      </c>
      <c r="G57" s="1">
        <v>0</v>
      </c>
      <c r="H57" s="5" t="str">
        <f t="shared" si="32"/>
        <v>N/A</v>
      </c>
      <c r="I57" s="8" t="s">
        <v>1749</v>
      </c>
      <c r="J57" s="8" t="s">
        <v>1749</v>
      </c>
      <c r="K57" s="1" t="s">
        <v>734</v>
      </c>
      <c r="L57" s="87" t="str">
        <f t="shared" si="20"/>
        <v>N/A</v>
      </c>
    </row>
    <row r="58" spans="1:12" x14ac:dyDescent="0.25">
      <c r="A58" s="144" t="s">
        <v>1238</v>
      </c>
      <c r="B58" s="3" t="s">
        <v>213</v>
      </c>
      <c r="C58" s="1">
        <v>0</v>
      </c>
      <c r="D58" s="5" t="str">
        <f t="shared" si="30"/>
        <v>N/A</v>
      </c>
      <c r="E58" s="1">
        <v>0</v>
      </c>
      <c r="F58" s="5" t="str">
        <f t="shared" si="31"/>
        <v>N/A</v>
      </c>
      <c r="G58" s="1">
        <v>0</v>
      </c>
      <c r="H58" s="5" t="str">
        <f t="shared" si="32"/>
        <v>N/A</v>
      </c>
      <c r="I58" s="8" t="s">
        <v>1749</v>
      </c>
      <c r="J58" s="8" t="s">
        <v>1749</v>
      </c>
      <c r="K58" s="1" t="s">
        <v>734</v>
      </c>
      <c r="L58" s="87" t="str">
        <f t="shared" si="20"/>
        <v>N/A</v>
      </c>
    </row>
    <row r="59" spans="1:12" x14ac:dyDescent="0.25">
      <c r="A59" s="144" t="s">
        <v>1239</v>
      </c>
      <c r="B59" s="3" t="s">
        <v>213</v>
      </c>
      <c r="C59" s="1">
        <v>0</v>
      </c>
      <c r="D59" s="5" t="str">
        <f t="shared" si="30"/>
        <v>N/A</v>
      </c>
      <c r="E59" s="1">
        <v>0</v>
      </c>
      <c r="F59" s="5" t="str">
        <f t="shared" si="31"/>
        <v>N/A</v>
      </c>
      <c r="G59" s="1">
        <v>0</v>
      </c>
      <c r="H59" s="5" t="str">
        <f t="shared" si="32"/>
        <v>N/A</v>
      </c>
      <c r="I59" s="8" t="s">
        <v>1749</v>
      </c>
      <c r="J59" s="8" t="s">
        <v>1749</v>
      </c>
      <c r="K59" s="1" t="s">
        <v>734</v>
      </c>
      <c r="L59" s="87" t="str">
        <f t="shared" si="20"/>
        <v>N/A</v>
      </c>
    </row>
    <row r="60" spans="1:12" x14ac:dyDescent="0.25">
      <c r="A60" s="144" t="s">
        <v>1240</v>
      </c>
      <c r="B60" s="3" t="s">
        <v>213</v>
      </c>
      <c r="C60" s="1">
        <v>0</v>
      </c>
      <c r="D60" s="5" t="str">
        <f t="shared" si="30"/>
        <v>N/A</v>
      </c>
      <c r="E60" s="1">
        <v>0</v>
      </c>
      <c r="F60" s="5" t="str">
        <f t="shared" si="31"/>
        <v>N/A</v>
      </c>
      <c r="G60" s="1">
        <v>0</v>
      </c>
      <c r="H60" s="5" t="str">
        <f t="shared" si="32"/>
        <v>N/A</v>
      </c>
      <c r="I60" s="8" t="s">
        <v>1749</v>
      </c>
      <c r="J60" s="8" t="s">
        <v>1749</v>
      </c>
      <c r="K60" s="1" t="s">
        <v>734</v>
      </c>
      <c r="L60" s="87" t="str">
        <f t="shared" si="20"/>
        <v>N/A</v>
      </c>
    </row>
    <row r="61" spans="1:12" x14ac:dyDescent="0.25">
      <c r="A61" s="86" t="s">
        <v>186</v>
      </c>
      <c r="B61" s="23" t="s">
        <v>213</v>
      </c>
      <c r="C61" s="1">
        <v>0</v>
      </c>
      <c r="D61" s="1" t="str">
        <f t="shared" si="17"/>
        <v>N/A</v>
      </c>
      <c r="E61" s="1">
        <v>0</v>
      </c>
      <c r="F61" s="1" t="str">
        <f t="shared" si="18"/>
        <v>N/A</v>
      </c>
      <c r="G61" s="1">
        <v>0</v>
      </c>
      <c r="H61" s="7" t="str">
        <f t="shared" si="19"/>
        <v>N/A</v>
      </c>
      <c r="I61" s="8" t="s">
        <v>1749</v>
      </c>
      <c r="J61" s="8" t="s">
        <v>1749</v>
      </c>
      <c r="K61" s="27" t="s">
        <v>734</v>
      </c>
      <c r="L61" s="87" t="str">
        <f>IF(J61="Div by 0", "N/A", IF(OR(J61="N/A",K61="N/A"),"N/A", IF(J61&gt;VALUE(MID(K61,1,2)), "No", IF(J61&lt;-1*VALUE(MID(K61,1,2)), "No", "Yes"))))</f>
        <v>N/A</v>
      </c>
    </row>
    <row r="62" spans="1:12" x14ac:dyDescent="0.25">
      <c r="A62" s="86" t="s">
        <v>187</v>
      </c>
      <c r="B62" s="23" t="s">
        <v>213</v>
      </c>
      <c r="C62" s="1">
        <v>0</v>
      </c>
      <c r="D62" s="1" t="str">
        <f t="shared" si="17"/>
        <v>N/A</v>
      </c>
      <c r="E62" s="1">
        <v>0</v>
      </c>
      <c r="F62" s="1" t="str">
        <f t="shared" si="18"/>
        <v>N/A</v>
      </c>
      <c r="G62" s="1">
        <v>0</v>
      </c>
      <c r="H62" s="7" t="str">
        <f t="shared" si="19"/>
        <v>N/A</v>
      </c>
      <c r="I62" s="8" t="s">
        <v>1749</v>
      </c>
      <c r="J62" s="8" t="s">
        <v>1749</v>
      </c>
      <c r="K62" s="27" t="s">
        <v>734</v>
      </c>
      <c r="L62" s="87" t="str">
        <f t="shared" ref="L62:L69" si="33">IF(J62="Div by 0", "N/A", IF(OR(J62="N/A",K62="N/A"),"N/A", IF(J62&gt;VALUE(MID(K62,1,2)), "No", IF(J62&lt;-1*VALUE(MID(K62,1,2)), "No", "Yes"))))</f>
        <v>N/A</v>
      </c>
    </row>
    <row r="63" spans="1:12" x14ac:dyDescent="0.25">
      <c r="A63" s="86" t="s">
        <v>188</v>
      </c>
      <c r="B63" s="23" t="s">
        <v>213</v>
      </c>
      <c r="C63" s="1">
        <v>0</v>
      </c>
      <c r="D63" s="1" t="str">
        <f t="shared" si="17"/>
        <v>N/A</v>
      </c>
      <c r="E63" s="1">
        <v>0</v>
      </c>
      <c r="F63" s="1" t="str">
        <f t="shared" si="18"/>
        <v>N/A</v>
      </c>
      <c r="G63" s="1">
        <v>0</v>
      </c>
      <c r="H63" s="7" t="str">
        <f t="shared" si="19"/>
        <v>N/A</v>
      </c>
      <c r="I63" s="8" t="s">
        <v>1749</v>
      </c>
      <c r="J63" s="8" t="s">
        <v>1749</v>
      </c>
      <c r="K63" s="27" t="s">
        <v>734</v>
      </c>
      <c r="L63" s="87" t="str">
        <f t="shared" si="33"/>
        <v>N/A</v>
      </c>
    </row>
    <row r="64" spans="1:12" x14ac:dyDescent="0.25">
      <c r="A64" s="86" t="s">
        <v>189</v>
      </c>
      <c r="B64" s="23" t="s">
        <v>213</v>
      </c>
      <c r="C64" s="1">
        <v>0</v>
      </c>
      <c r="D64" s="1" t="str">
        <f t="shared" si="17"/>
        <v>N/A</v>
      </c>
      <c r="E64" s="1">
        <v>0</v>
      </c>
      <c r="F64" s="1" t="str">
        <f t="shared" si="18"/>
        <v>N/A</v>
      </c>
      <c r="G64" s="1">
        <v>0</v>
      </c>
      <c r="H64" s="7" t="str">
        <f t="shared" si="19"/>
        <v>N/A</v>
      </c>
      <c r="I64" s="8" t="s">
        <v>1749</v>
      </c>
      <c r="J64" s="8" t="s">
        <v>1749</v>
      </c>
      <c r="K64" s="27" t="s">
        <v>734</v>
      </c>
      <c r="L64" s="87" t="str">
        <f t="shared" si="33"/>
        <v>N/A</v>
      </c>
    </row>
    <row r="65" spans="1:12" x14ac:dyDescent="0.25">
      <c r="A65" s="86" t="s">
        <v>190</v>
      </c>
      <c r="B65" s="23" t="s">
        <v>213</v>
      </c>
      <c r="C65" s="1">
        <v>0</v>
      </c>
      <c r="D65" s="1" t="str">
        <f t="shared" si="17"/>
        <v>N/A</v>
      </c>
      <c r="E65" s="1">
        <v>0</v>
      </c>
      <c r="F65" s="1" t="str">
        <f t="shared" si="18"/>
        <v>N/A</v>
      </c>
      <c r="G65" s="1">
        <v>0</v>
      </c>
      <c r="H65" s="7" t="str">
        <f t="shared" si="19"/>
        <v>N/A</v>
      </c>
      <c r="I65" s="8" t="s">
        <v>1749</v>
      </c>
      <c r="J65" s="8" t="s">
        <v>1749</v>
      </c>
      <c r="K65" s="27" t="s">
        <v>734</v>
      </c>
      <c r="L65" s="87" t="str">
        <f t="shared" si="33"/>
        <v>N/A</v>
      </c>
    </row>
    <row r="66" spans="1:12" x14ac:dyDescent="0.25">
      <c r="A66" s="86" t="s">
        <v>191</v>
      </c>
      <c r="B66" s="23" t="s">
        <v>213</v>
      </c>
      <c r="C66" s="1">
        <v>0</v>
      </c>
      <c r="D66" s="1" t="str">
        <f t="shared" si="17"/>
        <v>N/A</v>
      </c>
      <c r="E66" s="1">
        <v>0</v>
      </c>
      <c r="F66" s="1" t="str">
        <f t="shared" si="18"/>
        <v>N/A</v>
      </c>
      <c r="G66" s="1">
        <v>0</v>
      </c>
      <c r="H66" s="7" t="str">
        <f t="shared" si="19"/>
        <v>N/A</v>
      </c>
      <c r="I66" s="8" t="s">
        <v>1749</v>
      </c>
      <c r="J66" s="8" t="s">
        <v>1749</v>
      </c>
      <c r="K66" s="27" t="s">
        <v>734</v>
      </c>
      <c r="L66" s="87" t="str">
        <f t="shared" si="33"/>
        <v>N/A</v>
      </c>
    </row>
    <row r="67" spans="1:12" x14ac:dyDescent="0.25">
      <c r="A67" s="86" t="s">
        <v>192</v>
      </c>
      <c r="B67" s="23" t="s">
        <v>213</v>
      </c>
      <c r="C67" s="1">
        <v>0</v>
      </c>
      <c r="D67" s="1" t="str">
        <f t="shared" si="17"/>
        <v>N/A</v>
      </c>
      <c r="E67" s="1">
        <v>0</v>
      </c>
      <c r="F67" s="1" t="str">
        <f t="shared" si="18"/>
        <v>N/A</v>
      </c>
      <c r="G67" s="1">
        <v>0</v>
      </c>
      <c r="H67" s="7" t="str">
        <f t="shared" si="19"/>
        <v>N/A</v>
      </c>
      <c r="I67" s="8" t="s">
        <v>1749</v>
      </c>
      <c r="J67" s="8" t="s">
        <v>1749</v>
      </c>
      <c r="K67" s="27" t="s">
        <v>734</v>
      </c>
      <c r="L67" s="87" t="str">
        <f t="shared" si="33"/>
        <v>N/A</v>
      </c>
    </row>
    <row r="68" spans="1:12" x14ac:dyDescent="0.25">
      <c r="A68" s="110" t="s">
        <v>193</v>
      </c>
      <c r="B68" s="27" t="s">
        <v>213</v>
      </c>
      <c r="C68" s="1">
        <v>0</v>
      </c>
      <c r="D68" s="1" t="str">
        <f t="shared" si="17"/>
        <v>N/A</v>
      </c>
      <c r="E68" s="1">
        <v>0</v>
      </c>
      <c r="F68" s="1" t="str">
        <f t="shared" si="18"/>
        <v>N/A</v>
      </c>
      <c r="G68" s="1">
        <v>0</v>
      </c>
      <c r="H68" s="7" t="str">
        <f t="shared" si="19"/>
        <v>N/A</v>
      </c>
      <c r="I68" s="8" t="s">
        <v>1749</v>
      </c>
      <c r="J68" s="8" t="s">
        <v>1749</v>
      </c>
      <c r="K68" s="27" t="s">
        <v>734</v>
      </c>
      <c r="L68" s="87" t="str">
        <f t="shared" si="33"/>
        <v>N/A</v>
      </c>
    </row>
    <row r="69" spans="1:12" x14ac:dyDescent="0.25">
      <c r="A69" s="110" t="s">
        <v>194</v>
      </c>
      <c r="B69" s="27" t="s">
        <v>213</v>
      </c>
      <c r="C69" s="1">
        <v>0</v>
      </c>
      <c r="D69" s="1" t="str">
        <f t="shared" si="17"/>
        <v>N/A</v>
      </c>
      <c r="E69" s="1">
        <v>0</v>
      </c>
      <c r="F69" s="1" t="str">
        <f t="shared" si="18"/>
        <v>N/A</v>
      </c>
      <c r="G69" s="1">
        <v>0</v>
      </c>
      <c r="H69" s="7" t="str">
        <f t="shared" si="19"/>
        <v>N/A</v>
      </c>
      <c r="I69" s="8" t="s">
        <v>1749</v>
      </c>
      <c r="J69" s="8" t="s">
        <v>1749</v>
      </c>
      <c r="K69" s="27" t="s">
        <v>734</v>
      </c>
      <c r="L69" s="87" t="str">
        <f t="shared" si="33"/>
        <v>N/A</v>
      </c>
    </row>
    <row r="70" spans="1:12" x14ac:dyDescent="0.25">
      <c r="A70" s="144" t="s">
        <v>78</v>
      </c>
      <c r="B70" s="27" t="s">
        <v>294</v>
      </c>
      <c r="C70" s="9">
        <v>0</v>
      </c>
      <c r="D70" s="7" t="str">
        <f>IF($B70="N/A","N/A",IF(C70&gt;=20,"No",IF(C70&lt;0,"No","Yes")))</f>
        <v>Yes</v>
      </c>
      <c r="E70" s="9">
        <v>0</v>
      </c>
      <c r="F70" s="7" t="str">
        <f>IF($B70="N/A","N/A",IF(E70&gt;=20,"No",IF(E70&lt;0,"No","Yes")))</f>
        <v>Yes</v>
      </c>
      <c r="G70" s="9">
        <v>0</v>
      </c>
      <c r="H70" s="7" t="str">
        <f>IF($B70="N/A","N/A",IF(G70&gt;=20,"No",IF(G70&lt;0,"No","Yes")))</f>
        <v>Yes</v>
      </c>
      <c r="I70" s="8" t="s">
        <v>1749</v>
      </c>
      <c r="J70" s="8" t="s">
        <v>1749</v>
      </c>
      <c r="K70" s="27" t="s">
        <v>734</v>
      </c>
      <c r="L70" s="87" t="str">
        <f t="shared" si="20"/>
        <v>N/A</v>
      </c>
    </row>
    <row r="71" spans="1:12" x14ac:dyDescent="0.25">
      <c r="A71" s="144" t="s">
        <v>79</v>
      </c>
      <c r="B71" s="23" t="s">
        <v>213</v>
      </c>
      <c r="C71" s="9">
        <v>0</v>
      </c>
      <c r="D71" s="7" t="str">
        <f>IF($B71="N/A","N/A",IF(C71&gt;10,"No",IF(C71&lt;-10,"No","Yes")))</f>
        <v>N/A</v>
      </c>
      <c r="E71" s="9">
        <v>0</v>
      </c>
      <c r="F71" s="7" t="str">
        <f>IF($B71="N/A","N/A",IF(E71&gt;10,"No",IF(E71&lt;-10,"No","Yes")))</f>
        <v>N/A</v>
      </c>
      <c r="G71" s="9">
        <v>0</v>
      </c>
      <c r="H71" s="7" t="str">
        <f>IF($B71="N/A","N/A",IF(G71&gt;10,"No",IF(G71&lt;-10,"No","Yes")))</f>
        <v>N/A</v>
      </c>
      <c r="I71" s="8" t="s">
        <v>1749</v>
      </c>
      <c r="J71" s="8" t="s">
        <v>1749</v>
      </c>
      <c r="K71" s="27" t="s">
        <v>734</v>
      </c>
      <c r="L71" s="87" t="str">
        <f t="shared" si="20"/>
        <v>N/A</v>
      </c>
    </row>
    <row r="72" spans="1:12" x14ac:dyDescent="0.25">
      <c r="A72" s="144" t="s">
        <v>80</v>
      </c>
      <c r="B72" s="23" t="s">
        <v>213</v>
      </c>
      <c r="C72" s="9">
        <v>0</v>
      </c>
      <c r="D72" s="7" t="str">
        <f>IF($B72="N/A","N/A",IF(C72&gt;10,"No",IF(C72&lt;-10,"No","Yes")))</f>
        <v>N/A</v>
      </c>
      <c r="E72" s="9">
        <v>0</v>
      </c>
      <c r="F72" s="7" t="str">
        <f>IF($B72="N/A","N/A",IF(E72&gt;10,"No",IF(E72&lt;-10,"No","Yes")))</f>
        <v>N/A</v>
      </c>
      <c r="G72" s="9">
        <v>0</v>
      </c>
      <c r="H72" s="7" t="str">
        <f>IF($B72="N/A","N/A",IF(G72&gt;10,"No",IF(G72&lt;-10,"No","Yes")))</f>
        <v>N/A</v>
      </c>
      <c r="I72" s="8" t="s">
        <v>1749</v>
      </c>
      <c r="J72" s="8" t="s">
        <v>1749</v>
      </c>
      <c r="K72" s="27" t="s">
        <v>734</v>
      </c>
      <c r="L72" s="87" t="str">
        <f t="shared" si="20"/>
        <v>N/A</v>
      </c>
    </row>
    <row r="73" spans="1:12" x14ac:dyDescent="0.25">
      <c r="A73" s="144" t="s">
        <v>81</v>
      </c>
      <c r="B73" s="23" t="s">
        <v>213</v>
      </c>
      <c r="C73" s="9">
        <v>0</v>
      </c>
      <c r="D73" s="7" t="str">
        <f>IF($B73="N/A","N/A",IF(C73&gt;10,"No",IF(C73&lt;-10,"No","Yes")))</f>
        <v>N/A</v>
      </c>
      <c r="E73" s="9">
        <v>0</v>
      </c>
      <c r="F73" s="7" t="str">
        <f>IF($B73="N/A","N/A",IF(E73&gt;10,"No",IF(E73&lt;-10,"No","Yes")))</f>
        <v>N/A</v>
      </c>
      <c r="G73" s="9">
        <v>0</v>
      </c>
      <c r="H73" s="7" t="str">
        <f>IF($B73="N/A","N/A",IF(G73&gt;10,"No",IF(G73&lt;-10,"No","Yes")))</f>
        <v>N/A</v>
      </c>
      <c r="I73" s="8" t="s">
        <v>1749</v>
      </c>
      <c r="J73" s="8" t="s">
        <v>1749</v>
      </c>
      <c r="K73" s="27" t="s">
        <v>734</v>
      </c>
      <c r="L73" s="87" t="str">
        <f t="shared" si="20"/>
        <v>N/A</v>
      </c>
    </row>
    <row r="74" spans="1:12" x14ac:dyDescent="0.25">
      <c r="A74" s="144" t="s">
        <v>121</v>
      </c>
      <c r="B74" s="23" t="s">
        <v>213</v>
      </c>
      <c r="C74" s="9">
        <v>0</v>
      </c>
      <c r="D74" s="7" t="str">
        <f>IF($B74="N/A","N/A",IF(C74&gt;10,"No",IF(C74&lt;-10,"No","Yes")))</f>
        <v>N/A</v>
      </c>
      <c r="E74" s="9">
        <v>0</v>
      </c>
      <c r="F74" s="7" t="str">
        <f>IF($B74="N/A","N/A",IF(E74&gt;10,"No",IF(E74&lt;-10,"No","Yes")))</f>
        <v>N/A</v>
      </c>
      <c r="G74" s="9">
        <v>0</v>
      </c>
      <c r="H74" s="7" t="str">
        <f>IF($B74="N/A","N/A",IF(G74&gt;10,"No",IF(G74&lt;-10,"No","Yes")))</f>
        <v>N/A</v>
      </c>
      <c r="I74" s="8" t="s">
        <v>1749</v>
      </c>
      <c r="J74" s="8" t="s">
        <v>1749</v>
      </c>
      <c r="K74" s="27" t="s">
        <v>734</v>
      </c>
      <c r="L74" s="87" t="str">
        <f t="shared" si="20"/>
        <v>N/A</v>
      </c>
    </row>
    <row r="75" spans="1:12" x14ac:dyDescent="0.25">
      <c r="A75" s="144" t="s">
        <v>82</v>
      </c>
      <c r="B75" s="23"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7" t="s">
        <v>734</v>
      </c>
      <c r="L75" s="87" t="str">
        <f t="shared" si="20"/>
        <v>N/A</v>
      </c>
    </row>
    <row r="76" spans="1:12" x14ac:dyDescent="0.25">
      <c r="A76" s="144" t="s">
        <v>195</v>
      </c>
      <c r="B76" s="23" t="s">
        <v>213</v>
      </c>
      <c r="C76" s="9" t="s">
        <v>1749</v>
      </c>
      <c r="D76" s="7" t="str">
        <f t="shared" ref="D76:D98" si="34">IF($B76="N/A","N/A",IF(C76&gt;10,"No",IF(C76&lt;-10,"No","Yes")))</f>
        <v>N/A</v>
      </c>
      <c r="E76" s="9" t="s">
        <v>1749</v>
      </c>
      <c r="F76" s="7" t="str">
        <f t="shared" ref="F76:F98" si="35">IF($B76="N/A","N/A",IF(E76&gt;10,"No",IF(E76&lt;-10,"No","Yes")))</f>
        <v>N/A</v>
      </c>
      <c r="G76" s="9" t="s">
        <v>1749</v>
      </c>
      <c r="H76" s="7" t="str">
        <f t="shared" ref="H76:H98" si="36">IF($B76="N/A","N/A",IF(G76&gt;10,"No",IF(G76&lt;-10,"No","Yes")))</f>
        <v>N/A</v>
      </c>
      <c r="I76" s="8" t="s">
        <v>1749</v>
      </c>
      <c r="J76" s="8" t="s">
        <v>1749</v>
      </c>
      <c r="K76" s="27" t="s">
        <v>734</v>
      </c>
      <c r="L76" s="87" t="str">
        <f>IF(J76="Div by 0", "N/A", IF(OR(J76="N/A",K76="N/A"),"N/A", IF(J76&gt;VALUE(MID(K76,1,2)), "No", IF(J76&lt;-1*VALUE(MID(K76,1,2)), "No", "Yes"))))</f>
        <v>N/A</v>
      </c>
    </row>
    <row r="77" spans="1:12" x14ac:dyDescent="0.25">
      <c r="A77" s="144" t="s">
        <v>196</v>
      </c>
      <c r="B77" s="23" t="s">
        <v>213</v>
      </c>
      <c r="C77" s="9" t="s">
        <v>1749</v>
      </c>
      <c r="D77" s="7" t="str">
        <f t="shared" si="34"/>
        <v>N/A</v>
      </c>
      <c r="E77" s="9" t="s">
        <v>1749</v>
      </c>
      <c r="F77" s="7" t="str">
        <f t="shared" si="35"/>
        <v>N/A</v>
      </c>
      <c r="G77" s="9" t="s">
        <v>1749</v>
      </c>
      <c r="H77" s="7" t="str">
        <f t="shared" si="36"/>
        <v>N/A</v>
      </c>
      <c r="I77" s="8" t="s">
        <v>1749</v>
      </c>
      <c r="J77" s="8" t="s">
        <v>1749</v>
      </c>
      <c r="K77" s="27" t="s">
        <v>734</v>
      </c>
      <c r="L77" s="87" t="str">
        <f t="shared" ref="L77:L81" si="37">IF(J77="Div by 0", "N/A", IF(OR(J77="N/A",K77="N/A"),"N/A", IF(J77&gt;VALUE(MID(K77,1,2)), "No", IF(J77&lt;-1*VALUE(MID(K77,1,2)), "No", "Yes"))))</f>
        <v>N/A</v>
      </c>
    </row>
    <row r="78" spans="1:12" x14ac:dyDescent="0.25">
      <c r="A78" s="144" t="s">
        <v>197</v>
      </c>
      <c r="B78" s="23" t="s">
        <v>213</v>
      </c>
      <c r="C78" s="9" t="s">
        <v>1749</v>
      </c>
      <c r="D78" s="7" t="str">
        <f t="shared" si="34"/>
        <v>N/A</v>
      </c>
      <c r="E78" s="9" t="s">
        <v>1749</v>
      </c>
      <c r="F78" s="7" t="str">
        <f t="shared" si="35"/>
        <v>N/A</v>
      </c>
      <c r="G78" s="9" t="s">
        <v>1749</v>
      </c>
      <c r="H78" s="7" t="str">
        <f t="shared" si="36"/>
        <v>N/A</v>
      </c>
      <c r="I78" s="8" t="s">
        <v>1749</v>
      </c>
      <c r="J78" s="8" t="s">
        <v>1749</v>
      </c>
      <c r="K78" s="27" t="s">
        <v>734</v>
      </c>
      <c r="L78" s="87" t="str">
        <f t="shared" si="37"/>
        <v>N/A</v>
      </c>
    </row>
    <row r="79" spans="1:12" x14ac:dyDescent="0.25">
      <c r="A79" s="144" t="s">
        <v>198</v>
      </c>
      <c r="B79" s="23" t="s">
        <v>213</v>
      </c>
      <c r="C79" s="9" t="s">
        <v>1749</v>
      </c>
      <c r="D79" s="7" t="str">
        <f t="shared" si="34"/>
        <v>N/A</v>
      </c>
      <c r="E79" s="9" t="s">
        <v>1749</v>
      </c>
      <c r="F79" s="7" t="str">
        <f t="shared" si="35"/>
        <v>N/A</v>
      </c>
      <c r="G79" s="9" t="s">
        <v>1749</v>
      </c>
      <c r="H79" s="7" t="str">
        <f t="shared" si="36"/>
        <v>N/A</v>
      </c>
      <c r="I79" s="8" t="s">
        <v>1749</v>
      </c>
      <c r="J79" s="8" t="s">
        <v>1749</v>
      </c>
      <c r="K79" s="27" t="s">
        <v>734</v>
      </c>
      <c r="L79" s="87" t="str">
        <f t="shared" si="37"/>
        <v>N/A</v>
      </c>
    </row>
    <row r="80" spans="1:12" x14ac:dyDescent="0.25">
      <c r="A80" s="144" t="s">
        <v>199</v>
      </c>
      <c r="B80" s="23" t="s">
        <v>213</v>
      </c>
      <c r="C80" s="9" t="s">
        <v>1749</v>
      </c>
      <c r="D80" s="7" t="str">
        <f t="shared" si="34"/>
        <v>N/A</v>
      </c>
      <c r="E80" s="9" t="s">
        <v>1749</v>
      </c>
      <c r="F80" s="7" t="str">
        <f t="shared" si="35"/>
        <v>N/A</v>
      </c>
      <c r="G80" s="9" t="s">
        <v>1749</v>
      </c>
      <c r="H80" s="7" t="str">
        <f t="shared" si="36"/>
        <v>N/A</v>
      </c>
      <c r="I80" s="8" t="s">
        <v>1749</v>
      </c>
      <c r="J80" s="8" t="s">
        <v>1749</v>
      </c>
      <c r="K80" s="27" t="s">
        <v>734</v>
      </c>
      <c r="L80" s="87" t="str">
        <f t="shared" si="37"/>
        <v>N/A</v>
      </c>
    </row>
    <row r="81" spans="1:12" x14ac:dyDescent="0.25">
      <c r="A81" s="144" t="s">
        <v>200</v>
      </c>
      <c r="B81" s="27" t="s">
        <v>213</v>
      </c>
      <c r="C81" s="9" t="s">
        <v>1749</v>
      </c>
      <c r="D81" s="7" t="str">
        <f t="shared" si="34"/>
        <v>N/A</v>
      </c>
      <c r="E81" s="9" t="s">
        <v>1749</v>
      </c>
      <c r="F81" s="7" t="str">
        <f t="shared" si="35"/>
        <v>N/A</v>
      </c>
      <c r="G81" s="9" t="s">
        <v>1749</v>
      </c>
      <c r="H81" s="7" t="str">
        <f t="shared" si="36"/>
        <v>N/A</v>
      </c>
      <c r="I81" s="8" t="s">
        <v>1749</v>
      </c>
      <c r="J81" s="8" t="s">
        <v>1749</v>
      </c>
      <c r="K81" s="27" t="s">
        <v>734</v>
      </c>
      <c r="L81" s="87" t="str">
        <f t="shared" si="37"/>
        <v>N/A</v>
      </c>
    </row>
    <row r="82" spans="1:12" x14ac:dyDescent="0.25">
      <c r="A82" s="144" t="s">
        <v>73</v>
      </c>
      <c r="B82" s="23" t="s">
        <v>213</v>
      </c>
      <c r="C82" s="24">
        <v>658228</v>
      </c>
      <c r="D82" s="7" t="str">
        <f t="shared" si="34"/>
        <v>N/A</v>
      </c>
      <c r="E82" s="24">
        <v>675991</v>
      </c>
      <c r="F82" s="7" t="str">
        <f t="shared" si="35"/>
        <v>N/A</v>
      </c>
      <c r="G82" s="24">
        <v>824334</v>
      </c>
      <c r="H82" s="7" t="str">
        <f t="shared" si="36"/>
        <v>N/A</v>
      </c>
      <c r="I82" s="8">
        <v>2.6989999999999998</v>
      </c>
      <c r="J82" s="8">
        <v>21.94</v>
      </c>
      <c r="K82" s="27" t="s">
        <v>734</v>
      </c>
      <c r="L82" s="87" t="str">
        <f t="shared" si="20"/>
        <v>Yes</v>
      </c>
    </row>
    <row r="83" spans="1:12" x14ac:dyDescent="0.25">
      <c r="A83" s="144" t="s">
        <v>1241</v>
      </c>
      <c r="B83" s="23" t="s">
        <v>213</v>
      </c>
      <c r="C83" s="4">
        <v>0</v>
      </c>
      <c r="D83" s="7" t="str">
        <f t="shared" si="34"/>
        <v>N/A</v>
      </c>
      <c r="E83" s="4">
        <v>0</v>
      </c>
      <c r="F83" s="7" t="str">
        <f t="shared" si="35"/>
        <v>N/A</v>
      </c>
      <c r="G83" s="4">
        <v>0</v>
      </c>
      <c r="H83" s="7" t="str">
        <f t="shared" si="36"/>
        <v>N/A</v>
      </c>
      <c r="I83" s="8" t="s">
        <v>1749</v>
      </c>
      <c r="J83" s="8" t="s">
        <v>1749</v>
      </c>
      <c r="K83" s="27" t="s">
        <v>734</v>
      </c>
      <c r="L83" s="87" t="str">
        <f t="shared" si="20"/>
        <v>N/A</v>
      </c>
    </row>
    <row r="84" spans="1:12" x14ac:dyDescent="0.25">
      <c r="A84" s="144" t="s">
        <v>1242</v>
      </c>
      <c r="B84" s="23" t="s">
        <v>213</v>
      </c>
      <c r="C84" s="4">
        <v>0</v>
      </c>
      <c r="D84" s="7" t="str">
        <f t="shared" si="34"/>
        <v>N/A</v>
      </c>
      <c r="E84" s="4">
        <v>0</v>
      </c>
      <c r="F84" s="7" t="str">
        <f t="shared" si="35"/>
        <v>N/A</v>
      </c>
      <c r="G84" s="4">
        <v>0</v>
      </c>
      <c r="H84" s="7" t="str">
        <f t="shared" si="36"/>
        <v>N/A</v>
      </c>
      <c r="I84" s="8" t="s">
        <v>1749</v>
      </c>
      <c r="J84" s="8" t="s">
        <v>1749</v>
      </c>
      <c r="K84" s="27" t="s">
        <v>734</v>
      </c>
      <c r="L84" s="87" t="str">
        <f t="shared" si="20"/>
        <v>N/A</v>
      </c>
    </row>
    <row r="85" spans="1:12" x14ac:dyDescent="0.25">
      <c r="A85" s="144" t="s">
        <v>1243</v>
      </c>
      <c r="B85" s="23" t="s">
        <v>213</v>
      </c>
      <c r="C85" s="4">
        <v>0</v>
      </c>
      <c r="D85" s="7" t="str">
        <f t="shared" si="34"/>
        <v>N/A</v>
      </c>
      <c r="E85" s="4">
        <v>0</v>
      </c>
      <c r="F85" s="7" t="str">
        <f t="shared" si="35"/>
        <v>N/A</v>
      </c>
      <c r="G85" s="4">
        <v>0</v>
      </c>
      <c r="H85" s="7" t="str">
        <f t="shared" si="36"/>
        <v>N/A</v>
      </c>
      <c r="I85" s="8" t="s">
        <v>1749</v>
      </c>
      <c r="J85" s="8" t="s">
        <v>1749</v>
      </c>
      <c r="K85" s="27" t="s">
        <v>734</v>
      </c>
      <c r="L85" s="87" t="str">
        <f t="shared" si="20"/>
        <v>N/A</v>
      </c>
    </row>
    <row r="86" spans="1:12" x14ac:dyDescent="0.25">
      <c r="A86" s="144" t="s">
        <v>1244</v>
      </c>
      <c r="B86" s="23" t="s">
        <v>213</v>
      </c>
      <c r="C86" s="4">
        <v>0</v>
      </c>
      <c r="D86" s="7" t="str">
        <f t="shared" si="34"/>
        <v>N/A</v>
      </c>
      <c r="E86" s="4">
        <v>0</v>
      </c>
      <c r="F86" s="7" t="str">
        <f t="shared" si="35"/>
        <v>N/A</v>
      </c>
      <c r="G86" s="4">
        <v>0</v>
      </c>
      <c r="H86" s="7" t="str">
        <f t="shared" si="36"/>
        <v>N/A</v>
      </c>
      <c r="I86" s="8" t="s">
        <v>1749</v>
      </c>
      <c r="J86" s="8" t="s">
        <v>1749</v>
      </c>
      <c r="K86" s="27" t="s">
        <v>734</v>
      </c>
      <c r="L86" s="87" t="str">
        <f t="shared" si="20"/>
        <v>N/A</v>
      </c>
    </row>
    <row r="87" spans="1:12" x14ac:dyDescent="0.25">
      <c r="A87" s="144" t="s">
        <v>1245</v>
      </c>
      <c r="B87" s="23" t="s">
        <v>213</v>
      </c>
      <c r="C87" s="4">
        <v>0</v>
      </c>
      <c r="D87" s="7" t="str">
        <f t="shared" si="34"/>
        <v>N/A</v>
      </c>
      <c r="E87" s="4">
        <v>0</v>
      </c>
      <c r="F87" s="7" t="str">
        <f t="shared" si="35"/>
        <v>N/A</v>
      </c>
      <c r="G87" s="4">
        <v>0</v>
      </c>
      <c r="H87" s="7" t="str">
        <f t="shared" si="36"/>
        <v>N/A</v>
      </c>
      <c r="I87" s="8" t="s">
        <v>1749</v>
      </c>
      <c r="J87" s="8" t="s">
        <v>1749</v>
      </c>
      <c r="K87" s="27" t="s">
        <v>734</v>
      </c>
      <c r="L87" s="87" t="str">
        <f t="shared" si="20"/>
        <v>N/A</v>
      </c>
    </row>
    <row r="88" spans="1:12" x14ac:dyDescent="0.25">
      <c r="A88" s="144" t="s">
        <v>1246</v>
      </c>
      <c r="B88" s="23" t="s">
        <v>213</v>
      </c>
      <c r="C88" s="4">
        <v>0</v>
      </c>
      <c r="D88" s="7" t="str">
        <f t="shared" si="34"/>
        <v>N/A</v>
      </c>
      <c r="E88" s="4">
        <v>0</v>
      </c>
      <c r="F88" s="7" t="str">
        <f t="shared" si="35"/>
        <v>N/A</v>
      </c>
      <c r="G88" s="4">
        <v>0</v>
      </c>
      <c r="H88" s="7" t="str">
        <f t="shared" si="36"/>
        <v>N/A</v>
      </c>
      <c r="I88" s="8" t="s">
        <v>1749</v>
      </c>
      <c r="J88" s="8" t="s">
        <v>1749</v>
      </c>
      <c r="K88" s="27" t="s">
        <v>734</v>
      </c>
      <c r="L88" s="87" t="str">
        <f t="shared" si="20"/>
        <v>N/A</v>
      </c>
    </row>
    <row r="89" spans="1:12" x14ac:dyDescent="0.25">
      <c r="A89" s="144" t="s">
        <v>1247</v>
      </c>
      <c r="B89" s="23" t="s">
        <v>213</v>
      </c>
      <c r="C89" s="4">
        <v>0</v>
      </c>
      <c r="D89" s="7" t="str">
        <f t="shared" si="34"/>
        <v>N/A</v>
      </c>
      <c r="E89" s="4">
        <v>0</v>
      </c>
      <c r="F89" s="7" t="str">
        <f t="shared" si="35"/>
        <v>N/A</v>
      </c>
      <c r="G89" s="4">
        <v>0</v>
      </c>
      <c r="H89" s="7" t="str">
        <f t="shared" si="36"/>
        <v>N/A</v>
      </c>
      <c r="I89" s="8" t="s">
        <v>1749</v>
      </c>
      <c r="J89" s="8" t="s">
        <v>1749</v>
      </c>
      <c r="K89" s="27" t="s">
        <v>734</v>
      </c>
      <c r="L89" s="87" t="str">
        <f t="shared" si="20"/>
        <v>N/A</v>
      </c>
    </row>
    <row r="90" spans="1:12" x14ac:dyDescent="0.25">
      <c r="A90" s="144" t="s">
        <v>1248</v>
      </c>
      <c r="B90" s="23" t="s">
        <v>213</v>
      </c>
      <c r="C90" s="4">
        <v>0</v>
      </c>
      <c r="D90" s="7" t="str">
        <f t="shared" si="34"/>
        <v>N/A</v>
      </c>
      <c r="E90" s="4">
        <v>0</v>
      </c>
      <c r="F90" s="7" t="str">
        <f t="shared" si="35"/>
        <v>N/A</v>
      </c>
      <c r="G90" s="4">
        <v>0</v>
      </c>
      <c r="H90" s="7" t="str">
        <f t="shared" si="36"/>
        <v>N/A</v>
      </c>
      <c r="I90" s="8" t="s">
        <v>1749</v>
      </c>
      <c r="J90" s="8" t="s">
        <v>1749</v>
      </c>
      <c r="K90" s="27" t="s">
        <v>734</v>
      </c>
      <c r="L90" s="87" t="str">
        <f t="shared" si="20"/>
        <v>N/A</v>
      </c>
    </row>
    <row r="91" spans="1:12" x14ac:dyDescent="0.25">
      <c r="A91" s="144" t="s">
        <v>1249</v>
      </c>
      <c r="B91" s="23" t="s">
        <v>213</v>
      </c>
      <c r="C91" s="4">
        <v>0</v>
      </c>
      <c r="D91" s="7" t="str">
        <f t="shared" si="34"/>
        <v>N/A</v>
      </c>
      <c r="E91" s="4">
        <v>0</v>
      </c>
      <c r="F91" s="7" t="str">
        <f t="shared" si="35"/>
        <v>N/A</v>
      </c>
      <c r="G91" s="4">
        <v>0</v>
      </c>
      <c r="H91" s="7" t="str">
        <f t="shared" si="36"/>
        <v>N/A</v>
      </c>
      <c r="I91" s="8" t="s">
        <v>1749</v>
      </c>
      <c r="J91" s="8" t="s">
        <v>1749</v>
      </c>
      <c r="K91" s="27" t="s">
        <v>734</v>
      </c>
      <c r="L91" s="87" t="str">
        <f t="shared" si="20"/>
        <v>N/A</v>
      </c>
    </row>
    <row r="92" spans="1:12" x14ac:dyDescent="0.25">
      <c r="A92" s="144" t="s">
        <v>1250</v>
      </c>
      <c r="B92" s="23" t="s">
        <v>213</v>
      </c>
      <c r="C92" s="4">
        <v>0</v>
      </c>
      <c r="D92" s="7" t="str">
        <f t="shared" si="34"/>
        <v>N/A</v>
      </c>
      <c r="E92" s="4">
        <v>0</v>
      </c>
      <c r="F92" s="7" t="str">
        <f t="shared" si="35"/>
        <v>N/A</v>
      </c>
      <c r="G92" s="4">
        <v>0</v>
      </c>
      <c r="H92" s="7" t="str">
        <f t="shared" si="36"/>
        <v>N/A</v>
      </c>
      <c r="I92" s="8" t="s">
        <v>1749</v>
      </c>
      <c r="J92" s="8" t="s">
        <v>1749</v>
      </c>
      <c r="K92" s="27" t="s">
        <v>734</v>
      </c>
      <c r="L92" s="87" t="str">
        <f t="shared" si="20"/>
        <v>N/A</v>
      </c>
    </row>
    <row r="93" spans="1:12" x14ac:dyDescent="0.25">
      <c r="A93" s="144" t="s">
        <v>1251</v>
      </c>
      <c r="B93" s="23" t="s">
        <v>213</v>
      </c>
      <c r="C93" s="4">
        <v>0</v>
      </c>
      <c r="D93" s="7" t="str">
        <f t="shared" si="34"/>
        <v>N/A</v>
      </c>
      <c r="E93" s="4">
        <v>0</v>
      </c>
      <c r="F93" s="7" t="str">
        <f t="shared" si="35"/>
        <v>N/A</v>
      </c>
      <c r="G93" s="4">
        <v>0</v>
      </c>
      <c r="H93" s="7" t="str">
        <f t="shared" si="36"/>
        <v>N/A</v>
      </c>
      <c r="I93" s="8" t="s">
        <v>1749</v>
      </c>
      <c r="J93" s="8" t="s">
        <v>1749</v>
      </c>
      <c r="K93" s="27" t="s">
        <v>734</v>
      </c>
      <c r="L93" s="87" t="str">
        <f t="shared" si="20"/>
        <v>N/A</v>
      </c>
    </row>
    <row r="94" spans="1:12" x14ac:dyDescent="0.25">
      <c r="A94" s="144" t="s">
        <v>1252</v>
      </c>
      <c r="B94" s="23" t="s">
        <v>213</v>
      </c>
      <c r="C94" s="4">
        <v>0</v>
      </c>
      <c r="D94" s="7" t="str">
        <f t="shared" si="34"/>
        <v>N/A</v>
      </c>
      <c r="E94" s="4">
        <v>0</v>
      </c>
      <c r="F94" s="7" t="str">
        <f t="shared" si="35"/>
        <v>N/A</v>
      </c>
      <c r="G94" s="4">
        <v>0</v>
      </c>
      <c r="H94" s="7" t="str">
        <f t="shared" si="36"/>
        <v>N/A</v>
      </c>
      <c r="I94" s="8" t="s">
        <v>1749</v>
      </c>
      <c r="J94" s="8" t="s">
        <v>1749</v>
      </c>
      <c r="K94" s="27" t="s">
        <v>734</v>
      </c>
      <c r="L94" s="87" t="str">
        <f t="shared" si="20"/>
        <v>N/A</v>
      </c>
    </row>
    <row r="95" spans="1:12" x14ac:dyDescent="0.25">
      <c r="A95" s="144" t="s">
        <v>1253</v>
      </c>
      <c r="B95" s="27" t="s">
        <v>213</v>
      </c>
      <c r="C95" s="9">
        <v>0</v>
      </c>
      <c r="D95" s="7" t="str">
        <f t="shared" si="34"/>
        <v>N/A</v>
      </c>
      <c r="E95" s="9">
        <v>0</v>
      </c>
      <c r="F95" s="7" t="str">
        <f t="shared" si="35"/>
        <v>N/A</v>
      </c>
      <c r="G95" s="9">
        <v>0</v>
      </c>
      <c r="H95" s="7" t="str">
        <f t="shared" si="36"/>
        <v>N/A</v>
      </c>
      <c r="I95" s="8" t="s">
        <v>1749</v>
      </c>
      <c r="J95" s="8" t="s">
        <v>1749</v>
      </c>
      <c r="K95" s="27" t="s">
        <v>734</v>
      </c>
      <c r="L95" s="87" t="str">
        <f t="shared" si="20"/>
        <v>N/A</v>
      </c>
    </row>
    <row r="96" spans="1:12" x14ac:dyDescent="0.25">
      <c r="A96" s="144" t="s">
        <v>1254</v>
      </c>
      <c r="B96" s="27" t="s">
        <v>213</v>
      </c>
      <c r="C96" s="9">
        <v>0</v>
      </c>
      <c r="D96" s="7" t="str">
        <f t="shared" si="34"/>
        <v>N/A</v>
      </c>
      <c r="E96" s="9">
        <v>0</v>
      </c>
      <c r="F96" s="7" t="str">
        <f t="shared" si="35"/>
        <v>N/A</v>
      </c>
      <c r="G96" s="9">
        <v>0</v>
      </c>
      <c r="H96" s="7" t="str">
        <f t="shared" si="36"/>
        <v>N/A</v>
      </c>
      <c r="I96" s="8" t="s">
        <v>1749</v>
      </c>
      <c r="J96" s="8" t="s">
        <v>1749</v>
      </c>
      <c r="K96" s="27" t="s">
        <v>734</v>
      </c>
      <c r="L96" s="87" t="str">
        <f t="shared" si="20"/>
        <v>N/A</v>
      </c>
    </row>
    <row r="97" spans="1:12" x14ac:dyDescent="0.25">
      <c r="A97" s="144" t="s">
        <v>1255</v>
      </c>
      <c r="B97" s="23" t="s">
        <v>213</v>
      </c>
      <c r="C97" s="4">
        <v>0</v>
      </c>
      <c r="D97" s="7" t="str">
        <f t="shared" si="34"/>
        <v>N/A</v>
      </c>
      <c r="E97" s="4">
        <v>0</v>
      </c>
      <c r="F97" s="7" t="str">
        <f t="shared" si="35"/>
        <v>N/A</v>
      </c>
      <c r="G97" s="4">
        <v>0</v>
      </c>
      <c r="H97" s="7" t="str">
        <f t="shared" si="36"/>
        <v>N/A</v>
      </c>
      <c r="I97" s="8" t="s">
        <v>1749</v>
      </c>
      <c r="J97" s="8" t="s">
        <v>1749</v>
      </c>
      <c r="K97" s="27" t="s">
        <v>734</v>
      </c>
      <c r="L97" s="87" t="str">
        <f t="shared" si="20"/>
        <v>N/A</v>
      </c>
    </row>
    <row r="98" spans="1:12" x14ac:dyDescent="0.25">
      <c r="A98" s="144" t="s">
        <v>1256</v>
      </c>
      <c r="B98" s="23" t="s">
        <v>213</v>
      </c>
      <c r="C98" s="4">
        <v>100</v>
      </c>
      <c r="D98" s="7" t="str">
        <f t="shared" si="34"/>
        <v>N/A</v>
      </c>
      <c r="E98" s="4">
        <v>100</v>
      </c>
      <c r="F98" s="7" t="str">
        <f t="shared" si="35"/>
        <v>N/A</v>
      </c>
      <c r="G98" s="4">
        <v>0</v>
      </c>
      <c r="H98" s="7" t="str">
        <f t="shared" si="36"/>
        <v>N/A</v>
      </c>
      <c r="I98" s="8">
        <v>0</v>
      </c>
      <c r="J98" s="8">
        <v>-100</v>
      </c>
      <c r="K98" s="27" t="s">
        <v>734</v>
      </c>
      <c r="L98" s="87" t="str">
        <f t="shared" si="20"/>
        <v>No</v>
      </c>
    </row>
    <row r="99" spans="1:12" x14ac:dyDescent="0.25">
      <c r="A99" s="144" t="s">
        <v>1257</v>
      </c>
      <c r="B99" s="31" t="s">
        <v>278</v>
      </c>
      <c r="C99" s="4">
        <v>0</v>
      </c>
      <c r="D99" s="7" t="str">
        <f>IF($B99="N/A","N/A",IF(C99&gt;=5,"No",IF(C99&lt;0,"No","Yes")))</f>
        <v>Yes</v>
      </c>
      <c r="E99" s="4">
        <v>0</v>
      </c>
      <c r="F99" s="7" t="str">
        <f>IF($B99="N/A","N/A",IF(E99&gt;=5,"No",IF(E99&lt;0,"No","Yes")))</f>
        <v>Yes</v>
      </c>
      <c r="G99" s="4">
        <v>100</v>
      </c>
      <c r="H99" s="7" t="str">
        <f>IF($B99="N/A","N/A",IF(G99&gt;=5,"No",IF(G99&lt;0,"No","Yes")))</f>
        <v>No</v>
      </c>
      <c r="I99" s="8" t="s">
        <v>1749</v>
      </c>
      <c r="J99" s="8" t="s">
        <v>1749</v>
      </c>
      <c r="K99" s="27" t="s">
        <v>734</v>
      </c>
      <c r="L99" s="87" t="str">
        <f t="shared" si="20"/>
        <v>N/A</v>
      </c>
    </row>
    <row r="100" spans="1:12" x14ac:dyDescent="0.25">
      <c r="A100" s="144" t="s">
        <v>107</v>
      </c>
      <c r="B100" s="23" t="s">
        <v>213</v>
      </c>
      <c r="C100" s="28">
        <v>0</v>
      </c>
      <c r="D100" s="7" t="str">
        <f>IF($B100="N/A","N/A",IF(C100&gt;10,"No",IF(C100&lt;-10,"No","Yes")))</f>
        <v>N/A</v>
      </c>
      <c r="E100" s="28">
        <v>0</v>
      </c>
      <c r="F100" s="7" t="str">
        <f>IF($B100="N/A","N/A",IF(E100&gt;10,"No",IF(E100&lt;-10,"No","Yes")))</f>
        <v>N/A</v>
      </c>
      <c r="G100" s="28">
        <v>0</v>
      </c>
      <c r="H100" s="7" t="str">
        <f>IF($B100="N/A","N/A",IF(G100&gt;10,"No",IF(G100&lt;-10,"No","Yes")))</f>
        <v>N/A</v>
      </c>
      <c r="I100" s="8" t="s">
        <v>1749</v>
      </c>
      <c r="J100" s="8" t="s">
        <v>1749</v>
      </c>
      <c r="K100" s="27" t="s">
        <v>734</v>
      </c>
      <c r="L100" s="87" t="str">
        <f t="shared" ref="L100:L111" si="38">IF(J100="Div by 0", "N/A", IF(K100="N/A","N/A", IF(J100&gt;VALUE(MID(K100,1,2)), "No", IF(J100&lt;-1*VALUE(MID(K100,1,2)), "No", "Yes"))))</f>
        <v>N/A</v>
      </c>
    </row>
    <row r="101" spans="1:12" x14ac:dyDescent="0.25">
      <c r="A101" s="144" t="s">
        <v>452</v>
      </c>
      <c r="B101" s="23" t="s">
        <v>213</v>
      </c>
      <c r="C101" s="28">
        <v>0</v>
      </c>
      <c r="D101" s="7" t="str">
        <f>IF($B101="N/A","N/A",IF(C101&gt;10,"No",IF(C101&lt;-10,"No","Yes")))</f>
        <v>N/A</v>
      </c>
      <c r="E101" s="28">
        <v>0</v>
      </c>
      <c r="F101" s="7" t="str">
        <f>IF($B101="N/A","N/A",IF(E101&gt;10,"No",IF(E101&lt;-10,"No","Yes")))</f>
        <v>N/A</v>
      </c>
      <c r="G101" s="28">
        <v>0</v>
      </c>
      <c r="H101" s="7" t="str">
        <f>IF($B101="N/A","N/A",IF(G101&gt;10,"No",IF(G101&lt;-10,"No","Yes")))</f>
        <v>N/A</v>
      </c>
      <c r="I101" s="8" t="s">
        <v>1749</v>
      </c>
      <c r="J101" s="8" t="s">
        <v>1749</v>
      </c>
      <c r="K101" s="27" t="s">
        <v>734</v>
      </c>
      <c r="L101" s="87" t="str">
        <f t="shared" si="38"/>
        <v>N/A</v>
      </c>
    </row>
    <row r="102" spans="1:12" x14ac:dyDescent="0.25">
      <c r="A102" s="144" t="s">
        <v>453</v>
      </c>
      <c r="B102" s="23" t="s">
        <v>213</v>
      </c>
      <c r="C102" s="28">
        <v>0</v>
      </c>
      <c r="D102" s="7" t="str">
        <f>IF($B102="N/A","N/A",IF(C102&gt;10,"No",IF(C102&lt;-10,"No","Yes")))</f>
        <v>N/A</v>
      </c>
      <c r="E102" s="28">
        <v>0</v>
      </c>
      <c r="F102" s="7" t="str">
        <f>IF($B102="N/A","N/A",IF(E102&gt;10,"No",IF(E102&lt;-10,"No","Yes")))</f>
        <v>N/A</v>
      </c>
      <c r="G102" s="28">
        <v>0</v>
      </c>
      <c r="H102" s="7" t="str">
        <f>IF($B102="N/A","N/A",IF(G102&gt;10,"No",IF(G102&lt;-10,"No","Yes")))</f>
        <v>N/A</v>
      </c>
      <c r="I102" s="8" t="s">
        <v>1749</v>
      </c>
      <c r="J102" s="8" t="s">
        <v>1749</v>
      </c>
      <c r="K102" s="27" t="s">
        <v>734</v>
      </c>
      <c r="L102" s="87" t="str">
        <f t="shared" si="38"/>
        <v>N/A</v>
      </c>
    </row>
    <row r="103" spans="1:12" x14ac:dyDescent="0.25">
      <c r="A103" s="144" t="s">
        <v>454</v>
      </c>
      <c r="B103" s="23" t="s">
        <v>213</v>
      </c>
      <c r="C103" s="28">
        <v>0</v>
      </c>
      <c r="D103" s="7" t="str">
        <f>IF($B103="N/A","N/A",IF(C103&gt;10,"No",IF(C103&lt;-10,"No","Yes")))</f>
        <v>N/A</v>
      </c>
      <c r="E103" s="28">
        <v>0</v>
      </c>
      <c r="F103" s="7" t="str">
        <f>IF($B103="N/A","N/A",IF(E103&gt;10,"No",IF(E103&lt;-10,"No","Yes")))</f>
        <v>N/A</v>
      </c>
      <c r="G103" s="28">
        <v>0</v>
      </c>
      <c r="H103" s="7" t="str">
        <f>IF($B103="N/A","N/A",IF(G103&gt;10,"No",IF(G103&lt;-10,"No","Yes")))</f>
        <v>N/A</v>
      </c>
      <c r="I103" s="8" t="s">
        <v>1749</v>
      </c>
      <c r="J103" s="8" t="s">
        <v>1749</v>
      </c>
      <c r="K103" s="27" t="s">
        <v>734</v>
      </c>
      <c r="L103" s="87" t="str">
        <f t="shared" si="38"/>
        <v>N/A</v>
      </c>
    </row>
    <row r="104" spans="1:12" x14ac:dyDescent="0.25">
      <c r="A104" s="144" t="s">
        <v>108</v>
      </c>
      <c r="B104" s="32" t="s">
        <v>295</v>
      </c>
      <c r="C104" s="4" t="s">
        <v>1749</v>
      </c>
      <c r="D104" s="7" t="str">
        <f>IF($B104="N/A","N/A",IF(C104&gt;2,"No",IF(C104&lt;0.9,"No","Yes")))</f>
        <v>No</v>
      </c>
      <c r="E104" s="4" t="s">
        <v>1749</v>
      </c>
      <c r="F104" s="7" t="str">
        <f>IF($B104="N/A","N/A",IF(E104&gt;2,"No",IF(E104&lt;0.9,"No","Yes")))</f>
        <v>No</v>
      </c>
      <c r="G104" s="4" t="s">
        <v>1749</v>
      </c>
      <c r="H104" s="7" t="str">
        <f>IF($B104="N/A","N/A",IF(G104&gt;2,"No",IF(G104&lt;0.9,"No","Yes")))</f>
        <v>No</v>
      </c>
      <c r="I104" s="8" t="s">
        <v>1749</v>
      </c>
      <c r="J104" s="8" t="s">
        <v>1749</v>
      </c>
      <c r="K104" s="27" t="s">
        <v>734</v>
      </c>
      <c r="L104" s="87" t="str">
        <f t="shared" si="38"/>
        <v>N/A</v>
      </c>
    </row>
    <row r="105" spans="1:12" x14ac:dyDescent="0.25">
      <c r="A105" s="144" t="s">
        <v>455</v>
      </c>
      <c r="B105" s="32" t="s">
        <v>295</v>
      </c>
      <c r="C105" s="4" t="s">
        <v>1749</v>
      </c>
      <c r="D105" s="7" t="str">
        <f>IF($B105="N/A","N/A",IF(C105&gt;2,"No",IF(C105&lt;0.9,"No","Yes")))</f>
        <v>No</v>
      </c>
      <c r="E105" s="4" t="s">
        <v>1749</v>
      </c>
      <c r="F105" s="7" t="str">
        <f>IF($B105="N/A","N/A",IF(E105&gt;2,"No",IF(E105&lt;0.9,"No","Yes")))</f>
        <v>No</v>
      </c>
      <c r="G105" s="4" t="s">
        <v>1749</v>
      </c>
      <c r="H105" s="7" t="str">
        <f>IF($B105="N/A","N/A",IF(G105&gt;2,"No",IF(G105&lt;0.9,"No","Yes")))</f>
        <v>No</v>
      </c>
      <c r="I105" s="8" t="s">
        <v>1749</v>
      </c>
      <c r="J105" s="8" t="s">
        <v>1749</v>
      </c>
      <c r="K105" s="27" t="s">
        <v>734</v>
      </c>
      <c r="L105" s="87" t="str">
        <f t="shared" si="38"/>
        <v>N/A</v>
      </c>
    </row>
    <row r="106" spans="1:12" x14ac:dyDescent="0.25">
      <c r="A106" s="144" t="s">
        <v>456</v>
      </c>
      <c r="B106" s="32" t="s">
        <v>295</v>
      </c>
      <c r="C106" s="4" t="s">
        <v>1749</v>
      </c>
      <c r="D106" s="7" t="str">
        <f>IF($B106="N/A","N/A",IF(C106&gt;2,"No",IF(C106&lt;0.9,"No","Yes")))</f>
        <v>No</v>
      </c>
      <c r="E106" s="4" t="s">
        <v>1749</v>
      </c>
      <c r="F106" s="7" t="str">
        <f>IF($B106="N/A","N/A",IF(E106&gt;2,"No",IF(E106&lt;0.9,"No","Yes")))</f>
        <v>No</v>
      </c>
      <c r="G106" s="4" t="s">
        <v>1749</v>
      </c>
      <c r="H106" s="7" t="str">
        <f>IF($B106="N/A","N/A",IF(G106&gt;2,"No",IF(G106&lt;0.9,"No","Yes")))</f>
        <v>No</v>
      </c>
      <c r="I106" s="8" t="s">
        <v>1749</v>
      </c>
      <c r="J106" s="8" t="s">
        <v>1749</v>
      </c>
      <c r="K106" s="27" t="s">
        <v>734</v>
      </c>
      <c r="L106" s="87" t="str">
        <f t="shared" si="38"/>
        <v>N/A</v>
      </c>
    </row>
    <row r="107" spans="1:12" x14ac:dyDescent="0.25">
      <c r="A107" s="144" t="s">
        <v>457</v>
      </c>
      <c r="B107" s="32" t="s">
        <v>295</v>
      </c>
      <c r="C107" s="4" t="s">
        <v>1749</v>
      </c>
      <c r="D107" s="7" t="str">
        <f>IF($B107="N/A","N/A",IF(C107&gt;2,"No",IF(C107&lt;0.9,"No","Yes")))</f>
        <v>No</v>
      </c>
      <c r="E107" s="4" t="s">
        <v>1749</v>
      </c>
      <c r="F107" s="7" t="str">
        <f>IF($B107="N/A","N/A",IF(E107&gt;2,"No",IF(E107&lt;0.9,"No","Yes")))</f>
        <v>No</v>
      </c>
      <c r="G107" s="4" t="s">
        <v>1749</v>
      </c>
      <c r="H107" s="7" t="str">
        <f>IF($B107="N/A","N/A",IF(G107&gt;2,"No",IF(G107&lt;0.9,"No","Yes")))</f>
        <v>No</v>
      </c>
      <c r="I107" s="8" t="s">
        <v>1749</v>
      </c>
      <c r="J107" s="8" t="s">
        <v>1749</v>
      </c>
      <c r="K107" s="27" t="s">
        <v>734</v>
      </c>
      <c r="L107" s="87" t="str">
        <f t="shared" si="38"/>
        <v>N/A</v>
      </c>
    </row>
    <row r="108" spans="1:12" x14ac:dyDescent="0.25">
      <c r="A108" s="144" t="s">
        <v>1258</v>
      </c>
      <c r="B108" s="23" t="s">
        <v>213</v>
      </c>
      <c r="C108" s="28" t="s">
        <v>1749</v>
      </c>
      <c r="D108" s="7" t="str">
        <f>IF($B108="N/A","N/A",IF(C108&gt;10,"No",IF(C108&lt;-10,"No","Yes")))</f>
        <v>N/A</v>
      </c>
      <c r="E108" s="28" t="s">
        <v>1749</v>
      </c>
      <c r="F108" s="7" t="str">
        <f>IF($B108="N/A","N/A",IF(E108&gt;10,"No",IF(E108&lt;-10,"No","Yes")))</f>
        <v>N/A</v>
      </c>
      <c r="G108" s="28" t="s">
        <v>1749</v>
      </c>
      <c r="H108" s="7" t="str">
        <f>IF($B108="N/A","N/A",IF(G108&gt;10,"No",IF(G108&lt;-10,"No","Yes")))</f>
        <v>N/A</v>
      </c>
      <c r="I108" s="8" t="s">
        <v>1749</v>
      </c>
      <c r="J108" s="8" t="s">
        <v>1749</v>
      </c>
      <c r="K108" s="27" t="s">
        <v>734</v>
      </c>
      <c r="L108" s="87" t="str">
        <f t="shared" si="38"/>
        <v>N/A</v>
      </c>
    </row>
    <row r="109" spans="1:12" x14ac:dyDescent="0.25">
      <c r="A109" s="144" t="s">
        <v>1259</v>
      </c>
      <c r="B109" s="23" t="s">
        <v>213</v>
      </c>
      <c r="C109" s="28" t="s">
        <v>1749</v>
      </c>
      <c r="D109" s="7" t="str">
        <f>IF($B109="N/A","N/A",IF(C109&gt;10,"No",IF(C109&lt;-10,"No","Yes")))</f>
        <v>N/A</v>
      </c>
      <c r="E109" s="28" t="s">
        <v>1749</v>
      </c>
      <c r="F109" s="7" t="str">
        <f>IF($B109="N/A","N/A",IF(E109&gt;10,"No",IF(E109&lt;-10,"No","Yes")))</f>
        <v>N/A</v>
      </c>
      <c r="G109" s="28" t="s">
        <v>1749</v>
      </c>
      <c r="H109" s="7" t="str">
        <f>IF($B109="N/A","N/A",IF(G109&gt;10,"No",IF(G109&lt;-10,"No","Yes")))</f>
        <v>N/A</v>
      </c>
      <c r="I109" s="8" t="s">
        <v>1749</v>
      </c>
      <c r="J109" s="8" t="s">
        <v>1749</v>
      </c>
      <c r="K109" s="27" t="s">
        <v>734</v>
      </c>
      <c r="L109" s="87" t="str">
        <f t="shared" si="38"/>
        <v>N/A</v>
      </c>
    </row>
    <row r="110" spans="1:12" x14ac:dyDescent="0.25">
      <c r="A110" s="144" t="s">
        <v>1260</v>
      </c>
      <c r="B110" s="23" t="s">
        <v>213</v>
      </c>
      <c r="C110" s="28" t="s">
        <v>1749</v>
      </c>
      <c r="D110" s="7" t="str">
        <f>IF($B110="N/A","N/A",IF(C110&gt;10,"No",IF(C110&lt;-10,"No","Yes")))</f>
        <v>N/A</v>
      </c>
      <c r="E110" s="28" t="s">
        <v>1749</v>
      </c>
      <c r="F110" s="7" t="str">
        <f>IF($B110="N/A","N/A",IF(E110&gt;10,"No",IF(E110&lt;-10,"No","Yes")))</f>
        <v>N/A</v>
      </c>
      <c r="G110" s="28" t="s">
        <v>1749</v>
      </c>
      <c r="H110" s="7" t="str">
        <f>IF($B110="N/A","N/A",IF(G110&gt;10,"No",IF(G110&lt;-10,"No","Yes")))</f>
        <v>N/A</v>
      </c>
      <c r="I110" s="8" t="s">
        <v>1749</v>
      </c>
      <c r="J110" s="8" t="s">
        <v>1749</v>
      </c>
      <c r="K110" s="27" t="s">
        <v>734</v>
      </c>
      <c r="L110" s="87" t="str">
        <f t="shared" si="38"/>
        <v>N/A</v>
      </c>
    </row>
    <row r="111" spans="1:12" x14ac:dyDescent="0.25">
      <c r="A111" s="144" t="s">
        <v>1261</v>
      </c>
      <c r="B111" s="23" t="s">
        <v>213</v>
      </c>
      <c r="C111" s="28" t="s">
        <v>1749</v>
      </c>
      <c r="D111" s="7" t="str">
        <f>IF($B111="N/A","N/A",IF(C111&gt;10,"No",IF(C111&lt;-10,"No","Yes")))</f>
        <v>N/A</v>
      </c>
      <c r="E111" s="28" t="s">
        <v>1749</v>
      </c>
      <c r="F111" s="7" t="str">
        <f>IF($B111="N/A","N/A",IF(E111&gt;10,"No",IF(E111&lt;-10,"No","Yes")))</f>
        <v>N/A</v>
      </c>
      <c r="G111" s="28" t="s">
        <v>1749</v>
      </c>
      <c r="H111" s="7" t="str">
        <f>IF($B111="N/A","N/A",IF(G111&gt;10,"No",IF(G111&lt;-10,"No","Yes")))</f>
        <v>N/A</v>
      </c>
      <c r="I111" s="8" t="s">
        <v>1749</v>
      </c>
      <c r="J111" s="8" t="s">
        <v>1749</v>
      </c>
      <c r="K111" s="27" t="s">
        <v>734</v>
      </c>
      <c r="L111" s="87" t="str">
        <f t="shared" si="38"/>
        <v>N/A</v>
      </c>
    </row>
    <row r="112" spans="1:12" x14ac:dyDescent="0.25">
      <c r="A112" s="144" t="s">
        <v>325</v>
      </c>
      <c r="B112" s="27" t="s">
        <v>296</v>
      </c>
      <c r="C112" s="4" t="s">
        <v>1749</v>
      </c>
      <c r="D112" s="7" t="str">
        <f>IF(OR($B112="N/A",$C112="N/A"),"N/A",IF(C112&gt;98,"Yes","No"))</f>
        <v>Yes</v>
      </c>
      <c r="E112" s="4" t="s">
        <v>1749</v>
      </c>
      <c r="F112" s="7" t="str">
        <f>IF(OR($B112="N/A",$E112="N/A"),"N/A",IF(E112&gt;98,"Yes","No"))</f>
        <v>Yes</v>
      </c>
      <c r="G112" s="4" t="s">
        <v>1749</v>
      </c>
      <c r="H112" s="7" t="str">
        <f t="shared" ref="H112:H115" si="39">IF($B112="N/A","N/A",IF(G112&gt;98,"Yes","No"))</f>
        <v>Yes</v>
      </c>
      <c r="I112" s="8" t="s">
        <v>1749</v>
      </c>
      <c r="J112" s="8" t="s">
        <v>1749</v>
      </c>
      <c r="K112" s="27" t="s">
        <v>734</v>
      </c>
      <c r="L112" s="87" t="str">
        <f>IF(J112="Div by 0", "N/A", IF(OR(J112="N/A",K112="N/A"),"N/A", IF(J112&gt;VALUE(MID(K112,1,2)), "No", IF(J112&lt;-1*VALUE(MID(K112,1,2)), "No", "Yes"))))</f>
        <v>N/A</v>
      </c>
    </row>
    <row r="113" spans="1:12" x14ac:dyDescent="0.25">
      <c r="A113" s="144" t="s">
        <v>458</v>
      </c>
      <c r="B113" s="27" t="s">
        <v>296</v>
      </c>
      <c r="C113" s="4" t="s">
        <v>1749</v>
      </c>
      <c r="D113" s="7" t="str">
        <f t="shared" ref="D113:D115" si="40">IF(OR($B113="N/A",$C113="N/A"),"N/A",IF(C113&gt;98,"Yes","No"))</f>
        <v>Yes</v>
      </c>
      <c r="E113" s="4" t="s">
        <v>1749</v>
      </c>
      <c r="F113" s="7" t="str">
        <f t="shared" ref="F113:F115" si="41">IF(OR($B113="N/A",$E113="N/A"),"N/A",IF(E113&gt;98,"Yes","No"))</f>
        <v>Yes</v>
      </c>
      <c r="G113" s="4" t="s">
        <v>1749</v>
      </c>
      <c r="H113" s="7" t="str">
        <f t="shared" si="39"/>
        <v>Yes</v>
      </c>
      <c r="I113" s="8" t="s">
        <v>1749</v>
      </c>
      <c r="J113" s="8" t="s">
        <v>1749</v>
      </c>
      <c r="K113" s="27" t="s">
        <v>734</v>
      </c>
      <c r="L113" s="87" t="str">
        <f t="shared" ref="L113:L115" si="42">IF(J113="Div by 0", "N/A", IF(OR(J113="N/A",K113="N/A"),"N/A", IF(J113&gt;VALUE(MID(K113,1,2)), "No", IF(J113&lt;-1*VALUE(MID(K113,1,2)), "No", "Yes"))))</f>
        <v>N/A</v>
      </c>
    </row>
    <row r="114" spans="1:12" x14ac:dyDescent="0.25">
      <c r="A114" s="144" t="s">
        <v>459</v>
      </c>
      <c r="B114" s="27" t="s">
        <v>296</v>
      </c>
      <c r="C114" s="4" t="s">
        <v>1749</v>
      </c>
      <c r="D114" s="7" t="str">
        <f t="shared" si="40"/>
        <v>Yes</v>
      </c>
      <c r="E114" s="4" t="s">
        <v>1749</v>
      </c>
      <c r="F114" s="7" t="str">
        <f t="shared" si="41"/>
        <v>Yes</v>
      </c>
      <c r="G114" s="4" t="s">
        <v>1749</v>
      </c>
      <c r="H114" s="7" t="str">
        <f t="shared" si="39"/>
        <v>Yes</v>
      </c>
      <c r="I114" s="8" t="s">
        <v>1749</v>
      </c>
      <c r="J114" s="8" t="s">
        <v>1749</v>
      </c>
      <c r="K114" s="27" t="s">
        <v>734</v>
      </c>
      <c r="L114" s="87" t="str">
        <f t="shared" si="42"/>
        <v>N/A</v>
      </c>
    </row>
    <row r="115" spans="1:12" x14ac:dyDescent="0.25">
      <c r="A115" s="144" t="s">
        <v>460</v>
      </c>
      <c r="B115" s="27" t="s">
        <v>296</v>
      </c>
      <c r="C115" s="4" t="s">
        <v>1749</v>
      </c>
      <c r="D115" s="7" t="str">
        <f t="shared" si="40"/>
        <v>Yes</v>
      </c>
      <c r="E115" s="4" t="s">
        <v>1749</v>
      </c>
      <c r="F115" s="7" t="str">
        <f t="shared" si="41"/>
        <v>Yes</v>
      </c>
      <c r="G115" s="4" t="s">
        <v>1749</v>
      </c>
      <c r="H115" s="7" t="str">
        <f t="shared" si="39"/>
        <v>Yes</v>
      </c>
      <c r="I115" s="8" t="s">
        <v>1749</v>
      </c>
      <c r="J115" s="8" t="s">
        <v>1749</v>
      </c>
      <c r="K115" s="27" t="s">
        <v>734</v>
      </c>
      <c r="L115" s="87" t="str">
        <f t="shared" si="42"/>
        <v>N/A</v>
      </c>
    </row>
    <row r="116" spans="1:12" x14ac:dyDescent="0.25">
      <c r="A116" s="86" t="s">
        <v>461</v>
      </c>
      <c r="B116" s="27" t="s">
        <v>213</v>
      </c>
      <c r="C116" s="1">
        <v>0</v>
      </c>
      <c r="D116" s="7" t="str">
        <f>IF($B116="N/A","N/A",IF(C116&gt;10,"No",IF(C116&lt;-10,"No","Yes")))</f>
        <v>N/A</v>
      </c>
      <c r="E116" s="1">
        <v>0</v>
      </c>
      <c r="F116" s="7" t="str">
        <f>IF($B116="N/A","N/A",IF(E116&gt;10,"No",IF(E116&lt;-10,"No","Yes")))</f>
        <v>N/A</v>
      </c>
      <c r="G116" s="1">
        <v>0</v>
      </c>
      <c r="H116" s="7" t="str">
        <f>IF($B116="N/A","N/A",IF(G116&gt;10,"No",IF(G116&lt;-10,"No","Yes")))</f>
        <v>N/A</v>
      </c>
      <c r="I116" s="8" t="s">
        <v>1749</v>
      </c>
      <c r="J116" s="8" t="s">
        <v>1749</v>
      </c>
      <c r="K116" s="27" t="s">
        <v>734</v>
      </c>
      <c r="L116" s="87" t="str">
        <f>IF(J116="Div by 0", "N/A", IF(OR(J116="N/A",K116="N/A"),"N/A", IF(J116&gt;VALUE(MID(K116,1,2)), "No", IF(J116&lt;-1*VALUE(MID(K116,1,2)), "No", "Yes"))))</f>
        <v>N/A</v>
      </c>
    </row>
    <row r="117" spans="1:12" x14ac:dyDescent="0.25">
      <c r="A117" s="86" t="s">
        <v>211</v>
      </c>
      <c r="B117" s="27" t="s">
        <v>213</v>
      </c>
      <c r="C117" s="4" t="s">
        <v>1749</v>
      </c>
      <c r="D117" s="7" t="str">
        <f>IF($B117="N/A","N/A",IF(C117&gt;10,"No",IF(C117&lt;-10,"No","Yes")))</f>
        <v>N/A</v>
      </c>
      <c r="E117" s="4" t="s">
        <v>1749</v>
      </c>
      <c r="F117" s="7" t="str">
        <f>IF($B117="N/A","N/A",IF(E117&gt;10,"No",IF(E117&lt;-10,"No","Yes")))</f>
        <v>N/A</v>
      </c>
      <c r="G117" s="4" t="s">
        <v>1749</v>
      </c>
      <c r="H117" s="7" t="str">
        <f>IF($B117="N/A","N/A",IF(G117&gt;10,"No",IF(G117&lt;-10,"No","Yes")))</f>
        <v>N/A</v>
      </c>
      <c r="I117" s="8" t="s">
        <v>1749</v>
      </c>
      <c r="J117" s="8" t="s">
        <v>1749</v>
      </c>
      <c r="K117" s="27" t="s">
        <v>734</v>
      </c>
      <c r="L117" s="87" t="str">
        <f>IF(J117="Div by 0", "N/A", IF(OR(J117="N/A",K117="N/A"),"N/A", IF(J117&gt;VALUE(MID(K117,1,2)), "No", IF(J117&lt;-1*VALUE(MID(K117,1,2)), "No", "Yes"))))</f>
        <v>N/A</v>
      </c>
    </row>
    <row r="118" spans="1:12" x14ac:dyDescent="0.25">
      <c r="A118" s="118" t="s">
        <v>1600</v>
      </c>
      <c r="B118" s="27" t="s">
        <v>213</v>
      </c>
      <c r="C118" s="10">
        <v>0</v>
      </c>
      <c r="D118" s="7" t="str">
        <f>IF($B118="N/A","N/A",IF(C118&gt;10,"No",IF(C118&lt;-10,"No","Yes")))</f>
        <v>N/A</v>
      </c>
      <c r="E118" s="10">
        <v>0</v>
      </c>
      <c r="F118" s="7" t="str">
        <f>IF($B118="N/A","N/A",IF(E118&gt;10,"No",IF(E118&lt;-10,"No","Yes")))</f>
        <v>N/A</v>
      </c>
      <c r="G118" s="10">
        <v>0</v>
      </c>
      <c r="H118" s="7" t="str">
        <f>IF($B118="N/A","N/A",IF(G118&gt;10,"No",IF(G118&lt;-10,"No","Yes")))</f>
        <v>N/A</v>
      </c>
      <c r="I118" s="8" t="s">
        <v>1749</v>
      </c>
      <c r="J118" s="8" t="s">
        <v>1749</v>
      </c>
      <c r="K118" s="27" t="s">
        <v>734</v>
      </c>
      <c r="L118" s="87" t="str">
        <f>IF(J118="Div by 0", "N/A", IF(K118="N/A","N/A", IF(J118&gt;VALUE(MID(K118,1,2)), "No", IF(J118&lt;-1*VALUE(MID(K118,1,2)), "No", "Yes"))))</f>
        <v>N/A</v>
      </c>
    </row>
    <row r="119" spans="1:12" x14ac:dyDescent="0.25">
      <c r="A119" s="118" t="s">
        <v>1601</v>
      </c>
      <c r="B119" s="27" t="s">
        <v>213</v>
      </c>
      <c r="C119" s="10">
        <v>0</v>
      </c>
      <c r="D119" s="7" t="str">
        <f>IF($B119="N/A","N/A",IF(C119&gt;10,"No",IF(C119&lt;-10,"No","Yes")))</f>
        <v>N/A</v>
      </c>
      <c r="E119" s="10">
        <v>0</v>
      </c>
      <c r="F119" s="7" t="str">
        <f>IF($B119="N/A","N/A",IF(E119&gt;10,"No",IF(E119&lt;-10,"No","Yes")))</f>
        <v>N/A</v>
      </c>
      <c r="G119" s="10">
        <v>0</v>
      </c>
      <c r="H119" s="7" t="str">
        <f>IF($B119="N/A","N/A",IF(G119&gt;10,"No",IF(G119&lt;-10,"No","Yes")))</f>
        <v>N/A</v>
      </c>
      <c r="I119" s="8" t="s">
        <v>1749</v>
      </c>
      <c r="J119" s="8" t="s">
        <v>1749</v>
      </c>
      <c r="K119" s="27" t="s">
        <v>734</v>
      </c>
      <c r="L119" s="87" t="str">
        <f>IF(J119="Div by 0", "N/A", IF(K119="N/A","N/A", IF(J119&gt;VALUE(MID(K119,1,2)), "No", IF(J119&lt;-1*VALUE(MID(K119,1,2)), "No", "Yes"))))</f>
        <v>N/A</v>
      </c>
    </row>
    <row r="120" spans="1:12" x14ac:dyDescent="0.25">
      <c r="A120" s="118" t="s">
        <v>1602</v>
      </c>
      <c r="B120" s="27" t="s">
        <v>213</v>
      </c>
      <c r="C120" s="1">
        <v>0</v>
      </c>
      <c r="D120" s="7" t="str">
        <f>IF($B120="N/A","N/A",IF(C120&gt;10,"No",IF(C120&lt;-10,"No","Yes")))</f>
        <v>N/A</v>
      </c>
      <c r="E120" s="1">
        <v>0</v>
      </c>
      <c r="F120" s="7" t="str">
        <f>IF($B120="N/A","N/A",IF(E120&gt;10,"No",IF(E120&lt;-10,"No","Yes")))</f>
        <v>N/A</v>
      </c>
      <c r="G120" s="1">
        <v>0</v>
      </c>
      <c r="H120" s="7" t="str">
        <f>IF($B120="N/A","N/A",IF(G120&gt;10,"No",IF(G120&lt;-10,"No","Yes")))</f>
        <v>N/A</v>
      </c>
      <c r="I120" s="8" t="s">
        <v>1749</v>
      </c>
      <c r="J120" s="8" t="s">
        <v>1749</v>
      </c>
      <c r="K120" s="27" t="s">
        <v>734</v>
      </c>
      <c r="L120" s="87" t="str">
        <f>IF(J120="Div by 0", "N/A", IF(K120="N/A","N/A", IF(J120&gt;VALUE(MID(K120,1,2)), "No", IF(J120&lt;-1*VALUE(MID(K120,1,2)), "No", "Yes"))))</f>
        <v>N/A</v>
      </c>
    </row>
    <row r="121" spans="1:12" x14ac:dyDescent="0.25">
      <c r="A121" s="118" t="s">
        <v>1603</v>
      </c>
      <c r="B121" s="3" t="s">
        <v>213</v>
      </c>
      <c r="C121" s="1">
        <v>0</v>
      </c>
      <c r="D121" s="5" t="str">
        <f t="shared" ref="D121:H134" si="43">IF($B121="N/A","N/A",IF(C121&lt;0,"No","Yes"))</f>
        <v>N/A</v>
      </c>
      <c r="E121" s="1">
        <v>0</v>
      </c>
      <c r="F121" s="5" t="str">
        <f t="shared" si="43"/>
        <v>N/A</v>
      </c>
      <c r="G121" s="1">
        <v>0</v>
      </c>
      <c r="H121" s="5" t="str">
        <f t="shared" si="43"/>
        <v>N/A</v>
      </c>
      <c r="I121" s="8" t="s">
        <v>1749</v>
      </c>
      <c r="J121" s="8" t="s">
        <v>1749</v>
      </c>
      <c r="K121" s="3" t="s">
        <v>734</v>
      </c>
      <c r="L121" s="87" t="str">
        <f t="shared" ref="L121:L142" si="44">IF(J121="Div by 0", "N/A", IF(OR(J121="N/A",K121="N/A"),"N/A", IF(J121&gt;VALUE(MID(K121,1,2)), "No", IF(J121&lt;-1*VALUE(MID(K121,1,2)), "No", "Yes"))))</f>
        <v>N/A</v>
      </c>
    </row>
    <row r="122" spans="1:12" x14ac:dyDescent="0.25">
      <c r="A122" s="118" t="s">
        <v>1604</v>
      </c>
      <c r="B122" s="3" t="s">
        <v>213</v>
      </c>
      <c r="C122" s="1">
        <v>0</v>
      </c>
      <c r="D122" s="5" t="str">
        <f t="shared" si="43"/>
        <v>N/A</v>
      </c>
      <c r="E122" s="1">
        <v>0</v>
      </c>
      <c r="F122" s="5" t="str">
        <f t="shared" si="43"/>
        <v>N/A</v>
      </c>
      <c r="G122" s="1">
        <v>0</v>
      </c>
      <c r="H122" s="5" t="str">
        <f t="shared" si="43"/>
        <v>N/A</v>
      </c>
      <c r="I122" s="8" t="s">
        <v>1749</v>
      </c>
      <c r="J122" s="8" t="s">
        <v>1749</v>
      </c>
      <c r="K122" s="3" t="s">
        <v>734</v>
      </c>
      <c r="L122" s="87" t="str">
        <f t="shared" si="44"/>
        <v>N/A</v>
      </c>
    </row>
    <row r="123" spans="1:12" x14ac:dyDescent="0.25">
      <c r="A123" s="118" t="s">
        <v>1605</v>
      </c>
      <c r="B123" s="3" t="s">
        <v>213</v>
      </c>
      <c r="C123" s="1">
        <v>0</v>
      </c>
      <c r="D123" s="5" t="str">
        <f t="shared" si="43"/>
        <v>N/A</v>
      </c>
      <c r="E123" s="1">
        <v>0</v>
      </c>
      <c r="F123" s="5" t="str">
        <f t="shared" si="43"/>
        <v>N/A</v>
      </c>
      <c r="G123" s="1">
        <v>0</v>
      </c>
      <c r="H123" s="5" t="str">
        <f t="shared" si="43"/>
        <v>N/A</v>
      </c>
      <c r="I123" s="8" t="s">
        <v>1749</v>
      </c>
      <c r="J123" s="8" t="s">
        <v>1749</v>
      </c>
      <c r="K123" s="3" t="s">
        <v>734</v>
      </c>
      <c r="L123" s="87" t="str">
        <f t="shared" si="44"/>
        <v>N/A</v>
      </c>
    </row>
    <row r="124" spans="1:12" x14ac:dyDescent="0.25">
      <c r="A124" s="118" t="s">
        <v>1606</v>
      </c>
      <c r="B124" s="3" t="s">
        <v>213</v>
      </c>
      <c r="C124" s="1">
        <v>0</v>
      </c>
      <c r="D124" s="5" t="str">
        <f t="shared" si="43"/>
        <v>N/A</v>
      </c>
      <c r="E124" s="1">
        <v>0</v>
      </c>
      <c r="F124" s="5" t="str">
        <f t="shared" si="43"/>
        <v>N/A</v>
      </c>
      <c r="G124" s="1">
        <v>0</v>
      </c>
      <c r="H124" s="5" t="str">
        <f t="shared" si="43"/>
        <v>N/A</v>
      </c>
      <c r="I124" s="8" t="s">
        <v>1749</v>
      </c>
      <c r="J124" s="8" t="s">
        <v>1749</v>
      </c>
      <c r="K124" s="3" t="s">
        <v>734</v>
      </c>
      <c r="L124" s="87" t="str">
        <f t="shared" si="44"/>
        <v>N/A</v>
      </c>
    </row>
    <row r="125" spans="1:12" x14ac:dyDescent="0.25">
      <c r="A125" s="110" t="s">
        <v>1607</v>
      </c>
      <c r="B125" s="3" t="s">
        <v>213</v>
      </c>
      <c r="C125" s="9">
        <v>0</v>
      </c>
      <c r="D125" s="5" t="str">
        <f t="shared" si="43"/>
        <v>N/A</v>
      </c>
      <c r="E125" s="9">
        <v>0</v>
      </c>
      <c r="F125" s="5" t="str">
        <f t="shared" si="43"/>
        <v>N/A</v>
      </c>
      <c r="G125" s="9">
        <v>0</v>
      </c>
      <c r="H125" s="5" t="str">
        <f t="shared" si="43"/>
        <v>N/A</v>
      </c>
      <c r="I125" s="8" t="s">
        <v>1749</v>
      </c>
      <c r="J125" s="8" t="s">
        <v>1749</v>
      </c>
      <c r="K125" s="27" t="s">
        <v>734</v>
      </c>
      <c r="L125" s="87" t="str">
        <f>IF(J125="Div by 0", "N/A", IF(OR(J125="N/A",K125="N/A"),"N/A", IF(J125&gt;VALUE(MID(K125,1,2)), "No", IF(J125&lt;-1*VALUE(MID(K125,1,2)), "No", "Yes"))))</f>
        <v>N/A</v>
      </c>
    </row>
    <row r="126" spans="1:12" ht="25" x14ac:dyDescent="0.25">
      <c r="A126" s="110" t="s">
        <v>1608</v>
      </c>
      <c r="B126" s="3" t="s">
        <v>213</v>
      </c>
      <c r="C126" s="9">
        <v>0</v>
      </c>
      <c r="D126" s="5" t="str">
        <f t="shared" si="43"/>
        <v>N/A</v>
      </c>
      <c r="E126" s="9">
        <v>0</v>
      </c>
      <c r="F126" s="5" t="str">
        <f t="shared" si="43"/>
        <v>N/A</v>
      </c>
      <c r="G126" s="9">
        <v>0</v>
      </c>
      <c r="H126" s="5" t="str">
        <f t="shared" si="43"/>
        <v>N/A</v>
      </c>
      <c r="I126" s="8" t="s">
        <v>1749</v>
      </c>
      <c r="J126" s="8" t="s">
        <v>1749</v>
      </c>
      <c r="K126" s="3" t="s">
        <v>734</v>
      </c>
      <c r="L126" s="87" t="str">
        <f t="shared" ref="L126:L129" si="45">IF(J126="Div by 0", "N/A", IF(OR(J126="N/A",K126="N/A"),"N/A", IF(J126&gt;VALUE(MID(K126,1,2)), "No", IF(J126&lt;-1*VALUE(MID(K126,1,2)), "No", "Yes"))))</f>
        <v>N/A</v>
      </c>
    </row>
    <row r="127" spans="1:12" ht="25" x14ac:dyDescent="0.25">
      <c r="A127" s="110" t="s">
        <v>1609</v>
      </c>
      <c r="B127" s="3" t="s">
        <v>213</v>
      </c>
      <c r="C127" s="9">
        <v>0</v>
      </c>
      <c r="D127" s="5" t="str">
        <f t="shared" si="43"/>
        <v>N/A</v>
      </c>
      <c r="E127" s="9">
        <v>0</v>
      </c>
      <c r="F127" s="5" t="str">
        <f t="shared" si="43"/>
        <v>N/A</v>
      </c>
      <c r="G127" s="9">
        <v>0</v>
      </c>
      <c r="H127" s="5" t="str">
        <f t="shared" si="43"/>
        <v>N/A</v>
      </c>
      <c r="I127" s="8" t="s">
        <v>1749</v>
      </c>
      <c r="J127" s="8" t="s">
        <v>1749</v>
      </c>
      <c r="K127" s="3" t="s">
        <v>734</v>
      </c>
      <c r="L127" s="87" t="str">
        <f t="shared" si="45"/>
        <v>N/A</v>
      </c>
    </row>
    <row r="128" spans="1:12" ht="25" x14ac:dyDescent="0.25">
      <c r="A128" s="110" t="s">
        <v>1610</v>
      </c>
      <c r="B128" s="3" t="s">
        <v>213</v>
      </c>
      <c r="C128" s="9">
        <v>0</v>
      </c>
      <c r="D128" s="5" t="str">
        <f t="shared" si="43"/>
        <v>N/A</v>
      </c>
      <c r="E128" s="9">
        <v>0</v>
      </c>
      <c r="F128" s="5" t="str">
        <f t="shared" si="43"/>
        <v>N/A</v>
      </c>
      <c r="G128" s="9">
        <v>0</v>
      </c>
      <c r="H128" s="5" t="str">
        <f t="shared" si="43"/>
        <v>N/A</v>
      </c>
      <c r="I128" s="8" t="s">
        <v>1749</v>
      </c>
      <c r="J128" s="8" t="s">
        <v>1749</v>
      </c>
      <c r="K128" s="3" t="s">
        <v>734</v>
      </c>
      <c r="L128" s="87" t="str">
        <f t="shared" si="45"/>
        <v>N/A</v>
      </c>
    </row>
    <row r="129" spans="1:12" ht="25" x14ac:dyDescent="0.25">
      <c r="A129" s="110" t="s">
        <v>1611</v>
      </c>
      <c r="B129" s="3" t="s">
        <v>213</v>
      </c>
      <c r="C129" s="9">
        <v>0</v>
      </c>
      <c r="D129" s="5" t="str">
        <f t="shared" si="43"/>
        <v>N/A</v>
      </c>
      <c r="E129" s="9">
        <v>0</v>
      </c>
      <c r="F129" s="5" t="str">
        <f t="shared" si="43"/>
        <v>N/A</v>
      </c>
      <c r="G129" s="9">
        <v>0</v>
      </c>
      <c r="H129" s="5" t="str">
        <f t="shared" si="43"/>
        <v>N/A</v>
      </c>
      <c r="I129" s="8" t="s">
        <v>1749</v>
      </c>
      <c r="J129" s="8" t="s">
        <v>1749</v>
      </c>
      <c r="K129" s="3" t="s">
        <v>734</v>
      </c>
      <c r="L129" s="87" t="str">
        <f t="shared" si="45"/>
        <v>N/A</v>
      </c>
    </row>
    <row r="130" spans="1:12" ht="25" x14ac:dyDescent="0.25">
      <c r="A130" s="110" t="s">
        <v>1612</v>
      </c>
      <c r="B130" s="3" t="s">
        <v>213</v>
      </c>
      <c r="C130" s="9" t="s">
        <v>1749</v>
      </c>
      <c r="D130" s="5" t="str">
        <f t="shared" si="43"/>
        <v>N/A</v>
      </c>
      <c r="E130" s="9" t="s">
        <v>1749</v>
      </c>
      <c r="F130" s="5" t="str">
        <f t="shared" si="43"/>
        <v>N/A</v>
      </c>
      <c r="G130" s="9" t="s">
        <v>1749</v>
      </c>
      <c r="H130" s="5" t="str">
        <f t="shared" si="43"/>
        <v>N/A</v>
      </c>
      <c r="I130" s="8" t="s">
        <v>1749</v>
      </c>
      <c r="J130" s="8" t="s">
        <v>1749</v>
      </c>
      <c r="K130" s="27" t="s">
        <v>734</v>
      </c>
      <c r="L130" s="87" t="str">
        <f>IF(J130="Div by 0", "N/A", IF(OR(J130="N/A",K130="N/A"),"N/A", IF(J130&gt;VALUE(MID(K130,1,2)), "No", IF(J130&lt;-1*VALUE(MID(K130,1,2)), "No", "Yes"))))</f>
        <v>N/A</v>
      </c>
    </row>
    <row r="131" spans="1:12" ht="25" x14ac:dyDescent="0.25">
      <c r="A131" s="110" t="s">
        <v>1613</v>
      </c>
      <c r="B131" s="3" t="s">
        <v>213</v>
      </c>
      <c r="C131" s="9" t="s">
        <v>1749</v>
      </c>
      <c r="D131" s="5" t="str">
        <f t="shared" si="43"/>
        <v>N/A</v>
      </c>
      <c r="E131" s="9" t="s">
        <v>1749</v>
      </c>
      <c r="F131" s="5" t="str">
        <f t="shared" si="43"/>
        <v>N/A</v>
      </c>
      <c r="G131" s="9" t="s">
        <v>1749</v>
      </c>
      <c r="H131" s="5" t="str">
        <f t="shared" si="43"/>
        <v>N/A</v>
      </c>
      <c r="I131" s="8" t="s">
        <v>1749</v>
      </c>
      <c r="J131" s="8" t="s">
        <v>1749</v>
      </c>
      <c r="K131" s="3" t="s">
        <v>734</v>
      </c>
      <c r="L131" s="87" t="str">
        <f t="shared" si="44"/>
        <v>N/A</v>
      </c>
    </row>
    <row r="132" spans="1:12" ht="25" x14ac:dyDescent="0.25">
      <c r="A132" s="110" t="s">
        <v>493</v>
      </c>
      <c r="B132" s="3" t="s">
        <v>213</v>
      </c>
      <c r="C132" s="9" t="s">
        <v>1749</v>
      </c>
      <c r="D132" s="5" t="str">
        <f t="shared" si="43"/>
        <v>N/A</v>
      </c>
      <c r="E132" s="9" t="s">
        <v>1749</v>
      </c>
      <c r="F132" s="5" t="str">
        <f t="shared" si="43"/>
        <v>N/A</v>
      </c>
      <c r="G132" s="9" t="s">
        <v>1749</v>
      </c>
      <c r="H132" s="5" t="str">
        <f t="shared" si="43"/>
        <v>N/A</v>
      </c>
      <c r="I132" s="8" t="s">
        <v>1749</v>
      </c>
      <c r="J132" s="8" t="s">
        <v>1749</v>
      </c>
      <c r="K132" s="3" t="s">
        <v>734</v>
      </c>
      <c r="L132" s="87" t="str">
        <f t="shared" si="44"/>
        <v>N/A</v>
      </c>
    </row>
    <row r="133" spans="1:12" ht="25" x14ac:dyDescent="0.25">
      <c r="A133" s="110" t="s">
        <v>494</v>
      </c>
      <c r="B133" s="3" t="s">
        <v>213</v>
      </c>
      <c r="C133" s="9" t="s">
        <v>1749</v>
      </c>
      <c r="D133" s="5" t="str">
        <f t="shared" si="43"/>
        <v>N/A</v>
      </c>
      <c r="E133" s="9" t="s">
        <v>1749</v>
      </c>
      <c r="F133" s="5" t="str">
        <f t="shared" si="43"/>
        <v>N/A</v>
      </c>
      <c r="G133" s="9" t="s">
        <v>1749</v>
      </c>
      <c r="H133" s="5" t="str">
        <f t="shared" si="43"/>
        <v>N/A</v>
      </c>
      <c r="I133" s="8" t="s">
        <v>1749</v>
      </c>
      <c r="J133" s="8" t="s">
        <v>1749</v>
      </c>
      <c r="K133" s="3" t="s">
        <v>734</v>
      </c>
      <c r="L133" s="87" t="str">
        <f t="shared" si="44"/>
        <v>N/A</v>
      </c>
    </row>
    <row r="134" spans="1:12" ht="25" x14ac:dyDescent="0.25">
      <c r="A134" s="110" t="s">
        <v>495</v>
      </c>
      <c r="B134" s="3" t="s">
        <v>213</v>
      </c>
      <c r="C134" s="9" t="s">
        <v>1749</v>
      </c>
      <c r="D134" s="5" t="str">
        <f t="shared" si="43"/>
        <v>N/A</v>
      </c>
      <c r="E134" s="9" t="s">
        <v>1749</v>
      </c>
      <c r="F134" s="5" t="str">
        <f t="shared" si="43"/>
        <v>N/A</v>
      </c>
      <c r="G134" s="9" t="s">
        <v>1749</v>
      </c>
      <c r="H134" s="5" t="str">
        <f t="shared" si="43"/>
        <v>N/A</v>
      </c>
      <c r="I134" s="8" t="s">
        <v>1749</v>
      </c>
      <c r="J134" s="8" t="s">
        <v>1749</v>
      </c>
      <c r="K134" s="3" t="s">
        <v>734</v>
      </c>
      <c r="L134" s="87" t="str">
        <f t="shared" si="44"/>
        <v>N/A</v>
      </c>
    </row>
    <row r="135" spans="1:12" ht="25" x14ac:dyDescent="0.25">
      <c r="A135" s="110" t="s">
        <v>496</v>
      </c>
      <c r="B135" s="23" t="s">
        <v>213</v>
      </c>
      <c r="C135" s="9" t="s">
        <v>1749</v>
      </c>
      <c r="D135" s="7" t="str">
        <f t="shared" ref="D135:D141" si="46">IF($B135="N/A","N/A",IF(C135&gt;10,"No",IF(C135&lt;-10,"No","Yes")))</f>
        <v>N/A</v>
      </c>
      <c r="E135" s="9" t="s">
        <v>1749</v>
      </c>
      <c r="F135" s="7" t="str">
        <f t="shared" ref="F135:F141" si="47">IF($B135="N/A","N/A",IF(E135&gt;10,"No",IF(E135&lt;-10,"No","Yes")))</f>
        <v>N/A</v>
      </c>
      <c r="G135" s="9" t="s">
        <v>1749</v>
      </c>
      <c r="H135" s="7" t="str">
        <f t="shared" ref="H135:H141" si="48">IF($B135="N/A","N/A",IF(G135&gt;10,"No",IF(G135&lt;-10,"No","Yes")))</f>
        <v>N/A</v>
      </c>
      <c r="I135" s="8" t="s">
        <v>1749</v>
      </c>
      <c r="J135" s="8" t="s">
        <v>1749</v>
      </c>
      <c r="K135" s="3" t="s">
        <v>734</v>
      </c>
      <c r="L135" s="87" t="str">
        <f t="shared" si="44"/>
        <v>N/A</v>
      </c>
    </row>
    <row r="136" spans="1:12" ht="25" x14ac:dyDescent="0.25">
      <c r="A136" s="110" t="s">
        <v>497</v>
      </c>
      <c r="B136" s="23" t="s">
        <v>213</v>
      </c>
      <c r="C136" s="9" t="s">
        <v>1749</v>
      </c>
      <c r="D136" s="7" t="str">
        <f t="shared" si="46"/>
        <v>N/A</v>
      </c>
      <c r="E136" s="9" t="s">
        <v>1749</v>
      </c>
      <c r="F136" s="7" t="str">
        <f t="shared" si="47"/>
        <v>N/A</v>
      </c>
      <c r="G136" s="9" t="s">
        <v>1749</v>
      </c>
      <c r="H136" s="7" t="str">
        <f t="shared" si="48"/>
        <v>N/A</v>
      </c>
      <c r="I136" s="8" t="s">
        <v>1749</v>
      </c>
      <c r="J136" s="8" t="s">
        <v>1749</v>
      </c>
      <c r="K136" s="3" t="s">
        <v>734</v>
      </c>
      <c r="L136" s="87" t="str">
        <f t="shared" si="44"/>
        <v>N/A</v>
      </c>
    </row>
    <row r="137" spans="1:12" ht="25" x14ac:dyDescent="0.25">
      <c r="A137" s="110" t="s">
        <v>498</v>
      </c>
      <c r="B137" s="23" t="s">
        <v>213</v>
      </c>
      <c r="C137" s="9" t="s">
        <v>1749</v>
      </c>
      <c r="D137" s="7" t="str">
        <f t="shared" si="46"/>
        <v>N/A</v>
      </c>
      <c r="E137" s="9" t="s">
        <v>1749</v>
      </c>
      <c r="F137" s="7" t="str">
        <f t="shared" si="47"/>
        <v>N/A</v>
      </c>
      <c r="G137" s="9" t="s">
        <v>1749</v>
      </c>
      <c r="H137" s="7" t="str">
        <f t="shared" si="48"/>
        <v>N/A</v>
      </c>
      <c r="I137" s="8" t="s">
        <v>1749</v>
      </c>
      <c r="J137" s="8" t="s">
        <v>1749</v>
      </c>
      <c r="K137" s="3" t="s">
        <v>734</v>
      </c>
      <c r="L137" s="87" t="str">
        <f t="shared" si="44"/>
        <v>N/A</v>
      </c>
    </row>
    <row r="138" spans="1:12" ht="25" x14ac:dyDescent="0.25">
      <c r="A138" s="110" t="s">
        <v>499</v>
      </c>
      <c r="B138" s="23" t="s">
        <v>213</v>
      </c>
      <c r="C138" s="9" t="s">
        <v>1749</v>
      </c>
      <c r="D138" s="7" t="str">
        <f t="shared" si="46"/>
        <v>N/A</v>
      </c>
      <c r="E138" s="9" t="s">
        <v>1749</v>
      </c>
      <c r="F138" s="7" t="str">
        <f t="shared" si="47"/>
        <v>N/A</v>
      </c>
      <c r="G138" s="9" t="s">
        <v>1749</v>
      </c>
      <c r="H138" s="7" t="str">
        <f t="shared" si="48"/>
        <v>N/A</v>
      </c>
      <c r="I138" s="8" t="s">
        <v>1749</v>
      </c>
      <c r="J138" s="8" t="s">
        <v>1749</v>
      </c>
      <c r="K138" s="3" t="s">
        <v>734</v>
      </c>
      <c r="L138" s="87" t="str">
        <f t="shared" si="44"/>
        <v>N/A</v>
      </c>
    </row>
    <row r="139" spans="1:12" ht="25" x14ac:dyDescent="0.25">
      <c r="A139" s="110" t="s">
        <v>500</v>
      </c>
      <c r="B139" s="23" t="s">
        <v>213</v>
      </c>
      <c r="C139" s="9" t="s">
        <v>1749</v>
      </c>
      <c r="D139" s="7" t="str">
        <f t="shared" si="46"/>
        <v>N/A</v>
      </c>
      <c r="E139" s="9" t="s">
        <v>1749</v>
      </c>
      <c r="F139" s="7" t="str">
        <f t="shared" si="47"/>
        <v>N/A</v>
      </c>
      <c r="G139" s="9" t="s">
        <v>1749</v>
      </c>
      <c r="H139" s="7" t="str">
        <f t="shared" si="48"/>
        <v>N/A</v>
      </c>
      <c r="I139" s="8" t="s">
        <v>1749</v>
      </c>
      <c r="J139" s="8" t="s">
        <v>1749</v>
      </c>
      <c r="K139" s="3" t="s">
        <v>734</v>
      </c>
      <c r="L139" s="87" t="str">
        <f t="shared" si="44"/>
        <v>N/A</v>
      </c>
    </row>
    <row r="140" spans="1:12" ht="25" x14ac:dyDescent="0.25">
      <c r="A140" s="110" t="s">
        <v>501</v>
      </c>
      <c r="B140" s="23" t="s">
        <v>213</v>
      </c>
      <c r="C140" s="9" t="s">
        <v>1749</v>
      </c>
      <c r="D140" s="7" t="str">
        <f t="shared" si="46"/>
        <v>N/A</v>
      </c>
      <c r="E140" s="9" t="s">
        <v>1749</v>
      </c>
      <c r="F140" s="7" t="str">
        <f t="shared" si="47"/>
        <v>N/A</v>
      </c>
      <c r="G140" s="9" t="s">
        <v>1749</v>
      </c>
      <c r="H140" s="7" t="str">
        <f t="shared" si="48"/>
        <v>N/A</v>
      </c>
      <c r="I140" s="8" t="s">
        <v>1749</v>
      </c>
      <c r="J140" s="8" t="s">
        <v>1749</v>
      </c>
      <c r="K140" s="3" t="s">
        <v>734</v>
      </c>
      <c r="L140" s="87" t="str">
        <f t="shared" si="44"/>
        <v>N/A</v>
      </c>
    </row>
    <row r="141" spans="1:12" ht="25" x14ac:dyDescent="0.25">
      <c r="A141" s="110" t="s">
        <v>502</v>
      </c>
      <c r="B141" s="23" t="s">
        <v>213</v>
      </c>
      <c r="C141" s="9" t="s">
        <v>1749</v>
      </c>
      <c r="D141" s="7" t="str">
        <f t="shared" si="46"/>
        <v>N/A</v>
      </c>
      <c r="E141" s="9" t="s">
        <v>1749</v>
      </c>
      <c r="F141" s="7" t="str">
        <f t="shared" si="47"/>
        <v>N/A</v>
      </c>
      <c r="G141" s="9" t="s">
        <v>1749</v>
      </c>
      <c r="H141" s="7" t="str">
        <f t="shared" si="48"/>
        <v>N/A</v>
      </c>
      <c r="I141" s="8" t="s">
        <v>1749</v>
      </c>
      <c r="J141" s="8" t="s">
        <v>1749</v>
      </c>
      <c r="K141" s="3" t="s">
        <v>734</v>
      </c>
      <c r="L141" s="87" t="str">
        <f t="shared" si="44"/>
        <v>N/A</v>
      </c>
    </row>
    <row r="142" spans="1:12" ht="25" x14ac:dyDescent="0.25">
      <c r="A142" s="110" t="s">
        <v>503</v>
      </c>
      <c r="B142" s="23" t="s">
        <v>213</v>
      </c>
      <c r="C142" s="9" t="s">
        <v>1749</v>
      </c>
      <c r="D142" s="5" t="str">
        <f t="shared" ref="D142" si="49">IF($B142="N/A","N/A",IF(C142&lt;0,"No","Yes"))</f>
        <v>N/A</v>
      </c>
      <c r="E142" s="9" t="s">
        <v>1749</v>
      </c>
      <c r="F142" s="5" t="str">
        <f t="shared" ref="F142" si="50">IF($B142="N/A","N/A",IF(E142&lt;0,"No","Yes"))</f>
        <v>N/A</v>
      </c>
      <c r="G142" s="9" t="s">
        <v>1749</v>
      </c>
      <c r="H142" s="5" t="str">
        <f t="shared" ref="H142" si="51">IF($B142="N/A","N/A",IF(G142&lt;0,"No","Yes"))</f>
        <v>N/A</v>
      </c>
      <c r="I142" s="8" t="s">
        <v>1749</v>
      </c>
      <c r="J142" s="8" t="s">
        <v>1749</v>
      </c>
      <c r="K142" s="3" t="s">
        <v>734</v>
      </c>
      <c r="L142" s="87" t="str">
        <f t="shared" si="44"/>
        <v>N/A</v>
      </c>
    </row>
    <row r="143" spans="1:12" x14ac:dyDescent="0.25">
      <c r="A143" s="86" t="s">
        <v>731</v>
      </c>
      <c r="B143" s="23" t="s">
        <v>213</v>
      </c>
      <c r="C143" s="10">
        <v>0</v>
      </c>
      <c r="D143" s="7" t="str">
        <f>IF($B143="N/A","N/A",IF(C143&gt;10,"No",IF(C143&lt;-10,"No","Yes")))</f>
        <v>N/A</v>
      </c>
      <c r="E143" s="10">
        <v>0</v>
      </c>
      <c r="F143" s="7" t="str">
        <f>IF($B143="N/A","N/A",IF(E143&gt;10,"No",IF(E143&lt;-10,"No","Yes")))</f>
        <v>N/A</v>
      </c>
      <c r="G143" s="10">
        <v>0</v>
      </c>
      <c r="H143" s="7" t="str">
        <f>IF($B143="N/A","N/A",IF(G143&gt;10,"No",IF(G143&lt;-10,"No","Yes")))</f>
        <v>N/A</v>
      </c>
      <c r="I143" s="8" t="s">
        <v>1749</v>
      </c>
      <c r="J143" s="8" t="s">
        <v>1749</v>
      </c>
      <c r="K143" s="27" t="s">
        <v>734</v>
      </c>
      <c r="L143" s="87" t="str">
        <f>IF(J143="Div by 0", "N/A", IF(K143="N/A","N/A", IF(J143&gt;VALUE(MID(K143,1,2)), "No", IF(J143&lt;-1*VALUE(MID(K143,1,2)), "No", "Yes"))))</f>
        <v>N/A</v>
      </c>
    </row>
    <row r="144" spans="1:12" x14ac:dyDescent="0.25">
      <c r="A144" s="86" t="s">
        <v>732</v>
      </c>
      <c r="B144" s="23" t="s">
        <v>213</v>
      </c>
      <c r="C144" s="1">
        <v>0</v>
      </c>
      <c r="D144" s="7" t="str">
        <f>IF($B144="N/A","N/A",IF(C144&gt;10,"No",IF(C144&lt;-10,"No","Yes")))</f>
        <v>N/A</v>
      </c>
      <c r="E144" s="1">
        <v>0</v>
      </c>
      <c r="F144" s="7" t="str">
        <f>IF($B144="N/A","N/A",IF(E144&gt;10,"No",IF(E144&lt;-10,"No","Yes")))</f>
        <v>N/A</v>
      </c>
      <c r="G144" s="1">
        <v>0</v>
      </c>
      <c r="H144" s="7" t="str">
        <f>IF($B144="N/A","N/A",IF(G144&gt;10,"No",IF(G144&lt;-10,"No","Yes")))</f>
        <v>N/A</v>
      </c>
      <c r="I144" s="8" t="s">
        <v>1749</v>
      </c>
      <c r="J144" s="8" t="s">
        <v>1749</v>
      </c>
      <c r="K144" s="27" t="s">
        <v>734</v>
      </c>
      <c r="L144" s="87" t="str">
        <f>IF(J144="Div by 0", "N/A", IF(K144="N/A","N/A", IF(J144&gt;VALUE(MID(K144,1,2)), "No", IF(J144&lt;-1*VALUE(MID(K144,1,2)), "No", "Yes"))))</f>
        <v>N/A</v>
      </c>
    </row>
    <row r="145" spans="1:12" x14ac:dyDescent="0.25">
      <c r="A145" s="110"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1749</v>
      </c>
      <c r="J145" s="8" t="s">
        <v>1749</v>
      </c>
      <c r="K145" s="27" t="s">
        <v>734</v>
      </c>
      <c r="L145" s="87" t="str">
        <f>IF(J145="Div by 0", "N/A", IF(OR(J145="N/A",K145="N/A"),"N/A", IF(J145&gt;VALUE(MID(K145,1,2)), "No", IF(J145&lt;-1*VALUE(MID(K145,1,2)), "No", "Yes"))))</f>
        <v>N/A</v>
      </c>
    </row>
    <row r="146" spans="1:12" x14ac:dyDescent="0.25">
      <c r="A146" s="110" t="s">
        <v>505</v>
      </c>
      <c r="B146" s="3" t="s">
        <v>213</v>
      </c>
      <c r="C146" s="9">
        <v>0</v>
      </c>
      <c r="D146" s="5" t="str">
        <f t="shared" si="52"/>
        <v>N/A</v>
      </c>
      <c r="E146" s="9">
        <v>0</v>
      </c>
      <c r="F146" s="5" t="str">
        <f t="shared" si="53"/>
        <v>N/A</v>
      </c>
      <c r="G146" s="9">
        <v>0</v>
      </c>
      <c r="H146" s="5" t="str">
        <f t="shared" si="54"/>
        <v>N/A</v>
      </c>
      <c r="I146" s="8" t="s">
        <v>1749</v>
      </c>
      <c r="J146" s="8" t="s">
        <v>1749</v>
      </c>
      <c r="K146" s="3" t="s">
        <v>734</v>
      </c>
      <c r="L146" s="87" t="str">
        <f t="shared" ref="L146:L149" si="55">IF(J146="Div by 0", "N/A", IF(OR(J146="N/A",K146="N/A"),"N/A", IF(J146&gt;VALUE(MID(K146,1,2)), "No", IF(J146&lt;-1*VALUE(MID(K146,1,2)), "No", "Yes"))))</f>
        <v>N/A</v>
      </c>
    </row>
    <row r="147" spans="1:12" x14ac:dyDescent="0.25">
      <c r="A147" s="110" t="s">
        <v>506</v>
      </c>
      <c r="B147" s="3" t="s">
        <v>213</v>
      </c>
      <c r="C147" s="9">
        <v>0</v>
      </c>
      <c r="D147" s="5" t="str">
        <f t="shared" si="52"/>
        <v>N/A</v>
      </c>
      <c r="E147" s="9">
        <v>0</v>
      </c>
      <c r="F147" s="5" t="str">
        <f t="shared" si="53"/>
        <v>N/A</v>
      </c>
      <c r="G147" s="9">
        <v>0</v>
      </c>
      <c r="H147" s="5" t="str">
        <f t="shared" si="54"/>
        <v>N/A</v>
      </c>
      <c r="I147" s="8" t="s">
        <v>1749</v>
      </c>
      <c r="J147" s="8" t="s">
        <v>1749</v>
      </c>
      <c r="K147" s="3" t="s">
        <v>734</v>
      </c>
      <c r="L147" s="87" t="str">
        <f t="shared" si="55"/>
        <v>N/A</v>
      </c>
    </row>
    <row r="148" spans="1:12" x14ac:dyDescent="0.25">
      <c r="A148" s="110" t="s">
        <v>507</v>
      </c>
      <c r="B148" s="3" t="s">
        <v>213</v>
      </c>
      <c r="C148" s="9">
        <v>0</v>
      </c>
      <c r="D148" s="5" t="str">
        <f t="shared" si="52"/>
        <v>N/A</v>
      </c>
      <c r="E148" s="9">
        <v>0</v>
      </c>
      <c r="F148" s="5" t="str">
        <f t="shared" si="53"/>
        <v>N/A</v>
      </c>
      <c r="G148" s="9">
        <v>0</v>
      </c>
      <c r="H148" s="5" t="str">
        <f t="shared" si="54"/>
        <v>N/A</v>
      </c>
      <c r="I148" s="8" t="s">
        <v>1749</v>
      </c>
      <c r="J148" s="8" t="s">
        <v>1749</v>
      </c>
      <c r="K148" s="3" t="s">
        <v>734</v>
      </c>
      <c r="L148" s="87" t="str">
        <f t="shared" si="55"/>
        <v>N/A</v>
      </c>
    </row>
    <row r="149" spans="1:12" x14ac:dyDescent="0.25">
      <c r="A149" s="110" t="s">
        <v>508</v>
      </c>
      <c r="B149" s="3" t="s">
        <v>213</v>
      </c>
      <c r="C149" s="9">
        <v>0</v>
      </c>
      <c r="D149" s="5" t="str">
        <f t="shared" si="52"/>
        <v>N/A</v>
      </c>
      <c r="E149" s="9">
        <v>0</v>
      </c>
      <c r="F149" s="5" t="str">
        <f t="shared" si="53"/>
        <v>N/A</v>
      </c>
      <c r="G149" s="9">
        <v>0</v>
      </c>
      <c r="H149" s="5" t="str">
        <f t="shared" si="54"/>
        <v>N/A</v>
      </c>
      <c r="I149" s="8" t="s">
        <v>1749</v>
      </c>
      <c r="J149" s="8" t="s">
        <v>1749</v>
      </c>
      <c r="K149" s="3" t="s">
        <v>734</v>
      </c>
      <c r="L149" s="87" t="str">
        <f t="shared" si="55"/>
        <v>N/A</v>
      </c>
    </row>
    <row r="150" spans="1:12" x14ac:dyDescent="0.25">
      <c r="A150" s="118" t="s">
        <v>733</v>
      </c>
      <c r="B150" s="27" t="s">
        <v>213</v>
      </c>
      <c r="C150" s="1">
        <v>0</v>
      </c>
      <c r="D150" s="7" t="str">
        <f t="shared" ref="D150:D172" si="56">IF($B150="N/A","N/A",IF(C150&gt;10,"No",IF(C150&lt;-10,"No","Yes")))</f>
        <v>N/A</v>
      </c>
      <c r="E150" s="1">
        <v>0</v>
      </c>
      <c r="F150" s="7" t="str">
        <f t="shared" ref="F150:F172" si="57">IF($B150="N/A","N/A",IF(E150&gt;10,"No",IF(E150&lt;-10,"No","Yes")))</f>
        <v>N/A</v>
      </c>
      <c r="G150" s="1">
        <v>0</v>
      </c>
      <c r="H150" s="7" t="str">
        <f t="shared" ref="H150:H172" si="58">IF($B150="N/A","N/A",IF(G150&gt;10,"No",IF(G150&lt;-10,"No","Yes")))</f>
        <v>N/A</v>
      </c>
      <c r="I150" s="8" t="s">
        <v>1749</v>
      </c>
      <c r="J150" s="8" t="s">
        <v>1749</v>
      </c>
      <c r="K150" s="27" t="s">
        <v>734</v>
      </c>
      <c r="L150" s="87" t="str">
        <f t="shared" ref="L150:L172" si="59">IF(J150="Div by 0", "N/A", IF(K150="N/A","N/A", IF(J150&gt;VALUE(MID(K150,1,2)), "No", IF(J150&lt;-1*VALUE(MID(K150,1,2)), "No", "Yes"))))</f>
        <v>N/A</v>
      </c>
    </row>
    <row r="151" spans="1:12" x14ac:dyDescent="0.25">
      <c r="A151" s="118" t="s">
        <v>531</v>
      </c>
      <c r="B151" s="27" t="s">
        <v>213</v>
      </c>
      <c r="C151" s="1">
        <v>0</v>
      </c>
      <c r="D151" s="7" t="str">
        <f t="shared" si="56"/>
        <v>N/A</v>
      </c>
      <c r="E151" s="1">
        <v>0</v>
      </c>
      <c r="F151" s="7" t="str">
        <f t="shared" si="57"/>
        <v>N/A</v>
      </c>
      <c r="G151" s="1">
        <v>0</v>
      </c>
      <c r="H151" s="7" t="str">
        <f t="shared" si="58"/>
        <v>N/A</v>
      </c>
      <c r="I151" s="8" t="s">
        <v>1749</v>
      </c>
      <c r="J151" s="8" t="s">
        <v>1749</v>
      </c>
      <c r="K151" s="27" t="s">
        <v>734</v>
      </c>
      <c r="L151" s="87" t="str">
        <f t="shared" si="59"/>
        <v>N/A</v>
      </c>
    </row>
    <row r="152" spans="1:12" x14ac:dyDescent="0.25">
      <c r="A152" s="118" t="s">
        <v>532</v>
      </c>
      <c r="B152" s="27" t="s">
        <v>213</v>
      </c>
      <c r="C152" s="1">
        <v>0</v>
      </c>
      <c r="D152" s="7" t="str">
        <f t="shared" si="56"/>
        <v>N/A</v>
      </c>
      <c r="E152" s="1">
        <v>0</v>
      </c>
      <c r="F152" s="7" t="str">
        <f t="shared" si="57"/>
        <v>N/A</v>
      </c>
      <c r="G152" s="1">
        <v>0</v>
      </c>
      <c r="H152" s="7" t="str">
        <f t="shared" si="58"/>
        <v>N/A</v>
      </c>
      <c r="I152" s="8" t="s">
        <v>1749</v>
      </c>
      <c r="J152" s="8" t="s">
        <v>1749</v>
      </c>
      <c r="K152" s="27" t="s">
        <v>734</v>
      </c>
      <c r="L152" s="87" t="str">
        <f t="shared" si="59"/>
        <v>N/A</v>
      </c>
    </row>
    <row r="153" spans="1:12" x14ac:dyDescent="0.25">
      <c r="A153" s="118" t="s">
        <v>533</v>
      </c>
      <c r="B153" s="27" t="s">
        <v>213</v>
      </c>
      <c r="C153" s="1">
        <v>0</v>
      </c>
      <c r="D153" s="7" t="str">
        <f t="shared" si="56"/>
        <v>N/A</v>
      </c>
      <c r="E153" s="1">
        <v>0</v>
      </c>
      <c r="F153" s="7" t="str">
        <f t="shared" si="57"/>
        <v>N/A</v>
      </c>
      <c r="G153" s="1">
        <v>0</v>
      </c>
      <c r="H153" s="7" t="str">
        <f t="shared" si="58"/>
        <v>N/A</v>
      </c>
      <c r="I153" s="8" t="s">
        <v>1749</v>
      </c>
      <c r="J153" s="8" t="s">
        <v>1749</v>
      </c>
      <c r="K153" s="27" t="s">
        <v>734</v>
      </c>
      <c r="L153" s="87" t="str">
        <f t="shared" si="59"/>
        <v>N/A</v>
      </c>
    </row>
    <row r="154" spans="1:12" x14ac:dyDescent="0.25">
      <c r="A154" s="118" t="s">
        <v>534</v>
      </c>
      <c r="B154" s="27" t="s">
        <v>213</v>
      </c>
      <c r="C154" s="1">
        <v>0</v>
      </c>
      <c r="D154" s="7" t="str">
        <f t="shared" si="56"/>
        <v>N/A</v>
      </c>
      <c r="E154" s="1">
        <v>0</v>
      </c>
      <c r="F154" s="7" t="str">
        <f t="shared" si="57"/>
        <v>N/A</v>
      </c>
      <c r="G154" s="1">
        <v>0</v>
      </c>
      <c r="H154" s="7" t="str">
        <f t="shared" si="58"/>
        <v>N/A</v>
      </c>
      <c r="I154" s="8" t="s">
        <v>1749</v>
      </c>
      <c r="J154" s="8" t="s">
        <v>1749</v>
      </c>
      <c r="K154" s="27" t="s">
        <v>734</v>
      </c>
      <c r="L154" s="87" t="str">
        <f t="shared" si="59"/>
        <v>N/A</v>
      </c>
    </row>
    <row r="155" spans="1:12" x14ac:dyDescent="0.25">
      <c r="A155" s="110" t="s">
        <v>535</v>
      </c>
      <c r="B155" s="3" t="s">
        <v>213</v>
      </c>
      <c r="C155" s="9">
        <v>0</v>
      </c>
      <c r="D155" s="5" t="str">
        <f t="shared" ref="D155:D159" si="60">IF($B155="N/A","N/A",IF(C155&lt;0,"No","Yes"))</f>
        <v>N/A</v>
      </c>
      <c r="E155" s="9">
        <v>0</v>
      </c>
      <c r="F155" s="5" t="str">
        <f t="shared" ref="F155:F159" si="61">IF($B155="N/A","N/A",IF(E155&lt;0,"No","Yes"))</f>
        <v>N/A</v>
      </c>
      <c r="G155" s="9">
        <v>0</v>
      </c>
      <c r="H155" s="5" t="str">
        <f t="shared" ref="H155:H159" si="62">IF($B155="N/A","N/A",IF(G155&lt;0,"No","Yes"))</f>
        <v>N/A</v>
      </c>
      <c r="I155" s="8" t="s">
        <v>1749</v>
      </c>
      <c r="J155" s="8" t="s">
        <v>1749</v>
      </c>
      <c r="K155" s="27" t="s">
        <v>734</v>
      </c>
      <c r="L155" s="87" t="str">
        <f>IF(J155="Div by 0", "N/A", IF(OR(J155="N/A",K155="N/A"),"N/A", IF(J155&gt;VALUE(MID(K155,1,2)), "No", IF(J155&lt;-1*VALUE(MID(K155,1,2)), "No", "Yes"))))</f>
        <v>N/A</v>
      </c>
    </row>
    <row r="156" spans="1:12" x14ac:dyDescent="0.25">
      <c r="A156" s="110" t="s">
        <v>536</v>
      </c>
      <c r="B156" s="3" t="s">
        <v>213</v>
      </c>
      <c r="C156" s="9">
        <v>0</v>
      </c>
      <c r="D156" s="5" t="str">
        <f t="shared" si="60"/>
        <v>N/A</v>
      </c>
      <c r="E156" s="9">
        <v>0</v>
      </c>
      <c r="F156" s="5" t="str">
        <f t="shared" si="61"/>
        <v>N/A</v>
      </c>
      <c r="G156" s="9">
        <v>0</v>
      </c>
      <c r="H156" s="5" t="str">
        <f t="shared" si="62"/>
        <v>N/A</v>
      </c>
      <c r="I156" s="8" t="s">
        <v>1749</v>
      </c>
      <c r="J156" s="8" t="s">
        <v>1749</v>
      </c>
      <c r="K156" s="3" t="s">
        <v>734</v>
      </c>
      <c r="L156" s="87" t="str">
        <f t="shared" ref="L156:L159" si="63">IF(J156="Div by 0", "N/A", IF(OR(J156="N/A",K156="N/A"),"N/A", IF(J156&gt;VALUE(MID(K156,1,2)), "No", IF(J156&lt;-1*VALUE(MID(K156,1,2)), "No", "Yes"))))</f>
        <v>N/A</v>
      </c>
    </row>
    <row r="157" spans="1:12" ht="25" x14ac:dyDescent="0.25">
      <c r="A157" s="110" t="s">
        <v>537</v>
      </c>
      <c r="B157" s="3" t="s">
        <v>213</v>
      </c>
      <c r="C157" s="9">
        <v>0</v>
      </c>
      <c r="D157" s="5" t="str">
        <f t="shared" si="60"/>
        <v>N/A</v>
      </c>
      <c r="E157" s="9">
        <v>0</v>
      </c>
      <c r="F157" s="5" t="str">
        <f t="shared" si="61"/>
        <v>N/A</v>
      </c>
      <c r="G157" s="9">
        <v>0</v>
      </c>
      <c r="H157" s="5" t="str">
        <f t="shared" si="62"/>
        <v>N/A</v>
      </c>
      <c r="I157" s="8" t="s">
        <v>1749</v>
      </c>
      <c r="J157" s="8" t="s">
        <v>1749</v>
      </c>
      <c r="K157" s="3" t="s">
        <v>734</v>
      </c>
      <c r="L157" s="87" t="str">
        <f t="shared" si="63"/>
        <v>N/A</v>
      </c>
    </row>
    <row r="158" spans="1:12" x14ac:dyDescent="0.25">
      <c r="A158" s="110" t="s">
        <v>538</v>
      </c>
      <c r="B158" s="3" t="s">
        <v>213</v>
      </c>
      <c r="C158" s="9">
        <v>0</v>
      </c>
      <c r="D158" s="5" t="str">
        <f t="shared" si="60"/>
        <v>N/A</v>
      </c>
      <c r="E158" s="9">
        <v>0</v>
      </c>
      <c r="F158" s="5" t="str">
        <f t="shared" si="61"/>
        <v>N/A</v>
      </c>
      <c r="G158" s="9">
        <v>0</v>
      </c>
      <c r="H158" s="5" t="str">
        <f t="shared" si="62"/>
        <v>N/A</v>
      </c>
      <c r="I158" s="8" t="s">
        <v>1749</v>
      </c>
      <c r="J158" s="8" t="s">
        <v>1749</v>
      </c>
      <c r="K158" s="3" t="s">
        <v>734</v>
      </c>
      <c r="L158" s="87" t="str">
        <f t="shared" si="63"/>
        <v>N/A</v>
      </c>
    </row>
    <row r="159" spans="1:12" x14ac:dyDescent="0.25">
      <c r="A159" s="110" t="s">
        <v>539</v>
      </c>
      <c r="B159" s="3" t="s">
        <v>213</v>
      </c>
      <c r="C159" s="9">
        <v>0</v>
      </c>
      <c r="D159" s="5" t="str">
        <f t="shared" si="60"/>
        <v>N/A</v>
      </c>
      <c r="E159" s="9">
        <v>0</v>
      </c>
      <c r="F159" s="5" t="str">
        <f t="shared" si="61"/>
        <v>N/A</v>
      </c>
      <c r="G159" s="9">
        <v>0</v>
      </c>
      <c r="H159" s="5" t="str">
        <f t="shared" si="62"/>
        <v>N/A</v>
      </c>
      <c r="I159" s="8" t="s">
        <v>1749</v>
      </c>
      <c r="J159" s="8" t="s">
        <v>1749</v>
      </c>
      <c r="K159" s="3" t="s">
        <v>734</v>
      </c>
      <c r="L159" s="87" t="str">
        <f t="shared" si="63"/>
        <v>N/A</v>
      </c>
    </row>
    <row r="160" spans="1:12" ht="25" x14ac:dyDescent="0.25">
      <c r="A160" s="118" t="s">
        <v>540</v>
      </c>
      <c r="B160" s="27" t="s">
        <v>213</v>
      </c>
      <c r="C160" s="1">
        <v>0</v>
      </c>
      <c r="D160" s="7" t="str">
        <f t="shared" si="56"/>
        <v>N/A</v>
      </c>
      <c r="E160" s="1">
        <v>0</v>
      </c>
      <c r="F160" s="7" t="str">
        <f t="shared" si="57"/>
        <v>N/A</v>
      </c>
      <c r="G160" s="1">
        <v>0</v>
      </c>
      <c r="H160" s="7" t="str">
        <f t="shared" si="58"/>
        <v>N/A</v>
      </c>
      <c r="I160" s="8" t="s">
        <v>1749</v>
      </c>
      <c r="J160" s="8" t="s">
        <v>1749</v>
      </c>
      <c r="K160" s="27" t="s">
        <v>734</v>
      </c>
      <c r="L160" s="87" t="str">
        <f t="shared" si="59"/>
        <v>N/A</v>
      </c>
    </row>
    <row r="161" spans="1:12" x14ac:dyDescent="0.25">
      <c r="A161" s="118" t="s">
        <v>541</v>
      </c>
      <c r="B161" s="27" t="s">
        <v>213</v>
      </c>
      <c r="C161" s="10">
        <v>0</v>
      </c>
      <c r="D161" s="7" t="str">
        <f t="shared" si="56"/>
        <v>N/A</v>
      </c>
      <c r="E161" s="10">
        <v>0</v>
      </c>
      <c r="F161" s="7" t="str">
        <f t="shared" si="57"/>
        <v>N/A</v>
      </c>
      <c r="G161" s="10">
        <v>0</v>
      </c>
      <c r="H161" s="7" t="str">
        <f t="shared" si="58"/>
        <v>N/A</v>
      </c>
      <c r="I161" s="8" t="s">
        <v>1749</v>
      </c>
      <c r="J161" s="8" t="s">
        <v>1749</v>
      </c>
      <c r="K161" s="27" t="s">
        <v>734</v>
      </c>
      <c r="L161" s="87" t="str">
        <f t="shared" si="59"/>
        <v>N/A</v>
      </c>
    </row>
    <row r="162" spans="1:12" x14ac:dyDescent="0.25">
      <c r="A162" s="118" t="s">
        <v>1262</v>
      </c>
      <c r="B162" s="27" t="s">
        <v>213</v>
      </c>
      <c r="C162" s="10" t="s">
        <v>1749</v>
      </c>
      <c r="D162" s="7" t="str">
        <f t="shared" si="56"/>
        <v>N/A</v>
      </c>
      <c r="E162" s="10" t="s">
        <v>1749</v>
      </c>
      <c r="F162" s="7" t="str">
        <f t="shared" si="57"/>
        <v>N/A</v>
      </c>
      <c r="G162" s="10" t="s">
        <v>1749</v>
      </c>
      <c r="H162" s="7" t="str">
        <f t="shared" si="58"/>
        <v>N/A</v>
      </c>
      <c r="I162" s="8" t="s">
        <v>1749</v>
      </c>
      <c r="J162" s="8" t="s">
        <v>1749</v>
      </c>
      <c r="K162" s="27" t="s">
        <v>734</v>
      </c>
      <c r="L162" s="87" t="str">
        <f t="shared" si="59"/>
        <v>N/A</v>
      </c>
    </row>
    <row r="163" spans="1:12" ht="25" x14ac:dyDescent="0.25">
      <c r="A163" s="118" t="s">
        <v>1263</v>
      </c>
      <c r="B163" s="27" t="s">
        <v>213</v>
      </c>
      <c r="C163" s="10" t="s">
        <v>1749</v>
      </c>
      <c r="D163" s="7" t="str">
        <f t="shared" si="56"/>
        <v>N/A</v>
      </c>
      <c r="E163" s="10" t="s">
        <v>1749</v>
      </c>
      <c r="F163" s="7" t="str">
        <f t="shared" si="57"/>
        <v>N/A</v>
      </c>
      <c r="G163" s="10" t="s">
        <v>1749</v>
      </c>
      <c r="H163" s="7" t="str">
        <f t="shared" si="58"/>
        <v>N/A</v>
      </c>
      <c r="I163" s="8" t="s">
        <v>1749</v>
      </c>
      <c r="J163" s="8" t="s">
        <v>1749</v>
      </c>
      <c r="K163" s="27" t="s">
        <v>734</v>
      </c>
      <c r="L163" s="87" t="str">
        <f t="shared" si="59"/>
        <v>N/A</v>
      </c>
    </row>
    <row r="164" spans="1:12" ht="25" x14ac:dyDescent="0.25">
      <c r="A164" s="118" t="s">
        <v>1264</v>
      </c>
      <c r="B164" s="27" t="s">
        <v>213</v>
      </c>
      <c r="C164" s="10" t="s">
        <v>1749</v>
      </c>
      <c r="D164" s="7" t="str">
        <f t="shared" si="56"/>
        <v>N/A</v>
      </c>
      <c r="E164" s="10" t="s">
        <v>1749</v>
      </c>
      <c r="F164" s="7" t="str">
        <f t="shared" si="57"/>
        <v>N/A</v>
      </c>
      <c r="G164" s="10" t="s">
        <v>1749</v>
      </c>
      <c r="H164" s="7" t="str">
        <f t="shared" si="58"/>
        <v>N/A</v>
      </c>
      <c r="I164" s="8" t="s">
        <v>1749</v>
      </c>
      <c r="J164" s="8" t="s">
        <v>1749</v>
      </c>
      <c r="K164" s="27" t="s">
        <v>734</v>
      </c>
      <c r="L164" s="87" t="str">
        <f t="shared" si="59"/>
        <v>N/A</v>
      </c>
    </row>
    <row r="165" spans="1:12" ht="25" x14ac:dyDescent="0.25">
      <c r="A165" s="118" t="s">
        <v>1265</v>
      </c>
      <c r="B165" s="27" t="s">
        <v>213</v>
      </c>
      <c r="C165" s="10" t="s">
        <v>1749</v>
      </c>
      <c r="D165" s="7" t="str">
        <f t="shared" si="56"/>
        <v>N/A</v>
      </c>
      <c r="E165" s="10" t="s">
        <v>1749</v>
      </c>
      <c r="F165" s="7" t="str">
        <f t="shared" si="57"/>
        <v>N/A</v>
      </c>
      <c r="G165" s="10" t="s">
        <v>1749</v>
      </c>
      <c r="H165" s="7" t="str">
        <f t="shared" si="58"/>
        <v>N/A</v>
      </c>
      <c r="I165" s="8" t="s">
        <v>1749</v>
      </c>
      <c r="J165" s="8" t="s">
        <v>1749</v>
      </c>
      <c r="K165" s="27" t="s">
        <v>734</v>
      </c>
      <c r="L165" s="87" t="str">
        <f t="shared" si="59"/>
        <v>N/A</v>
      </c>
    </row>
    <row r="166" spans="1:12" ht="25" x14ac:dyDescent="0.25">
      <c r="A166" s="118" t="s">
        <v>1266</v>
      </c>
      <c r="B166" s="27" t="s">
        <v>213</v>
      </c>
      <c r="C166" s="10" t="s">
        <v>1749</v>
      </c>
      <c r="D166" s="7" t="str">
        <f t="shared" si="56"/>
        <v>N/A</v>
      </c>
      <c r="E166" s="10" t="s">
        <v>1749</v>
      </c>
      <c r="F166" s="7" t="str">
        <f t="shared" si="57"/>
        <v>N/A</v>
      </c>
      <c r="G166" s="10" t="s">
        <v>1749</v>
      </c>
      <c r="H166" s="7" t="str">
        <f t="shared" si="58"/>
        <v>N/A</v>
      </c>
      <c r="I166" s="8" t="s">
        <v>1749</v>
      </c>
      <c r="J166" s="8" t="s">
        <v>1749</v>
      </c>
      <c r="K166" s="27" t="s">
        <v>734</v>
      </c>
      <c r="L166" s="87" t="str">
        <f t="shared" si="59"/>
        <v>N/A</v>
      </c>
    </row>
    <row r="167" spans="1:12" x14ac:dyDescent="0.25">
      <c r="A167" s="144" t="s">
        <v>542</v>
      </c>
      <c r="B167" s="23" t="s">
        <v>213</v>
      </c>
      <c r="C167" s="28">
        <v>0</v>
      </c>
      <c r="D167" s="7" t="str">
        <f t="shared" si="56"/>
        <v>N/A</v>
      </c>
      <c r="E167" s="28">
        <v>0</v>
      </c>
      <c r="F167" s="7" t="str">
        <f t="shared" si="57"/>
        <v>N/A</v>
      </c>
      <c r="G167" s="28">
        <v>0</v>
      </c>
      <c r="H167" s="7" t="str">
        <f t="shared" si="58"/>
        <v>N/A</v>
      </c>
      <c r="I167" s="8" t="s">
        <v>1749</v>
      </c>
      <c r="J167" s="8" t="s">
        <v>1749</v>
      </c>
      <c r="K167" s="27" t="s">
        <v>734</v>
      </c>
      <c r="L167" s="87" t="str">
        <f t="shared" si="59"/>
        <v>N/A</v>
      </c>
    </row>
    <row r="168" spans="1:12" x14ac:dyDescent="0.25">
      <c r="A168" s="144" t="s">
        <v>1267</v>
      </c>
      <c r="B168" s="23" t="s">
        <v>213</v>
      </c>
      <c r="C168" s="28" t="s">
        <v>1749</v>
      </c>
      <c r="D168" s="7" t="str">
        <f t="shared" si="56"/>
        <v>N/A</v>
      </c>
      <c r="E168" s="28" t="s">
        <v>1749</v>
      </c>
      <c r="F168" s="7" t="str">
        <f t="shared" si="57"/>
        <v>N/A</v>
      </c>
      <c r="G168" s="28" t="s">
        <v>1749</v>
      </c>
      <c r="H168" s="7" t="str">
        <f t="shared" si="58"/>
        <v>N/A</v>
      </c>
      <c r="I168" s="8" t="s">
        <v>1749</v>
      </c>
      <c r="J168" s="8" t="s">
        <v>1749</v>
      </c>
      <c r="K168" s="27" t="s">
        <v>734</v>
      </c>
      <c r="L168" s="87" t="str">
        <f t="shared" si="59"/>
        <v>N/A</v>
      </c>
    </row>
    <row r="169" spans="1:12" ht="25" x14ac:dyDescent="0.25">
      <c r="A169" s="144" t="s">
        <v>1268</v>
      </c>
      <c r="B169" s="27" t="s">
        <v>213</v>
      </c>
      <c r="C169" s="10" t="s">
        <v>1749</v>
      </c>
      <c r="D169" s="7" t="str">
        <f t="shared" si="56"/>
        <v>N/A</v>
      </c>
      <c r="E169" s="10" t="s">
        <v>1749</v>
      </c>
      <c r="F169" s="7" t="str">
        <f t="shared" si="57"/>
        <v>N/A</v>
      </c>
      <c r="G169" s="10" t="s">
        <v>1749</v>
      </c>
      <c r="H169" s="7" t="str">
        <f t="shared" si="58"/>
        <v>N/A</v>
      </c>
      <c r="I169" s="8" t="s">
        <v>1749</v>
      </c>
      <c r="J169" s="8" t="s">
        <v>1749</v>
      </c>
      <c r="K169" s="27" t="s">
        <v>734</v>
      </c>
      <c r="L169" s="87" t="str">
        <f t="shared" si="59"/>
        <v>N/A</v>
      </c>
    </row>
    <row r="170" spans="1:12" ht="25" x14ac:dyDescent="0.25">
      <c r="A170" s="144" t="s">
        <v>1269</v>
      </c>
      <c r="B170" s="27" t="s">
        <v>213</v>
      </c>
      <c r="C170" s="10" t="s">
        <v>1749</v>
      </c>
      <c r="D170" s="7" t="str">
        <f t="shared" si="56"/>
        <v>N/A</v>
      </c>
      <c r="E170" s="10" t="s">
        <v>1749</v>
      </c>
      <c r="F170" s="7" t="str">
        <f t="shared" si="57"/>
        <v>N/A</v>
      </c>
      <c r="G170" s="10" t="s">
        <v>1749</v>
      </c>
      <c r="H170" s="7" t="str">
        <f t="shared" si="58"/>
        <v>N/A</v>
      </c>
      <c r="I170" s="8" t="s">
        <v>1749</v>
      </c>
      <c r="J170" s="8" t="s">
        <v>1749</v>
      </c>
      <c r="K170" s="27" t="s">
        <v>734</v>
      </c>
      <c r="L170" s="87" t="str">
        <f t="shared" si="59"/>
        <v>N/A</v>
      </c>
    </row>
    <row r="171" spans="1:12" ht="25" x14ac:dyDescent="0.25">
      <c r="A171" s="144" t="s">
        <v>1270</v>
      </c>
      <c r="B171" s="27" t="s">
        <v>213</v>
      </c>
      <c r="C171" s="10" t="s">
        <v>1749</v>
      </c>
      <c r="D171" s="7" t="str">
        <f t="shared" si="56"/>
        <v>N/A</v>
      </c>
      <c r="E171" s="10" t="s">
        <v>1749</v>
      </c>
      <c r="F171" s="7" t="str">
        <f t="shared" si="57"/>
        <v>N/A</v>
      </c>
      <c r="G171" s="10" t="s">
        <v>1749</v>
      </c>
      <c r="H171" s="7" t="str">
        <f t="shared" si="58"/>
        <v>N/A</v>
      </c>
      <c r="I171" s="8" t="s">
        <v>1749</v>
      </c>
      <c r="J171" s="8" t="s">
        <v>1749</v>
      </c>
      <c r="K171" s="27" t="s">
        <v>734</v>
      </c>
      <c r="L171" s="87" t="str">
        <f t="shared" si="59"/>
        <v>N/A</v>
      </c>
    </row>
    <row r="172" spans="1:12" ht="25" x14ac:dyDescent="0.25">
      <c r="A172" s="144" t="s">
        <v>1271</v>
      </c>
      <c r="B172" s="27" t="s">
        <v>213</v>
      </c>
      <c r="C172" s="10" t="s">
        <v>1749</v>
      </c>
      <c r="D172" s="7" t="str">
        <f t="shared" si="56"/>
        <v>N/A</v>
      </c>
      <c r="E172" s="10" t="s">
        <v>1749</v>
      </c>
      <c r="F172" s="7" t="str">
        <f t="shared" si="57"/>
        <v>N/A</v>
      </c>
      <c r="G172" s="10" t="s">
        <v>1749</v>
      </c>
      <c r="H172" s="7" t="str">
        <f t="shared" si="58"/>
        <v>N/A</v>
      </c>
      <c r="I172" s="8" t="s">
        <v>1749</v>
      </c>
      <c r="J172" s="8" t="s">
        <v>1749</v>
      </c>
      <c r="K172" s="27" t="s">
        <v>734</v>
      </c>
      <c r="L172" s="87" t="str">
        <f t="shared" si="59"/>
        <v>N/A</v>
      </c>
    </row>
    <row r="173" spans="1:12" ht="25" x14ac:dyDescent="0.25">
      <c r="A173" s="110" t="s">
        <v>543</v>
      </c>
      <c r="B173" s="78" t="s">
        <v>213</v>
      </c>
      <c r="C173" s="79">
        <v>0</v>
      </c>
      <c r="D173" s="74" t="str">
        <f>IF($B173="N/A","N/A",IF(C173&gt;10,"No",IF(C173&lt;-10,"No","Yes")))</f>
        <v>N/A</v>
      </c>
      <c r="E173" s="79">
        <v>0</v>
      </c>
      <c r="F173" s="74" t="str">
        <f>IF($B173="N/A","N/A",IF(E173&gt;10,"No",IF(E173&lt;-10,"No","Yes")))</f>
        <v>N/A</v>
      </c>
      <c r="G173" s="79">
        <v>0</v>
      </c>
      <c r="H173" s="74" t="str">
        <f>IF($B173="N/A","N/A",IF(G173&gt;10,"No",IF(G173&lt;-10,"No","Yes")))</f>
        <v>N/A</v>
      </c>
      <c r="I173" s="75" t="s">
        <v>1749</v>
      </c>
      <c r="J173" s="75" t="s">
        <v>1749</v>
      </c>
      <c r="K173" s="76" t="s">
        <v>734</v>
      </c>
      <c r="L173" s="89" t="str">
        <f>IF(J173="Div by 0", "N/A", IF(K173="N/A","N/A", IF(J173&gt;VALUE(MID(K173,1,2)), "No", IF(J173&lt;-1*VALUE(MID(K173,1,2)), "No", "Yes"))))</f>
        <v>N/A</v>
      </c>
    </row>
    <row r="174" spans="1:12" ht="25" x14ac:dyDescent="0.25">
      <c r="A174" s="110" t="s">
        <v>1272</v>
      </c>
      <c r="B174" s="27" t="s">
        <v>213</v>
      </c>
      <c r="C174" s="10">
        <v>0</v>
      </c>
      <c r="D174" s="7" t="str">
        <f t="shared" ref="D174:D181" si="64">IF($B174="N/A","N/A",IF(C174&gt;10,"No",IF(C174&lt;-10,"No","Yes")))</f>
        <v>N/A</v>
      </c>
      <c r="E174" s="10">
        <v>0</v>
      </c>
      <c r="F174" s="7" t="str">
        <f t="shared" ref="F174:F181" si="65">IF($B174="N/A","N/A",IF(E174&gt;10,"No",IF(E174&lt;-10,"No","Yes")))</f>
        <v>N/A</v>
      </c>
      <c r="G174" s="10">
        <v>0</v>
      </c>
      <c r="H174" s="7" t="str">
        <f t="shared" ref="H174:H181" si="66">IF($B174="N/A","N/A",IF(G174&gt;10,"No",IF(G174&lt;-10,"No","Yes")))</f>
        <v>N/A</v>
      </c>
      <c r="I174" s="8" t="s">
        <v>1749</v>
      </c>
      <c r="J174" s="8" t="s">
        <v>1749</v>
      </c>
      <c r="K174" s="27" t="s">
        <v>734</v>
      </c>
      <c r="L174" s="87" t="str">
        <f t="shared" ref="L174:L181" si="67">IF(J174="Div by 0", "N/A", IF(K174="N/A","N/A", IF(J174&gt;VALUE(MID(K174,1,2)), "No", IF(J174&lt;-1*VALUE(MID(K174,1,2)), "No", "Yes"))))</f>
        <v>N/A</v>
      </c>
    </row>
    <row r="175" spans="1:12" ht="25" x14ac:dyDescent="0.25">
      <c r="A175" s="110" t="s">
        <v>544</v>
      </c>
      <c r="B175" s="27" t="s">
        <v>213</v>
      </c>
      <c r="C175" s="10">
        <v>0</v>
      </c>
      <c r="D175" s="7" t="str">
        <f t="shared" si="64"/>
        <v>N/A</v>
      </c>
      <c r="E175" s="10">
        <v>0</v>
      </c>
      <c r="F175" s="7" t="str">
        <f t="shared" si="65"/>
        <v>N/A</v>
      </c>
      <c r="G175" s="10">
        <v>0</v>
      </c>
      <c r="H175" s="7" t="str">
        <f t="shared" si="66"/>
        <v>N/A</v>
      </c>
      <c r="I175" s="8" t="s">
        <v>1749</v>
      </c>
      <c r="J175" s="8" t="s">
        <v>1749</v>
      </c>
      <c r="K175" s="27" t="s">
        <v>734</v>
      </c>
      <c r="L175" s="87" t="str">
        <f t="shared" si="67"/>
        <v>N/A</v>
      </c>
    </row>
    <row r="176" spans="1:12" ht="25" x14ac:dyDescent="0.25">
      <c r="A176" s="110" t="s">
        <v>509</v>
      </c>
      <c r="B176" s="27" t="s">
        <v>213</v>
      </c>
      <c r="C176" s="10">
        <v>0</v>
      </c>
      <c r="D176" s="7" t="str">
        <f t="shared" si="64"/>
        <v>N/A</v>
      </c>
      <c r="E176" s="10">
        <v>0</v>
      </c>
      <c r="F176" s="7" t="str">
        <f t="shared" si="65"/>
        <v>N/A</v>
      </c>
      <c r="G176" s="10">
        <v>0</v>
      </c>
      <c r="H176" s="7" t="str">
        <f t="shared" si="66"/>
        <v>N/A</v>
      </c>
      <c r="I176" s="8" t="s">
        <v>1749</v>
      </c>
      <c r="J176" s="8" t="s">
        <v>1749</v>
      </c>
      <c r="K176" s="27" t="s">
        <v>734</v>
      </c>
      <c r="L176" s="87" t="str">
        <f t="shared" si="67"/>
        <v>N/A</v>
      </c>
    </row>
    <row r="177" spans="1:12" ht="25" x14ac:dyDescent="0.25">
      <c r="A177" s="110" t="s">
        <v>510</v>
      </c>
      <c r="B177" s="27" t="s">
        <v>213</v>
      </c>
      <c r="C177" s="10" t="s">
        <v>1749</v>
      </c>
      <c r="D177" s="7" t="str">
        <f t="shared" si="64"/>
        <v>N/A</v>
      </c>
      <c r="E177" s="10" t="s">
        <v>1749</v>
      </c>
      <c r="F177" s="7" t="str">
        <f t="shared" si="65"/>
        <v>N/A</v>
      </c>
      <c r="G177" s="10" t="s">
        <v>1749</v>
      </c>
      <c r="H177" s="7" t="str">
        <f t="shared" si="66"/>
        <v>N/A</v>
      </c>
      <c r="I177" s="8" t="s">
        <v>1749</v>
      </c>
      <c r="J177" s="8" t="s">
        <v>1749</v>
      </c>
      <c r="K177" s="27" t="s">
        <v>734</v>
      </c>
      <c r="L177" s="87" t="str">
        <f t="shared" si="67"/>
        <v>N/A</v>
      </c>
    </row>
    <row r="178" spans="1:12" ht="25" x14ac:dyDescent="0.25">
      <c r="A178" s="110" t="s">
        <v>1273</v>
      </c>
      <c r="B178" s="23" t="s">
        <v>213</v>
      </c>
      <c r="C178" s="28" t="s">
        <v>1749</v>
      </c>
      <c r="D178" s="7" t="str">
        <f t="shared" si="64"/>
        <v>N/A</v>
      </c>
      <c r="E178" s="28" t="s">
        <v>1749</v>
      </c>
      <c r="F178" s="7" t="str">
        <f t="shared" si="65"/>
        <v>N/A</v>
      </c>
      <c r="G178" s="28" t="s">
        <v>1749</v>
      </c>
      <c r="H178" s="7" t="str">
        <f t="shared" si="66"/>
        <v>N/A</v>
      </c>
      <c r="I178" s="8" t="s">
        <v>1749</v>
      </c>
      <c r="J178" s="8" t="s">
        <v>1749</v>
      </c>
      <c r="K178" s="27" t="s">
        <v>734</v>
      </c>
      <c r="L178" s="87" t="str">
        <f t="shared" si="67"/>
        <v>N/A</v>
      </c>
    </row>
    <row r="179" spans="1:12" ht="25" x14ac:dyDescent="0.25">
      <c r="A179" s="110" t="s">
        <v>511</v>
      </c>
      <c r="B179" s="23" t="s">
        <v>213</v>
      </c>
      <c r="C179" s="28" t="s">
        <v>1749</v>
      </c>
      <c r="D179" s="7" t="str">
        <f t="shared" si="64"/>
        <v>N/A</v>
      </c>
      <c r="E179" s="28" t="s">
        <v>1749</v>
      </c>
      <c r="F179" s="7" t="str">
        <f t="shared" si="65"/>
        <v>N/A</v>
      </c>
      <c r="G179" s="28" t="s">
        <v>1749</v>
      </c>
      <c r="H179" s="7" t="str">
        <f t="shared" si="66"/>
        <v>N/A</v>
      </c>
      <c r="I179" s="8" t="s">
        <v>1749</v>
      </c>
      <c r="J179" s="8" t="s">
        <v>1749</v>
      </c>
      <c r="K179" s="27" t="s">
        <v>734</v>
      </c>
      <c r="L179" s="87" t="str">
        <f t="shared" si="67"/>
        <v>N/A</v>
      </c>
    </row>
    <row r="180" spans="1:12" ht="25" x14ac:dyDescent="0.25">
      <c r="A180" s="110" t="s">
        <v>512</v>
      </c>
      <c r="B180" s="23" t="s">
        <v>213</v>
      </c>
      <c r="C180" s="28" t="s">
        <v>1749</v>
      </c>
      <c r="D180" s="7" t="str">
        <f t="shared" si="64"/>
        <v>N/A</v>
      </c>
      <c r="E180" s="28" t="s">
        <v>1749</v>
      </c>
      <c r="F180" s="7" t="str">
        <f t="shared" si="65"/>
        <v>N/A</v>
      </c>
      <c r="G180" s="28" t="s">
        <v>1749</v>
      </c>
      <c r="H180" s="7" t="str">
        <f t="shared" si="66"/>
        <v>N/A</v>
      </c>
      <c r="I180" s="8" t="s">
        <v>1749</v>
      </c>
      <c r="J180" s="8" t="s">
        <v>1749</v>
      </c>
      <c r="K180" s="27" t="s">
        <v>734</v>
      </c>
      <c r="L180" s="87" t="str">
        <f t="shared" si="67"/>
        <v>N/A</v>
      </c>
    </row>
    <row r="181" spans="1:12" ht="25" x14ac:dyDescent="0.25">
      <c r="A181" s="110" t="s">
        <v>1624</v>
      </c>
      <c r="B181" s="27" t="s">
        <v>213</v>
      </c>
      <c r="C181" s="9" t="s">
        <v>1749</v>
      </c>
      <c r="D181" s="7" t="str">
        <f t="shared" si="64"/>
        <v>N/A</v>
      </c>
      <c r="E181" s="9" t="s">
        <v>1749</v>
      </c>
      <c r="F181" s="7" t="str">
        <f t="shared" si="65"/>
        <v>N/A</v>
      </c>
      <c r="G181" s="9" t="s">
        <v>1749</v>
      </c>
      <c r="H181" s="7" t="str">
        <f t="shared" si="66"/>
        <v>N/A</v>
      </c>
      <c r="I181" s="8" t="s">
        <v>1749</v>
      </c>
      <c r="J181" s="8" t="s">
        <v>1749</v>
      </c>
      <c r="K181" s="27" t="s">
        <v>734</v>
      </c>
      <c r="L181" s="87" t="str">
        <f t="shared" si="67"/>
        <v>N/A</v>
      </c>
    </row>
    <row r="182" spans="1:12" ht="25" x14ac:dyDescent="0.25">
      <c r="A182" s="110" t="s">
        <v>1625</v>
      </c>
      <c r="B182" s="80" t="s">
        <v>213</v>
      </c>
      <c r="C182" s="81" t="s">
        <v>1749</v>
      </c>
      <c r="D182" s="77" t="str">
        <f t="shared" ref="D182" si="68">IF($B182="N/A","N/A",IF(C182&lt;0,"No","Yes"))</f>
        <v>N/A</v>
      </c>
      <c r="E182" s="81" t="s">
        <v>1749</v>
      </c>
      <c r="F182" s="77" t="str">
        <f t="shared" ref="F182" si="69">IF($B182="N/A","N/A",IF(E182&lt;0,"No","Yes"))</f>
        <v>N/A</v>
      </c>
      <c r="G182" s="81" t="s">
        <v>1749</v>
      </c>
      <c r="H182" s="77" t="str">
        <f t="shared" ref="H182" si="70">IF($B182="N/A","N/A",IF(G182&lt;0,"No","Yes"))</f>
        <v>N/A</v>
      </c>
      <c r="I182" s="75" t="s">
        <v>1749</v>
      </c>
      <c r="J182" s="75" t="s">
        <v>1749</v>
      </c>
      <c r="K182" s="80" t="s">
        <v>734</v>
      </c>
      <c r="L182" s="89" t="str">
        <f t="shared" ref="L182" si="71">IF(J182="Div by 0", "N/A", IF(OR(J182="N/A",K182="N/A"),"N/A", IF(J182&gt;VALUE(MID(K182,1,2)), "No", IF(J182&lt;-1*VALUE(MID(K182,1,2)), "No", "Yes"))))</f>
        <v>N/A</v>
      </c>
    </row>
    <row r="183" spans="1:12" ht="25" x14ac:dyDescent="0.25">
      <c r="A183" s="110" t="s">
        <v>1626</v>
      </c>
      <c r="B183" s="3" t="s">
        <v>213</v>
      </c>
      <c r="C183" s="9" t="s">
        <v>1749</v>
      </c>
      <c r="D183" s="5" t="str">
        <f t="shared" ref="D183:D185" si="72">IF($B183="N/A","N/A",IF(C183&lt;0,"No","Yes"))</f>
        <v>N/A</v>
      </c>
      <c r="E183" s="9" t="s">
        <v>1749</v>
      </c>
      <c r="F183" s="5" t="str">
        <f t="shared" ref="F183:F185" si="73">IF($B183="N/A","N/A",IF(E183&lt;0,"No","Yes"))</f>
        <v>N/A</v>
      </c>
      <c r="G183" s="9" t="s">
        <v>1749</v>
      </c>
      <c r="H183" s="5" t="str">
        <f t="shared" ref="H183:H185" si="74">IF($B183="N/A","N/A",IF(G183&lt;0,"No","Yes"))</f>
        <v>N/A</v>
      </c>
      <c r="I183" s="8" t="s">
        <v>1749</v>
      </c>
      <c r="J183" s="8" t="s">
        <v>1749</v>
      </c>
      <c r="K183" s="3" t="s">
        <v>734</v>
      </c>
      <c r="L183" s="87" t="str">
        <f t="shared" ref="L183:L213" si="75">IF(J183="Div by 0", "N/A", IF(OR(J183="N/A",K183="N/A"),"N/A", IF(J183&gt;VALUE(MID(K183,1,2)), "No", IF(J183&lt;-1*VALUE(MID(K183,1,2)), "No", "Yes"))))</f>
        <v>N/A</v>
      </c>
    </row>
    <row r="184" spans="1:12" ht="25" x14ac:dyDescent="0.25">
      <c r="A184" s="110" t="s">
        <v>1627</v>
      </c>
      <c r="B184" s="3" t="s">
        <v>213</v>
      </c>
      <c r="C184" s="9" t="s">
        <v>1749</v>
      </c>
      <c r="D184" s="5" t="str">
        <f t="shared" si="72"/>
        <v>N/A</v>
      </c>
      <c r="E184" s="9" t="s">
        <v>1749</v>
      </c>
      <c r="F184" s="5" t="str">
        <f t="shared" si="73"/>
        <v>N/A</v>
      </c>
      <c r="G184" s="9" t="s">
        <v>1749</v>
      </c>
      <c r="H184" s="5" t="str">
        <f t="shared" si="74"/>
        <v>N/A</v>
      </c>
      <c r="I184" s="8" t="s">
        <v>1749</v>
      </c>
      <c r="J184" s="8" t="s">
        <v>1749</v>
      </c>
      <c r="K184" s="3" t="s">
        <v>734</v>
      </c>
      <c r="L184" s="87" t="str">
        <f t="shared" si="75"/>
        <v>N/A</v>
      </c>
    </row>
    <row r="185" spans="1:12" ht="25" x14ac:dyDescent="0.25">
      <c r="A185" s="110" t="s">
        <v>1628</v>
      </c>
      <c r="B185" s="3" t="s">
        <v>213</v>
      </c>
      <c r="C185" s="9" t="s">
        <v>1749</v>
      </c>
      <c r="D185" s="5" t="str">
        <f t="shared" si="72"/>
        <v>N/A</v>
      </c>
      <c r="E185" s="9" t="s">
        <v>1749</v>
      </c>
      <c r="F185" s="5" t="str">
        <f t="shared" si="73"/>
        <v>N/A</v>
      </c>
      <c r="G185" s="9" t="s">
        <v>1749</v>
      </c>
      <c r="H185" s="5" t="str">
        <f t="shared" si="74"/>
        <v>N/A</v>
      </c>
      <c r="I185" s="8" t="s">
        <v>1749</v>
      </c>
      <c r="J185" s="8" t="s">
        <v>1749</v>
      </c>
      <c r="K185" s="3" t="s">
        <v>734</v>
      </c>
      <c r="L185" s="87" t="str">
        <f t="shared" si="75"/>
        <v>N/A</v>
      </c>
    </row>
    <row r="186" spans="1:12" ht="25" x14ac:dyDescent="0.25">
      <c r="A186" s="110" t="s">
        <v>1630</v>
      </c>
      <c r="B186" s="76" t="s">
        <v>213</v>
      </c>
      <c r="C186" s="81" t="s">
        <v>1749</v>
      </c>
      <c r="D186" s="74" t="str">
        <f>IF($B186="N/A","N/A",IF(C186&gt;10,"No",IF(C186&lt;-10,"No","Yes")))</f>
        <v>N/A</v>
      </c>
      <c r="E186" s="81" t="s">
        <v>1749</v>
      </c>
      <c r="F186" s="74" t="str">
        <f>IF($B186="N/A","N/A",IF(E186&gt;10,"No",IF(E186&lt;-10,"No","Yes")))</f>
        <v>N/A</v>
      </c>
      <c r="G186" s="81" t="s">
        <v>1749</v>
      </c>
      <c r="H186" s="74" t="str">
        <f>IF($B186="N/A","N/A",IF(G186&gt;10,"No",IF(G186&lt;-10,"No","Yes")))</f>
        <v>N/A</v>
      </c>
      <c r="I186" s="75" t="s">
        <v>1749</v>
      </c>
      <c r="J186" s="75" t="s">
        <v>1749</v>
      </c>
      <c r="K186" s="76" t="s">
        <v>734</v>
      </c>
      <c r="L186" s="87" t="str">
        <f t="shared" si="75"/>
        <v>N/A</v>
      </c>
    </row>
    <row r="187" spans="1:12" ht="25" x14ac:dyDescent="0.25">
      <c r="A187" s="110" t="s">
        <v>1631</v>
      </c>
      <c r="B187" s="23" t="s">
        <v>213</v>
      </c>
      <c r="C187" s="9" t="s">
        <v>1749</v>
      </c>
      <c r="D187" s="7" t="str">
        <f t="shared" ref="D187:D213" si="76">IF($B187="N/A","N/A",IF(C187&gt;10,"No",IF(C187&lt;-10,"No","Yes")))</f>
        <v>N/A</v>
      </c>
      <c r="E187" s="9" t="s">
        <v>1749</v>
      </c>
      <c r="F187" s="7" t="str">
        <f t="shared" ref="F187:F213" si="77">IF($B187="N/A","N/A",IF(E187&gt;10,"No",IF(E187&lt;-10,"No","Yes")))</f>
        <v>N/A</v>
      </c>
      <c r="G187" s="9" t="s">
        <v>1749</v>
      </c>
      <c r="H187" s="7" t="str">
        <f t="shared" ref="H187:H213" si="78">IF($B187="N/A","N/A",IF(G187&gt;10,"No",IF(G187&lt;-10,"No","Yes")))</f>
        <v>N/A</v>
      </c>
      <c r="I187" s="8" t="s">
        <v>1749</v>
      </c>
      <c r="J187" s="8" t="s">
        <v>1749</v>
      </c>
      <c r="K187" s="27" t="s">
        <v>734</v>
      </c>
      <c r="L187" s="87" t="str">
        <f t="shared" si="75"/>
        <v>N/A</v>
      </c>
    </row>
    <row r="188" spans="1:12" ht="25" x14ac:dyDescent="0.25">
      <c r="A188" s="110" t="s">
        <v>1632</v>
      </c>
      <c r="B188" s="23" t="s">
        <v>213</v>
      </c>
      <c r="C188" s="9" t="s">
        <v>1749</v>
      </c>
      <c r="D188" s="7" t="str">
        <f t="shared" si="76"/>
        <v>N/A</v>
      </c>
      <c r="E188" s="9" t="s">
        <v>1749</v>
      </c>
      <c r="F188" s="7" t="str">
        <f t="shared" si="77"/>
        <v>N/A</v>
      </c>
      <c r="G188" s="9" t="s">
        <v>1749</v>
      </c>
      <c r="H188" s="7" t="str">
        <f t="shared" si="78"/>
        <v>N/A</v>
      </c>
      <c r="I188" s="8" t="s">
        <v>1749</v>
      </c>
      <c r="J188" s="8" t="s">
        <v>1749</v>
      </c>
      <c r="K188" s="27" t="s">
        <v>734</v>
      </c>
      <c r="L188" s="87" t="str">
        <f t="shared" si="75"/>
        <v>N/A</v>
      </c>
    </row>
    <row r="189" spans="1:12" ht="25" x14ac:dyDescent="0.25">
      <c r="A189" s="110" t="s">
        <v>1633</v>
      </c>
      <c r="B189" s="23" t="s">
        <v>213</v>
      </c>
      <c r="C189" s="9" t="s">
        <v>1749</v>
      </c>
      <c r="D189" s="7" t="str">
        <f t="shared" si="76"/>
        <v>N/A</v>
      </c>
      <c r="E189" s="9" t="s">
        <v>1749</v>
      </c>
      <c r="F189" s="7" t="str">
        <f t="shared" si="77"/>
        <v>N/A</v>
      </c>
      <c r="G189" s="9" t="s">
        <v>1749</v>
      </c>
      <c r="H189" s="7" t="str">
        <f t="shared" si="78"/>
        <v>N/A</v>
      </c>
      <c r="I189" s="8" t="s">
        <v>1749</v>
      </c>
      <c r="J189" s="8" t="s">
        <v>1749</v>
      </c>
      <c r="K189" s="27" t="s">
        <v>734</v>
      </c>
      <c r="L189" s="87" t="str">
        <f t="shared" si="75"/>
        <v>N/A</v>
      </c>
    </row>
    <row r="190" spans="1:12" ht="25" x14ac:dyDescent="0.25">
      <c r="A190" s="110" t="s">
        <v>1634</v>
      </c>
      <c r="B190" s="23" t="s">
        <v>213</v>
      </c>
      <c r="C190" s="9" t="s">
        <v>1749</v>
      </c>
      <c r="D190" s="7" t="str">
        <f t="shared" si="76"/>
        <v>N/A</v>
      </c>
      <c r="E190" s="9" t="s">
        <v>1749</v>
      </c>
      <c r="F190" s="7" t="str">
        <f t="shared" si="77"/>
        <v>N/A</v>
      </c>
      <c r="G190" s="9" t="s">
        <v>1749</v>
      </c>
      <c r="H190" s="7" t="str">
        <f t="shared" si="78"/>
        <v>N/A</v>
      </c>
      <c r="I190" s="8" t="s">
        <v>1749</v>
      </c>
      <c r="J190" s="8" t="s">
        <v>1749</v>
      </c>
      <c r="K190" s="27" t="s">
        <v>734</v>
      </c>
      <c r="L190" s="87" t="str">
        <f t="shared" si="75"/>
        <v>N/A</v>
      </c>
    </row>
    <row r="191" spans="1:12" ht="25" x14ac:dyDescent="0.25">
      <c r="A191" s="110" t="s">
        <v>1635</v>
      </c>
      <c r="B191" s="23" t="s">
        <v>213</v>
      </c>
      <c r="C191" s="9" t="s">
        <v>1749</v>
      </c>
      <c r="D191" s="7" t="str">
        <f t="shared" si="76"/>
        <v>N/A</v>
      </c>
      <c r="E191" s="9" t="s">
        <v>1749</v>
      </c>
      <c r="F191" s="7" t="str">
        <f t="shared" si="77"/>
        <v>N/A</v>
      </c>
      <c r="G191" s="9" t="s">
        <v>1749</v>
      </c>
      <c r="H191" s="7" t="str">
        <f t="shared" si="78"/>
        <v>N/A</v>
      </c>
      <c r="I191" s="8" t="s">
        <v>1749</v>
      </c>
      <c r="J191" s="8" t="s">
        <v>1749</v>
      </c>
      <c r="K191" s="27" t="s">
        <v>734</v>
      </c>
      <c r="L191" s="87" t="str">
        <f t="shared" si="75"/>
        <v>N/A</v>
      </c>
    </row>
    <row r="192" spans="1:12" ht="25" x14ac:dyDescent="0.25">
      <c r="A192" s="110" t="s">
        <v>1636</v>
      </c>
      <c r="B192" s="23" t="s">
        <v>213</v>
      </c>
      <c r="C192" s="9" t="s">
        <v>1749</v>
      </c>
      <c r="D192" s="7" t="str">
        <f t="shared" si="76"/>
        <v>N/A</v>
      </c>
      <c r="E192" s="9" t="s">
        <v>1749</v>
      </c>
      <c r="F192" s="7" t="str">
        <f t="shared" si="77"/>
        <v>N/A</v>
      </c>
      <c r="G192" s="9" t="s">
        <v>1749</v>
      </c>
      <c r="H192" s="7" t="str">
        <f t="shared" si="78"/>
        <v>N/A</v>
      </c>
      <c r="I192" s="8" t="s">
        <v>1749</v>
      </c>
      <c r="J192" s="8" t="s">
        <v>1749</v>
      </c>
      <c r="K192" s="27" t="s">
        <v>734</v>
      </c>
      <c r="L192" s="87" t="str">
        <f t="shared" si="75"/>
        <v>N/A</v>
      </c>
    </row>
    <row r="193" spans="1:12" ht="25" x14ac:dyDescent="0.25">
      <c r="A193" s="110" t="s">
        <v>1637</v>
      </c>
      <c r="B193" s="23" t="s">
        <v>213</v>
      </c>
      <c r="C193" s="9" t="s">
        <v>1749</v>
      </c>
      <c r="D193" s="7" t="str">
        <f t="shared" si="76"/>
        <v>N/A</v>
      </c>
      <c r="E193" s="9" t="s">
        <v>1749</v>
      </c>
      <c r="F193" s="7" t="str">
        <f t="shared" si="77"/>
        <v>N/A</v>
      </c>
      <c r="G193" s="9" t="s">
        <v>1749</v>
      </c>
      <c r="H193" s="7" t="str">
        <f t="shared" si="78"/>
        <v>N/A</v>
      </c>
      <c r="I193" s="8" t="s">
        <v>1749</v>
      </c>
      <c r="J193" s="8" t="s">
        <v>1749</v>
      </c>
      <c r="K193" s="27" t="s">
        <v>734</v>
      </c>
      <c r="L193" s="87" t="str">
        <f t="shared" si="75"/>
        <v>N/A</v>
      </c>
    </row>
    <row r="194" spans="1:12" ht="25" x14ac:dyDescent="0.25">
      <c r="A194" s="110" t="s">
        <v>1638</v>
      </c>
      <c r="B194" s="23" t="s">
        <v>213</v>
      </c>
      <c r="C194" s="9" t="s">
        <v>1749</v>
      </c>
      <c r="D194" s="7" t="str">
        <f t="shared" si="76"/>
        <v>N/A</v>
      </c>
      <c r="E194" s="9" t="s">
        <v>1749</v>
      </c>
      <c r="F194" s="7" t="str">
        <f t="shared" si="77"/>
        <v>N/A</v>
      </c>
      <c r="G194" s="9" t="s">
        <v>1749</v>
      </c>
      <c r="H194" s="7" t="str">
        <f t="shared" si="78"/>
        <v>N/A</v>
      </c>
      <c r="I194" s="8" t="s">
        <v>1749</v>
      </c>
      <c r="J194" s="8" t="s">
        <v>1749</v>
      </c>
      <c r="K194" s="27" t="s">
        <v>734</v>
      </c>
      <c r="L194" s="87" t="str">
        <f t="shared" si="75"/>
        <v>N/A</v>
      </c>
    </row>
    <row r="195" spans="1:12" ht="25" x14ac:dyDescent="0.25">
      <c r="A195" s="110" t="s">
        <v>1639</v>
      </c>
      <c r="B195" s="23" t="s">
        <v>213</v>
      </c>
      <c r="C195" s="9" t="s">
        <v>1749</v>
      </c>
      <c r="D195" s="7" t="str">
        <f t="shared" si="76"/>
        <v>N/A</v>
      </c>
      <c r="E195" s="9" t="s">
        <v>1749</v>
      </c>
      <c r="F195" s="7" t="str">
        <f t="shared" si="77"/>
        <v>N/A</v>
      </c>
      <c r="G195" s="9" t="s">
        <v>1749</v>
      </c>
      <c r="H195" s="7" t="str">
        <f t="shared" si="78"/>
        <v>N/A</v>
      </c>
      <c r="I195" s="8" t="s">
        <v>1749</v>
      </c>
      <c r="J195" s="8" t="s">
        <v>1749</v>
      </c>
      <c r="K195" s="27" t="s">
        <v>734</v>
      </c>
      <c r="L195" s="87" t="str">
        <f t="shared" si="75"/>
        <v>N/A</v>
      </c>
    </row>
    <row r="196" spans="1:12" ht="25" x14ac:dyDescent="0.25">
      <c r="A196" s="110" t="s">
        <v>1640</v>
      </c>
      <c r="B196" s="23" t="s">
        <v>213</v>
      </c>
      <c r="C196" s="9" t="s">
        <v>1749</v>
      </c>
      <c r="D196" s="7" t="str">
        <f t="shared" si="76"/>
        <v>N/A</v>
      </c>
      <c r="E196" s="9" t="s">
        <v>1749</v>
      </c>
      <c r="F196" s="7" t="str">
        <f t="shared" si="77"/>
        <v>N/A</v>
      </c>
      <c r="G196" s="9" t="s">
        <v>1749</v>
      </c>
      <c r="H196" s="7" t="str">
        <f t="shared" si="78"/>
        <v>N/A</v>
      </c>
      <c r="I196" s="8" t="s">
        <v>1749</v>
      </c>
      <c r="J196" s="8" t="s">
        <v>1749</v>
      </c>
      <c r="K196" s="27" t="s">
        <v>734</v>
      </c>
      <c r="L196" s="87" t="str">
        <f t="shared" si="75"/>
        <v>N/A</v>
      </c>
    </row>
    <row r="197" spans="1:12" ht="25" x14ac:dyDescent="0.25">
      <c r="A197" s="110" t="s">
        <v>1641</v>
      </c>
      <c r="B197" s="23" t="s">
        <v>213</v>
      </c>
      <c r="C197" s="9" t="s">
        <v>1749</v>
      </c>
      <c r="D197" s="7" t="str">
        <f t="shared" si="76"/>
        <v>N/A</v>
      </c>
      <c r="E197" s="9" t="s">
        <v>1749</v>
      </c>
      <c r="F197" s="7" t="str">
        <f t="shared" si="77"/>
        <v>N/A</v>
      </c>
      <c r="G197" s="9" t="s">
        <v>1749</v>
      </c>
      <c r="H197" s="7" t="str">
        <f t="shared" si="78"/>
        <v>N/A</v>
      </c>
      <c r="I197" s="8" t="s">
        <v>1749</v>
      </c>
      <c r="J197" s="8" t="s">
        <v>1749</v>
      </c>
      <c r="K197" s="27" t="s">
        <v>734</v>
      </c>
      <c r="L197" s="87" t="str">
        <f t="shared" si="75"/>
        <v>N/A</v>
      </c>
    </row>
    <row r="198" spans="1:12" ht="25" x14ac:dyDescent="0.25">
      <c r="A198" s="110" t="s">
        <v>1642</v>
      </c>
      <c r="B198" s="23" t="s">
        <v>213</v>
      </c>
      <c r="C198" s="9" t="s">
        <v>1749</v>
      </c>
      <c r="D198" s="7" t="str">
        <f t="shared" si="76"/>
        <v>N/A</v>
      </c>
      <c r="E198" s="9" t="s">
        <v>1749</v>
      </c>
      <c r="F198" s="7" t="str">
        <f t="shared" si="77"/>
        <v>N/A</v>
      </c>
      <c r="G198" s="9" t="s">
        <v>1749</v>
      </c>
      <c r="H198" s="7" t="str">
        <f t="shared" si="78"/>
        <v>N/A</v>
      </c>
      <c r="I198" s="8" t="s">
        <v>1749</v>
      </c>
      <c r="J198" s="8" t="s">
        <v>1749</v>
      </c>
      <c r="K198" s="27" t="s">
        <v>734</v>
      </c>
      <c r="L198" s="87" t="str">
        <f t="shared" si="75"/>
        <v>N/A</v>
      </c>
    </row>
    <row r="199" spans="1:12" ht="25" x14ac:dyDescent="0.25">
      <c r="A199" s="110" t="s">
        <v>1643</v>
      </c>
      <c r="B199" s="23" t="s">
        <v>213</v>
      </c>
      <c r="C199" s="9" t="s">
        <v>1749</v>
      </c>
      <c r="D199" s="7" t="str">
        <f t="shared" si="76"/>
        <v>N/A</v>
      </c>
      <c r="E199" s="9" t="s">
        <v>1749</v>
      </c>
      <c r="F199" s="7" t="str">
        <f t="shared" si="77"/>
        <v>N/A</v>
      </c>
      <c r="G199" s="9" t="s">
        <v>1749</v>
      </c>
      <c r="H199" s="7" t="str">
        <f t="shared" si="78"/>
        <v>N/A</v>
      </c>
      <c r="I199" s="8" t="s">
        <v>1749</v>
      </c>
      <c r="J199" s="8" t="s">
        <v>1749</v>
      </c>
      <c r="K199" s="27" t="s">
        <v>734</v>
      </c>
      <c r="L199" s="87" t="str">
        <f t="shared" si="75"/>
        <v>N/A</v>
      </c>
    </row>
    <row r="200" spans="1:12" ht="25" x14ac:dyDescent="0.25">
      <c r="A200" s="110" t="s">
        <v>1644</v>
      </c>
      <c r="B200" s="23" t="s">
        <v>213</v>
      </c>
      <c r="C200" s="9" t="s">
        <v>1749</v>
      </c>
      <c r="D200" s="7" t="str">
        <f t="shared" si="76"/>
        <v>N/A</v>
      </c>
      <c r="E200" s="9" t="s">
        <v>1749</v>
      </c>
      <c r="F200" s="7" t="str">
        <f t="shared" si="77"/>
        <v>N/A</v>
      </c>
      <c r="G200" s="9" t="s">
        <v>1749</v>
      </c>
      <c r="H200" s="7" t="str">
        <f t="shared" si="78"/>
        <v>N/A</v>
      </c>
      <c r="I200" s="8" t="s">
        <v>1749</v>
      </c>
      <c r="J200" s="8" t="s">
        <v>1749</v>
      </c>
      <c r="K200" s="27" t="s">
        <v>734</v>
      </c>
      <c r="L200" s="87" t="str">
        <f t="shared" si="75"/>
        <v>N/A</v>
      </c>
    </row>
    <row r="201" spans="1:12" ht="25" x14ac:dyDescent="0.25">
      <c r="A201" s="110" t="s">
        <v>1645</v>
      </c>
      <c r="B201" s="23" t="s">
        <v>213</v>
      </c>
      <c r="C201" s="9" t="s">
        <v>1749</v>
      </c>
      <c r="D201" s="7" t="str">
        <f t="shared" si="76"/>
        <v>N/A</v>
      </c>
      <c r="E201" s="9" t="s">
        <v>1749</v>
      </c>
      <c r="F201" s="7" t="str">
        <f t="shared" si="77"/>
        <v>N/A</v>
      </c>
      <c r="G201" s="9" t="s">
        <v>1749</v>
      </c>
      <c r="H201" s="7" t="str">
        <f t="shared" si="78"/>
        <v>N/A</v>
      </c>
      <c r="I201" s="8" t="s">
        <v>1749</v>
      </c>
      <c r="J201" s="8" t="s">
        <v>1749</v>
      </c>
      <c r="K201" s="27" t="s">
        <v>734</v>
      </c>
      <c r="L201" s="87" t="str">
        <f t="shared" si="75"/>
        <v>N/A</v>
      </c>
    </row>
    <row r="202" spans="1:12" ht="25" x14ac:dyDescent="0.25">
      <c r="A202" s="110" t="s">
        <v>1646</v>
      </c>
      <c r="B202" s="23" t="s">
        <v>213</v>
      </c>
      <c r="C202" s="9" t="s">
        <v>1749</v>
      </c>
      <c r="D202" s="7" t="str">
        <f t="shared" si="76"/>
        <v>N/A</v>
      </c>
      <c r="E202" s="9" t="s">
        <v>1749</v>
      </c>
      <c r="F202" s="7" t="str">
        <f t="shared" si="77"/>
        <v>N/A</v>
      </c>
      <c r="G202" s="9" t="s">
        <v>1749</v>
      </c>
      <c r="H202" s="7" t="str">
        <f t="shared" si="78"/>
        <v>N/A</v>
      </c>
      <c r="I202" s="8" t="s">
        <v>1749</v>
      </c>
      <c r="J202" s="8" t="s">
        <v>1749</v>
      </c>
      <c r="K202" s="27" t="s">
        <v>734</v>
      </c>
      <c r="L202" s="87" t="str">
        <f t="shared" si="75"/>
        <v>N/A</v>
      </c>
    </row>
    <row r="203" spans="1:12" ht="25" x14ac:dyDescent="0.25">
      <c r="A203" s="110" t="s">
        <v>1647</v>
      </c>
      <c r="B203" s="23" t="s">
        <v>213</v>
      </c>
      <c r="C203" s="9" t="s">
        <v>1749</v>
      </c>
      <c r="D203" s="7" t="str">
        <f t="shared" si="76"/>
        <v>N/A</v>
      </c>
      <c r="E203" s="9" t="s">
        <v>1749</v>
      </c>
      <c r="F203" s="7" t="str">
        <f t="shared" si="77"/>
        <v>N/A</v>
      </c>
      <c r="G203" s="9" t="s">
        <v>1749</v>
      </c>
      <c r="H203" s="7" t="str">
        <f t="shared" si="78"/>
        <v>N/A</v>
      </c>
      <c r="I203" s="8" t="s">
        <v>1749</v>
      </c>
      <c r="J203" s="8" t="s">
        <v>1749</v>
      </c>
      <c r="K203" s="27" t="s">
        <v>734</v>
      </c>
      <c r="L203" s="87" t="str">
        <f t="shared" si="75"/>
        <v>N/A</v>
      </c>
    </row>
    <row r="204" spans="1:12" ht="25" x14ac:dyDescent="0.25">
      <c r="A204" s="110" t="s">
        <v>1648</v>
      </c>
      <c r="B204" s="23" t="s">
        <v>213</v>
      </c>
      <c r="C204" s="9" t="s">
        <v>1749</v>
      </c>
      <c r="D204" s="7" t="str">
        <f t="shared" si="76"/>
        <v>N/A</v>
      </c>
      <c r="E204" s="9" t="s">
        <v>1749</v>
      </c>
      <c r="F204" s="7" t="str">
        <f t="shared" si="77"/>
        <v>N/A</v>
      </c>
      <c r="G204" s="9" t="s">
        <v>1749</v>
      </c>
      <c r="H204" s="7" t="str">
        <f t="shared" si="78"/>
        <v>N/A</v>
      </c>
      <c r="I204" s="8" t="s">
        <v>1749</v>
      </c>
      <c r="J204" s="8" t="s">
        <v>1749</v>
      </c>
      <c r="K204" s="27" t="s">
        <v>734</v>
      </c>
      <c r="L204" s="87" t="str">
        <f t="shared" si="75"/>
        <v>N/A</v>
      </c>
    </row>
    <row r="205" spans="1:12" ht="25" x14ac:dyDescent="0.25">
      <c r="A205" s="110" t="s">
        <v>1649</v>
      </c>
      <c r="B205" s="23" t="s">
        <v>213</v>
      </c>
      <c r="C205" s="9" t="s">
        <v>1749</v>
      </c>
      <c r="D205" s="7" t="str">
        <f t="shared" si="76"/>
        <v>N/A</v>
      </c>
      <c r="E205" s="9" t="s">
        <v>1749</v>
      </c>
      <c r="F205" s="7" t="str">
        <f t="shared" si="77"/>
        <v>N/A</v>
      </c>
      <c r="G205" s="9" t="s">
        <v>1749</v>
      </c>
      <c r="H205" s="7" t="str">
        <f t="shared" si="78"/>
        <v>N/A</v>
      </c>
      <c r="I205" s="8" t="s">
        <v>1749</v>
      </c>
      <c r="J205" s="8" t="s">
        <v>1749</v>
      </c>
      <c r="K205" s="27" t="s">
        <v>734</v>
      </c>
      <c r="L205" s="87" t="str">
        <f t="shared" si="75"/>
        <v>N/A</v>
      </c>
    </row>
    <row r="206" spans="1:12" ht="25" x14ac:dyDescent="0.25">
      <c r="A206" s="110" t="s">
        <v>1650</v>
      </c>
      <c r="B206" s="23" t="s">
        <v>213</v>
      </c>
      <c r="C206" s="9" t="s">
        <v>1749</v>
      </c>
      <c r="D206" s="7" t="str">
        <f t="shared" si="76"/>
        <v>N/A</v>
      </c>
      <c r="E206" s="9" t="s">
        <v>1749</v>
      </c>
      <c r="F206" s="7" t="str">
        <f t="shared" si="77"/>
        <v>N/A</v>
      </c>
      <c r="G206" s="9" t="s">
        <v>1749</v>
      </c>
      <c r="H206" s="7" t="str">
        <f t="shared" si="78"/>
        <v>N/A</v>
      </c>
      <c r="I206" s="8" t="s">
        <v>1749</v>
      </c>
      <c r="J206" s="8" t="s">
        <v>1749</v>
      </c>
      <c r="K206" s="27" t="s">
        <v>734</v>
      </c>
      <c r="L206" s="87" t="str">
        <f t="shared" si="75"/>
        <v>N/A</v>
      </c>
    </row>
    <row r="207" spans="1:12" ht="25" x14ac:dyDescent="0.25">
      <c r="A207" s="110" t="s">
        <v>1651</v>
      </c>
      <c r="B207" s="23" t="s">
        <v>213</v>
      </c>
      <c r="C207" s="9" t="s">
        <v>1749</v>
      </c>
      <c r="D207" s="7" t="str">
        <f t="shared" si="76"/>
        <v>N/A</v>
      </c>
      <c r="E207" s="9" t="s">
        <v>1749</v>
      </c>
      <c r="F207" s="7" t="str">
        <f t="shared" si="77"/>
        <v>N/A</v>
      </c>
      <c r="G207" s="9" t="s">
        <v>1749</v>
      </c>
      <c r="H207" s="7" t="str">
        <f t="shared" si="78"/>
        <v>N/A</v>
      </c>
      <c r="I207" s="8" t="s">
        <v>1749</v>
      </c>
      <c r="J207" s="8" t="s">
        <v>1749</v>
      </c>
      <c r="K207" s="27" t="s">
        <v>734</v>
      </c>
      <c r="L207" s="87" t="str">
        <f t="shared" si="75"/>
        <v>N/A</v>
      </c>
    </row>
    <row r="208" spans="1:12" ht="25" x14ac:dyDescent="0.25">
      <c r="A208" s="110" t="s">
        <v>1652</v>
      </c>
      <c r="B208" s="23" t="s">
        <v>213</v>
      </c>
      <c r="C208" s="9" t="s">
        <v>1749</v>
      </c>
      <c r="D208" s="7" t="str">
        <f t="shared" si="76"/>
        <v>N/A</v>
      </c>
      <c r="E208" s="9" t="s">
        <v>1749</v>
      </c>
      <c r="F208" s="7" t="str">
        <f t="shared" si="77"/>
        <v>N/A</v>
      </c>
      <c r="G208" s="9" t="s">
        <v>1749</v>
      </c>
      <c r="H208" s="7" t="str">
        <f t="shared" si="78"/>
        <v>N/A</v>
      </c>
      <c r="I208" s="8" t="s">
        <v>1749</v>
      </c>
      <c r="J208" s="8" t="s">
        <v>1749</v>
      </c>
      <c r="K208" s="27" t="s">
        <v>734</v>
      </c>
      <c r="L208" s="87" t="str">
        <f t="shared" si="75"/>
        <v>N/A</v>
      </c>
    </row>
    <row r="209" spans="1:12" ht="25" x14ac:dyDescent="0.25">
      <c r="A209" s="110" t="s">
        <v>1653</v>
      </c>
      <c r="B209" s="23" t="s">
        <v>213</v>
      </c>
      <c r="C209" s="9" t="s">
        <v>1749</v>
      </c>
      <c r="D209" s="7" t="str">
        <f t="shared" si="76"/>
        <v>N/A</v>
      </c>
      <c r="E209" s="9" t="s">
        <v>1749</v>
      </c>
      <c r="F209" s="7" t="str">
        <f t="shared" si="77"/>
        <v>N/A</v>
      </c>
      <c r="G209" s="9" t="s">
        <v>1749</v>
      </c>
      <c r="H209" s="7" t="str">
        <f t="shared" si="78"/>
        <v>N/A</v>
      </c>
      <c r="I209" s="8" t="s">
        <v>1749</v>
      </c>
      <c r="J209" s="8" t="s">
        <v>1749</v>
      </c>
      <c r="K209" s="27" t="s">
        <v>734</v>
      </c>
      <c r="L209" s="87" t="str">
        <f t="shared" si="75"/>
        <v>N/A</v>
      </c>
    </row>
    <row r="210" spans="1:12" ht="25" x14ac:dyDescent="0.25">
      <c r="A210" s="110" t="s">
        <v>1654</v>
      </c>
      <c r="B210" s="23" t="s">
        <v>213</v>
      </c>
      <c r="C210" s="9" t="s">
        <v>1749</v>
      </c>
      <c r="D210" s="7" t="str">
        <f t="shared" si="76"/>
        <v>N/A</v>
      </c>
      <c r="E210" s="9" t="s">
        <v>1749</v>
      </c>
      <c r="F210" s="7" t="str">
        <f t="shared" si="77"/>
        <v>N/A</v>
      </c>
      <c r="G210" s="9" t="s">
        <v>1749</v>
      </c>
      <c r="H210" s="7" t="str">
        <f t="shared" si="78"/>
        <v>N/A</v>
      </c>
      <c r="I210" s="8" t="s">
        <v>1749</v>
      </c>
      <c r="J210" s="8" t="s">
        <v>1749</v>
      </c>
      <c r="K210" s="27" t="s">
        <v>734</v>
      </c>
      <c r="L210" s="87" t="str">
        <f t="shared" si="75"/>
        <v>N/A</v>
      </c>
    </row>
    <row r="211" spans="1:12" ht="25" x14ac:dyDescent="0.25">
      <c r="A211" s="110" t="s">
        <v>1655</v>
      </c>
      <c r="B211" s="23" t="s">
        <v>213</v>
      </c>
      <c r="C211" s="9" t="s">
        <v>1749</v>
      </c>
      <c r="D211" s="7" t="str">
        <f t="shared" si="76"/>
        <v>N/A</v>
      </c>
      <c r="E211" s="9" t="s">
        <v>1749</v>
      </c>
      <c r="F211" s="7" t="str">
        <f t="shared" si="77"/>
        <v>N/A</v>
      </c>
      <c r="G211" s="9" t="s">
        <v>1749</v>
      </c>
      <c r="H211" s="7" t="str">
        <f t="shared" si="78"/>
        <v>N/A</v>
      </c>
      <c r="I211" s="8" t="s">
        <v>1749</v>
      </c>
      <c r="J211" s="8" t="s">
        <v>1749</v>
      </c>
      <c r="K211" s="27" t="s">
        <v>734</v>
      </c>
      <c r="L211" s="87" t="str">
        <f t="shared" si="75"/>
        <v>N/A</v>
      </c>
    </row>
    <row r="212" spans="1:12" ht="25" x14ac:dyDescent="0.25">
      <c r="A212" s="110" t="s">
        <v>1656</v>
      </c>
      <c r="B212" s="23" t="s">
        <v>213</v>
      </c>
      <c r="C212" s="9" t="s">
        <v>1749</v>
      </c>
      <c r="D212" s="7" t="str">
        <f t="shared" si="76"/>
        <v>N/A</v>
      </c>
      <c r="E212" s="9" t="s">
        <v>1749</v>
      </c>
      <c r="F212" s="7" t="str">
        <f t="shared" si="77"/>
        <v>N/A</v>
      </c>
      <c r="G212" s="9" t="s">
        <v>1749</v>
      </c>
      <c r="H212" s="7" t="str">
        <f t="shared" si="78"/>
        <v>N/A</v>
      </c>
      <c r="I212" s="8" t="s">
        <v>1749</v>
      </c>
      <c r="J212" s="8" t="s">
        <v>1749</v>
      </c>
      <c r="K212" s="27" t="s">
        <v>734</v>
      </c>
      <c r="L212" s="87" t="str">
        <f t="shared" si="75"/>
        <v>N/A</v>
      </c>
    </row>
    <row r="213" spans="1:12" ht="25" x14ac:dyDescent="0.25">
      <c r="A213" s="111" t="s">
        <v>1629</v>
      </c>
      <c r="B213" s="95" t="s">
        <v>213</v>
      </c>
      <c r="C213" s="145" t="s">
        <v>1749</v>
      </c>
      <c r="D213" s="126" t="str">
        <f t="shared" si="76"/>
        <v>N/A</v>
      </c>
      <c r="E213" s="145" t="s">
        <v>1749</v>
      </c>
      <c r="F213" s="126" t="str">
        <f t="shared" si="77"/>
        <v>N/A</v>
      </c>
      <c r="G213" s="145" t="s">
        <v>1749</v>
      </c>
      <c r="H213" s="126" t="str">
        <f t="shared" si="78"/>
        <v>N/A</v>
      </c>
      <c r="I213" s="127" t="s">
        <v>1749</v>
      </c>
      <c r="J213" s="127" t="s">
        <v>1749</v>
      </c>
      <c r="K213" s="140" t="s">
        <v>734</v>
      </c>
      <c r="L213" s="98" t="str">
        <f t="shared" si="75"/>
        <v>N/A</v>
      </c>
    </row>
    <row r="214" spans="1:12" x14ac:dyDescent="0.25">
      <c r="A214" s="175" t="s">
        <v>1619</v>
      </c>
      <c r="B214" s="176"/>
      <c r="C214" s="176"/>
      <c r="D214" s="176"/>
      <c r="E214" s="176"/>
      <c r="F214" s="176"/>
      <c r="G214" s="176"/>
      <c r="H214" s="176"/>
      <c r="I214" s="176"/>
      <c r="J214" s="176"/>
      <c r="K214" s="176"/>
      <c r="L214" s="177"/>
    </row>
    <row r="215" spans="1:12" x14ac:dyDescent="0.25">
      <c r="A215" s="170" t="s">
        <v>1617</v>
      </c>
      <c r="B215" s="171"/>
      <c r="C215" s="171"/>
      <c r="D215" s="171"/>
      <c r="E215" s="171"/>
      <c r="F215" s="171"/>
      <c r="G215" s="171"/>
      <c r="H215" s="171"/>
      <c r="I215" s="171"/>
      <c r="J215" s="171"/>
      <c r="K215" s="171"/>
      <c r="L215" s="172"/>
    </row>
    <row r="216" spans="1:12" s="13" customFormat="1" x14ac:dyDescent="0.25">
      <c r="A216" s="173" t="s">
        <v>1705</v>
      </c>
      <c r="B216" s="173"/>
      <c r="C216" s="173"/>
      <c r="D216" s="173"/>
      <c r="E216" s="173"/>
      <c r="F216" s="173"/>
      <c r="G216" s="173"/>
      <c r="H216" s="173"/>
      <c r="I216" s="173"/>
      <c r="J216" s="173"/>
      <c r="K216" s="173"/>
      <c r="L216" s="174"/>
    </row>
    <row r="218" spans="1:12" x14ac:dyDescent="0.25">
      <c r="A218" s="2"/>
    </row>
    <row r="219" spans="1:12" x14ac:dyDescent="0.25">
      <c r="A219" s="2"/>
    </row>
    <row r="221" spans="1:12" x14ac:dyDescent="0.25">
      <c r="A221" s="29"/>
    </row>
    <row r="222" spans="1:12" x14ac:dyDescent="0.25">
      <c r="A222" s="29"/>
    </row>
    <row r="223" spans="1:12" x14ac:dyDescent="0.25">
      <c r="A223" s="29"/>
    </row>
    <row r="224" spans="1:12" x14ac:dyDescent="0.25">
      <c r="A224" s="29"/>
    </row>
    <row r="225" spans="1:1" x14ac:dyDescent="0.25">
      <c r="A225" s="29"/>
    </row>
    <row r="226" spans="1:1" x14ac:dyDescent="0.25">
      <c r="A226" s="29"/>
    </row>
    <row r="227" spans="1:1" x14ac:dyDescent="0.25">
      <c r="A227" s="29"/>
    </row>
    <row r="228" spans="1:1" x14ac:dyDescent="0.25">
      <c r="A228" s="29"/>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30"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ht="54" customHeight="1" x14ac:dyDescent="0.3">
      <c r="A2" s="190" t="s">
        <v>1580</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119" t="s">
        <v>3</v>
      </c>
      <c r="B6" s="27" t="s">
        <v>213</v>
      </c>
      <c r="C6" s="1">
        <v>687460</v>
      </c>
      <c r="D6" s="7" t="str">
        <f t="shared" ref="D6:D39" si="0">IF($B6="N/A","N/A",IF(C6&gt;10,"No",IF(C6&lt;-10,"No","Yes")))</f>
        <v>N/A</v>
      </c>
      <c r="E6" s="1">
        <v>727908</v>
      </c>
      <c r="F6" s="7" t="str">
        <f t="shared" ref="F6:F39" si="1">IF($B6="N/A","N/A",IF(E6&gt;10,"No",IF(E6&lt;-10,"No","Yes")))</f>
        <v>N/A</v>
      </c>
      <c r="G6" s="1">
        <v>856938</v>
      </c>
      <c r="H6" s="7" t="str">
        <f t="shared" ref="H6:H39" si="2">IF($B6="N/A","N/A",IF(G6&gt;10,"No",IF(G6&lt;-10,"No","Yes")))</f>
        <v>N/A</v>
      </c>
      <c r="I6" s="8">
        <v>5.8840000000000003</v>
      </c>
      <c r="J6" s="8">
        <v>17.73</v>
      </c>
      <c r="K6" s="27" t="s">
        <v>734</v>
      </c>
      <c r="L6" s="87" t="str">
        <f t="shared" ref="L6:L39" si="3">IF(J6="Div by 0", "N/A", IF(K6="N/A","N/A", IF(J6&gt;VALUE(MID(K6,1,2)), "No", IF(J6&lt;-1*VALUE(MID(K6,1,2)), "No", "Yes"))))</f>
        <v>Yes</v>
      </c>
    </row>
    <row r="7" spans="1:12" x14ac:dyDescent="0.25">
      <c r="A7" s="119" t="s">
        <v>4</v>
      </c>
      <c r="B7" s="23" t="s">
        <v>213</v>
      </c>
      <c r="C7" s="24">
        <v>617519</v>
      </c>
      <c r="D7" s="7" t="str">
        <f t="shared" si="0"/>
        <v>N/A</v>
      </c>
      <c r="E7" s="24">
        <v>648943</v>
      </c>
      <c r="F7" s="7" t="str">
        <f t="shared" si="1"/>
        <v>N/A</v>
      </c>
      <c r="G7" s="24">
        <v>732203</v>
      </c>
      <c r="H7" s="7" t="str">
        <f t="shared" si="2"/>
        <v>N/A</v>
      </c>
      <c r="I7" s="8">
        <v>5.0890000000000004</v>
      </c>
      <c r="J7" s="8">
        <v>12.83</v>
      </c>
      <c r="K7" s="27" t="s">
        <v>734</v>
      </c>
      <c r="L7" s="87" t="str">
        <f t="shared" si="3"/>
        <v>Yes</v>
      </c>
    </row>
    <row r="8" spans="1:12" x14ac:dyDescent="0.25">
      <c r="A8" s="119" t="s">
        <v>359</v>
      </c>
      <c r="B8" s="23" t="s">
        <v>213</v>
      </c>
      <c r="C8" s="4">
        <v>89.826171704999993</v>
      </c>
      <c r="D8" s="7" t="str">
        <f>IF($B8="N/A","N/A",IF(C8&gt;10,"No",IF(C8&lt;-10,"No","Yes")))</f>
        <v>N/A</v>
      </c>
      <c r="E8" s="4">
        <v>89.151788413000006</v>
      </c>
      <c r="F8" s="7" t="str">
        <f t="shared" si="1"/>
        <v>N/A</v>
      </c>
      <c r="G8" s="4">
        <v>85.444104474</v>
      </c>
      <c r="H8" s="7" t="str">
        <f t="shared" si="2"/>
        <v>N/A</v>
      </c>
      <c r="I8" s="8">
        <v>-0.751</v>
      </c>
      <c r="J8" s="8">
        <v>-4.16</v>
      </c>
      <c r="K8" s="27" t="s">
        <v>734</v>
      </c>
      <c r="L8" s="87" t="str">
        <f t="shared" si="3"/>
        <v>Yes</v>
      </c>
    </row>
    <row r="9" spans="1:12" x14ac:dyDescent="0.25">
      <c r="A9" s="119" t="s">
        <v>83</v>
      </c>
      <c r="B9" s="23" t="s">
        <v>213</v>
      </c>
      <c r="C9" s="24">
        <v>578320.09</v>
      </c>
      <c r="D9" s="7" t="str">
        <f t="shared" si="0"/>
        <v>N/A</v>
      </c>
      <c r="E9" s="24">
        <v>579314.63</v>
      </c>
      <c r="F9" s="7" t="str">
        <f t="shared" si="1"/>
        <v>N/A</v>
      </c>
      <c r="G9" s="24">
        <v>651062.80000000005</v>
      </c>
      <c r="H9" s="7" t="str">
        <f t="shared" si="2"/>
        <v>N/A</v>
      </c>
      <c r="I9" s="8">
        <v>0.17199999999999999</v>
      </c>
      <c r="J9" s="8">
        <v>12.39</v>
      </c>
      <c r="K9" s="27" t="s">
        <v>734</v>
      </c>
      <c r="L9" s="87" t="str">
        <f t="shared" si="3"/>
        <v>Yes</v>
      </c>
    </row>
    <row r="10" spans="1:12" x14ac:dyDescent="0.25">
      <c r="A10" s="119" t="s">
        <v>100</v>
      </c>
      <c r="B10" s="23" t="s">
        <v>213</v>
      </c>
      <c r="C10" s="24">
        <v>5504</v>
      </c>
      <c r="D10" s="7" t="str">
        <f t="shared" si="0"/>
        <v>N/A</v>
      </c>
      <c r="E10" s="24">
        <v>5868</v>
      </c>
      <c r="F10" s="7" t="str">
        <f t="shared" si="1"/>
        <v>N/A</v>
      </c>
      <c r="G10" s="24">
        <v>394</v>
      </c>
      <c r="H10" s="7" t="str">
        <f t="shared" si="2"/>
        <v>N/A</v>
      </c>
      <c r="I10" s="8">
        <v>6.6130000000000004</v>
      </c>
      <c r="J10" s="8">
        <v>-93.3</v>
      </c>
      <c r="K10" s="27" t="s">
        <v>734</v>
      </c>
      <c r="L10" s="87" t="str">
        <f t="shared" si="3"/>
        <v>No</v>
      </c>
    </row>
    <row r="11" spans="1:12" x14ac:dyDescent="0.25">
      <c r="A11" s="119" t="s">
        <v>974</v>
      </c>
      <c r="B11" s="23" t="s">
        <v>213</v>
      </c>
      <c r="C11" s="24">
        <v>558</v>
      </c>
      <c r="D11" s="7" t="str">
        <f t="shared" si="0"/>
        <v>N/A</v>
      </c>
      <c r="E11" s="24">
        <v>606</v>
      </c>
      <c r="F11" s="7" t="str">
        <f t="shared" si="1"/>
        <v>N/A</v>
      </c>
      <c r="G11" s="24">
        <v>13</v>
      </c>
      <c r="H11" s="7" t="str">
        <f t="shared" si="2"/>
        <v>N/A</v>
      </c>
      <c r="I11" s="8">
        <v>8.6020000000000003</v>
      </c>
      <c r="J11" s="8">
        <v>-97.9</v>
      </c>
      <c r="K11" s="27" t="s">
        <v>734</v>
      </c>
      <c r="L11" s="87" t="str">
        <f t="shared" si="3"/>
        <v>No</v>
      </c>
    </row>
    <row r="12" spans="1:12" x14ac:dyDescent="0.25">
      <c r="A12" s="119" t="s">
        <v>975</v>
      </c>
      <c r="B12" s="23" t="s">
        <v>213</v>
      </c>
      <c r="C12" s="24">
        <v>435</v>
      </c>
      <c r="D12" s="7" t="str">
        <f t="shared" si="0"/>
        <v>N/A</v>
      </c>
      <c r="E12" s="24">
        <v>403</v>
      </c>
      <c r="F12" s="7" t="str">
        <f t="shared" si="1"/>
        <v>N/A</v>
      </c>
      <c r="G12" s="24">
        <v>56</v>
      </c>
      <c r="H12" s="7" t="str">
        <f t="shared" si="2"/>
        <v>N/A</v>
      </c>
      <c r="I12" s="8">
        <v>-7.36</v>
      </c>
      <c r="J12" s="8">
        <v>-86.1</v>
      </c>
      <c r="K12" s="27" t="s">
        <v>734</v>
      </c>
      <c r="L12" s="87" t="str">
        <f t="shared" si="3"/>
        <v>No</v>
      </c>
    </row>
    <row r="13" spans="1:12" x14ac:dyDescent="0.25">
      <c r="A13" s="119" t="s">
        <v>976</v>
      </c>
      <c r="B13" s="23" t="s">
        <v>213</v>
      </c>
      <c r="C13" s="24">
        <v>14</v>
      </c>
      <c r="D13" s="7" t="str">
        <f t="shared" si="0"/>
        <v>N/A</v>
      </c>
      <c r="E13" s="24">
        <v>17</v>
      </c>
      <c r="F13" s="7" t="str">
        <f t="shared" si="1"/>
        <v>N/A</v>
      </c>
      <c r="G13" s="24">
        <v>11</v>
      </c>
      <c r="H13" s="7" t="str">
        <f t="shared" si="2"/>
        <v>N/A</v>
      </c>
      <c r="I13" s="8">
        <v>21.43</v>
      </c>
      <c r="J13" s="8">
        <v>-41.2</v>
      </c>
      <c r="K13" s="27" t="s">
        <v>734</v>
      </c>
      <c r="L13" s="87" t="str">
        <f t="shared" si="3"/>
        <v>No</v>
      </c>
    </row>
    <row r="14" spans="1:12" x14ac:dyDescent="0.25">
      <c r="A14" s="119" t="s">
        <v>977</v>
      </c>
      <c r="B14" s="23" t="s">
        <v>213</v>
      </c>
      <c r="C14" s="24">
        <v>4497</v>
      </c>
      <c r="D14" s="7" t="str">
        <f t="shared" si="0"/>
        <v>N/A</v>
      </c>
      <c r="E14" s="24">
        <v>4842</v>
      </c>
      <c r="F14" s="7" t="str">
        <f t="shared" si="1"/>
        <v>N/A</v>
      </c>
      <c r="G14" s="24">
        <v>315</v>
      </c>
      <c r="H14" s="7" t="str">
        <f t="shared" si="2"/>
        <v>N/A</v>
      </c>
      <c r="I14" s="8">
        <v>7.6719999999999997</v>
      </c>
      <c r="J14" s="8">
        <v>-93.5</v>
      </c>
      <c r="K14" s="27" t="s">
        <v>734</v>
      </c>
      <c r="L14" s="87" t="str">
        <f t="shared" si="3"/>
        <v>No</v>
      </c>
    </row>
    <row r="15" spans="1:12" x14ac:dyDescent="0.25">
      <c r="A15" s="118" t="s">
        <v>978</v>
      </c>
      <c r="B15" s="23" t="s">
        <v>213</v>
      </c>
      <c r="C15" s="24">
        <v>0</v>
      </c>
      <c r="D15" s="7" t="str">
        <f t="shared" si="0"/>
        <v>N/A</v>
      </c>
      <c r="E15" s="24">
        <v>0</v>
      </c>
      <c r="F15" s="7" t="str">
        <f t="shared" si="1"/>
        <v>N/A</v>
      </c>
      <c r="G15" s="24">
        <v>0</v>
      </c>
      <c r="H15" s="7" t="str">
        <f t="shared" si="2"/>
        <v>N/A</v>
      </c>
      <c r="I15" s="8" t="s">
        <v>1749</v>
      </c>
      <c r="J15" s="8" t="s">
        <v>1749</v>
      </c>
      <c r="K15" s="27" t="s">
        <v>734</v>
      </c>
      <c r="L15" s="87" t="str">
        <f t="shared" si="3"/>
        <v>N/A</v>
      </c>
    </row>
    <row r="16" spans="1:12" x14ac:dyDescent="0.25">
      <c r="A16" s="118" t="s">
        <v>102</v>
      </c>
      <c r="B16" s="23" t="s">
        <v>213</v>
      </c>
      <c r="C16" s="24">
        <v>31100</v>
      </c>
      <c r="D16" s="7" t="str">
        <f t="shared" si="0"/>
        <v>N/A</v>
      </c>
      <c r="E16" s="24">
        <v>29360</v>
      </c>
      <c r="F16" s="7" t="str">
        <f t="shared" si="1"/>
        <v>N/A</v>
      </c>
      <c r="G16" s="24">
        <v>444</v>
      </c>
      <c r="H16" s="7" t="str">
        <f t="shared" si="2"/>
        <v>N/A</v>
      </c>
      <c r="I16" s="8">
        <v>-5.59</v>
      </c>
      <c r="J16" s="8">
        <v>-98.5</v>
      </c>
      <c r="K16" s="27" t="s">
        <v>734</v>
      </c>
      <c r="L16" s="87" t="str">
        <f t="shared" si="3"/>
        <v>No</v>
      </c>
    </row>
    <row r="17" spans="1:12" x14ac:dyDescent="0.25">
      <c r="A17" s="118" t="s">
        <v>979</v>
      </c>
      <c r="B17" s="23" t="s">
        <v>213</v>
      </c>
      <c r="C17" s="24">
        <v>6119</v>
      </c>
      <c r="D17" s="7" t="str">
        <f t="shared" si="0"/>
        <v>N/A</v>
      </c>
      <c r="E17" s="24">
        <v>6184</v>
      </c>
      <c r="F17" s="7" t="str">
        <f t="shared" si="1"/>
        <v>N/A</v>
      </c>
      <c r="G17" s="24">
        <v>64</v>
      </c>
      <c r="H17" s="7" t="str">
        <f t="shared" si="2"/>
        <v>N/A</v>
      </c>
      <c r="I17" s="8">
        <v>1.0620000000000001</v>
      </c>
      <c r="J17" s="8">
        <v>-99</v>
      </c>
      <c r="K17" s="27" t="s">
        <v>734</v>
      </c>
      <c r="L17" s="87" t="str">
        <f t="shared" si="3"/>
        <v>No</v>
      </c>
    </row>
    <row r="18" spans="1:12" x14ac:dyDescent="0.25">
      <c r="A18" s="118" t="s">
        <v>980</v>
      </c>
      <c r="B18" s="23" t="s">
        <v>213</v>
      </c>
      <c r="C18" s="24">
        <v>2423</v>
      </c>
      <c r="D18" s="7" t="str">
        <f t="shared" si="0"/>
        <v>N/A</v>
      </c>
      <c r="E18" s="24">
        <v>1613</v>
      </c>
      <c r="F18" s="7" t="str">
        <f t="shared" si="1"/>
        <v>N/A</v>
      </c>
      <c r="G18" s="24">
        <v>65</v>
      </c>
      <c r="H18" s="7" t="str">
        <f t="shared" si="2"/>
        <v>N/A</v>
      </c>
      <c r="I18" s="8">
        <v>-33.4</v>
      </c>
      <c r="J18" s="8">
        <v>-96</v>
      </c>
      <c r="K18" s="27" t="s">
        <v>734</v>
      </c>
      <c r="L18" s="87" t="str">
        <f t="shared" si="3"/>
        <v>No</v>
      </c>
    </row>
    <row r="19" spans="1:12" x14ac:dyDescent="0.25">
      <c r="A19" s="118" t="s">
        <v>981</v>
      </c>
      <c r="B19" s="23" t="s">
        <v>213</v>
      </c>
      <c r="C19" s="24">
        <v>460</v>
      </c>
      <c r="D19" s="7" t="str">
        <f t="shared" si="0"/>
        <v>N/A</v>
      </c>
      <c r="E19" s="24">
        <v>396</v>
      </c>
      <c r="F19" s="7" t="str">
        <f t="shared" si="1"/>
        <v>N/A</v>
      </c>
      <c r="G19" s="24">
        <v>11</v>
      </c>
      <c r="H19" s="7" t="str">
        <f t="shared" si="2"/>
        <v>N/A</v>
      </c>
      <c r="I19" s="8">
        <v>-13.9</v>
      </c>
      <c r="J19" s="8">
        <v>-99</v>
      </c>
      <c r="K19" s="27" t="s">
        <v>734</v>
      </c>
      <c r="L19" s="87" t="str">
        <f t="shared" si="3"/>
        <v>No</v>
      </c>
    </row>
    <row r="20" spans="1:12" x14ac:dyDescent="0.25">
      <c r="A20" s="118" t="s">
        <v>982</v>
      </c>
      <c r="B20" s="23" t="s">
        <v>213</v>
      </c>
      <c r="C20" s="24">
        <v>22098</v>
      </c>
      <c r="D20" s="7" t="str">
        <f t="shared" si="0"/>
        <v>N/A</v>
      </c>
      <c r="E20" s="24">
        <v>21167</v>
      </c>
      <c r="F20" s="7" t="str">
        <f t="shared" si="1"/>
        <v>N/A</v>
      </c>
      <c r="G20" s="24">
        <v>311</v>
      </c>
      <c r="H20" s="7" t="str">
        <f t="shared" si="2"/>
        <v>N/A</v>
      </c>
      <c r="I20" s="8">
        <v>-4.21</v>
      </c>
      <c r="J20" s="8">
        <v>-98.5</v>
      </c>
      <c r="K20" s="27" t="s">
        <v>734</v>
      </c>
      <c r="L20" s="87" t="str">
        <f t="shared" si="3"/>
        <v>No</v>
      </c>
    </row>
    <row r="21" spans="1:12" x14ac:dyDescent="0.25">
      <c r="A21" s="110" t="s">
        <v>983</v>
      </c>
      <c r="B21" s="23" t="s">
        <v>213</v>
      </c>
      <c r="C21" s="24">
        <v>0</v>
      </c>
      <c r="D21" s="7" t="str">
        <f t="shared" si="0"/>
        <v>N/A</v>
      </c>
      <c r="E21" s="24">
        <v>0</v>
      </c>
      <c r="F21" s="7" t="str">
        <f t="shared" si="1"/>
        <v>N/A</v>
      </c>
      <c r="G21" s="24">
        <v>0</v>
      </c>
      <c r="H21" s="7" t="str">
        <f t="shared" si="2"/>
        <v>N/A</v>
      </c>
      <c r="I21" s="8" t="s">
        <v>1749</v>
      </c>
      <c r="J21" s="8" t="s">
        <v>1749</v>
      </c>
      <c r="K21" s="27" t="s">
        <v>734</v>
      </c>
      <c r="L21" s="87" t="str">
        <f t="shared" si="3"/>
        <v>N/A</v>
      </c>
    </row>
    <row r="22" spans="1:12" x14ac:dyDescent="0.25">
      <c r="A22" s="118" t="s">
        <v>1688</v>
      </c>
      <c r="B22" s="23" t="s">
        <v>213</v>
      </c>
      <c r="C22" s="24">
        <v>327804</v>
      </c>
      <c r="D22" s="7" t="str">
        <f t="shared" si="0"/>
        <v>N/A</v>
      </c>
      <c r="E22" s="24">
        <v>328483</v>
      </c>
      <c r="F22" s="7" t="str">
        <f t="shared" si="1"/>
        <v>N/A</v>
      </c>
      <c r="G22" s="24">
        <v>7948</v>
      </c>
      <c r="H22" s="7" t="str">
        <f t="shared" si="2"/>
        <v>N/A</v>
      </c>
      <c r="I22" s="8">
        <v>0.20710000000000001</v>
      </c>
      <c r="J22" s="8">
        <v>-97.6</v>
      </c>
      <c r="K22" s="27" t="s">
        <v>734</v>
      </c>
      <c r="L22" s="87" t="str">
        <f t="shared" si="3"/>
        <v>No</v>
      </c>
    </row>
    <row r="23" spans="1:12" x14ac:dyDescent="0.25">
      <c r="A23" s="118" t="s">
        <v>984</v>
      </c>
      <c r="B23" s="23" t="s">
        <v>213</v>
      </c>
      <c r="C23" s="24">
        <v>218592</v>
      </c>
      <c r="D23" s="7" t="str">
        <f t="shared" si="0"/>
        <v>N/A</v>
      </c>
      <c r="E23" s="24">
        <v>178695</v>
      </c>
      <c r="F23" s="7" t="str">
        <f t="shared" si="1"/>
        <v>N/A</v>
      </c>
      <c r="G23" s="24">
        <v>3726</v>
      </c>
      <c r="H23" s="7" t="str">
        <f t="shared" si="2"/>
        <v>N/A</v>
      </c>
      <c r="I23" s="8">
        <v>-18.3</v>
      </c>
      <c r="J23" s="8">
        <v>-97.9</v>
      </c>
      <c r="K23" s="27" t="s">
        <v>734</v>
      </c>
      <c r="L23" s="87" t="str">
        <f t="shared" si="3"/>
        <v>No</v>
      </c>
    </row>
    <row r="24" spans="1:12" x14ac:dyDescent="0.25">
      <c r="A24" s="118" t="s">
        <v>985</v>
      </c>
      <c r="B24" s="23" t="s">
        <v>213</v>
      </c>
      <c r="C24" s="24">
        <v>0</v>
      </c>
      <c r="D24" s="7" t="str">
        <f t="shared" si="0"/>
        <v>N/A</v>
      </c>
      <c r="E24" s="24">
        <v>0</v>
      </c>
      <c r="F24" s="7" t="str">
        <f t="shared" si="1"/>
        <v>N/A</v>
      </c>
      <c r="G24" s="24">
        <v>0</v>
      </c>
      <c r="H24" s="7" t="str">
        <f t="shared" si="2"/>
        <v>N/A</v>
      </c>
      <c r="I24" s="8" t="s">
        <v>1749</v>
      </c>
      <c r="J24" s="8" t="s">
        <v>1749</v>
      </c>
      <c r="K24" s="27" t="s">
        <v>734</v>
      </c>
      <c r="L24" s="87" t="str">
        <f t="shared" si="3"/>
        <v>N/A</v>
      </c>
    </row>
    <row r="25" spans="1:12" x14ac:dyDescent="0.25">
      <c r="A25" s="118" t="s">
        <v>986</v>
      </c>
      <c r="B25" s="23" t="s">
        <v>213</v>
      </c>
      <c r="C25" s="24">
        <v>1457</v>
      </c>
      <c r="D25" s="7" t="str">
        <f t="shared" si="0"/>
        <v>N/A</v>
      </c>
      <c r="E25" s="24">
        <v>1257</v>
      </c>
      <c r="F25" s="7" t="str">
        <f t="shared" si="1"/>
        <v>N/A</v>
      </c>
      <c r="G25" s="24">
        <v>57</v>
      </c>
      <c r="H25" s="7" t="str">
        <f t="shared" si="2"/>
        <v>N/A</v>
      </c>
      <c r="I25" s="8">
        <v>-13.7</v>
      </c>
      <c r="J25" s="8">
        <v>-95.5</v>
      </c>
      <c r="K25" s="27" t="s">
        <v>734</v>
      </c>
      <c r="L25" s="87" t="str">
        <f t="shared" si="3"/>
        <v>No</v>
      </c>
    </row>
    <row r="26" spans="1:12" x14ac:dyDescent="0.25">
      <c r="A26" s="118" t="s">
        <v>987</v>
      </c>
      <c r="B26" s="23" t="s">
        <v>213</v>
      </c>
      <c r="C26" s="24">
        <v>63187</v>
      </c>
      <c r="D26" s="7" t="str">
        <f t="shared" si="0"/>
        <v>N/A</v>
      </c>
      <c r="E26" s="24">
        <v>102035</v>
      </c>
      <c r="F26" s="7" t="str">
        <f t="shared" si="1"/>
        <v>N/A</v>
      </c>
      <c r="G26" s="24">
        <v>3093</v>
      </c>
      <c r="H26" s="7" t="str">
        <f t="shared" si="2"/>
        <v>N/A</v>
      </c>
      <c r="I26" s="8">
        <v>61.48</v>
      </c>
      <c r="J26" s="8">
        <v>-97</v>
      </c>
      <c r="K26" s="27" t="s">
        <v>734</v>
      </c>
      <c r="L26" s="87" t="str">
        <f t="shared" si="3"/>
        <v>No</v>
      </c>
    </row>
    <row r="27" spans="1:12" x14ac:dyDescent="0.25">
      <c r="A27" s="118" t="s">
        <v>988</v>
      </c>
      <c r="B27" s="23" t="s">
        <v>213</v>
      </c>
      <c r="C27" s="24">
        <v>38548</v>
      </c>
      <c r="D27" s="7" t="str">
        <f t="shared" si="0"/>
        <v>N/A</v>
      </c>
      <c r="E27" s="24">
        <v>40302</v>
      </c>
      <c r="F27" s="7" t="str">
        <f t="shared" si="1"/>
        <v>N/A</v>
      </c>
      <c r="G27" s="24">
        <v>1005</v>
      </c>
      <c r="H27" s="7" t="str">
        <f t="shared" si="2"/>
        <v>N/A</v>
      </c>
      <c r="I27" s="8">
        <v>4.55</v>
      </c>
      <c r="J27" s="8">
        <v>-97.5</v>
      </c>
      <c r="K27" s="27" t="s">
        <v>734</v>
      </c>
      <c r="L27" s="87" t="str">
        <f t="shared" si="3"/>
        <v>No</v>
      </c>
    </row>
    <row r="28" spans="1:12" x14ac:dyDescent="0.25">
      <c r="A28" s="136" t="s">
        <v>989</v>
      </c>
      <c r="B28" s="23" t="s">
        <v>213</v>
      </c>
      <c r="C28" s="24">
        <v>6020</v>
      </c>
      <c r="D28" s="7" t="str">
        <f t="shared" si="0"/>
        <v>N/A</v>
      </c>
      <c r="E28" s="24">
        <v>6194</v>
      </c>
      <c r="F28" s="7" t="str">
        <f t="shared" si="1"/>
        <v>N/A</v>
      </c>
      <c r="G28" s="24">
        <v>67</v>
      </c>
      <c r="H28" s="7" t="str">
        <f t="shared" si="2"/>
        <v>N/A</v>
      </c>
      <c r="I28" s="8">
        <v>2.89</v>
      </c>
      <c r="J28" s="8">
        <v>-98.9</v>
      </c>
      <c r="K28" s="27" t="s">
        <v>734</v>
      </c>
      <c r="L28" s="87" t="str">
        <f t="shared" si="3"/>
        <v>No</v>
      </c>
    </row>
    <row r="29" spans="1:12" x14ac:dyDescent="0.25">
      <c r="A29" s="136" t="s">
        <v>990</v>
      </c>
      <c r="B29" s="23" t="s">
        <v>213</v>
      </c>
      <c r="C29" s="24">
        <v>0</v>
      </c>
      <c r="D29" s="7" t="str">
        <f t="shared" si="0"/>
        <v>N/A</v>
      </c>
      <c r="E29" s="24">
        <v>0</v>
      </c>
      <c r="F29" s="7" t="str">
        <f t="shared" si="1"/>
        <v>N/A</v>
      </c>
      <c r="G29" s="24">
        <v>0</v>
      </c>
      <c r="H29" s="7" t="str">
        <f t="shared" si="2"/>
        <v>N/A</v>
      </c>
      <c r="I29" s="8" t="s">
        <v>1749</v>
      </c>
      <c r="J29" s="8" t="s">
        <v>1749</v>
      </c>
      <c r="K29" s="27" t="s">
        <v>734</v>
      </c>
      <c r="L29" s="87" t="str">
        <f t="shared" si="3"/>
        <v>N/A</v>
      </c>
    </row>
    <row r="30" spans="1:12" x14ac:dyDescent="0.25">
      <c r="A30" s="136" t="s">
        <v>106</v>
      </c>
      <c r="B30" s="23" t="s">
        <v>213</v>
      </c>
      <c r="C30" s="24">
        <v>323052</v>
      </c>
      <c r="D30" s="7" t="str">
        <f t="shared" si="0"/>
        <v>N/A</v>
      </c>
      <c r="E30" s="24">
        <v>364197</v>
      </c>
      <c r="F30" s="7" t="str">
        <f t="shared" si="1"/>
        <v>N/A</v>
      </c>
      <c r="G30" s="24">
        <v>13608</v>
      </c>
      <c r="H30" s="7" t="str">
        <f t="shared" si="2"/>
        <v>N/A</v>
      </c>
      <c r="I30" s="8">
        <v>12.74</v>
      </c>
      <c r="J30" s="8">
        <v>-96.3</v>
      </c>
      <c r="K30" s="27" t="s">
        <v>734</v>
      </c>
      <c r="L30" s="87" t="str">
        <f t="shared" si="3"/>
        <v>No</v>
      </c>
    </row>
    <row r="31" spans="1:12" x14ac:dyDescent="0.25">
      <c r="A31" s="144" t="s">
        <v>991</v>
      </c>
      <c r="B31" s="23" t="s">
        <v>213</v>
      </c>
      <c r="C31" s="24">
        <v>149294</v>
      </c>
      <c r="D31" s="7" t="str">
        <f t="shared" si="0"/>
        <v>N/A</v>
      </c>
      <c r="E31" s="24">
        <v>152463</v>
      </c>
      <c r="F31" s="7" t="str">
        <f t="shared" si="1"/>
        <v>N/A</v>
      </c>
      <c r="G31" s="24">
        <v>3852</v>
      </c>
      <c r="H31" s="7" t="str">
        <f t="shared" si="2"/>
        <v>N/A</v>
      </c>
      <c r="I31" s="8">
        <v>2.1230000000000002</v>
      </c>
      <c r="J31" s="8">
        <v>-97.5</v>
      </c>
      <c r="K31" s="27" t="s">
        <v>734</v>
      </c>
      <c r="L31" s="87" t="str">
        <f t="shared" si="3"/>
        <v>No</v>
      </c>
    </row>
    <row r="32" spans="1:12" x14ac:dyDescent="0.25">
      <c r="A32" s="144" t="s">
        <v>992</v>
      </c>
      <c r="B32" s="23" t="s">
        <v>213</v>
      </c>
      <c r="C32" s="24">
        <v>0</v>
      </c>
      <c r="D32" s="7" t="str">
        <f t="shared" si="0"/>
        <v>N/A</v>
      </c>
      <c r="E32" s="24">
        <v>0</v>
      </c>
      <c r="F32" s="7" t="str">
        <f t="shared" si="1"/>
        <v>N/A</v>
      </c>
      <c r="G32" s="24">
        <v>0</v>
      </c>
      <c r="H32" s="7" t="str">
        <f t="shared" si="2"/>
        <v>N/A</v>
      </c>
      <c r="I32" s="8" t="s">
        <v>1749</v>
      </c>
      <c r="J32" s="8" t="s">
        <v>1749</v>
      </c>
      <c r="K32" s="27" t="s">
        <v>734</v>
      </c>
      <c r="L32" s="87" t="str">
        <f t="shared" si="3"/>
        <v>N/A</v>
      </c>
    </row>
    <row r="33" spans="1:12" x14ac:dyDescent="0.25">
      <c r="A33" s="144" t="s">
        <v>993</v>
      </c>
      <c r="B33" s="23" t="s">
        <v>213</v>
      </c>
      <c r="C33" s="24">
        <v>641</v>
      </c>
      <c r="D33" s="7" t="str">
        <f t="shared" si="0"/>
        <v>N/A</v>
      </c>
      <c r="E33" s="24">
        <v>437</v>
      </c>
      <c r="F33" s="7" t="str">
        <f t="shared" si="1"/>
        <v>N/A</v>
      </c>
      <c r="G33" s="24">
        <v>16</v>
      </c>
      <c r="H33" s="7" t="str">
        <f t="shared" si="2"/>
        <v>N/A</v>
      </c>
      <c r="I33" s="8">
        <v>-31.8</v>
      </c>
      <c r="J33" s="8">
        <v>-96.3</v>
      </c>
      <c r="K33" s="27" t="s">
        <v>734</v>
      </c>
      <c r="L33" s="87" t="str">
        <f t="shared" si="3"/>
        <v>No</v>
      </c>
    </row>
    <row r="34" spans="1:12" x14ac:dyDescent="0.25">
      <c r="A34" s="144" t="s">
        <v>994</v>
      </c>
      <c r="B34" s="23" t="s">
        <v>213</v>
      </c>
      <c r="C34" s="24">
        <v>12076</v>
      </c>
      <c r="D34" s="7" t="str">
        <f t="shared" si="0"/>
        <v>N/A</v>
      </c>
      <c r="E34" s="24">
        <v>4754</v>
      </c>
      <c r="F34" s="7" t="str">
        <f t="shared" si="1"/>
        <v>N/A</v>
      </c>
      <c r="G34" s="24">
        <v>105</v>
      </c>
      <c r="H34" s="7" t="str">
        <f t="shared" si="2"/>
        <v>N/A</v>
      </c>
      <c r="I34" s="8">
        <v>-60.6</v>
      </c>
      <c r="J34" s="8">
        <v>-97.8</v>
      </c>
      <c r="K34" s="27" t="s">
        <v>734</v>
      </c>
      <c r="L34" s="87" t="str">
        <f t="shared" si="3"/>
        <v>No</v>
      </c>
    </row>
    <row r="35" spans="1:12" x14ac:dyDescent="0.25">
      <c r="A35" s="144" t="s">
        <v>995</v>
      </c>
      <c r="B35" s="23" t="s">
        <v>213</v>
      </c>
      <c r="C35" s="24">
        <v>161041</v>
      </c>
      <c r="D35" s="7" t="str">
        <f t="shared" si="0"/>
        <v>N/A</v>
      </c>
      <c r="E35" s="24">
        <v>206543</v>
      </c>
      <c r="F35" s="7" t="str">
        <f t="shared" si="1"/>
        <v>N/A</v>
      </c>
      <c r="G35" s="24">
        <v>9635</v>
      </c>
      <c r="H35" s="7" t="str">
        <f t="shared" si="2"/>
        <v>N/A</v>
      </c>
      <c r="I35" s="8">
        <v>28.25</v>
      </c>
      <c r="J35" s="8">
        <v>-95.3</v>
      </c>
      <c r="K35" s="27" t="s">
        <v>734</v>
      </c>
      <c r="L35" s="87" t="str">
        <f t="shared" si="3"/>
        <v>No</v>
      </c>
    </row>
    <row r="36" spans="1:12" x14ac:dyDescent="0.25">
      <c r="A36" s="144" t="s">
        <v>996</v>
      </c>
      <c r="B36" s="23" t="s">
        <v>213</v>
      </c>
      <c r="C36" s="24">
        <v>0</v>
      </c>
      <c r="D36" s="7" t="str">
        <f t="shared" si="0"/>
        <v>N/A</v>
      </c>
      <c r="E36" s="24">
        <v>0</v>
      </c>
      <c r="F36" s="7" t="str">
        <f t="shared" si="1"/>
        <v>N/A</v>
      </c>
      <c r="G36" s="24">
        <v>0</v>
      </c>
      <c r="H36" s="7" t="str">
        <f t="shared" si="2"/>
        <v>N/A</v>
      </c>
      <c r="I36" s="8" t="s">
        <v>1749</v>
      </c>
      <c r="J36" s="8" t="s">
        <v>1749</v>
      </c>
      <c r="K36" s="27" t="s">
        <v>734</v>
      </c>
      <c r="L36" s="87" t="str">
        <f t="shared" si="3"/>
        <v>N/A</v>
      </c>
    </row>
    <row r="37" spans="1:12" x14ac:dyDescent="0.25">
      <c r="A37" s="144" t="s">
        <v>122</v>
      </c>
      <c r="B37" s="23" t="s">
        <v>213</v>
      </c>
      <c r="C37" s="24">
        <v>1273</v>
      </c>
      <c r="D37" s="7" t="str">
        <f t="shared" si="0"/>
        <v>N/A</v>
      </c>
      <c r="E37" s="24">
        <v>1314</v>
      </c>
      <c r="F37" s="7" t="str">
        <f t="shared" si="1"/>
        <v>N/A</v>
      </c>
      <c r="G37" s="24">
        <v>1575</v>
      </c>
      <c r="H37" s="7" t="str">
        <f t="shared" si="2"/>
        <v>N/A</v>
      </c>
      <c r="I37" s="8">
        <v>3.2210000000000001</v>
      </c>
      <c r="J37" s="8">
        <v>19.86</v>
      </c>
      <c r="K37" s="27" t="s">
        <v>734</v>
      </c>
      <c r="L37" s="87" t="str">
        <f t="shared" si="3"/>
        <v>Yes</v>
      </c>
    </row>
    <row r="38" spans="1:12" x14ac:dyDescent="0.25">
      <c r="A38" s="144" t="s">
        <v>84</v>
      </c>
      <c r="B38" s="23" t="s">
        <v>213</v>
      </c>
      <c r="C38" s="28">
        <v>3628938380</v>
      </c>
      <c r="D38" s="7" t="str">
        <f t="shared" si="0"/>
        <v>N/A</v>
      </c>
      <c r="E38" s="28">
        <v>4269207827</v>
      </c>
      <c r="F38" s="7" t="str">
        <f t="shared" si="1"/>
        <v>N/A</v>
      </c>
      <c r="G38" s="28">
        <v>4577732041</v>
      </c>
      <c r="H38" s="7" t="str">
        <f t="shared" si="2"/>
        <v>N/A</v>
      </c>
      <c r="I38" s="8">
        <v>17.64</v>
      </c>
      <c r="J38" s="8">
        <v>7.2270000000000003</v>
      </c>
      <c r="K38" s="27" t="s">
        <v>734</v>
      </c>
      <c r="L38" s="87" t="str">
        <f t="shared" si="3"/>
        <v>Yes</v>
      </c>
    </row>
    <row r="39" spans="1:12" x14ac:dyDescent="0.25">
      <c r="A39" s="144" t="s">
        <v>1274</v>
      </c>
      <c r="B39" s="23" t="s">
        <v>213</v>
      </c>
      <c r="C39" s="28">
        <v>5278.7629534999996</v>
      </c>
      <c r="D39" s="7" t="str">
        <f t="shared" si="0"/>
        <v>N/A</v>
      </c>
      <c r="E39" s="28">
        <v>5865.0376517000004</v>
      </c>
      <c r="F39" s="7" t="str">
        <f t="shared" si="1"/>
        <v>N/A</v>
      </c>
      <c r="G39" s="28">
        <v>5341.9641105999999</v>
      </c>
      <c r="H39" s="7" t="str">
        <f t="shared" si="2"/>
        <v>N/A</v>
      </c>
      <c r="I39" s="8">
        <v>11.11</v>
      </c>
      <c r="J39" s="8">
        <v>-8.92</v>
      </c>
      <c r="K39" s="27" t="s">
        <v>734</v>
      </c>
      <c r="L39" s="87" t="str">
        <f t="shared" si="3"/>
        <v>Yes</v>
      </c>
    </row>
    <row r="40" spans="1:12" x14ac:dyDescent="0.25">
      <c r="A40" s="144" t="s">
        <v>1275</v>
      </c>
      <c r="B40" s="23" t="s">
        <v>213</v>
      </c>
      <c r="C40" s="28">
        <v>5876.6424677000005</v>
      </c>
      <c r="D40" s="7" t="str">
        <f>IF($B40="N/A","N/A",IF(C40&gt;10,"No",IF(C40&lt;-10,"No","Yes")))</f>
        <v>N/A</v>
      </c>
      <c r="E40" s="28">
        <v>6578.7100362000001</v>
      </c>
      <c r="F40" s="7" t="str">
        <f>IF($B40="N/A","N/A",IF(E40&gt;10,"No",IF(E40&lt;-10,"No","Yes")))</f>
        <v>N/A</v>
      </c>
      <c r="G40" s="28">
        <v>6251.9984771999998</v>
      </c>
      <c r="H40" s="7" t="str">
        <f>IF($B40="N/A","N/A",IF(G40&gt;10,"No",IF(G40&lt;-10,"No","Yes")))</f>
        <v>N/A</v>
      </c>
      <c r="I40" s="8">
        <v>11.95</v>
      </c>
      <c r="J40" s="8">
        <v>-4.97</v>
      </c>
      <c r="K40" s="27" t="s">
        <v>734</v>
      </c>
      <c r="L40" s="87" t="str">
        <f>IF(J40="Div by 0", "N/A", IF(K40="N/A","N/A", IF(J40&gt;VALUE(MID(K40,1,2)), "No", IF(J40&lt;-1*VALUE(MID(K40,1,2)), "No", "Yes"))))</f>
        <v>Yes</v>
      </c>
    </row>
    <row r="41" spans="1:12" x14ac:dyDescent="0.25">
      <c r="A41" s="144" t="s">
        <v>107</v>
      </c>
      <c r="B41" s="23" t="s">
        <v>213</v>
      </c>
      <c r="C41" s="28">
        <v>0</v>
      </c>
      <c r="D41" s="7" t="str">
        <f t="shared" ref="D41:D44" si="4">IF($B41="N/A","N/A",IF(C41&gt;10,"No",IF(C41&lt;-10,"No","Yes")))</f>
        <v>N/A</v>
      </c>
      <c r="E41" s="28">
        <v>0</v>
      </c>
      <c r="F41" s="7" t="str">
        <f t="shared" ref="F41:F44" si="5">IF($B41="N/A","N/A",IF(E41&gt;10,"No",IF(E41&lt;-10,"No","Yes")))</f>
        <v>N/A</v>
      </c>
      <c r="G41" s="28">
        <v>0</v>
      </c>
      <c r="H41" s="7" t="str">
        <f t="shared" ref="H41:H44" si="6">IF($B41="N/A","N/A",IF(G41&gt;10,"No",IF(G41&lt;-10,"No","Yes")))</f>
        <v>N/A</v>
      </c>
      <c r="I41" s="8" t="s">
        <v>1749</v>
      </c>
      <c r="J41" s="8" t="s">
        <v>1749</v>
      </c>
      <c r="K41" s="27" t="s">
        <v>734</v>
      </c>
      <c r="L41" s="87" t="str">
        <f t="shared" ref="L41:L43" si="7">IF(J41="Div by 0", "N/A", IF(K41="N/A","N/A", IF(J41&gt;VALUE(MID(K41,1,2)), "No", IF(J41&lt;-1*VALUE(MID(K41,1,2)), "No", "Yes"))))</f>
        <v>N/A</v>
      </c>
    </row>
    <row r="42" spans="1:12" x14ac:dyDescent="0.25">
      <c r="A42" s="144" t="s">
        <v>158</v>
      </c>
      <c r="B42" s="27" t="s">
        <v>217</v>
      </c>
      <c r="C42" s="1">
        <v>0</v>
      </c>
      <c r="D42" s="7" t="str">
        <f>IF($B42="N/A","N/A",IF(C42&gt;0,"No",IF(C42&lt;0,"No","Yes")))</f>
        <v>Yes</v>
      </c>
      <c r="E42" s="1">
        <v>0</v>
      </c>
      <c r="F42" s="7" t="str">
        <f>IF($B42="N/A","N/A",IF(E42&gt;0,"No",IF(E42&lt;0,"No","Yes")))</f>
        <v>Yes</v>
      </c>
      <c r="G42" s="1">
        <v>0</v>
      </c>
      <c r="H42" s="7" t="str">
        <f>IF($B42="N/A","N/A",IF(G42&gt;0,"No",IF(G42&lt;0,"No","Yes")))</f>
        <v>Yes</v>
      </c>
      <c r="I42" s="8" t="s">
        <v>1749</v>
      </c>
      <c r="J42" s="8" t="s">
        <v>1749</v>
      </c>
      <c r="K42" s="27" t="s">
        <v>734</v>
      </c>
      <c r="L42" s="87" t="str">
        <f t="shared" si="7"/>
        <v>N/A</v>
      </c>
    </row>
    <row r="43" spans="1:12" x14ac:dyDescent="0.25">
      <c r="A43" s="144" t="s">
        <v>156</v>
      </c>
      <c r="B43" s="23" t="s">
        <v>213</v>
      </c>
      <c r="C43" s="28">
        <v>0</v>
      </c>
      <c r="D43" s="7" t="str">
        <f t="shared" si="4"/>
        <v>N/A</v>
      </c>
      <c r="E43" s="28">
        <v>0</v>
      </c>
      <c r="F43" s="7" t="str">
        <f t="shared" si="5"/>
        <v>N/A</v>
      </c>
      <c r="G43" s="28">
        <v>0</v>
      </c>
      <c r="H43" s="7" t="str">
        <f t="shared" si="6"/>
        <v>N/A</v>
      </c>
      <c r="I43" s="8" t="s">
        <v>1749</v>
      </c>
      <c r="J43" s="8" t="s">
        <v>1749</v>
      </c>
      <c r="K43" s="27" t="s">
        <v>734</v>
      </c>
      <c r="L43" s="87" t="str">
        <f t="shared" si="7"/>
        <v>N/A</v>
      </c>
    </row>
    <row r="44" spans="1:12" x14ac:dyDescent="0.25">
      <c r="A44" s="144" t="s">
        <v>1276</v>
      </c>
      <c r="B44" s="23" t="s">
        <v>213</v>
      </c>
      <c r="C44" s="28" t="s">
        <v>1749</v>
      </c>
      <c r="D44" s="7" t="str">
        <f t="shared" si="4"/>
        <v>N/A</v>
      </c>
      <c r="E44" s="28" t="s">
        <v>1749</v>
      </c>
      <c r="F44" s="7" t="str">
        <f t="shared" si="5"/>
        <v>N/A</v>
      </c>
      <c r="G44" s="28" t="s">
        <v>1749</v>
      </c>
      <c r="H44" s="7" t="str">
        <f t="shared" si="6"/>
        <v>N/A</v>
      </c>
      <c r="I44" s="8" t="s">
        <v>1749</v>
      </c>
      <c r="J44" s="8" t="s">
        <v>1749</v>
      </c>
      <c r="K44" s="27" t="s">
        <v>734</v>
      </c>
      <c r="L44" s="87" t="str">
        <f>IF(J44="Div by 0", "N/A", IF(OR(J44="N/A",K44="N/A"),"N/A", IF(J44&gt;VALUE(MID(K44,1,2)), "No", IF(J44&lt;-1*VALUE(MID(K44,1,2)), "No", "Yes"))))</f>
        <v>N/A</v>
      </c>
    </row>
    <row r="45" spans="1:12" x14ac:dyDescent="0.25">
      <c r="A45" s="144" t="s">
        <v>1277</v>
      </c>
      <c r="B45" s="23" t="s">
        <v>213</v>
      </c>
      <c r="C45" s="28">
        <v>20907.510901000001</v>
      </c>
      <c r="D45" s="7" t="str">
        <f t="shared" ref="D45:D71" si="8">IF($B45="N/A","N/A",IF(C45&gt;10,"No",IF(C45&lt;-10,"No","Yes")))</f>
        <v>N/A</v>
      </c>
      <c r="E45" s="28">
        <v>23326.751703999998</v>
      </c>
      <c r="F45" s="7" t="str">
        <f t="shared" ref="F45:F71" si="9">IF($B45="N/A","N/A",IF(E45&gt;10,"No",IF(E45&lt;-10,"No","Yes")))</f>
        <v>N/A</v>
      </c>
      <c r="G45" s="28">
        <v>3336.2944161999999</v>
      </c>
      <c r="H45" s="7" t="str">
        <f t="shared" ref="H45:H71" si="10">IF($B45="N/A","N/A",IF(G45&gt;10,"No",IF(G45&lt;-10,"No","Yes")))</f>
        <v>N/A</v>
      </c>
      <c r="I45" s="8">
        <v>11.57</v>
      </c>
      <c r="J45" s="8">
        <v>-85.7</v>
      </c>
      <c r="K45" s="27" t="s">
        <v>734</v>
      </c>
      <c r="L45" s="87" t="str">
        <f t="shared" ref="L45:L71" si="11">IF(J45="Div by 0", "N/A", IF(K45="N/A","N/A", IF(J45&gt;VALUE(MID(K45,1,2)), "No", IF(J45&lt;-1*VALUE(MID(K45,1,2)), "No", "Yes"))))</f>
        <v>No</v>
      </c>
    </row>
    <row r="46" spans="1:12" x14ac:dyDescent="0.25">
      <c r="A46" s="144" t="s">
        <v>1278</v>
      </c>
      <c r="B46" s="23" t="s">
        <v>213</v>
      </c>
      <c r="C46" s="28">
        <v>22126.673835000001</v>
      </c>
      <c r="D46" s="7" t="str">
        <f t="shared" si="8"/>
        <v>N/A</v>
      </c>
      <c r="E46" s="28">
        <v>23554.400989999998</v>
      </c>
      <c r="F46" s="7" t="str">
        <f t="shared" si="9"/>
        <v>N/A</v>
      </c>
      <c r="G46" s="28">
        <v>12358.846154000001</v>
      </c>
      <c r="H46" s="7" t="str">
        <f t="shared" si="10"/>
        <v>N/A</v>
      </c>
      <c r="I46" s="8">
        <v>6.4530000000000003</v>
      </c>
      <c r="J46" s="8">
        <v>-47.5</v>
      </c>
      <c r="K46" s="27" t="s">
        <v>734</v>
      </c>
      <c r="L46" s="87" t="str">
        <f t="shared" si="11"/>
        <v>No</v>
      </c>
    </row>
    <row r="47" spans="1:12" x14ac:dyDescent="0.25">
      <c r="A47" s="144" t="s">
        <v>1279</v>
      </c>
      <c r="B47" s="23" t="s">
        <v>213</v>
      </c>
      <c r="C47" s="28">
        <v>11075.16092</v>
      </c>
      <c r="D47" s="7" t="str">
        <f t="shared" si="8"/>
        <v>N/A</v>
      </c>
      <c r="E47" s="28">
        <v>10632.82134</v>
      </c>
      <c r="F47" s="7" t="str">
        <f t="shared" si="9"/>
        <v>N/A</v>
      </c>
      <c r="G47" s="28">
        <v>1014.1607143</v>
      </c>
      <c r="H47" s="7" t="str">
        <f t="shared" si="10"/>
        <v>N/A</v>
      </c>
      <c r="I47" s="8">
        <v>-3.99</v>
      </c>
      <c r="J47" s="8">
        <v>-90.5</v>
      </c>
      <c r="K47" s="27" t="s">
        <v>734</v>
      </c>
      <c r="L47" s="87" t="str">
        <f t="shared" si="11"/>
        <v>No</v>
      </c>
    </row>
    <row r="48" spans="1:12" x14ac:dyDescent="0.25">
      <c r="A48" s="144" t="s">
        <v>1280</v>
      </c>
      <c r="B48" s="23" t="s">
        <v>213</v>
      </c>
      <c r="C48" s="28">
        <v>312</v>
      </c>
      <c r="D48" s="7" t="str">
        <f t="shared" si="8"/>
        <v>N/A</v>
      </c>
      <c r="E48" s="28">
        <v>1530.6470588</v>
      </c>
      <c r="F48" s="7" t="str">
        <f t="shared" si="9"/>
        <v>N/A</v>
      </c>
      <c r="G48" s="28">
        <v>0</v>
      </c>
      <c r="H48" s="7" t="str">
        <f t="shared" si="10"/>
        <v>N/A</v>
      </c>
      <c r="I48" s="8">
        <v>390.6</v>
      </c>
      <c r="J48" s="8">
        <v>-100</v>
      </c>
      <c r="K48" s="27" t="s">
        <v>734</v>
      </c>
      <c r="L48" s="87" t="str">
        <f t="shared" si="11"/>
        <v>No</v>
      </c>
    </row>
    <row r="49" spans="1:12" x14ac:dyDescent="0.25">
      <c r="A49" s="144" t="s">
        <v>1281</v>
      </c>
      <c r="B49" s="23" t="s">
        <v>213</v>
      </c>
      <c r="C49" s="28">
        <v>21771.446075</v>
      </c>
      <c r="D49" s="7" t="str">
        <f t="shared" si="8"/>
        <v>N/A</v>
      </c>
      <c r="E49" s="28">
        <v>24431.301941000002</v>
      </c>
      <c r="F49" s="7" t="str">
        <f t="shared" si="9"/>
        <v>N/A</v>
      </c>
      <c r="G49" s="28">
        <v>3482.6730158999999</v>
      </c>
      <c r="H49" s="7" t="str">
        <f t="shared" si="10"/>
        <v>N/A</v>
      </c>
      <c r="I49" s="8">
        <v>12.22</v>
      </c>
      <c r="J49" s="8">
        <v>-85.7</v>
      </c>
      <c r="K49" s="27" t="s">
        <v>734</v>
      </c>
      <c r="L49" s="87" t="str">
        <f t="shared" si="11"/>
        <v>No</v>
      </c>
    </row>
    <row r="50" spans="1:12" x14ac:dyDescent="0.25">
      <c r="A50" s="144" t="s">
        <v>1282</v>
      </c>
      <c r="B50" s="23" t="s">
        <v>213</v>
      </c>
      <c r="C50" s="28" t="s">
        <v>1749</v>
      </c>
      <c r="D50" s="7" t="str">
        <f t="shared" si="8"/>
        <v>N/A</v>
      </c>
      <c r="E50" s="28" t="s">
        <v>1749</v>
      </c>
      <c r="F50" s="7" t="str">
        <f t="shared" si="9"/>
        <v>N/A</v>
      </c>
      <c r="G50" s="28" t="s">
        <v>1749</v>
      </c>
      <c r="H50" s="7" t="str">
        <f t="shared" si="10"/>
        <v>N/A</v>
      </c>
      <c r="I50" s="8" t="s">
        <v>1749</v>
      </c>
      <c r="J50" s="8" t="s">
        <v>1749</v>
      </c>
      <c r="K50" s="27" t="s">
        <v>734</v>
      </c>
      <c r="L50" s="87" t="str">
        <f t="shared" si="11"/>
        <v>N/A</v>
      </c>
    </row>
    <row r="51" spans="1:12" x14ac:dyDescent="0.25">
      <c r="A51" s="144" t="s">
        <v>1283</v>
      </c>
      <c r="B51" s="23" t="s">
        <v>213</v>
      </c>
      <c r="C51" s="28">
        <v>29357.385627</v>
      </c>
      <c r="D51" s="7" t="str">
        <f t="shared" si="8"/>
        <v>N/A</v>
      </c>
      <c r="E51" s="28">
        <v>36241.155789999997</v>
      </c>
      <c r="F51" s="7" t="str">
        <f t="shared" si="9"/>
        <v>N/A</v>
      </c>
      <c r="G51" s="28">
        <v>7281.4459459</v>
      </c>
      <c r="H51" s="7" t="str">
        <f t="shared" si="10"/>
        <v>N/A</v>
      </c>
      <c r="I51" s="8">
        <v>23.45</v>
      </c>
      <c r="J51" s="8">
        <v>-79.900000000000006</v>
      </c>
      <c r="K51" s="27" t="s">
        <v>734</v>
      </c>
      <c r="L51" s="87" t="str">
        <f t="shared" si="11"/>
        <v>No</v>
      </c>
    </row>
    <row r="52" spans="1:12" x14ac:dyDescent="0.25">
      <c r="A52" s="144" t="s">
        <v>1284</v>
      </c>
      <c r="B52" s="23" t="s">
        <v>213</v>
      </c>
      <c r="C52" s="28">
        <v>37923.132210999996</v>
      </c>
      <c r="D52" s="7" t="str">
        <f t="shared" si="8"/>
        <v>N/A</v>
      </c>
      <c r="E52" s="28">
        <v>49409.986417</v>
      </c>
      <c r="F52" s="7" t="str">
        <f t="shared" si="9"/>
        <v>N/A</v>
      </c>
      <c r="G52" s="28">
        <v>10693.53125</v>
      </c>
      <c r="H52" s="7" t="str">
        <f t="shared" si="10"/>
        <v>N/A</v>
      </c>
      <c r="I52" s="8">
        <v>30.29</v>
      </c>
      <c r="J52" s="8">
        <v>-78.400000000000006</v>
      </c>
      <c r="K52" s="27" t="s">
        <v>734</v>
      </c>
      <c r="L52" s="87" t="str">
        <f t="shared" si="11"/>
        <v>No</v>
      </c>
    </row>
    <row r="53" spans="1:12" x14ac:dyDescent="0.25">
      <c r="A53" s="144" t="s">
        <v>1285</v>
      </c>
      <c r="B53" s="23" t="s">
        <v>213</v>
      </c>
      <c r="C53" s="28">
        <v>22840.525794000001</v>
      </c>
      <c r="D53" s="7" t="str">
        <f t="shared" si="8"/>
        <v>N/A</v>
      </c>
      <c r="E53" s="28">
        <v>25351.543707000001</v>
      </c>
      <c r="F53" s="7" t="str">
        <f t="shared" si="9"/>
        <v>N/A</v>
      </c>
      <c r="G53" s="28">
        <v>2152.2307691999999</v>
      </c>
      <c r="H53" s="7" t="str">
        <f t="shared" si="10"/>
        <v>N/A</v>
      </c>
      <c r="I53" s="8">
        <v>10.99</v>
      </c>
      <c r="J53" s="8">
        <v>-91.5</v>
      </c>
      <c r="K53" s="27" t="s">
        <v>734</v>
      </c>
      <c r="L53" s="87" t="str">
        <f t="shared" si="11"/>
        <v>No</v>
      </c>
    </row>
    <row r="54" spans="1:12" x14ac:dyDescent="0.25">
      <c r="A54" s="144" t="s">
        <v>1286</v>
      </c>
      <c r="B54" s="23" t="s">
        <v>213</v>
      </c>
      <c r="C54" s="28">
        <v>14919.630434999999</v>
      </c>
      <c r="D54" s="7" t="str">
        <f t="shared" si="8"/>
        <v>N/A</v>
      </c>
      <c r="E54" s="28">
        <v>14681.75</v>
      </c>
      <c r="F54" s="7" t="str">
        <f t="shared" si="9"/>
        <v>N/A</v>
      </c>
      <c r="G54" s="28">
        <v>53.75</v>
      </c>
      <c r="H54" s="7" t="str">
        <f t="shared" si="10"/>
        <v>N/A</v>
      </c>
      <c r="I54" s="8">
        <v>-1.59</v>
      </c>
      <c r="J54" s="8">
        <v>-99.6</v>
      </c>
      <c r="K54" s="27" t="s">
        <v>734</v>
      </c>
      <c r="L54" s="87" t="str">
        <f t="shared" si="11"/>
        <v>No</v>
      </c>
    </row>
    <row r="55" spans="1:12" x14ac:dyDescent="0.25">
      <c r="A55" s="144" t="s">
        <v>1662</v>
      </c>
      <c r="B55" s="23" t="s">
        <v>213</v>
      </c>
      <c r="C55" s="28">
        <v>28000.607431</v>
      </c>
      <c r="D55" s="7" t="str">
        <f t="shared" si="8"/>
        <v>N/A</v>
      </c>
      <c r="E55" s="28">
        <v>33627.012093999998</v>
      </c>
      <c r="F55" s="7" t="str">
        <f t="shared" si="9"/>
        <v>N/A</v>
      </c>
      <c r="G55" s="28">
        <v>7744.2636656000004</v>
      </c>
      <c r="H55" s="7" t="str">
        <f t="shared" si="10"/>
        <v>N/A</v>
      </c>
      <c r="I55" s="8">
        <v>20.09</v>
      </c>
      <c r="J55" s="8">
        <v>-77</v>
      </c>
      <c r="K55" s="27" t="s">
        <v>734</v>
      </c>
      <c r="L55" s="87" t="str">
        <f t="shared" si="11"/>
        <v>No</v>
      </c>
    </row>
    <row r="56" spans="1:12" x14ac:dyDescent="0.25">
      <c r="A56" s="144" t="s">
        <v>1287</v>
      </c>
      <c r="B56" s="23" t="s">
        <v>213</v>
      </c>
      <c r="C56" s="28" t="s">
        <v>1749</v>
      </c>
      <c r="D56" s="7" t="str">
        <f t="shared" si="8"/>
        <v>N/A</v>
      </c>
      <c r="E56" s="28" t="s">
        <v>1749</v>
      </c>
      <c r="F56" s="7" t="str">
        <f t="shared" si="9"/>
        <v>N/A</v>
      </c>
      <c r="G56" s="28" t="s">
        <v>1749</v>
      </c>
      <c r="H56" s="7" t="str">
        <f t="shared" si="10"/>
        <v>N/A</v>
      </c>
      <c r="I56" s="8" t="s">
        <v>1749</v>
      </c>
      <c r="J56" s="8" t="s">
        <v>1749</v>
      </c>
      <c r="K56" s="27" t="s">
        <v>734</v>
      </c>
      <c r="L56" s="87" t="str">
        <f t="shared" si="11"/>
        <v>N/A</v>
      </c>
    </row>
    <row r="57" spans="1:12" x14ac:dyDescent="0.25">
      <c r="A57" s="144" t="s">
        <v>1663</v>
      </c>
      <c r="B57" s="23" t="s">
        <v>213</v>
      </c>
      <c r="C57" s="28">
        <v>3060.1522860999999</v>
      </c>
      <c r="D57" s="7" t="str">
        <f t="shared" si="8"/>
        <v>N/A</v>
      </c>
      <c r="E57" s="28">
        <v>3511.7803692000002</v>
      </c>
      <c r="F57" s="7" t="str">
        <f t="shared" si="9"/>
        <v>N/A</v>
      </c>
      <c r="G57" s="28">
        <v>322.58190739999998</v>
      </c>
      <c r="H57" s="7" t="str">
        <f t="shared" si="10"/>
        <v>N/A</v>
      </c>
      <c r="I57" s="8">
        <v>14.76</v>
      </c>
      <c r="J57" s="8">
        <v>-90.8</v>
      </c>
      <c r="K57" s="27" t="s">
        <v>734</v>
      </c>
      <c r="L57" s="87" t="str">
        <f t="shared" si="11"/>
        <v>No</v>
      </c>
    </row>
    <row r="58" spans="1:12" x14ac:dyDescent="0.25">
      <c r="A58" s="144" t="s">
        <v>1288</v>
      </c>
      <c r="B58" s="23" t="s">
        <v>213</v>
      </c>
      <c r="C58" s="28">
        <v>2407.5581037000002</v>
      </c>
      <c r="D58" s="7" t="str">
        <f t="shared" si="8"/>
        <v>N/A</v>
      </c>
      <c r="E58" s="28">
        <v>2814.0919947000002</v>
      </c>
      <c r="F58" s="7" t="str">
        <f t="shared" si="9"/>
        <v>N/A</v>
      </c>
      <c r="G58" s="28">
        <v>154.01798174999999</v>
      </c>
      <c r="H58" s="7" t="str">
        <f t="shared" si="10"/>
        <v>N/A</v>
      </c>
      <c r="I58" s="8">
        <v>16.89</v>
      </c>
      <c r="J58" s="8">
        <v>-94.5</v>
      </c>
      <c r="K58" s="27" t="s">
        <v>734</v>
      </c>
      <c r="L58" s="87" t="str">
        <f t="shared" si="11"/>
        <v>No</v>
      </c>
    </row>
    <row r="59" spans="1:12" ht="12" customHeight="1" x14ac:dyDescent="0.25">
      <c r="A59" s="144" t="s">
        <v>1664</v>
      </c>
      <c r="B59" s="23" t="s">
        <v>213</v>
      </c>
      <c r="C59" s="28" t="s">
        <v>1749</v>
      </c>
      <c r="D59" s="7" t="str">
        <f t="shared" si="8"/>
        <v>N/A</v>
      </c>
      <c r="E59" s="28" t="s">
        <v>1749</v>
      </c>
      <c r="F59" s="7" t="str">
        <f t="shared" si="9"/>
        <v>N/A</v>
      </c>
      <c r="G59" s="28" t="s">
        <v>1749</v>
      </c>
      <c r="H59" s="7" t="str">
        <f t="shared" si="10"/>
        <v>N/A</v>
      </c>
      <c r="I59" s="8" t="s">
        <v>1749</v>
      </c>
      <c r="J59" s="8" t="s">
        <v>1749</v>
      </c>
      <c r="K59" s="27" t="s">
        <v>734</v>
      </c>
      <c r="L59" s="87" t="str">
        <f t="shared" si="11"/>
        <v>N/A</v>
      </c>
    </row>
    <row r="60" spans="1:12" x14ac:dyDescent="0.25">
      <c r="A60" s="144" t="s">
        <v>1665</v>
      </c>
      <c r="B60" s="23" t="s">
        <v>213</v>
      </c>
      <c r="C60" s="28">
        <v>2398.026081</v>
      </c>
      <c r="D60" s="7" t="str">
        <f t="shared" si="8"/>
        <v>N/A</v>
      </c>
      <c r="E60" s="28">
        <v>3136.9276054000002</v>
      </c>
      <c r="F60" s="7" t="str">
        <f t="shared" si="9"/>
        <v>N/A</v>
      </c>
      <c r="G60" s="28">
        <v>110.80701754</v>
      </c>
      <c r="H60" s="7" t="str">
        <f t="shared" si="10"/>
        <v>N/A</v>
      </c>
      <c r="I60" s="8">
        <v>30.81</v>
      </c>
      <c r="J60" s="8">
        <v>-96.5</v>
      </c>
      <c r="K60" s="27" t="s">
        <v>734</v>
      </c>
      <c r="L60" s="87" t="str">
        <f t="shared" si="11"/>
        <v>No</v>
      </c>
    </row>
    <row r="61" spans="1:12" x14ac:dyDescent="0.25">
      <c r="A61" s="86" t="s">
        <v>1666</v>
      </c>
      <c r="B61" s="23" t="s">
        <v>213</v>
      </c>
      <c r="C61" s="28">
        <v>3565.9335305999998</v>
      </c>
      <c r="D61" s="7" t="str">
        <f t="shared" si="8"/>
        <v>N/A</v>
      </c>
      <c r="E61" s="28">
        <v>3441.7140883000002</v>
      </c>
      <c r="F61" s="7" t="str">
        <f t="shared" si="9"/>
        <v>N/A</v>
      </c>
      <c r="G61" s="28">
        <v>250.34788230999999</v>
      </c>
      <c r="H61" s="7" t="str">
        <f t="shared" si="10"/>
        <v>N/A</v>
      </c>
      <c r="I61" s="8">
        <v>-3.48</v>
      </c>
      <c r="J61" s="8">
        <v>-92.7</v>
      </c>
      <c r="K61" s="27" t="s">
        <v>734</v>
      </c>
      <c r="L61" s="87" t="str">
        <f t="shared" si="11"/>
        <v>No</v>
      </c>
    </row>
    <row r="62" spans="1:12" x14ac:dyDescent="0.25">
      <c r="A62" s="86" t="s">
        <v>1667</v>
      </c>
      <c r="B62" s="23" t="s">
        <v>213</v>
      </c>
      <c r="C62" s="28">
        <v>5661.9646934000002</v>
      </c>
      <c r="D62" s="7" t="str">
        <f t="shared" si="8"/>
        <v>N/A</v>
      </c>
      <c r="E62" s="28">
        <v>6156.9245198999997</v>
      </c>
      <c r="F62" s="7" t="str">
        <f t="shared" si="9"/>
        <v>N/A</v>
      </c>
      <c r="G62" s="28">
        <v>1189.6776119000001</v>
      </c>
      <c r="H62" s="7" t="str">
        <f t="shared" si="10"/>
        <v>N/A</v>
      </c>
      <c r="I62" s="8">
        <v>8.7420000000000009</v>
      </c>
      <c r="J62" s="8">
        <v>-80.7</v>
      </c>
      <c r="K62" s="27" t="s">
        <v>734</v>
      </c>
      <c r="L62" s="87" t="str">
        <f t="shared" si="11"/>
        <v>No</v>
      </c>
    </row>
    <row r="63" spans="1:12" x14ac:dyDescent="0.25">
      <c r="A63" s="86" t="s">
        <v>1668</v>
      </c>
      <c r="B63" s="23" t="s">
        <v>213</v>
      </c>
      <c r="C63" s="28">
        <v>4947.7139534999997</v>
      </c>
      <c r="D63" s="7" t="str">
        <f t="shared" si="8"/>
        <v>N/A</v>
      </c>
      <c r="E63" s="28">
        <v>7659.2177914000004</v>
      </c>
      <c r="F63" s="7" t="str">
        <f t="shared" si="9"/>
        <v>N/A</v>
      </c>
      <c r="G63" s="28">
        <v>205.10447761</v>
      </c>
      <c r="H63" s="7" t="str">
        <f t="shared" si="10"/>
        <v>N/A</v>
      </c>
      <c r="I63" s="8">
        <v>54.8</v>
      </c>
      <c r="J63" s="8">
        <v>-97.3</v>
      </c>
      <c r="K63" s="27" t="s">
        <v>734</v>
      </c>
      <c r="L63" s="87" t="str">
        <f t="shared" si="11"/>
        <v>No</v>
      </c>
    </row>
    <row r="64" spans="1:12" x14ac:dyDescent="0.25">
      <c r="A64" s="86" t="s">
        <v>1669</v>
      </c>
      <c r="B64" s="23" t="s">
        <v>213</v>
      </c>
      <c r="C64" s="28" t="s">
        <v>1749</v>
      </c>
      <c r="D64" s="7" t="str">
        <f t="shared" si="8"/>
        <v>N/A</v>
      </c>
      <c r="E64" s="28" t="s">
        <v>1749</v>
      </c>
      <c r="F64" s="7" t="str">
        <f t="shared" si="9"/>
        <v>N/A</v>
      </c>
      <c r="G64" s="28" t="s">
        <v>1749</v>
      </c>
      <c r="H64" s="7" t="str">
        <f t="shared" si="10"/>
        <v>N/A</v>
      </c>
      <c r="I64" s="8" t="s">
        <v>1749</v>
      </c>
      <c r="J64" s="8" t="s">
        <v>1749</v>
      </c>
      <c r="K64" s="27" t="s">
        <v>734</v>
      </c>
      <c r="L64" s="87" t="str">
        <f t="shared" si="11"/>
        <v>N/A</v>
      </c>
    </row>
    <row r="65" spans="1:12" x14ac:dyDescent="0.25">
      <c r="A65" s="86" t="s">
        <v>1670</v>
      </c>
      <c r="B65" s="23" t="s">
        <v>213</v>
      </c>
      <c r="C65" s="28">
        <v>4945.7009614999997</v>
      </c>
      <c r="D65" s="7" t="str">
        <f t="shared" si="8"/>
        <v>N/A</v>
      </c>
      <c r="E65" s="28">
        <v>5257.3908160000001</v>
      </c>
      <c r="F65" s="7" t="str">
        <f t="shared" si="9"/>
        <v>N/A</v>
      </c>
      <c r="G65" s="28">
        <v>699.19503233</v>
      </c>
      <c r="H65" s="7" t="str">
        <f t="shared" si="10"/>
        <v>N/A</v>
      </c>
      <c r="I65" s="8">
        <v>6.3019999999999996</v>
      </c>
      <c r="J65" s="8">
        <v>-86.7</v>
      </c>
      <c r="K65" s="27" t="s">
        <v>734</v>
      </c>
      <c r="L65" s="87" t="str">
        <f t="shared" si="11"/>
        <v>No</v>
      </c>
    </row>
    <row r="66" spans="1:12" x14ac:dyDescent="0.25">
      <c r="A66" s="86" t="s">
        <v>1671</v>
      </c>
      <c r="B66" s="23" t="s">
        <v>213</v>
      </c>
      <c r="C66" s="28">
        <v>4129.4616527999997</v>
      </c>
      <c r="D66" s="7" t="str">
        <f t="shared" si="8"/>
        <v>N/A</v>
      </c>
      <c r="E66" s="28">
        <v>4403.0133869000001</v>
      </c>
      <c r="F66" s="7" t="str">
        <f t="shared" si="9"/>
        <v>N/A</v>
      </c>
      <c r="G66" s="28">
        <v>354.30244028999999</v>
      </c>
      <c r="H66" s="7" t="str">
        <f t="shared" si="10"/>
        <v>N/A</v>
      </c>
      <c r="I66" s="8">
        <v>6.6239999999999997</v>
      </c>
      <c r="J66" s="8">
        <v>-92</v>
      </c>
      <c r="K66" s="27" t="s">
        <v>734</v>
      </c>
      <c r="L66" s="87" t="str">
        <f t="shared" si="11"/>
        <v>No</v>
      </c>
    </row>
    <row r="67" spans="1:12" x14ac:dyDescent="0.25">
      <c r="A67" s="86" t="s">
        <v>1672</v>
      </c>
      <c r="B67" s="23" t="s">
        <v>213</v>
      </c>
      <c r="C67" s="28" t="s">
        <v>1749</v>
      </c>
      <c r="D67" s="7" t="str">
        <f t="shared" si="8"/>
        <v>N/A</v>
      </c>
      <c r="E67" s="28" t="s">
        <v>1749</v>
      </c>
      <c r="F67" s="7" t="str">
        <f t="shared" si="9"/>
        <v>N/A</v>
      </c>
      <c r="G67" s="28" t="s">
        <v>1749</v>
      </c>
      <c r="H67" s="7" t="str">
        <f t="shared" si="10"/>
        <v>N/A</v>
      </c>
      <c r="I67" s="8" t="s">
        <v>1749</v>
      </c>
      <c r="J67" s="8" t="s">
        <v>1749</v>
      </c>
      <c r="K67" s="27" t="s">
        <v>734</v>
      </c>
      <c r="L67" s="87" t="str">
        <f t="shared" si="11"/>
        <v>N/A</v>
      </c>
    </row>
    <row r="68" spans="1:12" x14ac:dyDescent="0.25">
      <c r="A68" s="110" t="s">
        <v>1673</v>
      </c>
      <c r="B68" s="23" t="s">
        <v>213</v>
      </c>
      <c r="C68" s="28">
        <v>3283.6396255999998</v>
      </c>
      <c r="D68" s="7" t="str">
        <f t="shared" si="8"/>
        <v>N/A</v>
      </c>
      <c r="E68" s="28">
        <v>5539.0389015999999</v>
      </c>
      <c r="F68" s="7" t="str">
        <f t="shared" si="9"/>
        <v>N/A</v>
      </c>
      <c r="G68" s="28">
        <v>175.3125</v>
      </c>
      <c r="H68" s="7" t="str">
        <f t="shared" si="10"/>
        <v>N/A</v>
      </c>
      <c r="I68" s="8">
        <v>68.69</v>
      </c>
      <c r="J68" s="8">
        <v>-96.8</v>
      </c>
      <c r="K68" s="27" t="s">
        <v>734</v>
      </c>
      <c r="L68" s="87" t="str">
        <f t="shared" si="11"/>
        <v>No</v>
      </c>
    </row>
    <row r="69" spans="1:12" x14ac:dyDescent="0.25">
      <c r="A69" s="110" t="s">
        <v>1674</v>
      </c>
      <c r="B69" s="23" t="s">
        <v>213</v>
      </c>
      <c r="C69" s="28">
        <v>5230.1417688000001</v>
      </c>
      <c r="D69" s="7" t="str">
        <f t="shared" si="8"/>
        <v>N/A</v>
      </c>
      <c r="E69" s="28">
        <v>7367.2610433</v>
      </c>
      <c r="F69" s="7" t="str">
        <f t="shared" si="9"/>
        <v>N/A</v>
      </c>
      <c r="G69" s="28">
        <v>2012.4666666999999</v>
      </c>
      <c r="H69" s="7" t="str">
        <f t="shared" si="10"/>
        <v>N/A</v>
      </c>
      <c r="I69" s="8">
        <v>40.86</v>
      </c>
      <c r="J69" s="8">
        <v>-72.7</v>
      </c>
      <c r="K69" s="27" t="s">
        <v>734</v>
      </c>
      <c r="L69" s="87" t="str">
        <f t="shared" si="11"/>
        <v>No</v>
      </c>
    </row>
    <row r="70" spans="1:12" x14ac:dyDescent="0.25">
      <c r="A70" s="144" t="s">
        <v>1675</v>
      </c>
      <c r="B70" s="23" t="s">
        <v>213</v>
      </c>
      <c r="C70" s="28">
        <v>5687.6865766999999</v>
      </c>
      <c r="D70" s="7" t="str">
        <f t="shared" si="8"/>
        <v>N/A</v>
      </c>
      <c r="E70" s="28">
        <v>5838.9043153000002</v>
      </c>
      <c r="F70" s="7" t="str">
        <f t="shared" si="9"/>
        <v>N/A</v>
      </c>
      <c r="G70" s="28">
        <v>823.63871302999996</v>
      </c>
      <c r="H70" s="7" t="str">
        <f t="shared" si="10"/>
        <v>N/A</v>
      </c>
      <c r="I70" s="8">
        <v>2.6589999999999998</v>
      </c>
      <c r="J70" s="8">
        <v>-85.9</v>
      </c>
      <c r="K70" s="27" t="s">
        <v>734</v>
      </c>
      <c r="L70" s="87" t="str">
        <f t="shared" si="11"/>
        <v>No</v>
      </c>
    </row>
    <row r="71" spans="1:12" x14ac:dyDescent="0.25">
      <c r="A71" s="144" t="s">
        <v>1676</v>
      </c>
      <c r="B71" s="23" t="s">
        <v>213</v>
      </c>
      <c r="C71" s="28" t="s">
        <v>1749</v>
      </c>
      <c r="D71" s="7" t="str">
        <f t="shared" si="8"/>
        <v>N/A</v>
      </c>
      <c r="E71" s="28" t="s">
        <v>1749</v>
      </c>
      <c r="F71" s="7" t="str">
        <f t="shared" si="9"/>
        <v>N/A</v>
      </c>
      <c r="G71" s="28" t="s">
        <v>1749</v>
      </c>
      <c r="H71" s="7" t="str">
        <f t="shared" si="10"/>
        <v>N/A</v>
      </c>
      <c r="I71" s="8" t="s">
        <v>1749</v>
      </c>
      <c r="J71" s="8" t="s">
        <v>1749</v>
      </c>
      <c r="K71" s="27" t="s">
        <v>734</v>
      </c>
      <c r="L71" s="87" t="str">
        <f t="shared" si="11"/>
        <v>N/A</v>
      </c>
    </row>
    <row r="72" spans="1:12" x14ac:dyDescent="0.25">
      <c r="A72" s="144" t="s">
        <v>1595</v>
      </c>
      <c r="B72" s="23" t="s">
        <v>213</v>
      </c>
      <c r="C72" s="28">
        <v>678936625</v>
      </c>
      <c r="D72" s="7" t="str">
        <f t="shared" ref="D72:D135" si="12">IF($B72="N/A","N/A",IF(C72&gt;10,"No",IF(C72&lt;-10,"No","Yes")))</f>
        <v>N/A</v>
      </c>
      <c r="E72" s="28">
        <v>706299088</v>
      </c>
      <c r="F72" s="7" t="str">
        <f t="shared" ref="F72:F135" si="13">IF($B72="N/A","N/A",IF(E72&gt;10,"No",IF(E72&lt;-10,"No","Yes")))</f>
        <v>N/A</v>
      </c>
      <c r="G72" s="28">
        <v>780119147</v>
      </c>
      <c r="H72" s="7" t="str">
        <f t="shared" ref="H72:H135" si="14">IF($B72="N/A","N/A",IF(G72&gt;10,"No",IF(G72&lt;-10,"No","Yes")))</f>
        <v>N/A</v>
      </c>
      <c r="I72" s="8">
        <v>4.03</v>
      </c>
      <c r="J72" s="8">
        <v>10.45</v>
      </c>
      <c r="K72" s="27" t="s">
        <v>734</v>
      </c>
      <c r="L72" s="87" t="str">
        <f t="shared" ref="L72:L132" si="15">IF(J72="Div by 0", "N/A", IF(K72="N/A","N/A", IF(J72&gt;VALUE(MID(K72,1,2)), "No", IF(J72&lt;-1*VALUE(MID(K72,1,2)), "No", "Yes"))))</f>
        <v>Yes</v>
      </c>
    </row>
    <row r="73" spans="1:12" x14ac:dyDescent="0.25">
      <c r="A73" s="144" t="s">
        <v>1596</v>
      </c>
      <c r="B73" s="23" t="s">
        <v>213</v>
      </c>
      <c r="C73" s="24">
        <v>67106</v>
      </c>
      <c r="D73" s="7" t="str">
        <f t="shared" si="12"/>
        <v>N/A</v>
      </c>
      <c r="E73" s="24">
        <v>64173</v>
      </c>
      <c r="F73" s="7" t="str">
        <f t="shared" si="13"/>
        <v>N/A</v>
      </c>
      <c r="G73" s="24">
        <v>65334</v>
      </c>
      <c r="H73" s="7" t="str">
        <f t="shared" si="14"/>
        <v>N/A</v>
      </c>
      <c r="I73" s="8">
        <v>-4.37</v>
      </c>
      <c r="J73" s="8">
        <v>1.8089999999999999</v>
      </c>
      <c r="K73" s="27" t="s">
        <v>734</v>
      </c>
      <c r="L73" s="87" t="str">
        <f t="shared" si="15"/>
        <v>Yes</v>
      </c>
    </row>
    <row r="74" spans="1:12" x14ac:dyDescent="0.25">
      <c r="A74" s="144" t="s">
        <v>1289</v>
      </c>
      <c r="B74" s="23" t="s">
        <v>213</v>
      </c>
      <c r="C74" s="28">
        <v>10117.375867999999</v>
      </c>
      <c r="D74" s="7" t="str">
        <f t="shared" si="12"/>
        <v>N/A</v>
      </c>
      <c r="E74" s="28">
        <v>11006.172191</v>
      </c>
      <c r="F74" s="7" t="str">
        <f t="shared" si="13"/>
        <v>N/A</v>
      </c>
      <c r="G74" s="28">
        <v>11940.477347</v>
      </c>
      <c r="H74" s="7" t="str">
        <f t="shared" si="14"/>
        <v>N/A</v>
      </c>
      <c r="I74" s="8">
        <v>8.7850000000000001</v>
      </c>
      <c r="J74" s="8">
        <v>8.4890000000000008</v>
      </c>
      <c r="K74" s="27" t="s">
        <v>734</v>
      </c>
      <c r="L74" s="87" t="str">
        <f t="shared" si="15"/>
        <v>Yes</v>
      </c>
    </row>
    <row r="75" spans="1:12" x14ac:dyDescent="0.25">
      <c r="A75" s="144" t="s">
        <v>1290</v>
      </c>
      <c r="B75" s="23" t="s">
        <v>213</v>
      </c>
      <c r="C75" s="24">
        <v>6.7736118976000004</v>
      </c>
      <c r="D75" s="7" t="str">
        <f t="shared" si="12"/>
        <v>N/A</v>
      </c>
      <c r="E75" s="24">
        <v>6.8068346500999999</v>
      </c>
      <c r="F75" s="7" t="str">
        <f t="shared" si="13"/>
        <v>N/A</v>
      </c>
      <c r="G75" s="24">
        <v>6.9427403802000001</v>
      </c>
      <c r="H75" s="7" t="str">
        <f t="shared" si="14"/>
        <v>N/A</v>
      </c>
      <c r="I75" s="8">
        <v>0.49049999999999999</v>
      </c>
      <c r="J75" s="8">
        <v>1.9970000000000001</v>
      </c>
      <c r="K75" s="27" t="s">
        <v>734</v>
      </c>
      <c r="L75" s="87" t="str">
        <f t="shared" si="15"/>
        <v>Yes</v>
      </c>
    </row>
    <row r="76" spans="1:12" ht="25" x14ac:dyDescent="0.25">
      <c r="A76" s="144" t="s">
        <v>545</v>
      </c>
      <c r="B76" s="23" t="s">
        <v>213</v>
      </c>
      <c r="C76" s="28">
        <v>1874531</v>
      </c>
      <c r="D76" s="7" t="str">
        <f t="shared" si="12"/>
        <v>N/A</v>
      </c>
      <c r="E76" s="28">
        <v>1815457</v>
      </c>
      <c r="F76" s="7" t="str">
        <f t="shared" si="13"/>
        <v>N/A</v>
      </c>
      <c r="G76" s="28">
        <v>3324425</v>
      </c>
      <c r="H76" s="7" t="str">
        <f t="shared" si="14"/>
        <v>N/A</v>
      </c>
      <c r="I76" s="8">
        <v>-3.15</v>
      </c>
      <c r="J76" s="8">
        <v>83.12</v>
      </c>
      <c r="K76" s="27" t="s">
        <v>734</v>
      </c>
      <c r="L76" s="87" t="str">
        <f t="shared" si="15"/>
        <v>No</v>
      </c>
    </row>
    <row r="77" spans="1:12" x14ac:dyDescent="0.25">
      <c r="A77" s="144" t="s">
        <v>546</v>
      </c>
      <c r="B77" s="23" t="s">
        <v>213</v>
      </c>
      <c r="C77" s="24">
        <v>11</v>
      </c>
      <c r="D77" s="7" t="str">
        <f t="shared" si="12"/>
        <v>N/A</v>
      </c>
      <c r="E77" s="24">
        <v>11</v>
      </c>
      <c r="F77" s="7" t="str">
        <f t="shared" si="13"/>
        <v>N/A</v>
      </c>
      <c r="G77" s="24">
        <v>11</v>
      </c>
      <c r="H77" s="7" t="str">
        <f t="shared" si="14"/>
        <v>N/A</v>
      </c>
      <c r="I77" s="8">
        <v>-14.3</v>
      </c>
      <c r="J77" s="8">
        <v>33.33</v>
      </c>
      <c r="K77" s="27" t="s">
        <v>734</v>
      </c>
      <c r="L77" s="87" t="str">
        <f t="shared" si="15"/>
        <v>No</v>
      </c>
    </row>
    <row r="78" spans="1:12" x14ac:dyDescent="0.25">
      <c r="A78" s="144" t="s">
        <v>1291</v>
      </c>
      <c r="B78" s="23" t="s">
        <v>213</v>
      </c>
      <c r="C78" s="28">
        <v>267790.14286000002</v>
      </c>
      <c r="D78" s="7" t="str">
        <f t="shared" si="12"/>
        <v>N/A</v>
      </c>
      <c r="E78" s="28">
        <v>302576.16667000001</v>
      </c>
      <c r="F78" s="7" t="str">
        <f t="shared" si="13"/>
        <v>N/A</v>
      </c>
      <c r="G78" s="28">
        <v>415553.125</v>
      </c>
      <c r="H78" s="7" t="str">
        <f t="shared" si="14"/>
        <v>N/A</v>
      </c>
      <c r="I78" s="8">
        <v>12.99</v>
      </c>
      <c r="J78" s="8">
        <v>37.340000000000003</v>
      </c>
      <c r="K78" s="27" t="s">
        <v>734</v>
      </c>
      <c r="L78" s="87" t="str">
        <f t="shared" si="15"/>
        <v>No</v>
      </c>
    </row>
    <row r="79" spans="1:12" ht="25" x14ac:dyDescent="0.25">
      <c r="A79" s="144" t="s">
        <v>547</v>
      </c>
      <c r="B79" s="23" t="s">
        <v>213</v>
      </c>
      <c r="C79" s="28">
        <v>52019479</v>
      </c>
      <c r="D79" s="7" t="str">
        <f t="shared" si="12"/>
        <v>N/A</v>
      </c>
      <c r="E79" s="28">
        <v>129119853</v>
      </c>
      <c r="F79" s="7" t="str">
        <f t="shared" si="13"/>
        <v>N/A</v>
      </c>
      <c r="G79" s="28">
        <v>77449145</v>
      </c>
      <c r="H79" s="7" t="str">
        <f t="shared" si="14"/>
        <v>N/A</v>
      </c>
      <c r="I79" s="8">
        <v>148.19999999999999</v>
      </c>
      <c r="J79" s="8">
        <v>-40</v>
      </c>
      <c r="K79" s="27" t="s">
        <v>734</v>
      </c>
      <c r="L79" s="87" t="str">
        <f t="shared" si="15"/>
        <v>No</v>
      </c>
    </row>
    <row r="80" spans="1:12" x14ac:dyDescent="0.25">
      <c r="A80" s="144" t="s">
        <v>548</v>
      </c>
      <c r="B80" s="23" t="s">
        <v>213</v>
      </c>
      <c r="C80" s="24">
        <v>683</v>
      </c>
      <c r="D80" s="7" t="str">
        <f t="shared" si="12"/>
        <v>N/A</v>
      </c>
      <c r="E80" s="24">
        <v>694</v>
      </c>
      <c r="F80" s="7" t="str">
        <f t="shared" si="13"/>
        <v>N/A</v>
      </c>
      <c r="G80" s="24">
        <v>553</v>
      </c>
      <c r="H80" s="7" t="str">
        <f t="shared" si="14"/>
        <v>N/A</v>
      </c>
      <c r="I80" s="8">
        <v>1.611</v>
      </c>
      <c r="J80" s="8">
        <v>-20.3</v>
      </c>
      <c r="K80" s="27" t="s">
        <v>734</v>
      </c>
      <c r="L80" s="87" t="str">
        <f t="shared" si="15"/>
        <v>Yes</v>
      </c>
    </row>
    <row r="81" spans="1:12" ht="25" x14ac:dyDescent="0.25">
      <c r="A81" s="144" t="s">
        <v>1292</v>
      </c>
      <c r="B81" s="23" t="s">
        <v>213</v>
      </c>
      <c r="C81" s="28">
        <v>76163.219618999996</v>
      </c>
      <c r="D81" s="7" t="str">
        <f t="shared" si="12"/>
        <v>N/A</v>
      </c>
      <c r="E81" s="28">
        <v>186051.66138000001</v>
      </c>
      <c r="F81" s="7" t="str">
        <f t="shared" si="13"/>
        <v>N/A</v>
      </c>
      <c r="G81" s="28">
        <v>140052.70344000001</v>
      </c>
      <c r="H81" s="7" t="str">
        <f t="shared" si="14"/>
        <v>N/A</v>
      </c>
      <c r="I81" s="8">
        <v>144.30000000000001</v>
      </c>
      <c r="J81" s="8">
        <v>-24.7</v>
      </c>
      <c r="K81" s="27" t="s">
        <v>734</v>
      </c>
      <c r="L81" s="87" t="str">
        <f t="shared" si="15"/>
        <v>Yes</v>
      </c>
    </row>
    <row r="82" spans="1:12" x14ac:dyDescent="0.25">
      <c r="A82" s="144" t="s">
        <v>549</v>
      </c>
      <c r="B82" s="23" t="s">
        <v>213</v>
      </c>
      <c r="C82" s="28">
        <v>33900351</v>
      </c>
      <c r="D82" s="7" t="str">
        <f t="shared" si="12"/>
        <v>N/A</v>
      </c>
      <c r="E82" s="28">
        <v>50695987</v>
      </c>
      <c r="F82" s="7" t="str">
        <f t="shared" si="13"/>
        <v>N/A</v>
      </c>
      <c r="G82" s="28">
        <v>36512112</v>
      </c>
      <c r="H82" s="7" t="str">
        <f t="shared" si="14"/>
        <v>N/A</v>
      </c>
      <c r="I82" s="8">
        <v>49.54</v>
      </c>
      <c r="J82" s="8">
        <v>-28</v>
      </c>
      <c r="K82" s="27" t="s">
        <v>734</v>
      </c>
      <c r="L82" s="87" t="str">
        <f t="shared" si="15"/>
        <v>Yes</v>
      </c>
    </row>
    <row r="83" spans="1:12" x14ac:dyDescent="0.25">
      <c r="A83" s="144" t="s">
        <v>550</v>
      </c>
      <c r="B83" s="23" t="s">
        <v>213</v>
      </c>
      <c r="C83" s="24">
        <v>133</v>
      </c>
      <c r="D83" s="7" t="str">
        <f t="shared" si="12"/>
        <v>N/A</v>
      </c>
      <c r="E83" s="24">
        <v>126</v>
      </c>
      <c r="F83" s="7" t="str">
        <f t="shared" si="13"/>
        <v>N/A</v>
      </c>
      <c r="G83" s="24">
        <v>111</v>
      </c>
      <c r="H83" s="7" t="str">
        <f t="shared" si="14"/>
        <v>N/A</v>
      </c>
      <c r="I83" s="8">
        <v>-5.26</v>
      </c>
      <c r="J83" s="8">
        <v>-11.9</v>
      </c>
      <c r="K83" s="27" t="s">
        <v>734</v>
      </c>
      <c r="L83" s="87" t="str">
        <f t="shared" si="15"/>
        <v>Yes</v>
      </c>
    </row>
    <row r="84" spans="1:12" x14ac:dyDescent="0.25">
      <c r="A84" s="144" t="s">
        <v>1293</v>
      </c>
      <c r="B84" s="23" t="s">
        <v>213</v>
      </c>
      <c r="C84" s="28">
        <v>254889.85714000001</v>
      </c>
      <c r="D84" s="7" t="str">
        <f t="shared" si="12"/>
        <v>N/A</v>
      </c>
      <c r="E84" s="28">
        <v>402349.10317000002</v>
      </c>
      <c r="F84" s="7" t="str">
        <f t="shared" si="13"/>
        <v>N/A</v>
      </c>
      <c r="G84" s="28">
        <v>328937.94595000002</v>
      </c>
      <c r="H84" s="7" t="str">
        <f t="shared" si="14"/>
        <v>N/A</v>
      </c>
      <c r="I84" s="8">
        <v>57.85</v>
      </c>
      <c r="J84" s="8">
        <v>-18.2</v>
      </c>
      <c r="K84" s="27" t="s">
        <v>734</v>
      </c>
      <c r="L84" s="87" t="str">
        <f t="shared" si="15"/>
        <v>Yes</v>
      </c>
    </row>
    <row r="85" spans="1:12" x14ac:dyDescent="0.25">
      <c r="A85" s="144" t="s">
        <v>551</v>
      </c>
      <c r="B85" s="23" t="s">
        <v>213</v>
      </c>
      <c r="C85" s="28">
        <v>163537379</v>
      </c>
      <c r="D85" s="7" t="str">
        <f t="shared" si="12"/>
        <v>N/A</v>
      </c>
      <c r="E85" s="28">
        <v>184816513</v>
      </c>
      <c r="F85" s="7" t="str">
        <f t="shared" si="13"/>
        <v>N/A</v>
      </c>
      <c r="G85" s="28">
        <v>304741061</v>
      </c>
      <c r="H85" s="7" t="str">
        <f t="shared" si="14"/>
        <v>N/A</v>
      </c>
      <c r="I85" s="8">
        <v>13.01</v>
      </c>
      <c r="J85" s="8">
        <v>64.89</v>
      </c>
      <c r="K85" s="27" t="s">
        <v>734</v>
      </c>
      <c r="L85" s="87" t="str">
        <f t="shared" si="15"/>
        <v>No</v>
      </c>
    </row>
    <row r="86" spans="1:12" x14ac:dyDescent="0.25">
      <c r="A86" s="144" t="s">
        <v>552</v>
      </c>
      <c r="B86" s="23" t="s">
        <v>213</v>
      </c>
      <c r="C86" s="24">
        <v>4051</v>
      </c>
      <c r="D86" s="7" t="str">
        <f t="shared" si="12"/>
        <v>N/A</v>
      </c>
      <c r="E86" s="24">
        <v>4403</v>
      </c>
      <c r="F86" s="7" t="str">
        <f t="shared" si="13"/>
        <v>N/A</v>
      </c>
      <c r="G86" s="24">
        <v>4695</v>
      </c>
      <c r="H86" s="7" t="str">
        <f t="shared" si="14"/>
        <v>N/A</v>
      </c>
      <c r="I86" s="8">
        <v>8.6890000000000001</v>
      </c>
      <c r="J86" s="8">
        <v>6.6319999999999997</v>
      </c>
      <c r="K86" s="27" t="s">
        <v>734</v>
      </c>
      <c r="L86" s="87" t="str">
        <f t="shared" si="15"/>
        <v>Yes</v>
      </c>
    </row>
    <row r="87" spans="1:12" x14ac:dyDescent="0.25">
      <c r="A87" s="144" t="s">
        <v>1294</v>
      </c>
      <c r="B87" s="23" t="s">
        <v>213</v>
      </c>
      <c r="C87" s="28">
        <v>40369.631943</v>
      </c>
      <c r="D87" s="7" t="str">
        <f t="shared" si="12"/>
        <v>N/A</v>
      </c>
      <c r="E87" s="28">
        <v>41975.133544999997</v>
      </c>
      <c r="F87" s="7" t="str">
        <f t="shared" si="13"/>
        <v>N/A</v>
      </c>
      <c r="G87" s="28">
        <v>64907.574227999998</v>
      </c>
      <c r="H87" s="7" t="str">
        <f t="shared" si="14"/>
        <v>N/A</v>
      </c>
      <c r="I87" s="8">
        <v>3.9769999999999999</v>
      </c>
      <c r="J87" s="8">
        <v>54.63</v>
      </c>
      <c r="K87" s="27" t="s">
        <v>734</v>
      </c>
      <c r="L87" s="87" t="str">
        <f t="shared" si="15"/>
        <v>No</v>
      </c>
    </row>
    <row r="88" spans="1:12" ht="25" x14ac:dyDescent="0.25">
      <c r="A88" s="144" t="s">
        <v>553</v>
      </c>
      <c r="B88" s="23" t="s">
        <v>213</v>
      </c>
      <c r="C88" s="28">
        <v>286432346</v>
      </c>
      <c r="D88" s="7" t="str">
        <f t="shared" si="12"/>
        <v>N/A</v>
      </c>
      <c r="E88" s="28">
        <v>322957598</v>
      </c>
      <c r="F88" s="7" t="str">
        <f t="shared" si="13"/>
        <v>N/A</v>
      </c>
      <c r="G88" s="28">
        <v>261153704</v>
      </c>
      <c r="H88" s="7" t="str">
        <f t="shared" si="14"/>
        <v>N/A</v>
      </c>
      <c r="I88" s="8">
        <v>12.75</v>
      </c>
      <c r="J88" s="8">
        <v>-19.100000000000001</v>
      </c>
      <c r="K88" s="27" t="s">
        <v>734</v>
      </c>
      <c r="L88" s="87" t="str">
        <f t="shared" si="15"/>
        <v>Yes</v>
      </c>
    </row>
    <row r="89" spans="1:12" x14ac:dyDescent="0.25">
      <c r="A89" s="144" t="s">
        <v>554</v>
      </c>
      <c r="B89" s="23" t="s">
        <v>213</v>
      </c>
      <c r="C89" s="24">
        <v>416252</v>
      </c>
      <c r="D89" s="7" t="str">
        <f t="shared" si="12"/>
        <v>N/A</v>
      </c>
      <c r="E89" s="24">
        <v>455718</v>
      </c>
      <c r="F89" s="7" t="str">
        <f t="shared" si="13"/>
        <v>N/A</v>
      </c>
      <c r="G89" s="24">
        <v>471782</v>
      </c>
      <c r="H89" s="7" t="str">
        <f t="shared" si="14"/>
        <v>N/A</v>
      </c>
      <c r="I89" s="8">
        <v>9.4809999999999999</v>
      </c>
      <c r="J89" s="8">
        <v>3.5249999999999999</v>
      </c>
      <c r="K89" s="27" t="s">
        <v>734</v>
      </c>
      <c r="L89" s="87" t="str">
        <f t="shared" si="15"/>
        <v>Yes</v>
      </c>
    </row>
    <row r="90" spans="1:12" x14ac:dyDescent="0.25">
      <c r="A90" s="144" t="s">
        <v>1295</v>
      </c>
      <c r="B90" s="23" t="s">
        <v>213</v>
      </c>
      <c r="C90" s="28">
        <v>688.12244985999996</v>
      </c>
      <c r="D90" s="7" t="str">
        <f t="shared" si="12"/>
        <v>N/A</v>
      </c>
      <c r="E90" s="28">
        <v>708.67860826000003</v>
      </c>
      <c r="F90" s="7" t="str">
        <f t="shared" si="13"/>
        <v>N/A</v>
      </c>
      <c r="G90" s="28">
        <v>553.54740961000005</v>
      </c>
      <c r="H90" s="7" t="str">
        <f t="shared" si="14"/>
        <v>N/A</v>
      </c>
      <c r="I90" s="8">
        <v>2.9870000000000001</v>
      </c>
      <c r="J90" s="8">
        <v>-21.9</v>
      </c>
      <c r="K90" s="27" t="s">
        <v>734</v>
      </c>
      <c r="L90" s="87" t="str">
        <f t="shared" si="15"/>
        <v>Yes</v>
      </c>
    </row>
    <row r="91" spans="1:12" x14ac:dyDescent="0.25">
      <c r="A91" s="144" t="s">
        <v>555</v>
      </c>
      <c r="B91" s="23" t="s">
        <v>213</v>
      </c>
      <c r="C91" s="28">
        <v>174395857</v>
      </c>
      <c r="D91" s="7" t="str">
        <f t="shared" si="12"/>
        <v>N/A</v>
      </c>
      <c r="E91" s="28">
        <v>182241990</v>
      </c>
      <c r="F91" s="7" t="str">
        <f t="shared" si="13"/>
        <v>N/A</v>
      </c>
      <c r="G91" s="28">
        <v>161244953</v>
      </c>
      <c r="H91" s="7" t="str">
        <f t="shared" si="14"/>
        <v>N/A</v>
      </c>
      <c r="I91" s="8">
        <v>4.4989999999999997</v>
      </c>
      <c r="J91" s="8">
        <v>-11.5</v>
      </c>
      <c r="K91" s="27" t="s">
        <v>734</v>
      </c>
      <c r="L91" s="87" t="str">
        <f t="shared" si="15"/>
        <v>Yes</v>
      </c>
    </row>
    <row r="92" spans="1:12" x14ac:dyDescent="0.25">
      <c r="A92" s="144" t="s">
        <v>556</v>
      </c>
      <c r="B92" s="23" t="s">
        <v>213</v>
      </c>
      <c r="C92" s="24">
        <v>339466</v>
      </c>
      <c r="D92" s="7" t="str">
        <f t="shared" si="12"/>
        <v>N/A</v>
      </c>
      <c r="E92" s="24">
        <v>357022</v>
      </c>
      <c r="F92" s="7" t="str">
        <f t="shared" si="13"/>
        <v>N/A</v>
      </c>
      <c r="G92" s="24">
        <v>357504</v>
      </c>
      <c r="H92" s="7" t="str">
        <f t="shared" si="14"/>
        <v>N/A</v>
      </c>
      <c r="I92" s="8">
        <v>5.1719999999999997</v>
      </c>
      <c r="J92" s="8">
        <v>0.13500000000000001</v>
      </c>
      <c r="K92" s="27" t="s">
        <v>734</v>
      </c>
      <c r="L92" s="87" t="str">
        <f t="shared" si="15"/>
        <v>Yes</v>
      </c>
    </row>
    <row r="93" spans="1:12" x14ac:dyDescent="0.25">
      <c r="A93" s="144" t="s">
        <v>1296</v>
      </c>
      <c r="B93" s="23" t="s">
        <v>213</v>
      </c>
      <c r="C93" s="28">
        <v>513.73585866999997</v>
      </c>
      <c r="D93" s="7" t="str">
        <f t="shared" si="12"/>
        <v>N/A</v>
      </c>
      <c r="E93" s="28">
        <v>510.45030838000002</v>
      </c>
      <c r="F93" s="7" t="str">
        <f t="shared" si="13"/>
        <v>N/A</v>
      </c>
      <c r="G93" s="28">
        <v>451.02978708000001</v>
      </c>
      <c r="H93" s="7" t="str">
        <f t="shared" si="14"/>
        <v>N/A</v>
      </c>
      <c r="I93" s="8">
        <v>-0.64</v>
      </c>
      <c r="J93" s="8">
        <v>-11.6</v>
      </c>
      <c r="K93" s="27" t="s">
        <v>734</v>
      </c>
      <c r="L93" s="87" t="str">
        <f t="shared" si="15"/>
        <v>Yes</v>
      </c>
    </row>
    <row r="94" spans="1:12" ht="25" x14ac:dyDescent="0.25">
      <c r="A94" s="144" t="s">
        <v>557</v>
      </c>
      <c r="B94" s="23" t="s">
        <v>213</v>
      </c>
      <c r="C94" s="28">
        <v>31063934</v>
      </c>
      <c r="D94" s="7" t="str">
        <f t="shared" si="12"/>
        <v>N/A</v>
      </c>
      <c r="E94" s="28">
        <v>37679281</v>
      </c>
      <c r="F94" s="7" t="str">
        <f t="shared" si="13"/>
        <v>N/A</v>
      </c>
      <c r="G94" s="28">
        <v>53307509</v>
      </c>
      <c r="H94" s="7" t="str">
        <f t="shared" si="14"/>
        <v>N/A</v>
      </c>
      <c r="I94" s="8">
        <v>21.3</v>
      </c>
      <c r="J94" s="8">
        <v>41.48</v>
      </c>
      <c r="K94" s="27" t="s">
        <v>734</v>
      </c>
      <c r="L94" s="87" t="str">
        <f t="shared" si="15"/>
        <v>No</v>
      </c>
    </row>
    <row r="95" spans="1:12" x14ac:dyDescent="0.25">
      <c r="A95" s="144" t="s">
        <v>558</v>
      </c>
      <c r="B95" s="23" t="s">
        <v>213</v>
      </c>
      <c r="C95" s="24">
        <v>141214</v>
      </c>
      <c r="D95" s="7" t="str">
        <f t="shared" si="12"/>
        <v>N/A</v>
      </c>
      <c r="E95" s="24">
        <v>160708</v>
      </c>
      <c r="F95" s="7" t="str">
        <f t="shared" si="13"/>
        <v>N/A</v>
      </c>
      <c r="G95" s="24">
        <v>163724</v>
      </c>
      <c r="H95" s="7" t="str">
        <f t="shared" si="14"/>
        <v>N/A</v>
      </c>
      <c r="I95" s="8">
        <v>13.8</v>
      </c>
      <c r="J95" s="8">
        <v>1.877</v>
      </c>
      <c r="K95" s="27" t="s">
        <v>734</v>
      </c>
      <c r="L95" s="87" t="str">
        <f t="shared" si="15"/>
        <v>Yes</v>
      </c>
    </row>
    <row r="96" spans="1:12" ht="25" x14ac:dyDescent="0.25">
      <c r="A96" s="144" t="s">
        <v>1297</v>
      </c>
      <c r="B96" s="23" t="s">
        <v>213</v>
      </c>
      <c r="C96" s="28">
        <v>219.97772176000001</v>
      </c>
      <c r="D96" s="7" t="str">
        <f t="shared" si="12"/>
        <v>N/A</v>
      </c>
      <c r="E96" s="28">
        <v>234.45802947000001</v>
      </c>
      <c r="F96" s="7" t="str">
        <f t="shared" si="13"/>
        <v>N/A</v>
      </c>
      <c r="G96" s="28">
        <v>325.59373701999999</v>
      </c>
      <c r="H96" s="7" t="str">
        <f t="shared" si="14"/>
        <v>N/A</v>
      </c>
      <c r="I96" s="8">
        <v>6.5830000000000002</v>
      </c>
      <c r="J96" s="8">
        <v>38.869999999999997</v>
      </c>
      <c r="K96" s="27" t="s">
        <v>734</v>
      </c>
      <c r="L96" s="87" t="str">
        <f t="shared" si="15"/>
        <v>No</v>
      </c>
    </row>
    <row r="97" spans="1:12" ht="25" x14ac:dyDescent="0.25">
      <c r="A97" s="144" t="s">
        <v>559</v>
      </c>
      <c r="B97" s="23" t="s">
        <v>213</v>
      </c>
      <c r="C97" s="28">
        <v>418995785</v>
      </c>
      <c r="D97" s="7" t="str">
        <f t="shared" si="12"/>
        <v>N/A</v>
      </c>
      <c r="E97" s="28">
        <v>453344522</v>
      </c>
      <c r="F97" s="7" t="str">
        <f t="shared" si="13"/>
        <v>N/A</v>
      </c>
      <c r="G97" s="28">
        <v>467700436</v>
      </c>
      <c r="H97" s="7" t="str">
        <f t="shared" si="14"/>
        <v>N/A</v>
      </c>
      <c r="I97" s="8">
        <v>8.1980000000000004</v>
      </c>
      <c r="J97" s="8">
        <v>3.1669999999999998</v>
      </c>
      <c r="K97" s="27" t="s">
        <v>734</v>
      </c>
      <c r="L97" s="87" t="str">
        <f t="shared" si="15"/>
        <v>Yes</v>
      </c>
    </row>
    <row r="98" spans="1:12" x14ac:dyDescent="0.25">
      <c r="A98" s="144" t="s">
        <v>560</v>
      </c>
      <c r="B98" s="23" t="s">
        <v>213</v>
      </c>
      <c r="C98" s="24">
        <v>353631</v>
      </c>
      <c r="D98" s="7" t="str">
        <f t="shared" si="12"/>
        <v>N/A</v>
      </c>
      <c r="E98" s="24">
        <v>369125</v>
      </c>
      <c r="F98" s="7" t="str">
        <f t="shared" si="13"/>
        <v>N/A</v>
      </c>
      <c r="G98" s="24">
        <v>334941</v>
      </c>
      <c r="H98" s="7" t="str">
        <f t="shared" si="14"/>
        <v>N/A</v>
      </c>
      <c r="I98" s="8">
        <v>4.3810000000000002</v>
      </c>
      <c r="J98" s="8">
        <v>-9.26</v>
      </c>
      <c r="K98" s="27" t="s">
        <v>734</v>
      </c>
      <c r="L98" s="87" t="str">
        <f t="shared" si="15"/>
        <v>Yes</v>
      </c>
    </row>
    <row r="99" spans="1:12" x14ac:dyDescent="0.25">
      <c r="A99" s="144" t="s">
        <v>1298</v>
      </c>
      <c r="B99" s="23" t="s">
        <v>213</v>
      </c>
      <c r="C99" s="28">
        <v>1184.8389563999999</v>
      </c>
      <c r="D99" s="7" t="str">
        <f t="shared" si="12"/>
        <v>N/A</v>
      </c>
      <c r="E99" s="28">
        <v>1228.1598971000001</v>
      </c>
      <c r="F99" s="7" t="str">
        <f t="shared" si="13"/>
        <v>N/A</v>
      </c>
      <c r="G99" s="28">
        <v>1396.3666317</v>
      </c>
      <c r="H99" s="7" t="str">
        <f t="shared" si="14"/>
        <v>N/A</v>
      </c>
      <c r="I99" s="8">
        <v>3.6560000000000001</v>
      </c>
      <c r="J99" s="8">
        <v>13.7</v>
      </c>
      <c r="K99" s="27" t="s">
        <v>734</v>
      </c>
      <c r="L99" s="87" t="str">
        <f t="shared" si="15"/>
        <v>Yes</v>
      </c>
    </row>
    <row r="100" spans="1:12" x14ac:dyDescent="0.25">
      <c r="A100" s="144" t="s">
        <v>561</v>
      </c>
      <c r="B100" s="23" t="s">
        <v>213</v>
      </c>
      <c r="C100" s="28">
        <v>156742704</v>
      </c>
      <c r="D100" s="7" t="str">
        <f t="shared" si="12"/>
        <v>N/A</v>
      </c>
      <c r="E100" s="28">
        <v>169476249</v>
      </c>
      <c r="F100" s="7" t="str">
        <f t="shared" si="13"/>
        <v>N/A</v>
      </c>
      <c r="G100" s="28">
        <v>169079699</v>
      </c>
      <c r="H100" s="7" t="str">
        <f t="shared" si="14"/>
        <v>N/A</v>
      </c>
      <c r="I100" s="8">
        <v>8.1240000000000006</v>
      </c>
      <c r="J100" s="8">
        <v>-0.23400000000000001</v>
      </c>
      <c r="K100" s="27" t="s">
        <v>734</v>
      </c>
      <c r="L100" s="87" t="str">
        <f t="shared" si="15"/>
        <v>Yes</v>
      </c>
    </row>
    <row r="101" spans="1:12" x14ac:dyDescent="0.25">
      <c r="A101" s="144" t="s">
        <v>562</v>
      </c>
      <c r="B101" s="23" t="s">
        <v>213</v>
      </c>
      <c r="C101" s="24">
        <v>214539</v>
      </c>
      <c r="D101" s="7" t="str">
        <f t="shared" si="12"/>
        <v>N/A</v>
      </c>
      <c r="E101" s="24">
        <v>232565</v>
      </c>
      <c r="F101" s="7" t="str">
        <f t="shared" si="13"/>
        <v>N/A</v>
      </c>
      <c r="G101" s="24">
        <v>328886</v>
      </c>
      <c r="H101" s="7" t="str">
        <f t="shared" si="14"/>
        <v>N/A</v>
      </c>
      <c r="I101" s="8">
        <v>8.4019999999999992</v>
      </c>
      <c r="J101" s="8">
        <v>41.42</v>
      </c>
      <c r="K101" s="27" t="s">
        <v>734</v>
      </c>
      <c r="L101" s="87" t="str">
        <f t="shared" si="15"/>
        <v>No</v>
      </c>
    </row>
    <row r="102" spans="1:12" x14ac:dyDescent="0.25">
      <c r="A102" s="144" t="s">
        <v>1299</v>
      </c>
      <c r="B102" s="23" t="s">
        <v>213</v>
      </c>
      <c r="C102" s="28">
        <v>730.60237999000003</v>
      </c>
      <c r="D102" s="7" t="str">
        <f t="shared" si="12"/>
        <v>N/A</v>
      </c>
      <c r="E102" s="28">
        <v>728.72637326999995</v>
      </c>
      <c r="F102" s="7" t="str">
        <f t="shared" si="13"/>
        <v>N/A</v>
      </c>
      <c r="G102" s="28">
        <v>514.09819512000001</v>
      </c>
      <c r="H102" s="7" t="str">
        <f t="shared" si="14"/>
        <v>N/A</v>
      </c>
      <c r="I102" s="8">
        <v>-0.25700000000000001</v>
      </c>
      <c r="J102" s="8">
        <v>-29.5</v>
      </c>
      <c r="K102" s="27" t="s">
        <v>734</v>
      </c>
      <c r="L102" s="87" t="str">
        <f t="shared" si="15"/>
        <v>Yes</v>
      </c>
    </row>
    <row r="103" spans="1:12" ht="25" x14ac:dyDescent="0.25">
      <c r="A103" s="144" t="s">
        <v>563</v>
      </c>
      <c r="B103" s="23" t="s">
        <v>213</v>
      </c>
      <c r="C103" s="28">
        <v>118664751</v>
      </c>
      <c r="D103" s="7" t="str">
        <f t="shared" si="12"/>
        <v>N/A</v>
      </c>
      <c r="E103" s="28">
        <v>126779847</v>
      </c>
      <c r="F103" s="7" t="str">
        <f t="shared" si="13"/>
        <v>N/A</v>
      </c>
      <c r="G103" s="28">
        <v>114260591</v>
      </c>
      <c r="H103" s="7" t="str">
        <f t="shared" si="14"/>
        <v>N/A</v>
      </c>
      <c r="I103" s="8">
        <v>6.8390000000000004</v>
      </c>
      <c r="J103" s="8">
        <v>-9.8699999999999992</v>
      </c>
      <c r="K103" s="27" t="s">
        <v>734</v>
      </c>
      <c r="L103" s="87" t="str">
        <f t="shared" si="15"/>
        <v>Yes</v>
      </c>
    </row>
    <row r="104" spans="1:12" x14ac:dyDescent="0.25">
      <c r="A104" s="144" t="s">
        <v>564</v>
      </c>
      <c r="B104" s="23" t="s">
        <v>213</v>
      </c>
      <c r="C104" s="24">
        <v>15088</v>
      </c>
      <c r="D104" s="7" t="str">
        <f t="shared" si="12"/>
        <v>N/A</v>
      </c>
      <c r="E104" s="24">
        <v>16268</v>
      </c>
      <c r="F104" s="7" t="str">
        <f t="shared" si="13"/>
        <v>N/A</v>
      </c>
      <c r="G104" s="24">
        <v>16348</v>
      </c>
      <c r="H104" s="7" t="str">
        <f t="shared" si="14"/>
        <v>N/A</v>
      </c>
      <c r="I104" s="8">
        <v>7.8209999999999997</v>
      </c>
      <c r="J104" s="8">
        <v>0.49180000000000001</v>
      </c>
      <c r="K104" s="27" t="s">
        <v>734</v>
      </c>
      <c r="L104" s="87" t="str">
        <f t="shared" si="15"/>
        <v>Yes</v>
      </c>
    </row>
    <row r="105" spans="1:12" x14ac:dyDescent="0.25">
      <c r="A105" s="144" t="s">
        <v>1300</v>
      </c>
      <c r="B105" s="23" t="s">
        <v>213</v>
      </c>
      <c r="C105" s="28">
        <v>7864.8429877999997</v>
      </c>
      <c r="D105" s="7" t="str">
        <f t="shared" si="12"/>
        <v>N/A</v>
      </c>
      <c r="E105" s="28">
        <v>7793.2042659999997</v>
      </c>
      <c r="F105" s="7" t="str">
        <f t="shared" si="13"/>
        <v>N/A</v>
      </c>
      <c r="G105" s="28">
        <v>6989.2703082999997</v>
      </c>
      <c r="H105" s="7" t="str">
        <f t="shared" si="14"/>
        <v>N/A</v>
      </c>
      <c r="I105" s="8">
        <v>-0.91100000000000003</v>
      </c>
      <c r="J105" s="8">
        <v>-10.3</v>
      </c>
      <c r="K105" s="27" t="s">
        <v>734</v>
      </c>
      <c r="L105" s="87" t="str">
        <f t="shared" si="15"/>
        <v>Yes</v>
      </c>
    </row>
    <row r="106" spans="1:12" x14ac:dyDescent="0.25">
      <c r="A106" s="144" t="s">
        <v>565</v>
      </c>
      <c r="B106" s="23" t="s">
        <v>213</v>
      </c>
      <c r="C106" s="28">
        <v>233911363</v>
      </c>
      <c r="D106" s="7" t="str">
        <f t="shared" si="12"/>
        <v>N/A</v>
      </c>
      <c r="E106" s="28">
        <v>241509023</v>
      </c>
      <c r="F106" s="7" t="str">
        <f t="shared" si="13"/>
        <v>N/A</v>
      </c>
      <c r="G106" s="28">
        <v>215950633</v>
      </c>
      <c r="H106" s="7" t="str">
        <f t="shared" si="14"/>
        <v>N/A</v>
      </c>
      <c r="I106" s="8">
        <v>3.2480000000000002</v>
      </c>
      <c r="J106" s="8">
        <v>-10.6</v>
      </c>
      <c r="K106" s="27" t="s">
        <v>734</v>
      </c>
      <c r="L106" s="87" t="str">
        <f t="shared" si="15"/>
        <v>Yes</v>
      </c>
    </row>
    <row r="107" spans="1:12" x14ac:dyDescent="0.25">
      <c r="A107" s="144" t="s">
        <v>566</v>
      </c>
      <c r="B107" s="23" t="s">
        <v>213</v>
      </c>
      <c r="C107" s="24">
        <v>426930</v>
      </c>
      <c r="D107" s="7" t="str">
        <f t="shared" si="12"/>
        <v>N/A</v>
      </c>
      <c r="E107" s="24">
        <v>455742</v>
      </c>
      <c r="F107" s="7" t="str">
        <f t="shared" si="13"/>
        <v>N/A</v>
      </c>
      <c r="G107" s="24">
        <v>473180</v>
      </c>
      <c r="H107" s="7" t="str">
        <f t="shared" si="14"/>
        <v>N/A</v>
      </c>
      <c r="I107" s="8">
        <v>6.7489999999999997</v>
      </c>
      <c r="J107" s="8">
        <v>3.8260000000000001</v>
      </c>
      <c r="K107" s="27" t="s">
        <v>734</v>
      </c>
      <c r="L107" s="87" t="str">
        <f t="shared" si="15"/>
        <v>Yes</v>
      </c>
    </row>
    <row r="108" spans="1:12" x14ac:dyDescent="0.25">
      <c r="A108" s="144" t="s">
        <v>1301</v>
      </c>
      <c r="B108" s="23" t="s">
        <v>213</v>
      </c>
      <c r="C108" s="28">
        <v>547.89160518000006</v>
      </c>
      <c r="D108" s="7" t="str">
        <f t="shared" si="12"/>
        <v>N/A</v>
      </c>
      <c r="E108" s="28">
        <v>529.92487635999998</v>
      </c>
      <c r="F108" s="7" t="str">
        <f t="shared" si="13"/>
        <v>N/A</v>
      </c>
      <c r="G108" s="28">
        <v>456.38157360999998</v>
      </c>
      <c r="H108" s="7" t="str">
        <f t="shared" si="14"/>
        <v>N/A</v>
      </c>
      <c r="I108" s="8">
        <v>-3.28</v>
      </c>
      <c r="J108" s="8">
        <v>-13.9</v>
      </c>
      <c r="K108" s="27" t="s">
        <v>734</v>
      </c>
      <c r="L108" s="87" t="str">
        <f t="shared" si="15"/>
        <v>Yes</v>
      </c>
    </row>
    <row r="109" spans="1:12" x14ac:dyDescent="0.25">
      <c r="A109" s="144" t="s">
        <v>567</v>
      </c>
      <c r="B109" s="23" t="s">
        <v>213</v>
      </c>
      <c r="C109" s="28">
        <v>672565536</v>
      </c>
      <c r="D109" s="7" t="str">
        <f t="shared" si="12"/>
        <v>N/A</v>
      </c>
      <c r="E109" s="28">
        <v>880885858</v>
      </c>
      <c r="F109" s="7" t="str">
        <f t="shared" si="13"/>
        <v>N/A</v>
      </c>
      <c r="G109" s="28">
        <v>1178481347</v>
      </c>
      <c r="H109" s="7" t="str">
        <f t="shared" si="14"/>
        <v>N/A</v>
      </c>
      <c r="I109" s="8">
        <v>30.97</v>
      </c>
      <c r="J109" s="8">
        <v>33.78</v>
      </c>
      <c r="K109" s="27" t="s">
        <v>734</v>
      </c>
      <c r="L109" s="87" t="str">
        <f t="shared" si="15"/>
        <v>No</v>
      </c>
    </row>
    <row r="110" spans="1:12" x14ac:dyDescent="0.25">
      <c r="A110" s="144" t="s">
        <v>568</v>
      </c>
      <c r="B110" s="23" t="s">
        <v>213</v>
      </c>
      <c r="C110" s="24">
        <v>468494</v>
      </c>
      <c r="D110" s="7" t="str">
        <f t="shared" si="12"/>
        <v>N/A</v>
      </c>
      <c r="E110" s="24">
        <v>492949</v>
      </c>
      <c r="F110" s="7" t="str">
        <f t="shared" si="13"/>
        <v>N/A</v>
      </c>
      <c r="G110" s="24">
        <v>563523</v>
      </c>
      <c r="H110" s="7" t="str">
        <f t="shared" si="14"/>
        <v>N/A</v>
      </c>
      <c r="I110" s="8">
        <v>5.22</v>
      </c>
      <c r="J110" s="8">
        <v>14.32</v>
      </c>
      <c r="K110" s="27" t="s">
        <v>734</v>
      </c>
      <c r="L110" s="87" t="str">
        <f t="shared" si="15"/>
        <v>Yes</v>
      </c>
    </row>
    <row r="111" spans="1:12" x14ac:dyDescent="0.25">
      <c r="A111" s="144" t="s">
        <v>1302</v>
      </c>
      <c r="B111" s="23" t="s">
        <v>213</v>
      </c>
      <c r="C111" s="28">
        <v>1435.5905006</v>
      </c>
      <c r="D111" s="7" t="str">
        <f t="shared" si="12"/>
        <v>N/A</v>
      </c>
      <c r="E111" s="28">
        <v>1786.9715894000001</v>
      </c>
      <c r="F111" s="7" t="str">
        <f t="shared" si="13"/>
        <v>N/A</v>
      </c>
      <c r="G111" s="28">
        <v>2091.2746188000001</v>
      </c>
      <c r="H111" s="7" t="str">
        <f t="shared" si="14"/>
        <v>N/A</v>
      </c>
      <c r="I111" s="8">
        <v>24.48</v>
      </c>
      <c r="J111" s="8">
        <v>17.03</v>
      </c>
      <c r="K111" s="27" t="s">
        <v>734</v>
      </c>
      <c r="L111" s="87" t="str">
        <f t="shared" si="15"/>
        <v>Yes</v>
      </c>
    </row>
    <row r="112" spans="1:12" ht="25" x14ac:dyDescent="0.25">
      <c r="A112" s="144" t="s">
        <v>569</v>
      </c>
      <c r="B112" s="23" t="s">
        <v>213</v>
      </c>
      <c r="C112" s="28">
        <v>17107806</v>
      </c>
      <c r="D112" s="7" t="str">
        <f t="shared" si="12"/>
        <v>N/A</v>
      </c>
      <c r="E112" s="28">
        <v>51556669</v>
      </c>
      <c r="F112" s="7" t="str">
        <f t="shared" si="13"/>
        <v>N/A</v>
      </c>
      <c r="G112" s="28">
        <v>70739950</v>
      </c>
      <c r="H112" s="7" t="str">
        <f t="shared" si="14"/>
        <v>N/A</v>
      </c>
      <c r="I112" s="8">
        <v>201.4</v>
      </c>
      <c r="J112" s="8">
        <v>37.21</v>
      </c>
      <c r="K112" s="27" t="s">
        <v>734</v>
      </c>
      <c r="L112" s="87" t="str">
        <f t="shared" si="15"/>
        <v>No</v>
      </c>
    </row>
    <row r="113" spans="1:12" x14ac:dyDescent="0.25">
      <c r="A113" s="144" t="s">
        <v>570</v>
      </c>
      <c r="B113" s="23" t="s">
        <v>213</v>
      </c>
      <c r="C113" s="24">
        <v>40954</v>
      </c>
      <c r="D113" s="7" t="str">
        <f t="shared" si="12"/>
        <v>N/A</v>
      </c>
      <c r="E113" s="24">
        <v>43421</v>
      </c>
      <c r="F113" s="7" t="str">
        <f t="shared" si="13"/>
        <v>N/A</v>
      </c>
      <c r="G113" s="24">
        <v>26546</v>
      </c>
      <c r="H113" s="7" t="str">
        <f t="shared" si="14"/>
        <v>N/A</v>
      </c>
      <c r="I113" s="8">
        <v>6.024</v>
      </c>
      <c r="J113" s="8">
        <v>-38.9</v>
      </c>
      <c r="K113" s="27" t="s">
        <v>734</v>
      </c>
      <c r="L113" s="87" t="str">
        <f t="shared" si="15"/>
        <v>No</v>
      </c>
    </row>
    <row r="114" spans="1:12" ht="25" x14ac:dyDescent="0.25">
      <c r="A114" s="144" t="s">
        <v>1303</v>
      </c>
      <c r="B114" s="23" t="s">
        <v>213</v>
      </c>
      <c r="C114" s="28">
        <v>417.73223617000002</v>
      </c>
      <c r="D114" s="7" t="str">
        <f t="shared" si="12"/>
        <v>N/A</v>
      </c>
      <c r="E114" s="28">
        <v>1187.3671495000001</v>
      </c>
      <c r="F114" s="7" t="str">
        <f t="shared" si="13"/>
        <v>N/A</v>
      </c>
      <c r="G114" s="28">
        <v>2664.8063738000001</v>
      </c>
      <c r="H114" s="7" t="str">
        <f t="shared" si="14"/>
        <v>N/A</v>
      </c>
      <c r="I114" s="8">
        <v>184.2</v>
      </c>
      <c r="J114" s="8">
        <v>124.4</v>
      </c>
      <c r="K114" s="27" t="s">
        <v>734</v>
      </c>
      <c r="L114" s="87" t="str">
        <f t="shared" si="15"/>
        <v>No</v>
      </c>
    </row>
    <row r="115" spans="1:12" ht="25" x14ac:dyDescent="0.25">
      <c r="A115" s="144" t="s">
        <v>571</v>
      </c>
      <c r="B115" s="23" t="s">
        <v>213</v>
      </c>
      <c r="C115" s="28">
        <v>47373103</v>
      </c>
      <c r="D115" s="7" t="str">
        <f t="shared" si="12"/>
        <v>N/A</v>
      </c>
      <c r="E115" s="28">
        <v>55280836</v>
      </c>
      <c r="F115" s="7" t="str">
        <f t="shared" si="13"/>
        <v>N/A</v>
      </c>
      <c r="G115" s="28">
        <v>81465493</v>
      </c>
      <c r="H115" s="7" t="str">
        <f t="shared" si="14"/>
        <v>N/A</v>
      </c>
      <c r="I115" s="8">
        <v>16.690000000000001</v>
      </c>
      <c r="J115" s="8">
        <v>47.37</v>
      </c>
      <c r="K115" s="27" t="s">
        <v>734</v>
      </c>
      <c r="L115" s="87" t="str">
        <f t="shared" si="15"/>
        <v>No</v>
      </c>
    </row>
    <row r="116" spans="1:12" x14ac:dyDescent="0.25">
      <c r="A116" s="86" t="s">
        <v>572</v>
      </c>
      <c r="B116" s="23" t="s">
        <v>213</v>
      </c>
      <c r="C116" s="24">
        <v>73628</v>
      </c>
      <c r="D116" s="7" t="str">
        <f t="shared" si="12"/>
        <v>N/A</v>
      </c>
      <c r="E116" s="24">
        <v>76592</v>
      </c>
      <c r="F116" s="7" t="str">
        <f t="shared" si="13"/>
        <v>N/A</v>
      </c>
      <c r="G116" s="24">
        <v>70128</v>
      </c>
      <c r="H116" s="7" t="str">
        <f t="shared" si="14"/>
        <v>N/A</v>
      </c>
      <c r="I116" s="8">
        <v>4.0259999999999998</v>
      </c>
      <c r="J116" s="8">
        <v>-8.44</v>
      </c>
      <c r="K116" s="27" t="s">
        <v>734</v>
      </c>
      <c r="L116" s="87" t="str">
        <f t="shared" si="15"/>
        <v>Yes</v>
      </c>
    </row>
    <row r="117" spans="1:12" ht="25" x14ac:dyDescent="0.25">
      <c r="A117" s="86" t="s">
        <v>1304</v>
      </c>
      <c r="B117" s="23" t="s">
        <v>213</v>
      </c>
      <c r="C117" s="28">
        <v>643.41151463999995</v>
      </c>
      <c r="D117" s="7" t="str">
        <f t="shared" si="12"/>
        <v>N/A</v>
      </c>
      <c r="E117" s="28">
        <v>721.75731146999999</v>
      </c>
      <c r="F117" s="7" t="str">
        <f t="shared" si="13"/>
        <v>N/A</v>
      </c>
      <c r="G117" s="28">
        <v>1161.6685632000001</v>
      </c>
      <c r="H117" s="7" t="str">
        <f t="shared" si="14"/>
        <v>N/A</v>
      </c>
      <c r="I117" s="8">
        <v>12.18</v>
      </c>
      <c r="J117" s="8">
        <v>60.95</v>
      </c>
      <c r="K117" s="27" t="s">
        <v>734</v>
      </c>
      <c r="L117" s="87" t="str">
        <f t="shared" si="15"/>
        <v>No</v>
      </c>
    </row>
    <row r="118" spans="1:12" ht="25" x14ac:dyDescent="0.25">
      <c r="A118" s="118" t="s">
        <v>573</v>
      </c>
      <c r="B118" s="23" t="s">
        <v>213</v>
      </c>
      <c r="C118" s="28">
        <v>24598236</v>
      </c>
      <c r="D118" s="7" t="str">
        <f t="shared" si="12"/>
        <v>N/A</v>
      </c>
      <c r="E118" s="28">
        <v>31744115</v>
      </c>
      <c r="F118" s="7" t="str">
        <f t="shared" si="13"/>
        <v>N/A</v>
      </c>
      <c r="G118" s="28">
        <v>31134718</v>
      </c>
      <c r="H118" s="7" t="str">
        <f t="shared" si="14"/>
        <v>N/A</v>
      </c>
      <c r="I118" s="8">
        <v>29.05</v>
      </c>
      <c r="J118" s="8">
        <v>-1.92</v>
      </c>
      <c r="K118" s="27" t="s">
        <v>734</v>
      </c>
      <c r="L118" s="87" t="str">
        <f t="shared" si="15"/>
        <v>Yes</v>
      </c>
    </row>
    <row r="119" spans="1:12" x14ac:dyDescent="0.25">
      <c r="A119" s="118" t="s">
        <v>574</v>
      </c>
      <c r="B119" s="23" t="s">
        <v>213</v>
      </c>
      <c r="C119" s="24">
        <v>1164</v>
      </c>
      <c r="D119" s="7" t="str">
        <f t="shared" si="12"/>
        <v>N/A</v>
      </c>
      <c r="E119" s="24">
        <v>1423</v>
      </c>
      <c r="F119" s="7" t="str">
        <f t="shared" si="13"/>
        <v>N/A</v>
      </c>
      <c r="G119" s="24">
        <v>1556</v>
      </c>
      <c r="H119" s="7" t="str">
        <f t="shared" si="14"/>
        <v>N/A</v>
      </c>
      <c r="I119" s="8">
        <v>22.25</v>
      </c>
      <c r="J119" s="8">
        <v>9.3460000000000001</v>
      </c>
      <c r="K119" s="27" t="s">
        <v>734</v>
      </c>
      <c r="L119" s="87" t="str">
        <f t="shared" si="15"/>
        <v>Yes</v>
      </c>
    </row>
    <row r="120" spans="1:12" ht="25" x14ac:dyDescent="0.25">
      <c r="A120" s="118" t="s">
        <v>1305</v>
      </c>
      <c r="B120" s="23" t="s">
        <v>213</v>
      </c>
      <c r="C120" s="28">
        <v>21132.505154999999</v>
      </c>
      <c r="D120" s="7" t="str">
        <f t="shared" si="12"/>
        <v>N/A</v>
      </c>
      <c r="E120" s="28">
        <v>22307.881237000001</v>
      </c>
      <c r="F120" s="7" t="str">
        <f t="shared" si="13"/>
        <v>N/A</v>
      </c>
      <c r="G120" s="28">
        <v>20009.458868999998</v>
      </c>
      <c r="H120" s="7" t="str">
        <f t="shared" si="14"/>
        <v>N/A</v>
      </c>
      <c r="I120" s="8">
        <v>5.5620000000000003</v>
      </c>
      <c r="J120" s="8">
        <v>-10.3</v>
      </c>
      <c r="K120" s="27" t="s">
        <v>734</v>
      </c>
      <c r="L120" s="87" t="str">
        <f t="shared" si="15"/>
        <v>Yes</v>
      </c>
    </row>
    <row r="121" spans="1:12" ht="25" x14ac:dyDescent="0.25">
      <c r="A121" s="118" t="s">
        <v>575</v>
      </c>
      <c r="B121" s="23" t="s">
        <v>213</v>
      </c>
      <c r="C121" s="28">
        <v>26472520</v>
      </c>
      <c r="D121" s="7" t="str">
        <f t="shared" si="12"/>
        <v>N/A</v>
      </c>
      <c r="E121" s="28">
        <v>35364398</v>
      </c>
      <c r="F121" s="7" t="str">
        <f t="shared" si="13"/>
        <v>N/A</v>
      </c>
      <c r="G121" s="28">
        <v>24602486</v>
      </c>
      <c r="H121" s="7" t="str">
        <f t="shared" si="14"/>
        <v>N/A</v>
      </c>
      <c r="I121" s="8">
        <v>33.590000000000003</v>
      </c>
      <c r="J121" s="8">
        <v>-30.4</v>
      </c>
      <c r="K121" s="27" t="s">
        <v>734</v>
      </c>
      <c r="L121" s="87" t="str">
        <f t="shared" si="15"/>
        <v>No</v>
      </c>
    </row>
    <row r="122" spans="1:12" x14ac:dyDescent="0.25">
      <c r="A122" s="118" t="s">
        <v>576</v>
      </c>
      <c r="B122" s="23" t="s">
        <v>213</v>
      </c>
      <c r="C122" s="24">
        <v>15578</v>
      </c>
      <c r="D122" s="7" t="str">
        <f t="shared" si="12"/>
        <v>N/A</v>
      </c>
      <c r="E122" s="24">
        <v>16061</v>
      </c>
      <c r="F122" s="7" t="str">
        <f t="shared" si="13"/>
        <v>N/A</v>
      </c>
      <c r="G122" s="24">
        <v>18138</v>
      </c>
      <c r="H122" s="7" t="str">
        <f t="shared" si="14"/>
        <v>N/A</v>
      </c>
      <c r="I122" s="8">
        <v>3.101</v>
      </c>
      <c r="J122" s="8">
        <v>12.93</v>
      </c>
      <c r="K122" s="27" t="s">
        <v>734</v>
      </c>
      <c r="L122" s="87" t="str">
        <f t="shared" si="15"/>
        <v>Yes</v>
      </c>
    </row>
    <row r="123" spans="1:12" ht="25" x14ac:dyDescent="0.25">
      <c r="A123" s="118" t="s">
        <v>1306</v>
      </c>
      <c r="B123" s="23" t="s">
        <v>213</v>
      </c>
      <c r="C123" s="28">
        <v>1699.3529335999999</v>
      </c>
      <c r="D123" s="7" t="str">
        <f t="shared" si="12"/>
        <v>N/A</v>
      </c>
      <c r="E123" s="28">
        <v>2201.8802067000001</v>
      </c>
      <c r="F123" s="7" t="str">
        <f t="shared" si="13"/>
        <v>N/A</v>
      </c>
      <c r="G123" s="28">
        <v>1356.4056677000001</v>
      </c>
      <c r="H123" s="7" t="str">
        <f t="shared" si="14"/>
        <v>N/A</v>
      </c>
      <c r="I123" s="8">
        <v>29.57</v>
      </c>
      <c r="J123" s="8">
        <v>-38.4</v>
      </c>
      <c r="K123" s="27" t="s">
        <v>734</v>
      </c>
      <c r="L123" s="87" t="str">
        <f t="shared" si="15"/>
        <v>No</v>
      </c>
    </row>
    <row r="124" spans="1:12" ht="25" x14ac:dyDescent="0.25">
      <c r="A124" s="118" t="s">
        <v>577</v>
      </c>
      <c r="B124" s="23" t="s">
        <v>213</v>
      </c>
      <c r="C124" s="28">
        <v>53442995</v>
      </c>
      <c r="D124" s="7" t="str">
        <f t="shared" si="12"/>
        <v>N/A</v>
      </c>
      <c r="E124" s="28">
        <v>50965949</v>
      </c>
      <c r="F124" s="7" t="str">
        <f t="shared" si="13"/>
        <v>N/A</v>
      </c>
      <c r="G124" s="28">
        <v>10405992</v>
      </c>
      <c r="H124" s="7" t="str">
        <f t="shared" si="14"/>
        <v>N/A</v>
      </c>
      <c r="I124" s="8">
        <v>-4.63</v>
      </c>
      <c r="J124" s="8">
        <v>-79.599999999999994</v>
      </c>
      <c r="K124" s="27" t="s">
        <v>734</v>
      </c>
      <c r="L124" s="87" t="str">
        <f t="shared" si="15"/>
        <v>No</v>
      </c>
    </row>
    <row r="125" spans="1:12" x14ac:dyDescent="0.25">
      <c r="A125" s="110" t="s">
        <v>578</v>
      </c>
      <c r="B125" s="23" t="s">
        <v>213</v>
      </c>
      <c r="C125" s="24">
        <v>1909</v>
      </c>
      <c r="D125" s="7" t="str">
        <f t="shared" si="12"/>
        <v>N/A</v>
      </c>
      <c r="E125" s="24">
        <v>1872</v>
      </c>
      <c r="F125" s="7" t="str">
        <f t="shared" si="13"/>
        <v>N/A</v>
      </c>
      <c r="G125" s="24">
        <v>2070</v>
      </c>
      <c r="H125" s="7" t="str">
        <f t="shared" si="14"/>
        <v>N/A</v>
      </c>
      <c r="I125" s="8">
        <v>-1.94</v>
      </c>
      <c r="J125" s="8">
        <v>10.58</v>
      </c>
      <c r="K125" s="27" t="s">
        <v>734</v>
      </c>
      <c r="L125" s="87" t="str">
        <f t="shared" si="15"/>
        <v>Yes</v>
      </c>
    </row>
    <row r="126" spans="1:12" ht="25" x14ac:dyDescent="0.25">
      <c r="A126" s="110" t="s">
        <v>1307</v>
      </c>
      <c r="B126" s="23" t="s">
        <v>213</v>
      </c>
      <c r="C126" s="28">
        <v>27995.282870999999</v>
      </c>
      <c r="D126" s="7" t="str">
        <f t="shared" si="12"/>
        <v>N/A</v>
      </c>
      <c r="E126" s="28">
        <v>27225.400107000001</v>
      </c>
      <c r="F126" s="7" t="str">
        <f t="shared" si="13"/>
        <v>N/A</v>
      </c>
      <c r="G126" s="28">
        <v>5027.0492753999997</v>
      </c>
      <c r="H126" s="7" t="str">
        <f t="shared" si="14"/>
        <v>N/A</v>
      </c>
      <c r="I126" s="8">
        <v>-2.75</v>
      </c>
      <c r="J126" s="8">
        <v>-81.5</v>
      </c>
      <c r="K126" s="27" t="s">
        <v>734</v>
      </c>
      <c r="L126" s="87" t="str">
        <f t="shared" si="15"/>
        <v>No</v>
      </c>
    </row>
    <row r="127" spans="1:12" ht="25" x14ac:dyDescent="0.25">
      <c r="A127" s="110" t="s">
        <v>579</v>
      </c>
      <c r="B127" s="23" t="s">
        <v>213</v>
      </c>
      <c r="C127" s="28">
        <v>1156850</v>
      </c>
      <c r="D127" s="7" t="str">
        <f t="shared" si="12"/>
        <v>N/A</v>
      </c>
      <c r="E127" s="28">
        <v>1628952</v>
      </c>
      <c r="F127" s="7" t="str">
        <f t="shared" si="13"/>
        <v>N/A</v>
      </c>
      <c r="G127" s="28">
        <v>1932041</v>
      </c>
      <c r="H127" s="7" t="str">
        <f t="shared" si="14"/>
        <v>N/A</v>
      </c>
      <c r="I127" s="8">
        <v>40.81</v>
      </c>
      <c r="J127" s="8">
        <v>18.61</v>
      </c>
      <c r="K127" s="27" t="s">
        <v>734</v>
      </c>
      <c r="L127" s="87" t="str">
        <f t="shared" si="15"/>
        <v>Yes</v>
      </c>
    </row>
    <row r="128" spans="1:12" x14ac:dyDescent="0.25">
      <c r="A128" s="110" t="s">
        <v>580</v>
      </c>
      <c r="B128" s="23" t="s">
        <v>213</v>
      </c>
      <c r="C128" s="24">
        <v>2184</v>
      </c>
      <c r="D128" s="7" t="str">
        <f t="shared" si="12"/>
        <v>N/A</v>
      </c>
      <c r="E128" s="24">
        <v>2188</v>
      </c>
      <c r="F128" s="7" t="str">
        <f t="shared" si="13"/>
        <v>N/A</v>
      </c>
      <c r="G128" s="24">
        <v>2658</v>
      </c>
      <c r="H128" s="7" t="str">
        <f t="shared" si="14"/>
        <v>N/A</v>
      </c>
      <c r="I128" s="8">
        <v>0.1832</v>
      </c>
      <c r="J128" s="8">
        <v>21.48</v>
      </c>
      <c r="K128" s="27" t="s">
        <v>734</v>
      </c>
      <c r="L128" s="87" t="str">
        <f t="shared" si="15"/>
        <v>Yes</v>
      </c>
    </row>
    <row r="129" spans="1:12" ht="25" x14ac:dyDescent="0.25">
      <c r="A129" s="110" t="s">
        <v>1308</v>
      </c>
      <c r="B129" s="23" t="s">
        <v>213</v>
      </c>
      <c r="C129" s="28">
        <v>529.69322344</v>
      </c>
      <c r="D129" s="7" t="str">
        <f t="shared" si="12"/>
        <v>N/A</v>
      </c>
      <c r="E129" s="28">
        <v>744.49360146000004</v>
      </c>
      <c r="F129" s="7" t="str">
        <f t="shared" si="13"/>
        <v>N/A</v>
      </c>
      <c r="G129" s="28">
        <v>726.87772760999997</v>
      </c>
      <c r="H129" s="7" t="str">
        <f t="shared" si="14"/>
        <v>N/A</v>
      </c>
      <c r="I129" s="8">
        <v>40.549999999999997</v>
      </c>
      <c r="J129" s="8">
        <v>-2.37</v>
      </c>
      <c r="K129" s="27" t="s">
        <v>734</v>
      </c>
      <c r="L129" s="87" t="str">
        <f t="shared" si="15"/>
        <v>Yes</v>
      </c>
    </row>
    <row r="130" spans="1:12" x14ac:dyDescent="0.25">
      <c r="A130" s="110" t="s">
        <v>581</v>
      </c>
      <c r="B130" s="23" t="s">
        <v>213</v>
      </c>
      <c r="C130" s="28">
        <v>4745210</v>
      </c>
      <c r="D130" s="7" t="str">
        <f t="shared" si="12"/>
        <v>N/A</v>
      </c>
      <c r="E130" s="28">
        <v>4783745</v>
      </c>
      <c r="F130" s="7" t="str">
        <f t="shared" si="13"/>
        <v>N/A</v>
      </c>
      <c r="G130" s="28">
        <v>5075474</v>
      </c>
      <c r="H130" s="7" t="str">
        <f t="shared" si="14"/>
        <v>N/A</v>
      </c>
      <c r="I130" s="8">
        <v>0.81210000000000004</v>
      </c>
      <c r="J130" s="8">
        <v>6.0979999999999999</v>
      </c>
      <c r="K130" s="27" t="s">
        <v>734</v>
      </c>
      <c r="L130" s="87" t="str">
        <f t="shared" si="15"/>
        <v>Yes</v>
      </c>
    </row>
    <row r="131" spans="1:12" x14ac:dyDescent="0.25">
      <c r="A131" s="110" t="s">
        <v>582</v>
      </c>
      <c r="B131" s="23" t="s">
        <v>213</v>
      </c>
      <c r="C131" s="24">
        <v>496</v>
      </c>
      <c r="D131" s="7" t="str">
        <f t="shared" si="12"/>
        <v>N/A</v>
      </c>
      <c r="E131" s="24">
        <v>492</v>
      </c>
      <c r="F131" s="7" t="str">
        <f t="shared" si="13"/>
        <v>N/A</v>
      </c>
      <c r="G131" s="24">
        <v>463</v>
      </c>
      <c r="H131" s="7" t="str">
        <f t="shared" si="14"/>
        <v>N/A</v>
      </c>
      <c r="I131" s="8">
        <v>-0.80600000000000005</v>
      </c>
      <c r="J131" s="8">
        <v>-5.89</v>
      </c>
      <c r="K131" s="27" t="s">
        <v>734</v>
      </c>
      <c r="L131" s="87" t="str">
        <f t="shared" si="15"/>
        <v>Yes</v>
      </c>
    </row>
    <row r="132" spans="1:12" x14ac:dyDescent="0.25">
      <c r="A132" s="110" t="s">
        <v>1309</v>
      </c>
      <c r="B132" s="23" t="s">
        <v>213</v>
      </c>
      <c r="C132" s="28">
        <v>9566.9556451999997</v>
      </c>
      <c r="D132" s="7" t="str">
        <f t="shared" si="12"/>
        <v>N/A</v>
      </c>
      <c r="E132" s="28">
        <v>9723.0589431000008</v>
      </c>
      <c r="F132" s="7" t="str">
        <f t="shared" si="13"/>
        <v>N/A</v>
      </c>
      <c r="G132" s="28">
        <v>10962.146868</v>
      </c>
      <c r="H132" s="7" t="str">
        <f t="shared" si="14"/>
        <v>N/A</v>
      </c>
      <c r="I132" s="8">
        <v>1.6319999999999999</v>
      </c>
      <c r="J132" s="8">
        <v>12.74</v>
      </c>
      <c r="K132" s="27" t="s">
        <v>734</v>
      </c>
      <c r="L132" s="87" t="str">
        <f t="shared" si="15"/>
        <v>Yes</v>
      </c>
    </row>
    <row r="133" spans="1:12" ht="25" x14ac:dyDescent="0.25">
      <c r="A133" s="110" t="s">
        <v>583</v>
      </c>
      <c r="B133" s="23" t="s">
        <v>213</v>
      </c>
      <c r="C133" s="28">
        <v>14844396</v>
      </c>
      <c r="D133" s="7" t="str">
        <f t="shared" si="12"/>
        <v>N/A</v>
      </c>
      <c r="E133" s="28">
        <v>21411175</v>
      </c>
      <c r="F133" s="7" t="str">
        <f t="shared" si="13"/>
        <v>N/A</v>
      </c>
      <c r="G133" s="28">
        <v>19816231</v>
      </c>
      <c r="H133" s="7" t="str">
        <f t="shared" si="14"/>
        <v>N/A</v>
      </c>
      <c r="I133" s="8">
        <v>44.24</v>
      </c>
      <c r="J133" s="8">
        <v>-7.45</v>
      </c>
      <c r="K133" s="27" t="s">
        <v>734</v>
      </c>
      <c r="L133" s="87" t="str">
        <f>IF(J133="Div by 0", "N/A", IF(OR(J133="N/A",K133="N/A"),"N/A", IF(J133&gt;VALUE(MID(K133,1,2)), "No", IF(J133&lt;-1*VALUE(MID(K133,1,2)), "No", "Yes"))))</f>
        <v>Yes</v>
      </c>
    </row>
    <row r="134" spans="1:12" x14ac:dyDescent="0.25">
      <c r="A134" s="110" t="s">
        <v>584</v>
      </c>
      <c r="B134" s="23" t="s">
        <v>213</v>
      </c>
      <c r="C134" s="24">
        <v>80029</v>
      </c>
      <c r="D134" s="7" t="str">
        <f t="shared" si="12"/>
        <v>N/A</v>
      </c>
      <c r="E134" s="24">
        <v>105024</v>
      </c>
      <c r="F134" s="7" t="str">
        <f t="shared" si="13"/>
        <v>N/A</v>
      </c>
      <c r="G134" s="24">
        <v>111247</v>
      </c>
      <c r="H134" s="7" t="str">
        <f t="shared" si="14"/>
        <v>N/A</v>
      </c>
      <c r="I134" s="8">
        <v>31.23</v>
      </c>
      <c r="J134" s="8">
        <v>5.9249999999999998</v>
      </c>
      <c r="K134" s="27" t="s">
        <v>734</v>
      </c>
      <c r="L134" s="87" t="str">
        <f t="shared" ref="L134:L138" si="16">IF(J134="Div by 0", "N/A", IF(OR(J134="N/A",K134="N/A"),"N/A", IF(J134&gt;VALUE(MID(K134,1,2)), "No", IF(J134&lt;-1*VALUE(MID(K134,1,2)), "No", "Yes"))))</f>
        <v>Yes</v>
      </c>
    </row>
    <row r="135" spans="1:12" ht="25" x14ac:dyDescent="0.25">
      <c r="A135" s="110" t="s">
        <v>1310</v>
      </c>
      <c r="B135" s="23" t="s">
        <v>213</v>
      </c>
      <c r="C135" s="28">
        <v>185.48771070000001</v>
      </c>
      <c r="D135" s="7" t="str">
        <f t="shared" si="12"/>
        <v>N/A</v>
      </c>
      <c r="E135" s="28">
        <v>203.86935367000001</v>
      </c>
      <c r="F135" s="7" t="str">
        <f t="shared" si="13"/>
        <v>N/A</v>
      </c>
      <c r="G135" s="28">
        <v>178.12822818000001</v>
      </c>
      <c r="H135" s="7" t="str">
        <f t="shared" si="14"/>
        <v>N/A</v>
      </c>
      <c r="I135" s="8">
        <v>9.91</v>
      </c>
      <c r="J135" s="8">
        <v>-12.6</v>
      </c>
      <c r="K135" s="27" t="s">
        <v>734</v>
      </c>
      <c r="L135" s="87" t="str">
        <f t="shared" si="16"/>
        <v>Yes</v>
      </c>
    </row>
    <row r="136" spans="1:12" ht="25" x14ac:dyDescent="0.25">
      <c r="A136" s="110" t="s">
        <v>585</v>
      </c>
      <c r="B136" s="23" t="s">
        <v>213</v>
      </c>
      <c r="C136" s="28">
        <v>0</v>
      </c>
      <c r="D136" s="7" t="str">
        <f t="shared" ref="D136:D150" si="17">IF($B136="N/A","N/A",IF(C136&gt;10,"No",IF(C136&lt;-10,"No","Yes")))</f>
        <v>N/A</v>
      </c>
      <c r="E136" s="28">
        <v>0</v>
      </c>
      <c r="F136" s="7" t="str">
        <f t="shared" ref="F136:F150" si="18">IF($B136="N/A","N/A",IF(E136&gt;10,"No",IF(E136&lt;-10,"No","Yes")))</f>
        <v>N/A</v>
      </c>
      <c r="G136" s="28">
        <v>0</v>
      </c>
      <c r="H136" s="7" t="str">
        <f t="shared" ref="H136:H150" si="19">IF($B136="N/A","N/A",IF(G136&gt;10,"No",IF(G136&lt;-10,"No","Yes")))</f>
        <v>N/A</v>
      </c>
      <c r="I136" s="8" t="s">
        <v>1749</v>
      </c>
      <c r="J136" s="8" t="s">
        <v>1749</v>
      </c>
      <c r="K136" s="27" t="s">
        <v>734</v>
      </c>
      <c r="L136" s="87" t="str">
        <f t="shared" si="16"/>
        <v>N/A</v>
      </c>
    </row>
    <row r="137" spans="1:12" x14ac:dyDescent="0.25">
      <c r="A137" s="110" t="s">
        <v>586</v>
      </c>
      <c r="B137" s="23" t="s">
        <v>213</v>
      </c>
      <c r="C137" s="24">
        <v>0</v>
      </c>
      <c r="D137" s="7" t="str">
        <f t="shared" si="17"/>
        <v>N/A</v>
      </c>
      <c r="E137" s="24">
        <v>0</v>
      </c>
      <c r="F137" s="7" t="str">
        <f t="shared" si="18"/>
        <v>N/A</v>
      </c>
      <c r="G137" s="24">
        <v>0</v>
      </c>
      <c r="H137" s="7" t="str">
        <f t="shared" si="19"/>
        <v>N/A</v>
      </c>
      <c r="I137" s="8" t="s">
        <v>1749</v>
      </c>
      <c r="J137" s="8" t="s">
        <v>1749</v>
      </c>
      <c r="K137" s="27" t="s">
        <v>734</v>
      </c>
      <c r="L137" s="87" t="str">
        <f t="shared" si="16"/>
        <v>N/A</v>
      </c>
    </row>
    <row r="138" spans="1:12" ht="25" x14ac:dyDescent="0.25">
      <c r="A138" s="110" t="s">
        <v>1311</v>
      </c>
      <c r="B138" s="23" t="s">
        <v>213</v>
      </c>
      <c r="C138" s="28" t="s">
        <v>1749</v>
      </c>
      <c r="D138" s="7" t="str">
        <f t="shared" si="17"/>
        <v>N/A</v>
      </c>
      <c r="E138" s="28" t="s">
        <v>1749</v>
      </c>
      <c r="F138" s="7" t="str">
        <f t="shared" si="18"/>
        <v>N/A</v>
      </c>
      <c r="G138" s="28" t="s">
        <v>1749</v>
      </c>
      <c r="H138" s="7" t="str">
        <f t="shared" si="19"/>
        <v>N/A</v>
      </c>
      <c r="I138" s="8" t="s">
        <v>1749</v>
      </c>
      <c r="J138" s="8" t="s">
        <v>1749</v>
      </c>
      <c r="K138" s="27" t="s">
        <v>734</v>
      </c>
      <c r="L138" s="87" t="str">
        <f t="shared" si="16"/>
        <v>N/A</v>
      </c>
    </row>
    <row r="139" spans="1:12" ht="25" x14ac:dyDescent="0.25">
      <c r="A139" s="110" t="s">
        <v>587</v>
      </c>
      <c r="B139" s="23" t="s">
        <v>213</v>
      </c>
      <c r="C139" s="28">
        <v>101163465</v>
      </c>
      <c r="D139" s="7" t="str">
        <f t="shared" si="17"/>
        <v>N/A</v>
      </c>
      <c r="E139" s="28">
        <v>117489858</v>
      </c>
      <c r="F139" s="7" t="str">
        <f t="shared" si="18"/>
        <v>N/A</v>
      </c>
      <c r="G139" s="28">
        <v>116531758</v>
      </c>
      <c r="H139" s="7" t="str">
        <f t="shared" si="19"/>
        <v>N/A</v>
      </c>
      <c r="I139" s="8">
        <v>16.14</v>
      </c>
      <c r="J139" s="8">
        <v>-0.81499999999999995</v>
      </c>
      <c r="K139" s="27" t="s">
        <v>734</v>
      </c>
      <c r="L139" s="87" t="str">
        <f t="shared" ref="L139:L150" si="20">IF(J139="Div by 0", "N/A", IF(K139="N/A","N/A", IF(J139&gt;VALUE(MID(K139,1,2)), "No", IF(J139&lt;-1*VALUE(MID(K139,1,2)), "No", "Yes"))))</f>
        <v>Yes</v>
      </c>
    </row>
    <row r="140" spans="1:12" x14ac:dyDescent="0.25">
      <c r="A140" s="110" t="s">
        <v>588</v>
      </c>
      <c r="B140" s="23" t="s">
        <v>213</v>
      </c>
      <c r="C140" s="24">
        <v>242580</v>
      </c>
      <c r="D140" s="7" t="str">
        <f t="shared" si="17"/>
        <v>N/A</v>
      </c>
      <c r="E140" s="24">
        <v>261833</v>
      </c>
      <c r="F140" s="7" t="str">
        <f t="shared" si="18"/>
        <v>N/A</v>
      </c>
      <c r="G140" s="24">
        <v>231732</v>
      </c>
      <c r="H140" s="7" t="str">
        <f t="shared" si="19"/>
        <v>N/A</v>
      </c>
      <c r="I140" s="8">
        <v>7.9370000000000003</v>
      </c>
      <c r="J140" s="8">
        <v>-11.5</v>
      </c>
      <c r="K140" s="27" t="s">
        <v>734</v>
      </c>
      <c r="L140" s="87" t="str">
        <f t="shared" si="20"/>
        <v>Yes</v>
      </c>
    </row>
    <row r="141" spans="1:12" ht="25" x14ac:dyDescent="0.25">
      <c r="A141" s="110" t="s">
        <v>1312</v>
      </c>
      <c r="B141" s="23" t="s">
        <v>213</v>
      </c>
      <c r="C141" s="28">
        <v>417.03135048000001</v>
      </c>
      <c r="D141" s="7" t="str">
        <f t="shared" si="17"/>
        <v>N/A</v>
      </c>
      <c r="E141" s="28">
        <v>448.72058908000002</v>
      </c>
      <c r="F141" s="7" t="str">
        <f t="shared" si="18"/>
        <v>N/A</v>
      </c>
      <c r="G141" s="28">
        <v>502.87296531999999</v>
      </c>
      <c r="H141" s="7" t="str">
        <f t="shared" si="19"/>
        <v>N/A</v>
      </c>
      <c r="I141" s="8">
        <v>7.5990000000000002</v>
      </c>
      <c r="J141" s="8">
        <v>12.07</v>
      </c>
      <c r="K141" s="27" t="s">
        <v>734</v>
      </c>
      <c r="L141" s="87" t="str">
        <f t="shared" si="20"/>
        <v>Yes</v>
      </c>
    </row>
    <row r="142" spans="1:12" ht="25" x14ac:dyDescent="0.25">
      <c r="A142" s="110" t="s">
        <v>589</v>
      </c>
      <c r="B142" s="23" t="s">
        <v>213</v>
      </c>
      <c r="C142" s="28">
        <v>103547753</v>
      </c>
      <c r="D142" s="7" t="str">
        <f t="shared" si="17"/>
        <v>N/A</v>
      </c>
      <c r="E142" s="28">
        <v>167296173</v>
      </c>
      <c r="F142" s="7" t="str">
        <f t="shared" si="18"/>
        <v>N/A</v>
      </c>
      <c r="G142" s="28">
        <v>159517283</v>
      </c>
      <c r="H142" s="7" t="str">
        <f t="shared" si="19"/>
        <v>N/A</v>
      </c>
      <c r="I142" s="8">
        <v>61.56</v>
      </c>
      <c r="J142" s="8">
        <v>-4.6500000000000004</v>
      </c>
      <c r="K142" s="27" t="s">
        <v>734</v>
      </c>
      <c r="L142" s="87" t="str">
        <f t="shared" si="20"/>
        <v>Yes</v>
      </c>
    </row>
    <row r="143" spans="1:12" x14ac:dyDescent="0.25">
      <c r="A143" s="86" t="s">
        <v>590</v>
      </c>
      <c r="B143" s="23" t="s">
        <v>213</v>
      </c>
      <c r="C143" s="24">
        <v>1264</v>
      </c>
      <c r="D143" s="7" t="str">
        <f t="shared" si="17"/>
        <v>N/A</v>
      </c>
      <c r="E143" s="24">
        <v>1142</v>
      </c>
      <c r="F143" s="7" t="str">
        <f t="shared" si="18"/>
        <v>N/A</v>
      </c>
      <c r="G143" s="24">
        <v>1034</v>
      </c>
      <c r="H143" s="7" t="str">
        <f t="shared" si="19"/>
        <v>N/A</v>
      </c>
      <c r="I143" s="8">
        <v>-9.65</v>
      </c>
      <c r="J143" s="8">
        <v>-9.4600000000000009</v>
      </c>
      <c r="K143" s="27" t="s">
        <v>734</v>
      </c>
      <c r="L143" s="87" t="str">
        <f t="shared" si="20"/>
        <v>Yes</v>
      </c>
    </row>
    <row r="144" spans="1:12" ht="25" x14ac:dyDescent="0.25">
      <c r="A144" s="86" t="s">
        <v>1313</v>
      </c>
      <c r="B144" s="23" t="s">
        <v>213</v>
      </c>
      <c r="C144" s="28">
        <v>81920.690665000002</v>
      </c>
      <c r="D144" s="7" t="str">
        <f t="shared" si="17"/>
        <v>N/A</v>
      </c>
      <c r="E144" s="28">
        <v>146494.02189</v>
      </c>
      <c r="F144" s="7" t="str">
        <f t="shared" si="18"/>
        <v>N/A</v>
      </c>
      <c r="G144" s="28">
        <v>154272.03385000001</v>
      </c>
      <c r="H144" s="7" t="str">
        <f t="shared" si="19"/>
        <v>N/A</v>
      </c>
      <c r="I144" s="8">
        <v>78.819999999999993</v>
      </c>
      <c r="J144" s="8">
        <v>5.3090000000000002</v>
      </c>
      <c r="K144" s="27" t="s">
        <v>734</v>
      </c>
      <c r="L144" s="87" t="str">
        <f t="shared" si="20"/>
        <v>Yes</v>
      </c>
    </row>
    <row r="145" spans="1:12" ht="25" x14ac:dyDescent="0.25">
      <c r="A145" s="110" t="s">
        <v>591</v>
      </c>
      <c r="B145" s="23" t="s">
        <v>213</v>
      </c>
      <c r="C145" s="28">
        <v>174065567</v>
      </c>
      <c r="D145" s="7" t="str">
        <f t="shared" si="17"/>
        <v>N/A</v>
      </c>
      <c r="E145" s="28">
        <v>191393366</v>
      </c>
      <c r="F145" s="7" t="str">
        <f t="shared" si="18"/>
        <v>N/A</v>
      </c>
      <c r="G145" s="28">
        <v>183974160</v>
      </c>
      <c r="H145" s="7" t="str">
        <f t="shared" si="19"/>
        <v>N/A</v>
      </c>
      <c r="I145" s="8">
        <v>9.9550000000000001</v>
      </c>
      <c r="J145" s="8">
        <v>-3.88</v>
      </c>
      <c r="K145" s="27" t="s">
        <v>734</v>
      </c>
      <c r="L145" s="87" t="str">
        <f t="shared" si="20"/>
        <v>Yes</v>
      </c>
    </row>
    <row r="146" spans="1:12" x14ac:dyDescent="0.25">
      <c r="A146" s="110" t="s">
        <v>592</v>
      </c>
      <c r="B146" s="23" t="s">
        <v>213</v>
      </c>
      <c r="C146" s="24">
        <v>119726</v>
      </c>
      <c r="D146" s="7" t="str">
        <f t="shared" si="17"/>
        <v>N/A</v>
      </c>
      <c r="E146" s="24">
        <v>127810</v>
      </c>
      <c r="F146" s="7" t="str">
        <f t="shared" si="18"/>
        <v>N/A</v>
      </c>
      <c r="G146" s="24">
        <v>142279</v>
      </c>
      <c r="H146" s="7" t="str">
        <f t="shared" si="19"/>
        <v>N/A</v>
      </c>
      <c r="I146" s="8">
        <v>6.7519999999999998</v>
      </c>
      <c r="J146" s="8">
        <v>11.32</v>
      </c>
      <c r="K146" s="27" t="s">
        <v>734</v>
      </c>
      <c r="L146" s="87" t="str">
        <f t="shared" si="20"/>
        <v>Yes</v>
      </c>
    </row>
    <row r="147" spans="1:12" ht="25" x14ac:dyDescent="0.25">
      <c r="A147" s="110" t="s">
        <v>1314</v>
      </c>
      <c r="B147" s="23" t="s">
        <v>213</v>
      </c>
      <c r="C147" s="28">
        <v>1453.8660525</v>
      </c>
      <c r="D147" s="7" t="str">
        <f t="shared" si="17"/>
        <v>N/A</v>
      </c>
      <c r="E147" s="28">
        <v>1497.4834989000001</v>
      </c>
      <c r="F147" s="7" t="str">
        <f t="shared" si="18"/>
        <v>N/A</v>
      </c>
      <c r="G147" s="28">
        <v>1293.0521019</v>
      </c>
      <c r="H147" s="7" t="str">
        <f t="shared" si="19"/>
        <v>N/A</v>
      </c>
      <c r="I147" s="8">
        <v>3</v>
      </c>
      <c r="J147" s="8">
        <v>-13.7</v>
      </c>
      <c r="K147" s="27" t="s">
        <v>734</v>
      </c>
      <c r="L147" s="87" t="str">
        <f t="shared" si="20"/>
        <v>Yes</v>
      </c>
    </row>
    <row r="148" spans="1:12" ht="25" x14ac:dyDescent="0.25">
      <c r="A148" s="110" t="s">
        <v>593</v>
      </c>
      <c r="B148" s="23" t="s">
        <v>213</v>
      </c>
      <c r="C148" s="28">
        <v>26918230</v>
      </c>
      <c r="D148" s="7" t="str">
        <f t="shared" si="17"/>
        <v>N/A</v>
      </c>
      <c r="E148" s="28">
        <v>43200821</v>
      </c>
      <c r="F148" s="7" t="str">
        <f t="shared" si="18"/>
        <v>N/A</v>
      </c>
      <c r="G148" s="28">
        <v>41569833</v>
      </c>
      <c r="H148" s="7" t="str">
        <f t="shared" si="19"/>
        <v>N/A</v>
      </c>
      <c r="I148" s="8">
        <v>60.49</v>
      </c>
      <c r="J148" s="8">
        <v>-3.78</v>
      </c>
      <c r="K148" s="27" t="s">
        <v>734</v>
      </c>
      <c r="L148" s="87" t="str">
        <f t="shared" si="20"/>
        <v>Yes</v>
      </c>
    </row>
    <row r="149" spans="1:12" x14ac:dyDescent="0.25">
      <c r="A149" s="110" t="s">
        <v>594</v>
      </c>
      <c r="B149" s="23" t="s">
        <v>213</v>
      </c>
      <c r="C149" s="24">
        <v>1361</v>
      </c>
      <c r="D149" s="7" t="str">
        <f t="shared" si="17"/>
        <v>N/A</v>
      </c>
      <c r="E149" s="24">
        <v>1435</v>
      </c>
      <c r="F149" s="7" t="str">
        <f t="shared" si="18"/>
        <v>N/A</v>
      </c>
      <c r="G149" s="24">
        <v>1568</v>
      </c>
      <c r="H149" s="7" t="str">
        <f t="shared" si="19"/>
        <v>N/A</v>
      </c>
      <c r="I149" s="8">
        <v>5.4370000000000003</v>
      </c>
      <c r="J149" s="8">
        <v>9.2680000000000007</v>
      </c>
      <c r="K149" s="27" t="s">
        <v>734</v>
      </c>
      <c r="L149" s="87" t="str">
        <f t="shared" si="20"/>
        <v>Yes</v>
      </c>
    </row>
    <row r="150" spans="1:12" ht="25" x14ac:dyDescent="0.25">
      <c r="A150" s="118" t="s">
        <v>1315</v>
      </c>
      <c r="B150" s="23" t="s">
        <v>213</v>
      </c>
      <c r="C150" s="28">
        <v>19778.273327999999</v>
      </c>
      <c r="D150" s="7" t="str">
        <f t="shared" si="17"/>
        <v>N/A</v>
      </c>
      <c r="E150" s="28">
        <v>30105.101741999999</v>
      </c>
      <c r="F150" s="7" t="str">
        <f t="shared" si="18"/>
        <v>N/A</v>
      </c>
      <c r="G150" s="28">
        <v>26511.373087</v>
      </c>
      <c r="H150" s="7" t="str">
        <f t="shared" si="19"/>
        <v>N/A</v>
      </c>
      <c r="I150" s="8">
        <v>52.21</v>
      </c>
      <c r="J150" s="8">
        <v>-11.9</v>
      </c>
      <c r="K150" s="27" t="s">
        <v>734</v>
      </c>
      <c r="L150" s="87" t="str">
        <f t="shared" si="20"/>
        <v>Yes</v>
      </c>
    </row>
    <row r="151" spans="1:12" x14ac:dyDescent="0.25">
      <c r="A151" s="118" t="s">
        <v>1316</v>
      </c>
      <c r="B151" s="23" t="s">
        <v>213</v>
      </c>
      <c r="C151" s="28">
        <v>987.60164227999996</v>
      </c>
      <c r="D151" s="7" t="str">
        <f t="shared" ref="D151:D170" si="21">IF($B151="N/A","N/A",IF(C151&gt;10,"No",IF(C151&lt;-10,"No","Yes")))</f>
        <v>N/A</v>
      </c>
      <c r="E151" s="28">
        <v>970.31367699999998</v>
      </c>
      <c r="F151" s="7" t="str">
        <f t="shared" ref="F151:F170" si="22">IF($B151="N/A","N/A",IF(E151&gt;10,"No",IF(E151&lt;-10,"No","Yes")))</f>
        <v>N/A</v>
      </c>
      <c r="G151" s="28">
        <v>910.35658006000006</v>
      </c>
      <c r="H151" s="7" t="str">
        <f t="shared" ref="H151:H170" si="23">IF($B151="N/A","N/A",IF(G151&gt;10,"No",IF(G151&lt;-10,"No","Yes")))</f>
        <v>N/A</v>
      </c>
      <c r="I151" s="8">
        <v>-1.75</v>
      </c>
      <c r="J151" s="8">
        <v>-6.18</v>
      </c>
      <c r="K151" s="27" t="s">
        <v>734</v>
      </c>
      <c r="L151" s="87" t="str">
        <f t="shared" ref="L151:L170" si="24">IF(J151="Div by 0", "N/A", IF(K151="N/A","N/A", IF(J151&gt;VALUE(MID(K151,1,2)), "No", IF(J151&lt;-1*VALUE(MID(K151,1,2)), "No", "Yes"))))</f>
        <v>Yes</v>
      </c>
    </row>
    <row r="152" spans="1:12" ht="25" x14ac:dyDescent="0.25">
      <c r="A152" s="118" t="s">
        <v>1317</v>
      </c>
      <c r="B152" s="23" t="s">
        <v>213</v>
      </c>
      <c r="C152" s="28">
        <v>3237.3444767000001</v>
      </c>
      <c r="D152" s="7" t="str">
        <f t="shared" si="21"/>
        <v>N/A</v>
      </c>
      <c r="E152" s="28">
        <v>3678.4045670999999</v>
      </c>
      <c r="F152" s="7" t="str">
        <f t="shared" si="22"/>
        <v>N/A</v>
      </c>
      <c r="G152" s="28">
        <v>1578.6802029999999</v>
      </c>
      <c r="H152" s="7" t="str">
        <f t="shared" si="23"/>
        <v>N/A</v>
      </c>
      <c r="I152" s="8">
        <v>13.62</v>
      </c>
      <c r="J152" s="8">
        <v>-57.1</v>
      </c>
      <c r="K152" s="27" t="s">
        <v>734</v>
      </c>
      <c r="L152" s="87" t="str">
        <f t="shared" si="24"/>
        <v>No</v>
      </c>
    </row>
    <row r="153" spans="1:12" ht="25" x14ac:dyDescent="0.25">
      <c r="A153" s="118" t="s">
        <v>1318</v>
      </c>
      <c r="B153" s="23" t="s">
        <v>213</v>
      </c>
      <c r="C153" s="28">
        <v>4273.7272026000001</v>
      </c>
      <c r="D153" s="7" t="str">
        <f t="shared" si="21"/>
        <v>N/A</v>
      </c>
      <c r="E153" s="28">
        <v>4507.6251362000003</v>
      </c>
      <c r="F153" s="7" t="str">
        <f t="shared" si="22"/>
        <v>N/A</v>
      </c>
      <c r="G153" s="28">
        <v>3772.7747748000002</v>
      </c>
      <c r="H153" s="7" t="str">
        <f t="shared" si="23"/>
        <v>N/A</v>
      </c>
      <c r="I153" s="8">
        <v>5.4729999999999999</v>
      </c>
      <c r="J153" s="8">
        <v>-16.3</v>
      </c>
      <c r="K153" s="27" t="s">
        <v>734</v>
      </c>
      <c r="L153" s="87" t="str">
        <f t="shared" si="24"/>
        <v>Yes</v>
      </c>
    </row>
    <row r="154" spans="1:12" ht="25" x14ac:dyDescent="0.25">
      <c r="A154" s="118" t="s">
        <v>1319</v>
      </c>
      <c r="B154" s="23" t="s">
        <v>213</v>
      </c>
      <c r="C154" s="28">
        <v>596.20062293000001</v>
      </c>
      <c r="D154" s="7" t="str">
        <f t="shared" si="21"/>
        <v>N/A</v>
      </c>
      <c r="E154" s="28">
        <v>583.33392290999996</v>
      </c>
      <c r="F154" s="7" t="str">
        <f t="shared" si="22"/>
        <v>N/A</v>
      </c>
      <c r="G154" s="28">
        <v>118.57851032000001</v>
      </c>
      <c r="H154" s="7" t="str">
        <f t="shared" si="23"/>
        <v>N/A</v>
      </c>
      <c r="I154" s="8">
        <v>-2.16</v>
      </c>
      <c r="J154" s="8">
        <v>-79.7</v>
      </c>
      <c r="K154" s="27" t="s">
        <v>734</v>
      </c>
      <c r="L154" s="87" t="str">
        <f t="shared" si="24"/>
        <v>No</v>
      </c>
    </row>
    <row r="155" spans="1:12" ht="25" x14ac:dyDescent="0.25">
      <c r="A155" s="110" t="s">
        <v>1320</v>
      </c>
      <c r="B155" s="23" t="s">
        <v>213</v>
      </c>
      <c r="C155" s="28">
        <v>1030.0769412</v>
      </c>
      <c r="D155" s="7" t="str">
        <f t="shared" si="21"/>
        <v>N/A</v>
      </c>
      <c r="E155" s="28">
        <v>990.54923297000005</v>
      </c>
      <c r="F155" s="7" t="str">
        <f t="shared" si="22"/>
        <v>N/A</v>
      </c>
      <c r="G155" s="28">
        <v>312.78336273000002</v>
      </c>
      <c r="H155" s="7" t="str">
        <f t="shared" si="23"/>
        <v>N/A</v>
      </c>
      <c r="I155" s="8">
        <v>-3.84</v>
      </c>
      <c r="J155" s="8">
        <v>-68.400000000000006</v>
      </c>
      <c r="K155" s="27" t="s">
        <v>734</v>
      </c>
      <c r="L155" s="87" t="str">
        <f t="shared" si="24"/>
        <v>No</v>
      </c>
    </row>
    <row r="156" spans="1:12" x14ac:dyDescent="0.25">
      <c r="A156" s="110" t="s">
        <v>1321</v>
      </c>
      <c r="B156" s="23" t="s">
        <v>213</v>
      </c>
      <c r="C156" s="28">
        <v>365.59471096999999</v>
      </c>
      <c r="D156" s="7" t="str">
        <f t="shared" si="21"/>
        <v>N/A</v>
      </c>
      <c r="E156" s="28">
        <v>503.42599614</v>
      </c>
      <c r="F156" s="7" t="str">
        <f t="shared" si="22"/>
        <v>N/A</v>
      </c>
      <c r="G156" s="28">
        <v>492.48223675000003</v>
      </c>
      <c r="H156" s="7" t="str">
        <f t="shared" si="23"/>
        <v>N/A</v>
      </c>
      <c r="I156" s="8">
        <v>37.700000000000003</v>
      </c>
      <c r="J156" s="8">
        <v>-2.17</v>
      </c>
      <c r="K156" s="27" t="s">
        <v>734</v>
      </c>
      <c r="L156" s="87" t="str">
        <f t="shared" si="24"/>
        <v>Yes</v>
      </c>
    </row>
    <row r="157" spans="1:12" ht="25" x14ac:dyDescent="0.25">
      <c r="A157" s="110" t="s">
        <v>1322</v>
      </c>
      <c r="B157" s="23" t="s">
        <v>213</v>
      </c>
      <c r="C157" s="28">
        <v>6594.4091570000001</v>
      </c>
      <c r="D157" s="7" t="str">
        <f t="shared" si="21"/>
        <v>N/A</v>
      </c>
      <c r="E157" s="28">
        <v>7385.7707907000004</v>
      </c>
      <c r="F157" s="7" t="str">
        <f t="shared" si="22"/>
        <v>N/A</v>
      </c>
      <c r="G157" s="28">
        <v>970.24873095999999</v>
      </c>
      <c r="H157" s="7" t="str">
        <f t="shared" si="23"/>
        <v>N/A</v>
      </c>
      <c r="I157" s="8">
        <v>12</v>
      </c>
      <c r="J157" s="8">
        <v>-86.9</v>
      </c>
      <c r="K157" s="27" t="s">
        <v>734</v>
      </c>
      <c r="L157" s="87" t="str">
        <f t="shared" si="24"/>
        <v>No</v>
      </c>
    </row>
    <row r="158" spans="1:12" ht="25" x14ac:dyDescent="0.25">
      <c r="A158" s="110" t="s">
        <v>1323</v>
      </c>
      <c r="B158" s="23" t="s">
        <v>213</v>
      </c>
      <c r="C158" s="28">
        <v>3943.4444051</v>
      </c>
      <c r="D158" s="7" t="str">
        <f t="shared" si="21"/>
        <v>N/A</v>
      </c>
      <c r="E158" s="28">
        <v>4799.1288827999997</v>
      </c>
      <c r="F158" s="7" t="str">
        <f t="shared" si="22"/>
        <v>N/A</v>
      </c>
      <c r="G158" s="28">
        <v>918.31531531999997</v>
      </c>
      <c r="H158" s="7" t="str">
        <f t="shared" si="23"/>
        <v>N/A</v>
      </c>
      <c r="I158" s="8">
        <v>21.7</v>
      </c>
      <c r="J158" s="8">
        <v>-80.900000000000006</v>
      </c>
      <c r="K158" s="27" t="s">
        <v>734</v>
      </c>
      <c r="L158" s="87" t="str">
        <f t="shared" si="24"/>
        <v>No</v>
      </c>
    </row>
    <row r="159" spans="1:12" ht="25" x14ac:dyDescent="0.25">
      <c r="A159" s="110" t="s">
        <v>1324</v>
      </c>
      <c r="B159" s="23" t="s">
        <v>213</v>
      </c>
      <c r="C159" s="28">
        <v>176.39077313999999</v>
      </c>
      <c r="D159" s="7" t="str">
        <f t="shared" si="21"/>
        <v>N/A</v>
      </c>
      <c r="E159" s="28">
        <v>417.07606482</v>
      </c>
      <c r="F159" s="7" t="str">
        <f t="shared" si="22"/>
        <v>N/A</v>
      </c>
      <c r="G159" s="28">
        <v>25.341217916000002</v>
      </c>
      <c r="H159" s="7" t="str">
        <f t="shared" si="23"/>
        <v>N/A</v>
      </c>
      <c r="I159" s="8">
        <v>136.5</v>
      </c>
      <c r="J159" s="8">
        <v>-93.9</v>
      </c>
      <c r="K159" s="27" t="s">
        <v>734</v>
      </c>
      <c r="L159" s="87" t="str">
        <f t="shared" si="24"/>
        <v>No</v>
      </c>
    </row>
    <row r="160" spans="1:12" ht="25" x14ac:dyDescent="0.25">
      <c r="A160" s="118" t="s">
        <v>1325</v>
      </c>
      <c r="B160" s="23" t="s">
        <v>213</v>
      </c>
      <c r="C160" s="28">
        <v>107.02112973</v>
      </c>
      <c r="D160" s="7" t="str">
        <f t="shared" si="21"/>
        <v>N/A</v>
      </c>
      <c r="E160" s="28">
        <v>124.11767807</v>
      </c>
      <c r="F160" s="7" t="str">
        <f t="shared" si="22"/>
        <v>N/A</v>
      </c>
      <c r="G160" s="28">
        <v>57.589138742000003</v>
      </c>
      <c r="H160" s="7" t="str">
        <f t="shared" si="23"/>
        <v>N/A</v>
      </c>
      <c r="I160" s="8">
        <v>15.97</v>
      </c>
      <c r="J160" s="8">
        <v>-53.6</v>
      </c>
      <c r="K160" s="27" t="s">
        <v>734</v>
      </c>
      <c r="L160" s="87" t="str">
        <f t="shared" si="24"/>
        <v>No</v>
      </c>
    </row>
    <row r="161" spans="1:12" x14ac:dyDescent="0.25">
      <c r="A161" s="118" t="s">
        <v>1326</v>
      </c>
      <c r="B161" s="23" t="s">
        <v>213</v>
      </c>
      <c r="C161" s="28">
        <v>978.33406452999998</v>
      </c>
      <c r="D161" s="7" t="str">
        <f t="shared" si="21"/>
        <v>N/A</v>
      </c>
      <c r="E161" s="28">
        <v>1210.1609791000001</v>
      </c>
      <c r="F161" s="7" t="str">
        <f t="shared" si="22"/>
        <v>N/A</v>
      </c>
      <c r="G161" s="28">
        <v>1375.2235833</v>
      </c>
      <c r="H161" s="7" t="str">
        <f t="shared" si="23"/>
        <v>N/A</v>
      </c>
      <c r="I161" s="8">
        <v>23.7</v>
      </c>
      <c r="J161" s="8">
        <v>13.64</v>
      </c>
      <c r="K161" s="27" t="s">
        <v>734</v>
      </c>
      <c r="L161" s="87" t="str">
        <f t="shared" si="24"/>
        <v>Yes</v>
      </c>
    </row>
    <row r="162" spans="1:12" x14ac:dyDescent="0.25">
      <c r="A162" s="118" t="s">
        <v>1327</v>
      </c>
      <c r="B162" s="23" t="s">
        <v>213</v>
      </c>
      <c r="C162" s="28">
        <v>3071.8059592999998</v>
      </c>
      <c r="D162" s="7" t="str">
        <f t="shared" si="21"/>
        <v>N/A</v>
      </c>
      <c r="E162" s="28">
        <v>3616.8350375</v>
      </c>
      <c r="F162" s="7" t="str">
        <f t="shared" si="22"/>
        <v>N/A</v>
      </c>
      <c r="G162" s="28">
        <v>117.02284263999999</v>
      </c>
      <c r="H162" s="7" t="str">
        <f t="shared" si="23"/>
        <v>N/A</v>
      </c>
      <c r="I162" s="8">
        <v>17.739999999999998</v>
      </c>
      <c r="J162" s="8">
        <v>-96.8</v>
      </c>
      <c r="K162" s="27" t="s">
        <v>734</v>
      </c>
      <c r="L162" s="87" t="str">
        <f t="shared" si="24"/>
        <v>No</v>
      </c>
    </row>
    <row r="163" spans="1:12" x14ac:dyDescent="0.25">
      <c r="A163" s="118" t="s">
        <v>1677</v>
      </c>
      <c r="B163" s="23" t="s">
        <v>213</v>
      </c>
      <c r="C163" s="28">
        <v>6030.8483600999998</v>
      </c>
      <c r="D163" s="7" t="str">
        <f t="shared" si="21"/>
        <v>N/A</v>
      </c>
      <c r="E163" s="28">
        <v>7367.9495571999996</v>
      </c>
      <c r="F163" s="7" t="str">
        <f t="shared" si="22"/>
        <v>N/A</v>
      </c>
      <c r="G163" s="28">
        <v>502.99774774999997</v>
      </c>
      <c r="H163" s="7" t="str">
        <f t="shared" si="23"/>
        <v>N/A</v>
      </c>
      <c r="I163" s="8">
        <v>22.17</v>
      </c>
      <c r="J163" s="8">
        <v>-93.2</v>
      </c>
      <c r="K163" s="27" t="s">
        <v>734</v>
      </c>
      <c r="L163" s="87" t="str">
        <f t="shared" si="24"/>
        <v>No</v>
      </c>
    </row>
    <row r="164" spans="1:12" x14ac:dyDescent="0.25">
      <c r="A164" s="118" t="s">
        <v>1328</v>
      </c>
      <c r="B164" s="23" t="s">
        <v>213</v>
      </c>
      <c r="C164" s="28">
        <v>408.45851178999999</v>
      </c>
      <c r="D164" s="7" t="str">
        <f t="shared" si="21"/>
        <v>N/A</v>
      </c>
      <c r="E164" s="28">
        <v>468.27920775000001</v>
      </c>
      <c r="F164" s="7" t="str">
        <f t="shared" si="22"/>
        <v>N/A</v>
      </c>
      <c r="G164" s="28">
        <v>31.758555610999998</v>
      </c>
      <c r="H164" s="7" t="str">
        <f t="shared" si="23"/>
        <v>N/A</v>
      </c>
      <c r="I164" s="8">
        <v>14.65</v>
      </c>
      <c r="J164" s="8">
        <v>-93.2</v>
      </c>
      <c r="K164" s="27" t="s">
        <v>734</v>
      </c>
      <c r="L164" s="87" t="str">
        <f t="shared" si="24"/>
        <v>No</v>
      </c>
    </row>
    <row r="165" spans="1:12" x14ac:dyDescent="0.25">
      <c r="A165" s="118" t="s">
        <v>1329</v>
      </c>
      <c r="B165" s="23" t="s">
        <v>213</v>
      </c>
      <c r="C165" s="28">
        <v>1034.5226094</v>
      </c>
      <c r="D165" s="7" t="str">
        <f t="shared" si="21"/>
        <v>N/A</v>
      </c>
      <c r="E165" s="28">
        <v>1344.1008905000001</v>
      </c>
      <c r="F165" s="7" t="str">
        <f t="shared" si="22"/>
        <v>N/A</v>
      </c>
      <c r="G165" s="28">
        <v>98.303203998000001</v>
      </c>
      <c r="H165" s="7" t="str">
        <f t="shared" si="23"/>
        <v>N/A</v>
      </c>
      <c r="I165" s="8">
        <v>29.92</v>
      </c>
      <c r="J165" s="8">
        <v>-92.7</v>
      </c>
      <c r="K165" s="27" t="s">
        <v>734</v>
      </c>
      <c r="L165" s="87" t="str">
        <f t="shared" si="24"/>
        <v>No</v>
      </c>
    </row>
    <row r="166" spans="1:12" x14ac:dyDescent="0.25">
      <c r="A166" s="118" t="s">
        <v>1330</v>
      </c>
      <c r="B166" s="23" t="s">
        <v>213</v>
      </c>
      <c r="C166" s="28">
        <v>2947.2325357</v>
      </c>
      <c r="D166" s="7" t="str">
        <f t="shared" si="21"/>
        <v>N/A</v>
      </c>
      <c r="E166" s="28">
        <v>3181.1369995</v>
      </c>
      <c r="F166" s="7" t="str">
        <f t="shared" si="22"/>
        <v>N/A</v>
      </c>
      <c r="G166" s="28">
        <v>2563.9017104999998</v>
      </c>
      <c r="H166" s="7" t="str">
        <f t="shared" si="23"/>
        <v>N/A</v>
      </c>
      <c r="I166" s="8">
        <v>7.9359999999999999</v>
      </c>
      <c r="J166" s="8">
        <v>-19.399999999999999</v>
      </c>
      <c r="K166" s="27" t="s">
        <v>734</v>
      </c>
      <c r="L166" s="87" t="str">
        <f t="shared" si="24"/>
        <v>Yes</v>
      </c>
    </row>
    <row r="167" spans="1:12" x14ac:dyDescent="0.25">
      <c r="A167" s="144" t="s">
        <v>1331</v>
      </c>
      <c r="B167" s="23" t="s">
        <v>213</v>
      </c>
      <c r="C167" s="28">
        <v>8003.9513080999996</v>
      </c>
      <c r="D167" s="7" t="str">
        <f t="shared" si="21"/>
        <v>N/A</v>
      </c>
      <c r="E167" s="28">
        <v>8645.7413087999994</v>
      </c>
      <c r="F167" s="7" t="str">
        <f t="shared" si="22"/>
        <v>N/A</v>
      </c>
      <c r="G167" s="28">
        <v>670.34263958999998</v>
      </c>
      <c r="H167" s="7" t="str">
        <f t="shared" si="23"/>
        <v>N/A</v>
      </c>
      <c r="I167" s="8">
        <v>8.0180000000000007</v>
      </c>
      <c r="J167" s="8">
        <v>-92.2</v>
      </c>
      <c r="K167" s="27" t="s">
        <v>734</v>
      </c>
      <c r="L167" s="87" t="str">
        <f t="shared" si="24"/>
        <v>No</v>
      </c>
    </row>
    <row r="168" spans="1:12" x14ac:dyDescent="0.25">
      <c r="A168" s="144" t="s">
        <v>1332</v>
      </c>
      <c r="B168" s="23" t="s">
        <v>213</v>
      </c>
      <c r="C168" s="28">
        <v>15109.365658999999</v>
      </c>
      <c r="D168" s="7" t="str">
        <f t="shared" si="21"/>
        <v>N/A</v>
      </c>
      <c r="E168" s="28">
        <v>19566.452214000001</v>
      </c>
      <c r="F168" s="7" t="str">
        <f t="shared" si="22"/>
        <v>N/A</v>
      </c>
      <c r="G168" s="28">
        <v>2087.3581081000002</v>
      </c>
      <c r="H168" s="7" t="str">
        <f t="shared" si="23"/>
        <v>N/A</v>
      </c>
      <c r="I168" s="8">
        <v>29.5</v>
      </c>
      <c r="J168" s="8">
        <v>-89.3</v>
      </c>
      <c r="K168" s="27" t="s">
        <v>734</v>
      </c>
      <c r="L168" s="87" t="str">
        <f t="shared" si="24"/>
        <v>No</v>
      </c>
    </row>
    <row r="169" spans="1:12" x14ac:dyDescent="0.25">
      <c r="A169" s="144" t="s">
        <v>1333</v>
      </c>
      <c r="B169" s="23" t="s">
        <v>213</v>
      </c>
      <c r="C169" s="28">
        <v>1879.1023783000001</v>
      </c>
      <c r="D169" s="7" t="str">
        <f t="shared" si="21"/>
        <v>N/A</v>
      </c>
      <c r="E169" s="28">
        <v>2043.0911736999999</v>
      </c>
      <c r="F169" s="7" t="str">
        <f t="shared" si="22"/>
        <v>N/A</v>
      </c>
      <c r="G169" s="28">
        <v>146.90362354999999</v>
      </c>
      <c r="H169" s="7" t="str">
        <f t="shared" si="23"/>
        <v>N/A</v>
      </c>
      <c r="I169" s="8">
        <v>8.7270000000000003</v>
      </c>
      <c r="J169" s="8">
        <v>-92.8</v>
      </c>
      <c r="K169" s="27" t="s">
        <v>734</v>
      </c>
      <c r="L169" s="87" t="str">
        <f t="shared" si="24"/>
        <v>No</v>
      </c>
    </row>
    <row r="170" spans="1:12" x14ac:dyDescent="0.25">
      <c r="A170" s="144" t="s">
        <v>1334</v>
      </c>
      <c r="B170" s="23" t="s">
        <v>213</v>
      </c>
      <c r="C170" s="28">
        <v>2774.0802812000002</v>
      </c>
      <c r="D170" s="7" t="str">
        <f t="shared" si="21"/>
        <v>N/A</v>
      </c>
      <c r="E170" s="28">
        <v>2798.6230145</v>
      </c>
      <c r="F170" s="7" t="str">
        <f t="shared" si="22"/>
        <v>N/A</v>
      </c>
      <c r="G170" s="28">
        <v>230.51932686999999</v>
      </c>
      <c r="H170" s="7" t="str">
        <f t="shared" si="23"/>
        <v>N/A</v>
      </c>
      <c r="I170" s="8">
        <v>0.88470000000000004</v>
      </c>
      <c r="J170" s="8">
        <v>-91.8</v>
      </c>
      <c r="K170" s="27" t="s">
        <v>734</v>
      </c>
      <c r="L170" s="87" t="str">
        <f t="shared" si="24"/>
        <v>No</v>
      </c>
    </row>
    <row r="171" spans="1:12" x14ac:dyDescent="0.25">
      <c r="A171" s="144" t="s">
        <v>85</v>
      </c>
      <c r="B171" s="23" t="s">
        <v>213</v>
      </c>
      <c r="C171" s="4">
        <v>9.7614406656000003</v>
      </c>
      <c r="D171" s="7" t="str">
        <f t="shared" ref="D171:D202" si="25">IF($B171="N/A","N/A",IF(C171&gt;10,"No",IF(C171&lt;-10,"No","Yes")))</f>
        <v>N/A</v>
      </c>
      <c r="E171" s="4">
        <v>8.8160866483000007</v>
      </c>
      <c r="F171" s="7" t="str">
        <f t="shared" ref="F171:F202" si="26">IF($B171="N/A","N/A",IF(E171&gt;10,"No",IF(E171&lt;-10,"No","Yes")))</f>
        <v>N/A</v>
      </c>
      <c r="G171" s="4">
        <v>7.6241221652000002</v>
      </c>
      <c r="H171" s="7" t="str">
        <f t="shared" ref="H171:H202" si="27">IF($B171="N/A","N/A",IF(G171&gt;10,"No",IF(G171&lt;-10,"No","Yes")))</f>
        <v>N/A</v>
      </c>
      <c r="I171" s="8">
        <v>-9.68</v>
      </c>
      <c r="J171" s="8">
        <v>-13.5</v>
      </c>
      <c r="K171" s="27" t="s">
        <v>734</v>
      </c>
      <c r="L171" s="87" t="str">
        <f t="shared" ref="L171:L202" si="28">IF(J171="Div by 0", "N/A", IF(K171="N/A","N/A", IF(J171&gt;VALUE(MID(K171,1,2)), "No", IF(J171&lt;-1*VALUE(MID(K171,1,2)), "No", "Yes"))))</f>
        <v>Yes</v>
      </c>
    </row>
    <row r="172" spans="1:12" x14ac:dyDescent="0.25">
      <c r="A172" s="144" t="s">
        <v>462</v>
      </c>
      <c r="B172" s="23" t="s">
        <v>213</v>
      </c>
      <c r="C172" s="4">
        <v>20.803052326</v>
      </c>
      <c r="D172" s="7" t="str">
        <f t="shared" si="25"/>
        <v>N/A</v>
      </c>
      <c r="E172" s="4">
        <v>20.074982958</v>
      </c>
      <c r="F172" s="7" t="str">
        <f t="shared" si="26"/>
        <v>N/A</v>
      </c>
      <c r="G172" s="4">
        <v>9.1370558376000002</v>
      </c>
      <c r="H172" s="7" t="str">
        <f t="shared" si="27"/>
        <v>N/A</v>
      </c>
      <c r="I172" s="8">
        <v>-3.5</v>
      </c>
      <c r="J172" s="8">
        <v>-54.5</v>
      </c>
      <c r="K172" s="27" t="s">
        <v>734</v>
      </c>
      <c r="L172" s="87" t="str">
        <f t="shared" si="28"/>
        <v>No</v>
      </c>
    </row>
    <row r="173" spans="1:12" x14ac:dyDescent="0.25">
      <c r="A173" s="144" t="s">
        <v>463</v>
      </c>
      <c r="B173" s="23" t="s">
        <v>213</v>
      </c>
      <c r="C173" s="4">
        <v>21.897106108999999</v>
      </c>
      <c r="D173" s="7" t="str">
        <f t="shared" si="25"/>
        <v>N/A</v>
      </c>
      <c r="E173" s="4">
        <v>21.168256131</v>
      </c>
      <c r="F173" s="7" t="str">
        <f t="shared" si="26"/>
        <v>N/A</v>
      </c>
      <c r="G173" s="4">
        <v>13.738738739</v>
      </c>
      <c r="H173" s="7" t="str">
        <f t="shared" si="27"/>
        <v>N/A</v>
      </c>
      <c r="I173" s="8">
        <v>-3.33</v>
      </c>
      <c r="J173" s="8">
        <v>-35.1</v>
      </c>
      <c r="K173" s="27" t="s">
        <v>734</v>
      </c>
      <c r="L173" s="87" t="str">
        <f t="shared" si="28"/>
        <v>No</v>
      </c>
    </row>
    <row r="174" spans="1:12" x14ac:dyDescent="0.25">
      <c r="A174" s="110" t="s">
        <v>464</v>
      </c>
      <c r="B174" s="23" t="s">
        <v>213</v>
      </c>
      <c r="C174" s="4">
        <v>6.9834413247000002</v>
      </c>
      <c r="D174" s="7" t="str">
        <f t="shared" si="25"/>
        <v>N/A</v>
      </c>
      <c r="E174" s="4">
        <v>6.7062831257999997</v>
      </c>
      <c r="F174" s="7" t="str">
        <f t="shared" si="26"/>
        <v>N/A</v>
      </c>
      <c r="G174" s="4">
        <v>0.51585304480000005</v>
      </c>
      <c r="H174" s="7" t="str">
        <f t="shared" si="27"/>
        <v>N/A</v>
      </c>
      <c r="I174" s="8">
        <v>-3.97</v>
      </c>
      <c r="J174" s="8">
        <v>-92.3</v>
      </c>
      <c r="K174" s="27" t="s">
        <v>734</v>
      </c>
      <c r="L174" s="87" t="str">
        <f t="shared" si="28"/>
        <v>No</v>
      </c>
    </row>
    <row r="175" spans="1:12" x14ac:dyDescent="0.25">
      <c r="A175" s="110" t="s">
        <v>465</v>
      </c>
      <c r="B175" s="23" t="s">
        <v>213</v>
      </c>
      <c r="C175" s="4">
        <v>11.223889652</v>
      </c>
      <c r="D175" s="7" t="str">
        <f t="shared" si="25"/>
        <v>N/A</v>
      </c>
      <c r="E175" s="4">
        <v>9.5418139084</v>
      </c>
      <c r="F175" s="7" t="str">
        <f t="shared" si="26"/>
        <v>N/A</v>
      </c>
      <c r="G175" s="4">
        <v>1.7416225750000001</v>
      </c>
      <c r="H175" s="7" t="str">
        <f t="shared" si="27"/>
        <v>N/A</v>
      </c>
      <c r="I175" s="8">
        <v>-15</v>
      </c>
      <c r="J175" s="8">
        <v>-81.7</v>
      </c>
      <c r="K175" s="27" t="s">
        <v>734</v>
      </c>
      <c r="L175" s="87" t="str">
        <f t="shared" si="28"/>
        <v>No</v>
      </c>
    </row>
    <row r="176" spans="1:12" x14ac:dyDescent="0.25">
      <c r="A176" s="110" t="s">
        <v>1335</v>
      </c>
      <c r="B176" s="23" t="s">
        <v>213</v>
      </c>
      <c r="C176" s="4">
        <v>0.70855031570000004</v>
      </c>
      <c r="D176" s="7" t="str">
        <f t="shared" si="25"/>
        <v>N/A</v>
      </c>
      <c r="E176" s="4">
        <v>0.71794787250000003</v>
      </c>
      <c r="F176" s="7" t="str">
        <f t="shared" si="26"/>
        <v>N/A</v>
      </c>
      <c r="G176" s="4">
        <v>0.62618299109999997</v>
      </c>
      <c r="H176" s="7" t="str">
        <f t="shared" si="27"/>
        <v>N/A</v>
      </c>
      <c r="I176" s="8">
        <v>1.3260000000000001</v>
      </c>
      <c r="J176" s="8">
        <v>-12.8</v>
      </c>
      <c r="K176" s="27" t="s">
        <v>734</v>
      </c>
      <c r="L176" s="87" t="str">
        <f t="shared" si="28"/>
        <v>Yes</v>
      </c>
    </row>
    <row r="177" spans="1:12" x14ac:dyDescent="0.25">
      <c r="A177" s="110" t="s">
        <v>1336</v>
      </c>
      <c r="B177" s="23" t="s">
        <v>213</v>
      </c>
      <c r="C177" s="4">
        <v>12.645348837</v>
      </c>
      <c r="D177" s="7" t="str">
        <f t="shared" si="25"/>
        <v>N/A</v>
      </c>
      <c r="E177" s="4">
        <v>12.695978187</v>
      </c>
      <c r="F177" s="7" t="str">
        <f t="shared" si="26"/>
        <v>N/A</v>
      </c>
      <c r="G177" s="4">
        <v>7.3604060913999998</v>
      </c>
      <c r="H177" s="7" t="str">
        <f t="shared" si="27"/>
        <v>N/A</v>
      </c>
      <c r="I177" s="8">
        <v>0.40039999999999998</v>
      </c>
      <c r="J177" s="8">
        <v>-42</v>
      </c>
      <c r="K177" s="27" t="s">
        <v>734</v>
      </c>
      <c r="L177" s="87" t="str">
        <f t="shared" si="28"/>
        <v>No</v>
      </c>
    </row>
    <row r="178" spans="1:12" x14ac:dyDescent="0.25">
      <c r="A178" s="110" t="s">
        <v>1337</v>
      </c>
      <c r="B178" s="23" t="s">
        <v>213</v>
      </c>
      <c r="C178" s="4">
        <v>6.2540192925999998</v>
      </c>
      <c r="D178" s="7" t="str">
        <f t="shared" si="25"/>
        <v>N/A</v>
      </c>
      <c r="E178" s="4">
        <v>6.3249318801000003</v>
      </c>
      <c r="F178" s="7" t="str">
        <f t="shared" si="26"/>
        <v>N/A</v>
      </c>
      <c r="G178" s="4">
        <v>7.2072072071999997</v>
      </c>
      <c r="H178" s="7" t="str">
        <f t="shared" si="27"/>
        <v>N/A</v>
      </c>
      <c r="I178" s="8">
        <v>1.1339999999999999</v>
      </c>
      <c r="J178" s="8">
        <v>13.95</v>
      </c>
      <c r="K178" s="27" t="s">
        <v>734</v>
      </c>
      <c r="L178" s="87" t="str">
        <f t="shared" si="28"/>
        <v>Yes</v>
      </c>
    </row>
    <row r="179" spans="1:12" x14ac:dyDescent="0.25">
      <c r="A179" s="110" t="s">
        <v>1338</v>
      </c>
      <c r="B179" s="23" t="s">
        <v>213</v>
      </c>
      <c r="C179" s="4">
        <v>0.21506754040000001</v>
      </c>
      <c r="D179" s="7" t="str">
        <f t="shared" si="25"/>
        <v>N/A</v>
      </c>
      <c r="E179" s="4">
        <v>0.2213204336</v>
      </c>
      <c r="F179" s="7" t="str">
        <f t="shared" si="26"/>
        <v>N/A</v>
      </c>
      <c r="G179" s="4">
        <v>5.0327126299999997E-2</v>
      </c>
      <c r="H179" s="7" t="str">
        <f t="shared" si="27"/>
        <v>N/A</v>
      </c>
      <c r="I179" s="8">
        <v>2.907</v>
      </c>
      <c r="J179" s="8">
        <v>-77.3</v>
      </c>
      <c r="K179" s="27" t="s">
        <v>734</v>
      </c>
      <c r="L179" s="87" t="str">
        <f t="shared" si="28"/>
        <v>No</v>
      </c>
    </row>
    <row r="180" spans="1:12" x14ac:dyDescent="0.25">
      <c r="A180" s="110" t="s">
        <v>1339</v>
      </c>
      <c r="B180" s="23" t="s">
        <v>213</v>
      </c>
      <c r="C180" s="4">
        <v>0.47206022559999999</v>
      </c>
      <c r="D180" s="7" t="str">
        <f t="shared" si="25"/>
        <v>N/A</v>
      </c>
      <c r="E180" s="4">
        <v>0.52087194569999995</v>
      </c>
      <c r="F180" s="7" t="str">
        <f t="shared" si="26"/>
        <v>N/A</v>
      </c>
      <c r="G180" s="4">
        <v>0.27924750149999999</v>
      </c>
      <c r="H180" s="7" t="str">
        <f t="shared" si="27"/>
        <v>N/A</v>
      </c>
      <c r="I180" s="8">
        <v>10.34</v>
      </c>
      <c r="J180" s="8">
        <v>-46.4</v>
      </c>
      <c r="K180" s="27" t="s">
        <v>734</v>
      </c>
      <c r="L180" s="87" t="str">
        <f t="shared" si="28"/>
        <v>No</v>
      </c>
    </row>
    <row r="181" spans="1:12" x14ac:dyDescent="0.25">
      <c r="A181" s="110" t="s">
        <v>86</v>
      </c>
      <c r="B181" s="23" t="s">
        <v>213</v>
      </c>
      <c r="C181" s="4">
        <v>0.59536029560000003</v>
      </c>
      <c r="D181" s="7" t="str">
        <f t="shared" si="25"/>
        <v>N/A</v>
      </c>
      <c r="E181" s="4">
        <v>5.8553386912000001</v>
      </c>
      <c r="F181" s="7" t="str">
        <f t="shared" si="26"/>
        <v>N/A</v>
      </c>
      <c r="G181" s="4">
        <v>28.196049199000001</v>
      </c>
      <c r="H181" s="7" t="str">
        <f t="shared" si="27"/>
        <v>N/A</v>
      </c>
      <c r="I181" s="8">
        <v>883.5</v>
      </c>
      <c r="J181" s="8">
        <v>381.5</v>
      </c>
      <c r="K181" s="27" t="s">
        <v>734</v>
      </c>
      <c r="L181" s="87" t="str">
        <f t="shared" si="28"/>
        <v>No</v>
      </c>
    </row>
    <row r="182" spans="1:12" x14ac:dyDescent="0.25">
      <c r="A182" s="110" t="s">
        <v>87</v>
      </c>
      <c r="B182" s="23" t="s">
        <v>213</v>
      </c>
      <c r="C182" s="4">
        <v>68.148546824999997</v>
      </c>
      <c r="D182" s="7" t="str">
        <f t="shared" si="25"/>
        <v>N/A</v>
      </c>
      <c r="E182" s="4">
        <v>67.721332915999994</v>
      </c>
      <c r="F182" s="7" t="str">
        <f t="shared" si="26"/>
        <v>N/A</v>
      </c>
      <c r="G182" s="4">
        <v>65.760066656000006</v>
      </c>
      <c r="H182" s="7" t="str">
        <f t="shared" si="27"/>
        <v>N/A</v>
      </c>
      <c r="I182" s="8">
        <v>-0.627</v>
      </c>
      <c r="J182" s="8">
        <v>-2.9</v>
      </c>
      <c r="K182" s="27" t="s">
        <v>734</v>
      </c>
      <c r="L182" s="87" t="str">
        <f t="shared" si="28"/>
        <v>Yes</v>
      </c>
    </row>
    <row r="183" spans="1:12" x14ac:dyDescent="0.25">
      <c r="A183" s="110" t="s">
        <v>466</v>
      </c>
      <c r="B183" s="23" t="s">
        <v>213</v>
      </c>
      <c r="C183" s="4">
        <v>76.689680233000004</v>
      </c>
      <c r="D183" s="7" t="str">
        <f t="shared" si="25"/>
        <v>N/A</v>
      </c>
      <c r="E183" s="4">
        <v>78.698023176999996</v>
      </c>
      <c r="F183" s="7" t="str">
        <f t="shared" si="26"/>
        <v>N/A</v>
      </c>
      <c r="G183" s="4">
        <v>17.766497462</v>
      </c>
      <c r="H183" s="7" t="str">
        <f t="shared" si="27"/>
        <v>N/A</v>
      </c>
      <c r="I183" s="8">
        <v>2.6190000000000002</v>
      </c>
      <c r="J183" s="8">
        <v>-77.400000000000006</v>
      </c>
      <c r="K183" s="27" t="s">
        <v>734</v>
      </c>
      <c r="L183" s="87" t="str">
        <f t="shared" si="28"/>
        <v>No</v>
      </c>
    </row>
    <row r="184" spans="1:12" x14ac:dyDescent="0.25">
      <c r="A184" s="110" t="s">
        <v>467</v>
      </c>
      <c r="B184" s="23" t="s">
        <v>213</v>
      </c>
      <c r="C184" s="4">
        <v>89.440514468999993</v>
      </c>
      <c r="D184" s="7" t="str">
        <f t="shared" si="25"/>
        <v>N/A</v>
      </c>
      <c r="E184" s="4">
        <v>89.121253405999994</v>
      </c>
      <c r="F184" s="7" t="str">
        <f t="shared" si="26"/>
        <v>N/A</v>
      </c>
      <c r="G184" s="4">
        <v>38.738738738999999</v>
      </c>
      <c r="H184" s="7" t="str">
        <f t="shared" si="27"/>
        <v>N/A</v>
      </c>
      <c r="I184" s="8">
        <v>-0.35699999999999998</v>
      </c>
      <c r="J184" s="8">
        <v>-56.5</v>
      </c>
      <c r="K184" s="27" t="s">
        <v>734</v>
      </c>
      <c r="L184" s="87" t="str">
        <f t="shared" si="28"/>
        <v>No</v>
      </c>
    </row>
    <row r="185" spans="1:12" x14ac:dyDescent="0.25">
      <c r="A185" s="110" t="s">
        <v>468</v>
      </c>
      <c r="B185" s="23" t="s">
        <v>213</v>
      </c>
      <c r="C185" s="4">
        <v>62.695696208999998</v>
      </c>
      <c r="D185" s="7" t="str">
        <f t="shared" si="25"/>
        <v>N/A</v>
      </c>
      <c r="E185" s="4">
        <v>62.023605482999997</v>
      </c>
      <c r="F185" s="7" t="str">
        <f t="shared" si="26"/>
        <v>N/A</v>
      </c>
      <c r="G185" s="4">
        <v>15.223955712</v>
      </c>
      <c r="H185" s="7" t="str">
        <f t="shared" si="27"/>
        <v>N/A</v>
      </c>
      <c r="I185" s="8">
        <v>-1.07</v>
      </c>
      <c r="J185" s="8">
        <v>-75.5</v>
      </c>
      <c r="K185" s="27" t="s">
        <v>734</v>
      </c>
      <c r="L185" s="87" t="str">
        <f t="shared" si="28"/>
        <v>No</v>
      </c>
    </row>
    <row r="186" spans="1:12" x14ac:dyDescent="0.25">
      <c r="A186" s="110" t="s">
        <v>469</v>
      </c>
      <c r="B186" s="23" t="s">
        <v>213</v>
      </c>
      <c r="C186" s="4">
        <v>71.486324182999994</v>
      </c>
      <c r="D186" s="7" t="str">
        <f t="shared" si="25"/>
        <v>N/A</v>
      </c>
      <c r="E186" s="4">
        <v>70.958300041000001</v>
      </c>
      <c r="F186" s="7" t="str">
        <f t="shared" si="26"/>
        <v>N/A</v>
      </c>
      <c r="G186" s="4">
        <v>21.244855966999999</v>
      </c>
      <c r="H186" s="7" t="str">
        <f t="shared" si="27"/>
        <v>N/A</v>
      </c>
      <c r="I186" s="8">
        <v>-0.73899999999999999</v>
      </c>
      <c r="J186" s="8">
        <v>-70.099999999999994</v>
      </c>
      <c r="K186" s="27" t="s">
        <v>734</v>
      </c>
      <c r="L186" s="87" t="str">
        <f t="shared" si="28"/>
        <v>No</v>
      </c>
    </row>
    <row r="187" spans="1:12" x14ac:dyDescent="0.25">
      <c r="A187" s="110" t="s">
        <v>116</v>
      </c>
      <c r="B187" s="23" t="s">
        <v>213</v>
      </c>
      <c r="C187" s="4">
        <v>88.387397085000003</v>
      </c>
      <c r="D187" s="7" t="str">
        <f t="shared" si="25"/>
        <v>N/A</v>
      </c>
      <c r="E187" s="4">
        <v>87.934464245000001</v>
      </c>
      <c r="F187" s="7" t="str">
        <f t="shared" si="26"/>
        <v>N/A</v>
      </c>
      <c r="G187" s="4">
        <v>82.892577993000003</v>
      </c>
      <c r="H187" s="7" t="str">
        <f t="shared" si="27"/>
        <v>N/A</v>
      </c>
      <c r="I187" s="8">
        <v>-0.51200000000000001</v>
      </c>
      <c r="J187" s="8">
        <v>-5.73</v>
      </c>
      <c r="K187" s="27" t="s">
        <v>734</v>
      </c>
      <c r="L187" s="87" t="str">
        <f t="shared" si="28"/>
        <v>Yes</v>
      </c>
    </row>
    <row r="188" spans="1:12" x14ac:dyDescent="0.25">
      <c r="A188" s="110" t="s">
        <v>470</v>
      </c>
      <c r="B188" s="23" t="s">
        <v>213</v>
      </c>
      <c r="C188" s="4">
        <v>85.192587208999996</v>
      </c>
      <c r="D188" s="7" t="str">
        <f t="shared" si="25"/>
        <v>N/A</v>
      </c>
      <c r="E188" s="4">
        <v>86.281526925999998</v>
      </c>
      <c r="F188" s="7" t="str">
        <f t="shared" si="26"/>
        <v>N/A</v>
      </c>
      <c r="G188" s="4">
        <v>22.335025381000001</v>
      </c>
      <c r="H188" s="7" t="str">
        <f t="shared" si="27"/>
        <v>N/A</v>
      </c>
      <c r="I188" s="8">
        <v>1.278</v>
      </c>
      <c r="J188" s="8">
        <v>-74.099999999999994</v>
      </c>
      <c r="K188" s="27" t="s">
        <v>734</v>
      </c>
      <c r="L188" s="87" t="str">
        <f t="shared" si="28"/>
        <v>No</v>
      </c>
    </row>
    <row r="189" spans="1:12" x14ac:dyDescent="0.25">
      <c r="A189" s="110" t="s">
        <v>471</v>
      </c>
      <c r="B189" s="23" t="s">
        <v>213</v>
      </c>
      <c r="C189" s="4">
        <v>94.758842443999995</v>
      </c>
      <c r="D189" s="7" t="str">
        <f t="shared" si="25"/>
        <v>N/A</v>
      </c>
      <c r="E189" s="4">
        <v>94.931880109000005</v>
      </c>
      <c r="F189" s="7" t="str">
        <f t="shared" si="26"/>
        <v>N/A</v>
      </c>
      <c r="G189" s="4">
        <v>43.468468467999998</v>
      </c>
      <c r="H189" s="7" t="str">
        <f t="shared" si="27"/>
        <v>N/A</v>
      </c>
      <c r="I189" s="8">
        <v>0.18260000000000001</v>
      </c>
      <c r="J189" s="8">
        <v>-54.2</v>
      </c>
      <c r="K189" s="27" t="s">
        <v>734</v>
      </c>
      <c r="L189" s="87" t="str">
        <f t="shared" si="28"/>
        <v>No</v>
      </c>
    </row>
    <row r="190" spans="1:12" x14ac:dyDescent="0.25">
      <c r="A190" s="110" t="s">
        <v>472</v>
      </c>
      <c r="B190" s="23" t="s">
        <v>213</v>
      </c>
      <c r="C190" s="4">
        <v>91.763065733999994</v>
      </c>
      <c r="D190" s="7" t="str">
        <f t="shared" si="25"/>
        <v>N/A</v>
      </c>
      <c r="E190" s="4">
        <v>92.457752760000005</v>
      </c>
      <c r="F190" s="7" t="str">
        <f t="shared" si="26"/>
        <v>N/A</v>
      </c>
      <c r="G190" s="4">
        <v>32.737795671999997</v>
      </c>
      <c r="H190" s="7" t="str">
        <f t="shared" si="27"/>
        <v>N/A</v>
      </c>
      <c r="I190" s="8">
        <v>0.75700000000000001</v>
      </c>
      <c r="J190" s="8">
        <v>-64.599999999999994</v>
      </c>
      <c r="K190" s="27" t="s">
        <v>734</v>
      </c>
      <c r="L190" s="87" t="str">
        <f t="shared" si="28"/>
        <v>No</v>
      </c>
    </row>
    <row r="191" spans="1:12" x14ac:dyDescent="0.25">
      <c r="A191" s="110" t="s">
        <v>473</v>
      </c>
      <c r="B191" s="23" t="s">
        <v>213</v>
      </c>
      <c r="C191" s="4">
        <v>84.403130145999995</v>
      </c>
      <c r="D191" s="7" t="str">
        <f t="shared" si="25"/>
        <v>N/A</v>
      </c>
      <c r="E191" s="4">
        <v>83.317270597999993</v>
      </c>
      <c r="F191" s="7" t="str">
        <f t="shared" si="26"/>
        <v>N/A</v>
      </c>
      <c r="G191" s="4">
        <v>23.618459730000001</v>
      </c>
      <c r="H191" s="7" t="str">
        <f t="shared" si="27"/>
        <v>N/A</v>
      </c>
      <c r="I191" s="8">
        <v>-1.29</v>
      </c>
      <c r="J191" s="8">
        <v>-71.7</v>
      </c>
      <c r="K191" s="27" t="s">
        <v>734</v>
      </c>
      <c r="L191" s="87" t="str">
        <f t="shared" si="28"/>
        <v>No</v>
      </c>
    </row>
    <row r="192" spans="1:12" x14ac:dyDescent="0.25">
      <c r="A192" s="110" t="s">
        <v>1340</v>
      </c>
      <c r="B192" s="23" t="s">
        <v>213</v>
      </c>
      <c r="C192" s="24">
        <v>6.7736118976000004</v>
      </c>
      <c r="D192" s="7" t="str">
        <f t="shared" si="25"/>
        <v>N/A</v>
      </c>
      <c r="E192" s="24">
        <v>6.8068346500999999</v>
      </c>
      <c r="F192" s="7" t="str">
        <f t="shared" si="26"/>
        <v>N/A</v>
      </c>
      <c r="G192" s="24">
        <v>6.9427403802000001</v>
      </c>
      <c r="H192" s="7" t="str">
        <f t="shared" si="27"/>
        <v>N/A</v>
      </c>
      <c r="I192" s="8">
        <v>0.49049999999999999</v>
      </c>
      <c r="J192" s="8">
        <v>1.9970000000000001</v>
      </c>
      <c r="K192" s="27" t="s">
        <v>734</v>
      </c>
      <c r="L192" s="87" t="str">
        <f t="shared" si="28"/>
        <v>Yes</v>
      </c>
    </row>
    <row r="193" spans="1:12" x14ac:dyDescent="0.25">
      <c r="A193" s="110" t="s">
        <v>1341</v>
      </c>
      <c r="B193" s="23" t="s">
        <v>213</v>
      </c>
      <c r="C193" s="24">
        <v>10.986026201</v>
      </c>
      <c r="D193" s="7" t="str">
        <f t="shared" si="25"/>
        <v>N/A</v>
      </c>
      <c r="E193" s="24">
        <v>11.592529710999999</v>
      </c>
      <c r="F193" s="7" t="str">
        <f t="shared" si="26"/>
        <v>N/A</v>
      </c>
      <c r="G193" s="24">
        <v>8.9166666666999994</v>
      </c>
      <c r="H193" s="7" t="str">
        <f t="shared" si="27"/>
        <v>N/A</v>
      </c>
      <c r="I193" s="8">
        <v>5.5209999999999999</v>
      </c>
      <c r="J193" s="8">
        <v>-23.1</v>
      </c>
      <c r="K193" s="27" t="s">
        <v>734</v>
      </c>
      <c r="L193" s="87" t="str">
        <f t="shared" si="28"/>
        <v>Yes</v>
      </c>
    </row>
    <row r="194" spans="1:12" x14ac:dyDescent="0.25">
      <c r="A194" s="110" t="s">
        <v>1342</v>
      </c>
      <c r="B194" s="23" t="s">
        <v>213</v>
      </c>
      <c r="C194" s="24">
        <v>13.238179148</v>
      </c>
      <c r="D194" s="7" t="str">
        <f t="shared" si="25"/>
        <v>N/A</v>
      </c>
      <c r="E194" s="24">
        <v>13.259372486</v>
      </c>
      <c r="F194" s="7" t="str">
        <f t="shared" si="26"/>
        <v>N/A</v>
      </c>
      <c r="G194" s="24">
        <v>9.0491803279000003</v>
      </c>
      <c r="H194" s="7" t="str">
        <f t="shared" si="27"/>
        <v>N/A</v>
      </c>
      <c r="I194" s="8">
        <v>0.16009999999999999</v>
      </c>
      <c r="J194" s="8">
        <v>-31.8</v>
      </c>
      <c r="K194" s="27" t="s">
        <v>734</v>
      </c>
      <c r="L194" s="87" t="str">
        <f t="shared" si="28"/>
        <v>No</v>
      </c>
    </row>
    <row r="195" spans="1:12" x14ac:dyDescent="0.25">
      <c r="A195" s="110" t="s">
        <v>1343</v>
      </c>
      <c r="B195" s="23" t="s">
        <v>213</v>
      </c>
      <c r="C195" s="24">
        <v>5.3983050846999996</v>
      </c>
      <c r="D195" s="7" t="str">
        <f t="shared" si="25"/>
        <v>N/A</v>
      </c>
      <c r="E195" s="24">
        <v>5.2345090562000003</v>
      </c>
      <c r="F195" s="7" t="str">
        <f t="shared" si="26"/>
        <v>N/A</v>
      </c>
      <c r="G195" s="24">
        <v>5.8048780488</v>
      </c>
      <c r="H195" s="7" t="str">
        <f t="shared" si="27"/>
        <v>N/A</v>
      </c>
      <c r="I195" s="8">
        <v>-3.03</v>
      </c>
      <c r="J195" s="8">
        <v>10.9</v>
      </c>
      <c r="K195" s="27" t="s">
        <v>734</v>
      </c>
      <c r="L195" s="87" t="str">
        <f t="shared" si="28"/>
        <v>Yes</v>
      </c>
    </row>
    <row r="196" spans="1:12" x14ac:dyDescent="0.25">
      <c r="A196" s="110" t="s">
        <v>1344</v>
      </c>
      <c r="B196" s="23" t="s">
        <v>213</v>
      </c>
      <c r="C196" s="24">
        <v>6.2947406161000004</v>
      </c>
      <c r="D196" s="7" t="str">
        <f t="shared" si="25"/>
        <v>N/A</v>
      </c>
      <c r="E196" s="24">
        <v>6.4873241058</v>
      </c>
      <c r="F196" s="7" t="str">
        <f t="shared" si="26"/>
        <v>N/A</v>
      </c>
      <c r="G196" s="24">
        <v>8.5527426159999997</v>
      </c>
      <c r="H196" s="7" t="str">
        <f t="shared" si="27"/>
        <v>N/A</v>
      </c>
      <c r="I196" s="8">
        <v>3.0590000000000002</v>
      </c>
      <c r="J196" s="8">
        <v>31.84</v>
      </c>
      <c r="K196" s="27" t="s">
        <v>734</v>
      </c>
      <c r="L196" s="87" t="str">
        <f t="shared" si="28"/>
        <v>No</v>
      </c>
    </row>
    <row r="197" spans="1:12" x14ac:dyDescent="0.25">
      <c r="A197" s="110" t="s">
        <v>1345</v>
      </c>
      <c r="B197" s="23" t="s">
        <v>213</v>
      </c>
      <c r="C197" s="24">
        <v>132.72716075</v>
      </c>
      <c r="D197" s="7" t="str">
        <f t="shared" si="25"/>
        <v>N/A</v>
      </c>
      <c r="E197" s="24">
        <v>148.62820513</v>
      </c>
      <c r="F197" s="7" t="str">
        <f t="shared" si="26"/>
        <v>N/A</v>
      </c>
      <c r="G197" s="24">
        <v>218.17666790999999</v>
      </c>
      <c r="H197" s="7" t="str">
        <f t="shared" si="27"/>
        <v>N/A</v>
      </c>
      <c r="I197" s="8">
        <v>11.98</v>
      </c>
      <c r="J197" s="8">
        <v>46.79</v>
      </c>
      <c r="K197" s="27" t="s">
        <v>734</v>
      </c>
      <c r="L197" s="87" t="str">
        <f t="shared" si="28"/>
        <v>No</v>
      </c>
    </row>
    <row r="198" spans="1:12" x14ac:dyDescent="0.25">
      <c r="A198" s="110" t="s">
        <v>1346</v>
      </c>
      <c r="B198" s="23" t="s">
        <v>213</v>
      </c>
      <c r="C198" s="24">
        <v>211.49712643999999</v>
      </c>
      <c r="D198" s="7" t="str">
        <f t="shared" si="25"/>
        <v>N/A</v>
      </c>
      <c r="E198" s="24">
        <v>234.57449664000001</v>
      </c>
      <c r="F198" s="7" t="str">
        <f t="shared" si="26"/>
        <v>N/A</v>
      </c>
      <c r="G198" s="24">
        <v>63.586206896999997</v>
      </c>
      <c r="H198" s="7" t="str">
        <f t="shared" si="27"/>
        <v>N/A</v>
      </c>
      <c r="I198" s="8">
        <v>10.91</v>
      </c>
      <c r="J198" s="8">
        <v>-72.900000000000006</v>
      </c>
      <c r="K198" s="27" t="s">
        <v>734</v>
      </c>
      <c r="L198" s="87" t="str">
        <f t="shared" si="28"/>
        <v>No</v>
      </c>
    </row>
    <row r="199" spans="1:12" x14ac:dyDescent="0.25">
      <c r="A199" s="110" t="s">
        <v>1347</v>
      </c>
      <c r="B199" s="23" t="s">
        <v>213</v>
      </c>
      <c r="C199" s="24">
        <v>178.39125963999999</v>
      </c>
      <c r="D199" s="7" t="str">
        <f t="shared" si="25"/>
        <v>N/A</v>
      </c>
      <c r="E199" s="24">
        <v>204.97845988</v>
      </c>
      <c r="F199" s="7" t="str">
        <f t="shared" si="26"/>
        <v>N/A</v>
      </c>
      <c r="G199" s="24">
        <v>36.46875</v>
      </c>
      <c r="H199" s="7" t="str">
        <f t="shared" si="27"/>
        <v>N/A</v>
      </c>
      <c r="I199" s="8">
        <v>14.9</v>
      </c>
      <c r="J199" s="8">
        <v>-82.2</v>
      </c>
      <c r="K199" s="27" t="s">
        <v>734</v>
      </c>
      <c r="L199" s="87" t="str">
        <f t="shared" si="28"/>
        <v>No</v>
      </c>
    </row>
    <row r="200" spans="1:12" x14ac:dyDescent="0.25">
      <c r="A200" s="110" t="s">
        <v>1348</v>
      </c>
      <c r="B200" s="23" t="s">
        <v>213</v>
      </c>
      <c r="C200" s="24">
        <v>49.173049644999999</v>
      </c>
      <c r="D200" s="7" t="str">
        <f t="shared" si="25"/>
        <v>N/A</v>
      </c>
      <c r="E200" s="24">
        <v>86.419532325000006</v>
      </c>
      <c r="F200" s="7" t="str">
        <f t="shared" si="26"/>
        <v>N/A</v>
      </c>
      <c r="G200" s="24">
        <v>7.25</v>
      </c>
      <c r="H200" s="7" t="str">
        <f t="shared" si="27"/>
        <v>N/A</v>
      </c>
      <c r="I200" s="8">
        <v>75.75</v>
      </c>
      <c r="J200" s="8">
        <v>-91.6</v>
      </c>
      <c r="K200" s="27" t="s">
        <v>734</v>
      </c>
      <c r="L200" s="87" t="str">
        <f t="shared" si="28"/>
        <v>No</v>
      </c>
    </row>
    <row r="201" spans="1:12" x14ac:dyDescent="0.25">
      <c r="A201" s="110" t="s">
        <v>1349</v>
      </c>
      <c r="B201" s="23" t="s">
        <v>213</v>
      </c>
      <c r="C201" s="24">
        <v>77.163278688999995</v>
      </c>
      <c r="D201" s="7" t="str">
        <f t="shared" si="25"/>
        <v>N/A</v>
      </c>
      <c r="E201" s="24">
        <v>83.553505534999999</v>
      </c>
      <c r="F201" s="7" t="str">
        <f t="shared" si="26"/>
        <v>N/A</v>
      </c>
      <c r="G201" s="24">
        <v>97.973684211000005</v>
      </c>
      <c r="H201" s="7" t="str">
        <f t="shared" si="27"/>
        <v>N/A</v>
      </c>
      <c r="I201" s="8">
        <v>8.2810000000000006</v>
      </c>
      <c r="J201" s="8">
        <v>17.260000000000002</v>
      </c>
      <c r="K201" s="27" t="s">
        <v>734</v>
      </c>
      <c r="L201" s="87" t="str">
        <f t="shared" si="28"/>
        <v>Yes</v>
      </c>
    </row>
    <row r="202" spans="1:12" x14ac:dyDescent="0.25">
      <c r="A202" s="110" t="s">
        <v>28</v>
      </c>
      <c r="B202" s="23" t="s">
        <v>213</v>
      </c>
      <c r="C202" s="4">
        <v>2.0575742588999999</v>
      </c>
      <c r="D202" s="7" t="str">
        <f t="shared" si="25"/>
        <v>N/A</v>
      </c>
      <c r="E202" s="4">
        <v>1.7123043022</v>
      </c>
      <c r="F202" s="7" t="str">
        <f t="shared" si="26"/>
        <v>N/A</v>
      </c>
      <c r="G202" s="4">
        <v>1.5191297387</v>
      </c>
      <c r="H202" s="7" t="str">
        <f t="shared" si="27"/>
        <v>N/A</v>
      </c>
      <c r="I202" s="8">
        <v>-16.8</v>
      </c>
      <c r="J202" s="8">
        <v>-11.3</v>
      </c>
      <c r="K202" s="27" t="s">
        <v>734</v>
      </c>
      <c r="L202" s="87" t="str">
        <f t="shared" si="28"/>
        <v>Yes</v>
      </c>
    </row>
    <row r="203" spans="1:12" x14ac:dyDescent="0.25">
      <c r="A203" s="110" t="s">
        <v>123</v>
      </c>
      <c r="B203" s="23" t="s">
        <v>213</v>
      </c>
      <c r="C203" s="24">
        <v>11</v>
      </c>
      <c r="D203" s="7" t="str">
        <f t="shared" ref="D203:D213" si="29">IF($B203="N/A","N/A",IF(C203&gt;10,"No",IF(C203&lt;-10,"No","Yes")))</f>
        <v>N/A</v>
      </c>
      <c r="E203" s="24">
        <v>35</v>
      </c>
      <c r="F203" s="7" t="str">
        <f t="shared" ref="F203:F213" si="30">IF($B203="N/A","N/A",IF(E203&gt;10,"No",IF(E203&lt;-10,"No","Yes")))</f>
        <v>N/A</v>
      </c>
      <c r="G203" s="24">
        <v>23</v>
      </c>
      <c r="H203" s="7" t="str">
        <f t="shared" ref="H203:H213" si="31">IF($B203="N/A","N/A",IF(G203&gt;10,"No",IF(G203&lt;-10,"No","Yes")))</f>
        <v>N/A</v>
      </c>
      <c r="I203" s="8">
        <v>775</v>
      </c>
      <c r="J203" s="8">
        <v>-34.299999999999997</v>
      </c>
      <c r="K203" s="10" t="s">
        <v>213</v>
      </c>
      <c r="L203" s="87" t="str">
        <f t="shared" ref="L203:L213" si="32">IF(J203="Div by 0", "N/A", IF(K203="N/A","N/A", IF(J203&gt;VALUE(MID(K203,1,2)), "No", IF(J203&lt;-1*VALUE(MID(K203,1,2)), "No", "Yes"))))</f>
        <v>N/A</v>
      </c>
    </row>
    <row r="204" spans="1:12" x14ac:dyDescent="0.25">
      <c r="A204" s="110" t="s">
        <v>124</v>
      </c>
      <c r="B204" s="23" t="s">
        <v>213</v>
      </c>
      <c r="C204" s="24">
        <v>63</v>
      </c>
      <c r="D204" s="7" t="str">
        <f t="shared" si="29"/>
        <v>N/A</v>
      </c>
      <c r="E204" s="24">
        <v>202</v>
      </c>
      <c r="F204" s="7" t="str">
        <f t="shared" si="30"/>
        <v>N/A</v>
      </c>
      <c r="G204" s="24">
        <v>169</v>
      </c>
      <c r="H204" s="7" t="str">
        <f t="shared" si="31"/>
        <v>N/A</v>
      </c>
      <c r="I204" s="8">
        <v>220.6</v>
      </c>
      <c r="J204" s="8">
        <v>-16.3</v>
      </c>
      <c r="K204" s="10" t="s">
        <v>213</v>
      </c>
      <c r="L204" s="87" t="str">
        <f t="shared" si="32"/>
        <v>N/A</v>
      </c>
    </row>
    <row r="205" spans="1:12" ht="25" x14ac:dyDescent="0.25">
      <c r="A205" s="110" t="s">
        <v>1597</v>
      </c>
      <c r="B205" s="23" t="s">
        <v>213</v>
      </c>
      <c r="C205" s="24">
        <v>14</v>
      </c>
      <c r="D205" s="7" t="str">
        <f t="shared" si="29"/>
        <v>N/A</v>
      </c>
      <c r="E205" s="24">
        <v>11</v>
      </c>
      <c r="F205" s="7" t="str">
        <f t="shared" si="30"/>
        <v>N/A</v>
      </c>
      <c r="G205" s="24">
        <v>26</v>
      </c>
      <c r="H205" s="7" t="str">
        <f t="shared" si="31"/>
        <v>N/A</v>
      </c>
      <c r="I205" s="8">
        <v>-21.4</v>
      </c>
      <c r="J205" s="8">
        <v>136.4</v>
      </c>
      <c r="K205" s="10" t="s">
        <v>213</v>
      </c>
      <c r="L205" s="87" t="str">
        <f t="shared" si="32"/>
        <v>N/A</v>
      </c>
    </row>
    <row r="206" spans="1:12" ht="25" x14ac:dyDescent="0.25">
      <c r="A206" s="110" t="s">
        <v>1350</v>
      </c>
      <c r="B206" s="23" t="s">
        <v>213</v>
      </c>
      <c r="C206" s="24">
        <v>233</v>
      </c>
      <c r="D206" s="7" t="str">
        <f t="shared" si="29"/>
        <v>N/A</v>
      </c>
      <c r="E206" s="24">
        <v>338</v>
      </c>
      <c r="F206" s="7" t="str">
        <f t="shared" si="30"/>
        <v>N/A</v>
      </c>
      <c r="G206" s="24">
        <v>488</v>
      </c>
      <c r="H206" s="7" t="str">
        <f t="shared" si="31"/>
        <v>N/A</v>
      </c>
      <c r="I206" s="8">
        <v>45.06</v>
      </c>
      <c r="J206" s="8">
        <v>44.38</v>
      </c>
      <c r="K206" s="10" t="s">
        <v>213</v>
      </c>
      <c r="L206" s="87" t="str">
        <f t="shared" si="32"/>
        <v>N/A</v>
      </c>
    </row>
    <row r="207" spans="1:12" x14ac:dyDescent="0.25">
      <c r="A207" s="110" t="s">
        <v>1598</v>
      </c>
      <c r="B207" s="23" t="s">
        <v>213</v>
      </c>
      <c r="C207" s="24">
        <v>30</v>
      </c>
      <c r="D207" s="7" t="str">
        <f t="shared" si="29"/>
        <v>N/A</v>
      </c>
      <c r="E207" s="24">
        <v>79</v>
      </c>
      <c r="F207" s="7" t="str">
        <f t="shared" si="30"/>
        <v>N/A</v>
      </c>
      <c r="G207" s="24">
        <v>135</v>
      </c>
      <c r="H207" s="7" t="str">
        <f t="shared" si="31"/>
        <v>N/A</v>
      </c>
      <c r="I207" s="8">
        <v>163.30000000000001</v>
      </c>
      <c r="J207" s="8">
        <v>70.89</v>
      </c>
      <c r="K207" s="10" t="s">
        <v>213</v>
      </c>
      <c r="L207" s="87" t="str">
        <f t="shared" si="32"/>
        <v>N/A</v>
      </c>
    </row>
    <row r="208" spans="1:12" x14ac:dyDescent="0.25">
      <c r="A208" s="110" t="s">
        <v>1599</v>
      </c>
      <c r="B208" s="23" t="s">
        <v>213</v>
      </c>
      <c r="C208" s="24">
        <v>231</v>
      </c>
      <c r="D208" s="7" t="str">
        <f t="shared" si="29"/>
        <v>N/A</v>
      </c>
      <c r="E208" s="24">
        <v>715</v>
      </c>
      <c r="F208" s="7" t="str">
        <f t="shared" si="30"/>
        <v>N/A</v>
      </c>
      <c r="G208" s="24">
        <v>701</v>
      </c>
      <c r="H208" s="7" t="str">
        <f t="shared" si="31"/>
        <v>N/A</v>
      </c>
      <c r="I208" s="8">
        <v>209.5</v>
      </c>
      <c r="J208" s="8">
        <v>-1.96</v>
      </c>
      <c r="K208" s="10" t="s">
        <v>213</v>
      </c>
      <c r="L208" s="87" t="str">
        <f t="shared" si="32"/>
        <v>N/A</v>
      </c>
    </row>
    <row r="209" spans="1:12" x14ac:dyDescent="0.25">
      <c r="A209" s="110" t="s">
        <v>125</v>
      </c>
      <c r="B209" s="23" t="s">
        <v>213</v>
      </c>
      <c r="C209" s="28">
        <v>1536562</v>
      </c>
      <c r="D209" s="7" t="str">
        <f t="shared" si="29"/>
        <v>N/A</v>
      </c>
      <c r="E209" s="28">
        <v>1708395</v>
      </c>
      <c r="F209" s="7" t="str">
        <f t="shared" si="30"/>
        <v>N/A</v>
      </c>
      <c r="G209" s="28">
        <v>1820728</v>
      </c>
      <c r="H209" s="7" t="str">
        <f t="shared" si="31"/>
        <v>N/A</v>
      </c>
      <c r="I209" s="8">
        <v>11.18</v>
      </c>
      <c r="J209" s="8">
        <v>6.5750000000000002</v>
      </c>
      <c r="K209" s="10" t="s">
        <v>213</v>
      </c>
      <c r="L209" s="87" t="str">
        <f t="shared" si="32"/>
        <v>N/A</v>
      </c>
    </row>
    <row r="210" spans="1:12" x14ac:dyDescent="0.25">
      <c r="A210" s="144" t="s">
        <v>1594</v>
      </c>
      <c r="B210" s="23" t="s">
        <v>213</v>
      </c>
      <c r="C210" s="28">
        <v>1263056</v>
      </c>
      <c r="D210" s="7" t="str">
        <f t="shared" si="29"/>
        <v>N/A</v>
      </c>
      <c r="E210" s="28">
        <v>1292813</v>
      </c>
      <c r="F210" s="7" t="str">
        <f t="shared" si="30"/>
        <v>N/A</v>
      </c>
      <c r="G210" s="28">
        <v>1644324</v>
      </c>
      <c r="H210" s="7" t="str">
        <f t="shared" si="31"/>
        <v>N/A</v>
      </c>
      <c r="I210" s="8">
        <v>2.3559999999999999</v>
      </c>
      <c r="J210" s="8">
        <v>27.19</v>
      </c>
      <c r="K210" s="10" t="s">
        <v>213</v>
      </c>
      <c r="L210" s="87" t="str">
        <f t="shared" si="32"/>
        <v>N/A</v>
      </c>
    </row>
    <row r="211" spans="1:12" x14ac:dyDescent="0.25">
      <c r="A211" s="144" t="s">
        <v>1351</v>
      </c>
      <c r="B211" s="23" t="s">
        <v>213</v>
      </c>
      <c r="C211" s="28">
        <v>884395</v>
      </c>
      <c r="D211" s="7" t="str">
        <f t="shared" si="29"/>
        <v>N/A</v>
      </c>
      <c r="E211" s="28">
        <v>1708316</v>
      </c>
      <c r="F211" s="7" t="str">
        <f t="shared" si="30"/>
        <v>N/A</v>
      </c>
      <c r="G211" s="28">
        <v>1384625</v>
      </c>
      <c r="H211" s="7" t="str">
        <f t="shared" si="31"/>
        <v>N/A</v>
      </c>
      <c r="I211" s="8">
        <v>93.16</v>
      </c>
      <c r="J211" s="8">
        <v>-18.899999999999999</v>
      </c>
      <c r="K211" s="10" t="s">
        <v>213</v>
      </c>
      <c r="L211" s="87" t="str">
        <f t="shared" si="32"/>
        <v>N/A</v>
      </c>
    </row>
    <row r="212" spans="1:12" x14ac:dyDescent="0.25">
      <c r="A212" s="144" t="s">
        <v>1588</v>
      </c>
      <c r="B212" s="23" t="s">
        <v>213</v>
      </c>
      <c r="C212" s="28">
        <v>1508997</v>
      </c>
      <c r="D212" s="7" t="str">
        <f t="shared" si="29"/>
        <v>N/A</v>
      </c>
      <c r="E212" s="28">
        <v>1522840</v>
      </c>
      <c r="F212" s="7" t="str">
        <f t="shared" si="30"/>
        <v>N/A</v>
      </c>
      <c r="G212" s="28">
        <v>1818171</v>
      </c>
      <c r="H212" s="7" t="str">
        <f t="shared" si="31"/>
        <v>N/A</v>
      </c>
      <c r="I212" s="8">
        <v>0.91739999999999999</v>
      </c>
      <c r="J212" s="8">
        <v>19.39</v>
      </c>
      <c r="K212" s="10" t="s">
        <v>213</v>
      </c>
      <c r="L212" s="87" t="str">
        <f t="shared" si="32"/>
        <v>N/A</v>
      </c>
    </row>
    <row r="213" spans="1:12" x14ac:dyDescent="0.25">
      <c r="A213" s="144" t="s">
        <v>1589</v>
      </c>
      <c r="B213" s="23" t="s">
        <v>213</v>
      </c>
      <c r="C213" s="28">
        <v>617846</v>
      </c>
      <c r="D213" s="7" t="str">
        <f t="shared" si="29"/>
        <v>N/A</v>
      </c>
      <c r="E213" s="28">
        <v>836451</v>
      </c>
      <c r="F213" s="7" t="str">
        <f t="shared" si="30"/>
        <v>N/A</v>
      </c>
      <c r="G213" s="28">
        <v>751666</v>
      </c>
      <c r="H213" s="7" t="str">
        <f t="shared" si="31"/>
        <v>N/A</v>
      </c>
      <c r="I213" s="8">
        <v>35.380000000000003</v>
      </c>
      <c r="J213" s="8">
        <v>-10.1</v>
      </c>
      <c r="K213" s="10" t="s">
        <v>213</v>
      </c>
      <c r="L213" s="87" t="str">
        <f t="shared" si="32"/>
        <v>N/A</v>
      </c>
    </row>
    <row r="214" spans="1:12" ht="25" x14ac:dyDescent="0.25">
      <c r="A214" s="110" t="s">
        <v>1352</v>
      </c>
      <c r="B214" s="23" t="s">
        <v>213</v>
      </c>
      <c r="C214" s="28">
        <v>9200041</v>
      </c>
      <c r="D214" s="7" t="str">
        <f t="shared" ref="D214:D228" si="33">IF($B214="N/A","N/A",IF(C214&gt;10,"No",IF(C214&lt;-10,"No","Yes")))</f>
        <v>N/A</v>
      </c>
      <c r="E214" s="28">
        <v>10185092</v>
      </c>
      <c r="F214" s="7" t="str">
        <f t="shared" ref="F214:F228" si="34">IF($B214="N/A","N/A",IF(E214&gt;10,"No",IF(E214&lt;-10,"No","Yes")))</f>
        <v>N/A</v>
      </c>
      <c r="G214" s="28">
        <v>19254271</v>
      </c>
      <c r="H214" s="7" t="str">
        <f t="shared" ref="H214:H228" si="35">IF($B214="N/A","N/A",IF(G214&gt;10,"No",IF(G214&lt;-10,"No","Yes")))</f>
        <v>N/A</v>
      </c>
      <c r="I214" s="8">
        <v>10.71</v>
      </c>
      <c r="J214" s="8">
        <v>89.04</v>
      </c>
      <c r="K214" s="27" t="s">
        <v>734</v>
      </c>
      <c r="L214" s="87" t="str">
        <f t="shared" ref="L214:L228" si="36">IF(J214="Div by 0", "N/A", IF(K214="N/A","N/A", IF(J214&gt;VALUE(MID(K214,1,2)), "No", IF(J214&lt;-1*VALUE(MID(K214,1,2)), "No", "Yes"))))</f>
        <v>No</v>
      </c>
    </row>
    <row r="215" spans="1:12" x14ac:dyDescent="0.25">
      <c r="A215" s="118" t="s">
        <v>646</v>
      </c>
      <c r="B215" s="23" t="s">
        <v>213</v>
      </c>
      <c r="C215" s="24">
        <v>34448</v>
      </c>
      <c r="D215" s="7" t="str">
        <f t="shared" si="33"/>
        <v>N/A</v>
      </c>
      <c r="E215" s="24">
        <v>35514</v>
      </c>
      <c r="F215" s="7" t="str">
        <f t="shared" si="34"/>
        <v>N/A</v>
      </c>
      <c r="G215" s="24">
        <v>57139</v>
      </c>
      <c r="H215" s="7" t="str">
        <f t="shared" si="35"/>
        <v>N/A</v>
      </c>
      <c r="I215" s="8">
        <v>3.0950000000000002</v>
      </c>
      <c r="J215" s="8">
        <v>60.89</v>
      </c>
      <c r="K215" s="27" t="s">
        <v>734</v>
      </c>
      <c r="L215" s="87" t="str">
        <f t="shared" si="36"/>
        <v>No</v>
      </c>
    </row>
    <row r="216" spans="1:12" x14ac:dyDescent="0.25">
      <c r="A216" s="118" t="s">
        <v>1353</v>
      </c>
      <c r="B216" s="23" t="s">
        <v>213</v>
      </c>
      <c r="C216" s="28">
        <v>267.07039595999998</v>
      </c>
      <c r="D216" s="7" t="str">
        <f t="shared" si="33"/>
        <v>N/A</v>
      </c>
      <c r="E216" s="28">
        <v>286.79089936000003</v>
      </c>
      <c r="F216" s="7" t="str">
        <f t="shared" si="34"/>
        <v>N/A</v>
      </c>
      <c r="G216" s="28">
        <v>336.97248814</v>
      </c>
      <c r="H216" s="7" t="str">
        <f t="shared" si="35"/>
        <v>N/A</v>
      </c>
      <c r="I216" s="8">
        <v>7.3840000000000003</v>
      </c>
      <c r="J216" s="8">
        <v>17.5</v>
      </c>
      <c r="K216" s="27" t="s">
        <v>734</v>
      </c>
      <c r="L216" s="87" t="str">
        <f t="shared" si="36"/>
        <v>Yes</v>
      </c>
    </row>
    <row r="217" spans="1:12" ht="25" x14ac:dyDescent="0.25">
      <c r="A217" s="110" t="s">
        <v>1354</v>
      </c>
      <c r="B217" s="23" t="s">
        <v>213</v>
      </c>
      <c r="C217" s="28">
        <v>0</v>
      </c>
      <c r="D217" s="7" t="str">
        <f t="shared" si="33"/>
        <v>N/A</v>
      </c>
      <c r="E217" s="28">
        <v>0</v>
      </c>
      <c r="F217" s="7" t="str">
        <f t="shared" si="34"/>
        <v>N/A</v>
      </c>
      <c r="G217" s="28">
        <v>0</v>
      </c>
      <c r="H217" s="7" t="str">
        <f t="shared" si="35"/>
        <v>N/A</v>
      </c>
      <c r="I217" s="8" t="s">
        <v>1749</v>
      </c>
      <c r="J217" s="8" t="s">
        <v>1749</v>
      </c>
      <c r="K217" s="27" t="s">
        <v>734</v>
      </c>
      <c r="L217" s="87" t="str">
        <f t="shared" si="36"/>
        <v>N/A</v>
      </c>
    </row>
    <row r="218" spans="1:12" x14ac:dyDescent="0.25">
      <c r="A218" s="118" t="s">
        <v>513</v>
      </c>
      <c r="B218" s="23" t="s">
        <v>213</v>
      </c>
      <c r="C218" s="24">
        <v>0</v>
      </c>
      <c r="D218" s="7" t="str">
        <f t="shared" si="33"/>
        <v>N/A</v>
      </c>
      <c r="E218" s="24">
        <v>0</v>
      </c>
      <c r="F218" s="7" t="str">
        <f t="shared" si="34"/>
        <v>N/A</v>
      </c>
      <c r="G218" s="24">
        <v>0</v>
      </c>
      <c r="H218" s="7" t="str">
        <f t="shared" si="35"/>
        <v>N/A</v>
      </c>
      <c r="I218" s="8" t="s">
        <v>1749</v>
      </c>
      <c r="J218" s="8" t="s">
        <v>1749</v>
      </c>
      <c r="K218" s="27" t="s">
        <v>734</v>
      </c>
      <c r="L218" s="87" t="str">
        <f t="shared" si="36"/>
        <v>N/A</v>
      </c>
    </row>
    <row r="219" spans="1:12" x14ac:dyDescent="0.25">
      <c r="A219" s="110" t="s">
        <v>1355</v>
      </c>
      <c r="B219" s="23" t="s">
        <v>213</v>
      </c>
      <c r="C219" s="28" t="s">
        <v>1749</v>
      </c>
      <c r="D219" s="7" t="str">
        <f t="shared" si="33"/>
        <v>N/A</v>
      </c>
      <c r="E219" s="28" t="s">
        <v>1749</v>
      </c>
      <c r="F219" s="7" t="str">
        <f t="shared" si="34"/>
        <v>N/A</v>
      </c>
      <c r="G219" s="28" t="s">
        <v>1749</v>
      </c>
      <c r="H219" s="7" t="str">
        <f t="shared" si="35"/>
        <v>N/A</v>
      </c>
      <c r="I219" s="8" t="s">
        <v>1749</v>
      </c>
      <c r="J219" s="8" t="s">
        <v>1749</v>
      </c>
      <c r="K219" s="27" t="s">
        <v>734</v>
      </c>
      <c r="L219" s="87" t="str">
        <f t="shared" si="36"/>
        <v>N/A</v>
      </c>
    </row>
    <row r="220" spans="1:12" ht="25" x14ac:dyDescent="0.25">
      <c r="A220" s="110" t="s">
        <v>1356</v>
      </c>
      <c r="B220" s="23" t="s">
        <v>213</v>
      </c>
      <c r="C220" s="28">
        <v>149533261</v>
      </c>
      <c r="D220" s="7" t="str">
        <f t="shared" si="33"/>
        <v>N/A</v>
      </c>
      <c r="E220" s="28">
        <v>155881212</v>
      </c>
      <c r="F220" s="7" t="str">
        <f t="shared" si="34"/>
        <v>N/A</v>
      </c>
      <c r="G220" s="28">
        <v>112863181</v>
      </c>
      <c r="H220" s="7" t="str">
        <f t="shared" si="35"/>
        <v>N/A</v>
      </c>
      <c r="I220" s="8">
        <v>4.2450000000000001</v>
      </c>
      <c r="J220" s="8">
        <v>-27.6</v>
      </c>
      <c r="K220" s="27" t="s">
        <v>734</v>
      </c>
      <c r="L220" s="87" t="str">
        <f t="shared" si="36"/>
        <v>Yes</v>
      </c>
    </row>
    <row r="221" spans="1:12" x14ac:dyDescent="0.25">
      <c r="A221" s="118" t="s">
        <v>514</v>
      </c>
      <c r="B221" s="23" t="s">
        <v>213</v>
      </c>
      <c r="C221" s="24">
        <v>195253</v>
      </c>
      <c r="D221" s="7" t="str">
        <f t="shared" si="33"/>
        <v>N/A</v>
      </c>
      <c r="E221" s="24">
        <v>195337</v>
      </c>
      <c r="F221" s="7" t="str">
        <f t="shared" si="34"/>
        <v>N/A</v>
      </c>
      <c r="G221" s="24">
        <v>177236</v>
      </c>
      <c r="H221" s="7" t="str">
        <f t="shared" si="35"/>
        <v>N/A</v>
      </c>
      <c r="I221" s="8">
        <v>4.2999999999999997E-2</v>
      </c>
      <c r="J221" s="8">
        <v>-9.27</v>
      </c>
      <c r="K221" s="27" t="s">
        <v>734</v>
      </c>
      <c r="L221" s="87" t="str">
        <f t="shared" si="36"/>
        <v>Yes</v>
      </c>
    </row>
    <row r="222" spans="1:12" ht="25" x14ac:dyDescent="0.25">
      <c r="A222" s="110" t="s">
        <v>1357</v>
      </c>
      <c r="B222" s="23" t="s">
        <v>213</v>
      </c>
      <c r="C222" s="28">
        <v>765.84360291999997</v>
      </c>
      <c r="D222" s="7" t="str">
        <f t="shared" si="33"/>
        <v>N/A</v>
      </c>
      <c r="E222" s="28">
        <v>798.01170285000001</v>
      </c>
      <c r="F222" s="7" t="str">
        <f t="shared" si="34"/>
        <v>N/A</v>
      </c>
      <c r="G222" s="28">
        <v>636.79602901999999</v>
      </c>
      <c r="H222" s="7" t="str">
        <f t="shared" si="35"/>
        <v>N/A</v>
      </c>
      <c r="I222" s="8">
        <v>4.2</v>
      </c>
      <c r="J222" s="8">
        <v>-20.2</v>
      </c>
      <c r="K222" s="27" t="s">
        <v>734</v>
      </c>
      <c r="L222" s="87" t="str">
        <f t="shared" si="36"/>
        <v>Yes</v>
      </c>
    </row>
    <row r="223" spans="1:12" ht="25" x14ac:dyDescent="0.25">
      <c r="A223" s="110" t="s">
        <v>1358</v>
      </c>
      <c r="B223" s="23" t="s">
        <v>213</v>
      </c>
      <c r="C223" s="28">
        <v>0</v>
      </c>
      <c r="D223" s="7" t="str">
        <f t="shared" si="33"/>
        <v>N/A</v>
      </c>
      <c r="E223" s="28">
        <v>0</v>
      </c>
      <c r="F223" s="7" t="str">
        <f t="shared" si="34"/>
        <v>N/A</v>
      </c>
      <c r="G223" s="28">
        <v>0</v>
      </c>
      <c r="H223" s="7" t="str">
        <f t="shared" si="35"/>
        <v>N/A</v>
      </c>
      <c r="I223" s="8" t="s">
        <v>1749</v>
      </c>
      <c r="J223" s="8" t="s">
        <v>1749</v>
      </c>
      <c r="K223" s="27" t="s">
        <v>734</v>
      </c>
      <c r="L223" s="87" t="str">
        <f t="shared" si="36"/>
        <v>N/A</v>
      </c>
    </row>
    <row r="224" spans="1:12" x14ac:dyDescent="0.25">
      <c r="A224" s="110" t="s">
        <v>515</v>
      </c>
      <c r="B224" s="23" t="s">
        <v>213</v>
      </c>
      <c r="C224" s="24">
        <v>0</v>
      </c>
      <c r="D224" s="7" t="str">
        <f t="shared" si="33"/>
        <v>N/A</v>
      </c>
      <c r="E224" s="24">
        <v>0</v>
      </c>
      <c r="F224" s="7" t="str">
        <f t="shared" si="34"/>
        <v>N/A</v>
      </c>
      <c r="G224" s="24">
        <v>0</v>
      </c>
      <c r="H224" s="7" t="str">
        <f t="shared" si="35"/>
        <v>N/A</v>
      </c>
      <c r="I224" s="8" t="s">
        <v>1749</v>
      </c>
      <c r="J224" s="8" t="s">
        <v>1749</v>
      </c>
      <c r="K224" s="27" t="s">
        <v>734</v>
      </c>
      <c r="L224" s="87" t="str">
        <f t="shared" si="36"/>
        <v>N/A</v>
      </c>
    </row>
    <row r="225" spans="1:12" x14ac:dyDescent="0.25">
      <c r="A225" s="110" t="s">
        <v>1359</v>
      </c>
      <c r="B225" s="23" t="s">
        <v>213</v>
      </c>
      <c r="C225" s="28" t="s">
        <v>1749</v>
      </c>
      <c r="D225" s="7" t="str">
        <f t="shared" si="33"/>
        <v>N/A</v>
      </c>
      <c r="E225" s="28" t="s">
        <v>1749</v>
      </c>
      <c r="F225" s="7" t="str">
        <f t="shared" si="34"/>
        <v>N/A</v>
      </c>
      <c r="G225" s="28" t="s">
        <v>1749</v>
      </c>
      <c r="H225" s="7" t="str">
        <f t="shared" si="35"/>
        <v>N/A</v>
      </c>
      <c r="I225" s="8" t="s">
        <v>1749</v>
      </c>
      <c r="J225" s="8" t="s">
        <v>1749</v>
      </c>
      <c r="K225" s="27" t="s">
        <v>734</v>
      </c>
      <c r="L225" s="87" t="str">
        <f t="shared" si="36"/>
        <v>N/A</v>
      </c>
    </row>
    <row r="226" spans="1:12" ht="25" x14ac:dyDescent="0.25">
      <c r="A226" s="110" t="s">
        <v>1360</v>
      </c>
      <c r="B226" s="23" t="s">
        <v>213</v>
      </c>
      <c r="C226" s="28">
        <v>207788164</v>
      </c>
      <c r="D226" s="7" t="str">
        <f t="shared" si="33"/>
        <v>N/A</v>
      </c>
      <c r="E226" s="28">
        <v>313106622</v>
      </c>
      <c r="F226" s="7" t="str">
        <f t="shared" si="34"/>
        <v>N/A</v>
      </c>
      <c r="G226" s="28">
        <v>274524709</v>
      </c>
      <c r="H226" s="7" t="str">
        <f t="shared" si="35"/>
        <v>N/A</v>
      </c>
      <c r="I226" s="8">
        <v>50.69</v>
      </c>
      <c r="J226" s="8">
        <v>-12.3</v>
      </c>
      <c r="K226" s="27" t="s">
        <v>734</v>
      </c>
      <c r="L226" s="87" t="str">
        <f t="shared" si="36"/>
        <v>Yes</v>
      </c>
    </row>
    <row r="227" spans="1:12" ht="25" x14ac:dyDescent="0.25">
      <c r="A227" s="110" t="s">
        <v>516</v>
      </c>
      <c r="B227" s="23" t="s">
        <v>213</v>
      </c>
      <c r="C227" s="24">
        <v>4135</v>
      </c>
      <c r="D227" s="7" t="str">
        <f t="shared" si="33"/>
        <v>N/A</v>
      </c>
      <c r="E227" s="24">
        <v>4458</v>
      </c>
      <c r="F227" s="7" t="str">
        <f t="shared" si="34"/>
        <v>N/A</v>
      </c>
      <c r="G227" s="24">
        <v>4680</v>
      </c>
      <c r="H227" s="7" t="str">
        <f t="shared" si="35"/>
        <v>N/A</v>
      </c>
      <c r="I227" s="8">
        <v>7.8109999999999999</v>
      </c>
      <c r="J227" s="8">
        <v>4.9800000000000004</v>
      </c>
      <c r="K227" s="27" t="s">
        <v>734</v>
      </c>
      <c r="L227" s="87" t="str">
        <f t="shared" si="36"/>
        <v>Yes</v>
      </c>
    </row>
    <row r="228" spans="1:12" ht="25" x14ac:dyDescent="0.25">
      <c r="A228" s="110" t="s">
        <v>1361</v>
      </c>
      <c r="B228" s="23" t="s">
        <v>213</v>
      </c>
      <c r="C228" s="28">
        <v>50251.067473000003</v>
      </c>
      <c r="D228" s="7" t="str">
        <f t="shared" si="33"/>
        <v>N/A</v>
      </c>
      <c r="E228" s="28">
        <v>70234.773889999997</v>
      </c>
      <c r="F228" s="7" t="str">
        <f t="shared" si="34"/>
        <v>N/A</v>
      </c>
      <c r="G228" s="28">
        <v>58659.125854999998</v>
      </c>
      <c r="H228" s="7" t="str">
        <f t="shared" si="35"/>
        <v>N/A</v>
      </c>
      <c r="I228" s="8">
        <v>39.770000000000003</v>
      </c>
      <c r="J228" s="8">
        <v>-16.5</v>
      </c>
      <c r="K228" s="27" t="s">
        <v>734</v>
      </c>
      <c r="L228" s="87" t="str">
        <f t="shared" si="36"/>
        <v>Yes</v>
      </c>
    </row>
    <row r="229" spans="1:12" x14ac:dyDescent="0.25">
      <c r="A229" s="110" t="s">
        <v>1362</v>
      </c>
      <c r="B229" s="23" t="s">
        <v>213</v>
      </c>
      <c r="C229" s="10">
        <v>333504385</v>
      </c>
      <c r="D229" s="7" t="str">
        <f t="shared" ref="D229:D252" si="37">IF($B229="N/A","N/A",IF(C229&gt;10,"No",IF(C229&lt;-10,"No","Yes")))</f>
        <v>N/A</v>
      </c>
      <c r="E229" s="10">
        <v>455840916</v>
      </c>
      <c r="F229" s="7" t="str">
        <f t="shared" ref="F229:F252" si="38">IF($B229="N/A","N/A",IF(E229&gt;10,"No",IF(E229&lt;-10,"No","Yes")))</f>
        <v>N/A</v>
      </c>
      <c r="G229" s="10">
        <v>417649485</v>
      </c>
      <c r="H229" s="7" t="str">
        <f t="shared" ref="H229:H252" si="39">IF($B229="N/A","N/A",IF(G229&gt;10,"No",IF(G229&lt;-10,"No","Yes")))</f>
        <v>N/A</v>
      </c>
      <c r="I229" s="8">
        <v>36.68</v>
      </c>
      <c r="J229" s="8">
        <v>-8.3800000000000008</v>
      </c>
      <c r="K229" s="27" t="s">
        <v>734</v>
      </c>
      <c r="L229" s="87" t="str">
        <f t="shared" ref="L229:L252" si="40">IF(J229="Div by 0", "N/A", IF(K229="N/A","N/A", IF(J229&gt;VALUE(MID(K229,1,2)), "No", IF(J229&lt;-1*VALUE(MID(K229,1,2)), "No", "Yes"))))</f>
        <v>Yes</v>
      </c>
    </row>
    <row r="230" spans="1:12" x14ac:dyDescent="0.25">
      <c r="A230" s="118" t="s">
        <v>1363</v>
      </c>
      <c r="B230" s="23" t="s">
        <v>213</v>
      </c>
      <c r="C230" s="1">
        <v>18192</v>
      </c>
      <c r="D230" s="7" t="str">
        <f t="shared" si="37"/>
        <v>N/A</v>
      </c>
      <c r="E230" s="1">
        <v>19367</v>
      </c>
      <c r="F230" s="7" t="str">
        <f t="shared" si="38"/>
        <v>N/A</v>
      </c>
      <c r="G230" s="1">
        <v>19544</v>
      </c>
      <c r="H230" s="7" t="str">
        <f t="shared" si="39"/>
        <v>N/A</v>
      </c>
      <c r="I230" s="8">
        <v>6.4589999999999996</v>
      </c>
      <c r="J230" s="8">
        <v>0.91390000000000005</v>
      </c>
      <c r="K230" s="27" t="s">
        <v>734</v>
      </c>
      <c r="L230" s="87" t="str">
        <f t="shared" si="40"/>
        <v>Yes</v>
      </c>
    </row>
    <row r="231" spans="1:12" x14ac:dyDescent="0.25">
      <c r="A231" s="118" t="s">
        <v>1364</v>
      </c>
      <c r="B231" s="23" t="s">
        <v>213</v>
      </c>
      <c r="C231" s="10">
        <v>18332.474988999998</v>
      </c>
      <c r="D231" s="7" t="str">
        <f t="shared" si="37"/>
        <v>N/A</v>
      </c>
      <c r="E231" s="10">
        <v>23536.991583999999</v>
      </c>
      <c r="F231" s="7" t="str">
        <f t="shared" si="38"/>
        <v>N/A</v>
      </c>
      <c r="G231" s="10">
        <v>21369.70349</v>
      </c>
      <c r="H231" s="7" t="str">
        <f t="shared" si="39"/>
        <v>N/A</v>
      </c>
      <c r="I231" s="8">
        <v>28.39</v>
      </c>
      <c r="J231" s="8">
        <v>-9.2100000000000009</v>
      </c>
      <c r="K231" s="27" t="s">
        <v>734</v>
      </c>
      <c r="L231" s="87" t="str">
        <f t="shared" si="40"/>
        <v>Yes</v>
      </c>
    </row>
    <row r="232" spans="1:12" x14ac:dyDescent="0.25">
      <c r="A232" s="118" t="s">
        <v>1365</v>
      </c>
      <c r="B232" s="23" t="s">
        <v>213</v>
      </c>
      <c r="C232" s="10">
        <v>15489.98374</v>
      </c>
      <c r="D232" s="7" t="str">
        <f t="shared" si="37"/>
        <v>N/A</v>
      </c>
      <c r="E232" s="10">
        <v>17260.525398999998</v>
      </c>
      <c r="F232" s="7" t="str">
        <f t="shared" si="38"/>
        <v>N/A</v>
      </c>
      <c r="G232" s="10">
        <v>2348.1904761999999</v>
      </c>
      <c r="H232" s="7" t="str">
        <f t="shared" si="39"/>
        <v>N/A</v>
      </c>
      <c r="I232" s="8">
        <v>11.43</v>
      </c>
      <c r="J232" s="8">
        <v>-86.4</v>
      </c>
      <c r="K232" s="27" t="s">
        <v>734</v>
      </c>
      <c r="L232" s="87" t="str">
        <f t="shared" si="40"/>
        <v>No</v>
      </c>
    </row>
    <row r="233" spans="1:12" ht="25" x14ac:dyDescent="0.25">
      <c r="A233" s="118" t="s">
        <v>1366</v>
      </c>
      <c r="B233" s="23" t="s">
        <v>213</v>
      </c>
      <c r="C233" s="10">
        <v>30358.923919000001</v>
      </c>
      <c r="D233" s="7" t="str">
        <f t="shared" si="37"/>
        <v>N/A</v>
      </c>
      <c r="E233" s="10">
        <v>42520.170421000003</v>
      </c>
      <c r="F233" s="7" t="str">
        <f t="shared" si="38"/>
        <v>N/A</v>
      </c>
      <c r="G233" s="10">
        <v>6646.8636364000004</v>
      </c>
      <c r="H233" s="7" t="str">
        <f t="shared" si="39"/>
        <v>N/A</v>
      </c>
      <c r="I233" s="8">
        <v>40.06</v>
      </c>
      <c r="J233" s="8">
        <v>-84.4</v>
      </c>
      <c r="K233" s="27" t="s">
        <v>734</v>
      </c>
      <c r="L233" s="87" t="str">
        <f t="shared" si="40"/>
        <v>No</v>
      </c>
    </row>
    <row r="234" spans="1:12" x14ac:dyDescent="0.25">
      <c r="A234" s="118" t="s">
        <v>1367</v>
      </c>
      <c r="B234" s="23" t="s">
        <v>213</v>
      </c>
      <c r="C234" s="10">
        <v>13464.657284000001</v>
      </c>
      <c r="D234" s="7" t="str">
        <f t="shared" si="37"/>
        <v>N/A</v>
      </c>
      <c r="E234" s="10">
        <v>16308.201290000001</v>
      </c>
      <c r="F234" s="7" t="str">
        <f t="shared" si="38"/>
        <v>N/A</v>
      </c>
      <c r="G234" s="10">
        <v>1902.25</v>
      </c>
      <c r="H234" s="7" t="str">
        <f t="shared" si="39"/>
        <v>N/A</v>
      </c>
      <c r="I234" s="8">
        <v>21.12</v>
      </c>
      <c r="J234" s="8">
        <v>-88.3</v>
      </c>
      <c r="K234" s="27" t="s">
        <v>734</v>
      </c>
      <c r="L234" s="87" t="str">
        <f t="shared" si="40"/>
        <v>No</v>
      </c>
    </row>
    <row r="235" spans="1:12" x14ac:dyDescent="0.25">
      <c r="A235" s="118" t="s">
        <v>1368</v>
      </c>
      <c r="B235" s="23" t="s">
        <v>213</v>
      </c>
      <c r="C235" s="10">
        <v>4131.7711192999996</v>
      </c>
      <c r="D235" s="7" t="str">
        <f t="shared" si="37"/>
        <v>N/A</v>
      </c>
      <c r="E235" s="10">
        <v>4494.2013575000001</v>
      </c>
      <c r="F235" s="7" t="str">
        <f t="shared" si="38"/>
        <v>N/A</v>
      </c>
      <c r="G235" s="10">
        <v>789.72340426000005</v>
      </c>
      <c r="H235" s="7" t="str">
        <f t="shared" si="39"/>
        <v>N/A</v>
      </c>
      <c r="I235" s="8">
        <v>8.7720000000000002</v>
      </c>
      <c r="J235" s="8">
        <v>-82.4</v>
      </c>
      <c r="K235" s="27" t="s">
        <v>734</v>
      </c>
      <c r="L235" s="87" t="str">
        <f t="shared" si="40"/>
        <v>No</v>
      </c>
    </row>
    <row r="236" spans="1:12" x14ac:dyDescent="0.25">
      <c r="A236" s="118" t="s">
        <v>1369</v>
      </c>
      <c r="B236" s="23" t="s">
        <v>213</v>
      </c>
      <c r="C236" s="7">
        <v>2.6462630552999999</v>
      </c>
      <c r="D236" s="7" t="str">
        <f t="shared" si="37"/>
        <v>N/A</v>
      </c>
      <c r="E236" s="7">
        <v>2.6606384322999999</v>
      </c>
      <c r="F236" s="7" t="str">
        <f t="shared" si="38"/>
        <v>N/A</v>
      </c>
      <c r="G236" s="7">
        <v>2.2806784155000002</v>
      </c>
      <c r="H236" s="7" t="str">
        <f t="shared" si="39"/>
        <v>N/A</v>
      </c>
      <c r="I236" s="8">
        <v>0.54320000000000002</v>
      </c>
      <c r="J236" s="8">
        <v>-14.3</v>
      </c>
      <c r="K236" s="27" t="s">
        <v>734</v>
      </c>
      <c r="L236" s="87" t="str">
        <f t="shared" si="40"/>
        <v>Yes</v>
      </c>
    </row>
    <row r="237" spans="1:12" x14ac:dyDescent="0.25">
      <c r="A237" s="118" t="s">
        <v>1370</v>
      </c>
      <c r="B237" s="23" t="s">
        <v>213</v>
      </c>
      <c r="C237" s="7">
        <v>22.347383721</v>
      </c>
      <c r="D237" s="7" t="str">
        <f t="shared" si="37"/>
        <v>N/A</v>
      </c>
      <c r="E237" s="7">
        <v>23.483299250000002</v>
      </c>
      <c r="F237" s="7" t="str">
        <f t="shared" si="38"/>
        <v>N/A</v>
      </c>
      <c r="G237" s="7">
        <v>5.3299492386000002</v>
      </c>
      <c r="H237" s="7" t="str">
        <f t="shared" si="39"/>
        <v>N/A</v>
      </c>
      <c r="I237" s="8">
        <v>5.0830000000000002</v>
      </c>
      <c r="J237" s="8">
        <v>-77.3</v>
      </c>
      <c r="K237" s="27" t="s">
        <v>734</v>
      </c>
      <c r="L237" s="87" t="str">
        <f t="shared" si="40"/>
        <v>No</v>
      </c>
    </row>
    <row r="238" spans="1:12" x14ac:dyDescent="0.25">
      <c r="A238" s="118" t="s">
        <v>1371</v>
      </c>
      <c r="B238" s="23" t="s">
        <v>213</v>
      </c>
      <c r="C238" s="7">
        <v>25.569131833</v>
      </c>
      <c r="D238" s="7" t="str">
        <f t="shared" si="37"/>
        <v>N/A</v>
      </c>
      <c r="E238" s="7">
        <v>27.520435967000001</v>
      </c>
      <c r="F238" s="7" t="str">
        <f t="shared" si="38"/>
        <v>N/A</v>
      </c>
      <c r="G238" s="7">
        <v>9.9099099098999996</v>
      </c>
      <c r="H238" s="7" t="str">
        <f t="shared" si="39"/>
        <v>N/A</v>
      </c>
      <c r="I238" s="8">
        <v>7.6310000000000002</v>
      </c>
      <c r="J238" s="8">
        <v>-64</v>
      </c>
      <c r="K238" s="27" t="s">
        <v>734</v>
      </c>
      <c r="L238" s="87" t="str">
        <f t="shared" si="40"/>
        <v>No</v>
      </c>
    </row>
    <row r="239" spans="1:12" x14ac:dyDescent="0.25">
      <c r="A239" s="118" t="s">
        <v>1372</v>
      </c>
      <c r="B239" s="23" t="s">
        <v>213</v>
      </c>
      <c r="C239" s="7">
        <v>1.1705165282000001</v>
      </c>
      <c r="D239" s="7" t="str">
        <f t="shared" si="37"/>
        <v>N/A</v>
      </c>
      <c r="E239" s="7">
        <v>1.1327831273</v>
      </c>
      <c r="F239" s="7" t="str">
        <f t="shared" si="38"/>
        <v>N/A</v>
      </c>
      <c r="G239" s="7">
        <v>0.2013085053</v>
      </c>
      <c r="H239" s="7" t="str">
        <f t="shared" si="39"/>
        <v>N/A</v>
      </c>
      <c r="I239" s="8">
        <v>-3.22</v>
      </c>
      <c r="J239" s="8">
        <v>-82.2</v>
      </c>
      <c r="K239" s="27" t="s">
        <v>734</v>
      </c>
      <c r="L239" s="87" t="str">
        <f t="shared" si="40"/>
        <v>No</v>
      </c>
    </row>
    <row r="240" spans="1:12" x14ac:dyDescent="0.25">
      <c r="A240" s="118" t="s">
        <v>1373</v>
      </c>
      <c r="B240" s="23" t="s">
        <v>213</v>
      </c>
      <c r="C240" s="7">
        <v>1.6012901948</v>
      </c>
      <c r="D240" s="7" t="str">
        <f t="shared" si="37"/>
        <v>N/A</v>
      </c>
      <c r="E240" s="7">
        <v>1.6990804426999999</v>
      </c>
      <c r="F240" s="7" t="str">
        <f t="shared" si="38"/>
        <v>N/A</v>
      </c>
      <c r="G240" s="7">
        <v>0.34538506759999998</v>
      </c>
      <c r="H240" s="7" t="str">
        <f t="shared" si="39"/>
        <v>N/A</v>
      </c>
      <c r="I240" s="8">
        <v>6.1070000000000002</v>
      </c>
      <c r="J240" s="8">
        <v>-79.7</v>
      </c>
      <c r="K240" s="27" t="s">
        <v>734</v>
      </c>
      <c r="L240" s="87" t="str">
        <f t="shared" si="40"/>
        <v>No</v>
      </c>
    </row>
    <row r="241" spans="1:12" x14ac:dyDescent="0.25">
      <c r="A241" s="118" t="s">
        <v>1374</v>
      </c>
      <c r="B241" s="23" t="s">
        <v>213</v>
      </c>
      <c r="C241" s="10">
        <v>207788164</v>
      </c>
      <c r="D241" s="7" t="str">
        <f t="shared" si="37"/>
        <v>N/A</v>
      </c>
      <c r="E241" s="10">
        <v>313106622</v>
      </c>
      <c r="F241" s="7" t="str">
        <f t="shared" si="38"/>
        <v>N/A</v>
      </c>
      <c r="G241" s="10">
        <v>274524709</v>
      </c>
      <c r="H241" s="7" t="str">
        <f t="shared" si="39"/>
        <v>N/A</v>
      </c>
      <c r="I241" s="8">
        <v>50.69</v>
      </c>
      <c r="J241" s="8">
        <v>-12.3</v>
      </c>
      <c r="K241" s="27" t="s">
        <v>734</v>
      </c>
      <c r="L241" s="87" t="str">
        <f t="shared" si="40"/>
        <v>Yes</v>
      </c>
    </row>
    <row r="242" spans="1:12" x14ac:dyDescent="0.25">
      <c r="A242" s="118" t="s">
        <v>1375</v>
      </c>
      <c r="B242" s="23" t="s">
        <v>213</v>
      </c>
      <c r="C242" s="1">
        <v>4136</v>
      </c>
      <c r="D242" s="7" t="str">
        <f t="shared" si="37"/>
        <v>N/A</v>
      </c>
      <c r="E242" s="1">
        <v>4458</v>
      </c>
      <c r="F242" s="7" t="str">
        <f t="shared" si="38"/>
        <v>N/A</v>
      </c>
      <c r="G242" s="1">
        <v>4680</v>
      </c>
      <c r="H242" s="7" t="str">
        <f t="shared" si="39"/>
        <v>N/A</v>
      </c>
      <c r="I242" s="8">
        <v>7.7850000000000001</v>
      </c>
      <c r="J242" s="8">
        <v>4.9800000000000004</v>
      </c>
      <c r="K242" s="27" t="s">
        <v>734</v>
      </c>
      <c r="L242" s="87" t="str">
        <f t="shared" si="40"/>
        <v>Yes</v>
      </c>
    </row>
    <row r="243" spans="1:12" ht="25" x14ac:dyDescent="0.25">
      <c r="A243" s="118" t="s">
        <v>1376</v>
      </c>
      <c r="B243" s="23" t="s">
        <v>213</v>
      </c>
      <c r="C243" s="10">
        <v>50238.917795000001</v>
      </c>
      <c r="D243" s="7" t="str">
        <f t="shared" si="37"/>
        <v>N/A</v>
      </c>
      <c r="E243" s="10">
        <v>70234.773889999997</v>
      </c>
      <c r="F243" s="7" t="str">
        <f t="shared" si="38"/>
        <v>N/A</v>
      </c>
      <c r="G243" s="10">
        <v>58659.125854999998</v>
      </c>
      <c r="H243" s="7" t="str">
        <f t="shared" si="39"/>
        <v>N/A</v>
      </c>
      <c r="I243" s="8">
        <v>39.799999999999997</v>
      </c>
      <c r="J243" s="8">
        <v>-16.5</v>
      </c>
      <c r="K243" s="27" t="s">
        <v>734</v>
      </c>
      <c r="L243" s="87" t="str">
        <f t="shared" si="40"/>
        <v>Yes</v>
      </c>
    </row>
    <row r="244" spans="1:12" ht="25" x14ac:dyDescent="0.25">
      <c r="A244" s="118" t="s">
        <v>1377</v>
      </c>
      <c r="B244" s="23" t="s">
        <v>213</v>
      </c>
      <c r="C244" s="10">
        <v>16729.152395000001</v>
      </c>
      <c r="D244" s="7" t="str">
        <f t="shared" si="37"/>
        <v>N/A</v>
      </c>
      <c r="E244" s="10">
        <v>19161.042913000001</v>
      </c>
      <c r="F244" s="7" t="str">
        <f t="shared" si="38"/>
        <v>N/A</v>
      </c>
      <c r="G244" s="10">
        <v>1610.9444444000001</v>
      </c>
      <c r="H244" s="7" t="str">
        <f t="shared" si="39"/>
        <v>N/A</v>
      </c>
      <c r="I244" s="8">
        <v>14.54</v>
      </c>
      <c r="J244" s="8">
        <v>-91.6</v>
      </c>
      <c r="K244" s="27" t="s">
        <v>734</v>
      </c>
      <c r="L244" s="87" t="str">
        <f t="shared" si="40"/>
        <v>No</v>
      </c>
    </row>
    <row r="245" spans="1:12" ht="25" x14ac:dyDescent="0.25">
      <c r="A245" s="118" t="s">
        <v>1378</v>
      </c>
      <c r="B245" s="23" t="s">
        <v>213</v>
      </c>
      <c r="C245" s="10">
        <v>62678.924013999997</v>
      </c>
      <c r="D245" s="7" t="str">
        <f t="shared" si="37"/>
        <v>N/A</v>
      </c>
      <c r="E245" s="10">
        <v>91700.413197999995</v>
      </c>
      <c r="F245" s="7" t="str">
        <f t="shared" si="38"/>
        <v>N/A</v>
      </c>
      <c r="G245" s="10">
        <v>22837.200000000001</v>
      </c>
      <c r="H245" s="7" t="str">
        <f t="shared" si="39"/>
        <v>N/A</v>
      </c>
      <c r="I245" s="8">
        <v>46.3</v>
      </c>
      <c r="J245" s="8">
        <v>-75.099999999999994</v>
      </c>
      <c r="K245" s="27" t="s">
        <v>734</v>
      </c>
      <c r="L245" s="87" t="str">
        <f t="shared" si="40"/>
        <v>No</v>
      </c>
    </row>
    <row r="246" spans="1:12" ht="25" x14ac:dyDescent="0.25">
      <c r="A246" s="118" t="s">
        <v>1379</v>
      </c>
      <c r="B246" s="23" t="s">
        <v>213</v>
      </c>
      <c r="C246" s="10">
        <v>31434.053506</v>
      </c>
      <c r="D246" s="7" t="str">
        <f t="shared" si="37"/>
        <v>N/A</v>
      </c>
      <c r="E246" s="10">
        <v>35950.108453000001</v>
      </c>
      <c r="F246" s="7" t="str">
        <f t="shared" si="38"/>
        <v>N/A</v>
      </c>
      <c r="G246" s="10" t="s">
        <v>1749</v>
      </c>
      <c r="H246" s="7" t="str">
        <f t="shared" si="39"/>
        <v>N/A</v>
      </c>
      <c r="I246" s="8">
        <v>14.37</v>
      </c>
      <c r="J246" s="8" t="s">
        <v>1749</v>
      </c>
      <c r="K246" s="27" t="s">
        <v>734</v>
      </c>
      <c r="L246" s="87" t="str">
        <f t="shared" si="40"/>
        <v>N/A</v>
      </c>
    </row>
    <row r="247" spans="1:12" ht="25" x14ac:dyDescent="0.25">
      <c r="A247" s="118" t="s">
        <v>1380</v>
      </c>
      <c r="B247" s="23" t="s">
        <v>213</v>
      </c>
      <c r="C247" s="10">
        <v>37828.895651999999</v>
      </c>
      <c r="D247" s="7" t="str">
        <f t="shared" si="37"/>
        <v>N/A</v>
      </c>
      <c r="E247" s="10">
        <v>45386.364485999999</v>
      </c>
      <c r="F247" s="7" t="str">
        <f t="shared" si="38"/>
        <v>N/A</v>
      </c>
      <c r="G247" s="10">
        <v>95</v>
      </c>
      <c r="H247" s="7" t="str">
        <f t="shared" si="39"/>
        <v>N/A</v>
      </c>
      <c r="I247" s="8">
        <v>19.98</v>
      </c>
      <c r="J247" s="8">
        <v>-99.8</v>
      </c>
      <c r="K247" s="27" t="s">
        <v>734</v>
      </c>
      <c r="L247" s="87" t="str">
        <f t="shared" si="40"/>
        <v>No</v>
      </c>
    </row>
    <row r="248" spans="1:12" ht="25" x14ac:dyDescent="0.25">
      <c r="A248" s="118" t="s">
        <v>1381</v>
      </c>
      <c r="B248" s="23" t="s">
        <v>213</v>
      </c>
      <c r="C248" s="7">
        <v>0.60163500420000005</v>
      </c>
      <c r="D248" s="7" t="str">
        <f t="shared" si="37"/>
        <v>N/A</v>
      </c>
      <c r="E248" s="7">
        <v>0.61244003359999999</v>
      </c>
      <c r="F248" s="7" t="str">
        <f t="shared" si="38"/>
        <v>N/A</v>
      </c>
      <c r="G248" s="7">
        <v>0.54613052520000005</v>
      </c>
      <c r="H248" s="7" t="str">
        <f t="shared" si="39"/>
        <v>N/A</v>
      </c>
      <c r="I248" s="8">
        <v>1.796</v>
      </c>
      <c r="J248" s="8">
        <v>-10.8</v>
      </c>
      <c r="K248" s="27" t="s">
        <v>734</v>
      </c>
      <c r="L248" s="87" t="str">
        <f t="shared" si="40"/>
        <v>Yes</v>
      </c>
    </row>
    <row r="249" spans="1:12" ht="25" x14ac:dyDescent="0.25">
      <c r="A249" s="118" t="s">
        <v>1382</v>
      </c>
      <c r="B249" s="23" t="s">
        <v>213</v>
      </c>
      <c r="C249" s="7">
        <v>12.518168605</v>
      </c>
      <c r="D249" s="7" t="str">
        <f t="shared" si="37"/>
        <v>N/A</v>
      </c>
      <c r="E249" s="7">
        <v>13.104976142</v>
      </c>
      <c r="F249" s="7" t="str">
        <f t="shared" si="38"/>
        <v>N/A</v>
      </c>
      <c r="G249" s="7">
        <v>4.5685279188000001</v>
      </c>
      <c r="H249" s="7" t="str">
        <f t="shared" si="39"/>
        <v>N/A</v>
      </c>
      <c r="I249" s="8">
        <v>4.6879999999999997</v>
      </c>
      <c r="J249" s="8">
        <v>-65.099999999999994</v>
      </c>
      <c r="K249" s="27" t="s">
        <v>734</v>
      </c>
      <c r="L249" s="87" t="str">
        <f t="shared" si="40"/>
        <v>No</v>
      </c>
    </row>
    <row r="250" spans="1:12" ht="25" x14ac:dyDescent="0.25">
      <c r="A250" s="118" t="s">
        <v>1383</v>
      </c>
      <c r="B250" s="23" t="s">
        <v>213</v>
      </c>
      <c r="C250" s="7">
        <v>8.9710610931999994</v>
      </c>
      <c r="D250" s="7" t="str">
        <f t="shared" si="37"/>
        <v>N/A</v>
      </c>
      <c r="E250" s="7">
        <v>10.064713896000001</v>
      </c>
      <c r="F250" s="7" t="str">
        <f t="shared" si="38"/>
        <v>N/A</v>
      </c>
      <c r="G250" s="7">
        <v>2.2522522522999999</v>
      </c>
      <c r="H250" s="7" t="str">
        <f t="shared" si="39"/>
        <v>N/A</v>
      </c>
      <c r="I250" s="8">
        <v>12.19</v>
      </c>
      <c r="J250" s="8">
        <v>-77.599999999999994</v>
      </c>
      <c r="K250" s="27" t="s">
        <v>734</v>
      </c>
      <c r="L250" s="87" t="str">
        <f t="shared" si="40"/>
        <v>No</v>
      </c>
    </row>
    <row r="251" spans="1:12" ht="25" x14ac:dyDescent="0.25">
      <c r="A251" s="118" t="s">
        <v>1384</v>
      </c>
      <c r="B251" s="23" t="s">
        <v>213</v>
      </c>
      <c r="C251" s="7">
        <v>0.16534270479999999</v>
      </c>
      <c r="D251" s="7" t="str">
        <f t="shared" si="37"/>
        <v>N/A</v>
      </c>
      <c r="E251" s="7">
        <v>0.19087745789999999</v>
      </c>
      <c r="F251" s="7" t="str">
        <f t="shared" si="38"/>
        <v>N/A</v>
      </c>
      <c r="G251" s="7">
        <v>0</v>
      </c>
      <c r="H251" s="7" t="str">
        <f t="shared" si="39"/>
        <v>N/A</v>
      </c>
      <c r="I251" s="8">
        <v>15.44</v>
      </c>
      <c r="J251" s="8">
        <v>-100</v>
      </c>
      <c r="K251" s="27" t="s">
        <v>734</v>
      </c>
      <c r="L251" s="87" t="str">
        <f t="shared" si="40"/>
        <v>No</v>
      </c>
    </row>
    <row r="252" spans="1:12" ht="25" x14ac:dyDescent="0.25">
      <c r="A252" s="146" t="s">
        <v>1385</v>
      </c>
      <c r="B252" s="95" t="s">
        <v>213</v>
      </c>
      <c r="C252" s="126">
        <v>3.5597984200000002E-2</v>
      </c>
      <c r="D252" s="126" t="str">
        <f t="shared" si="37"/>
        <v>N/A</v>
      </c>
      <c r="E252" s="126">
        <v>2.93797038E-2</v>
      </c>
      <c r="F252" s="126" t="str">
        <f t="shared" si="38"/>
        <v>N/A</v>
      </c>
      <c r="G252" s="126">
        <v>7.3486185000000001E-3</v>
      </c>
      <c r="H252" s="126" t="str">
        <f t="shared" si="39"/>
        <v>N/A</v>
      </c>
      <c r="I252" s="127">
        <v>-17.5</v>
      </c>
      <c r="J252" s="127">
        <v>-75</v>
      </c>
      <c r="K252" s="140" t="s">
        <v>734</v>
      </c>
      <c r="L252" s="98" t="str">
        <f t="shared" si="40"/>
        <v>No</v>
      </c>
    </row>
    <row r="253" spans="1:12" x14ac:dyDescent="0.25">
      <c r="A253" s="175" t="s">
        <v>1619</v>
      </c>
      <c r="B253" s="176"/>
      <c r="C253" s="176"/>
      <c r="D253" s="176"/>
      <c r="E253" s="176"/>
      <c r="F253" s="176"/>
      <c r="G253" s="176"/>
      <c r="H253" s="176"/>
      <c r="I253" s="176"/>
      <c r="J253" s="176"/>
      <c r="K253" s="176"/>
      <c r="L253" s="177"/>
    </row>
    <row r="254" spans="1:12" x14ac:dyDescent="0.25">
      <c r="A254" s="170" t="s">
        <v>1617</v>
      </c>
      <c r="B254" s="171"/>
      <c r="C254" s="171"/>
      <c r="D254" s="171"/>
      <c r="E254" s="171"/>
      <c r="F254" s="171"/>
      <c r="G254" s="171"/>
      <c r="H254" s="171"/>
      <c r="I254" s="171"/>
      <c r="J254" s="171"/>
      <c r="K254" s="171"/>
      <c r="L254" s="172"/>
    </row>
    <row r="255" spans="1:12" s="13" customFormat="1" x14ac:dyDescent="0.25">
      <c r="A255" s="173" t="s">
        <v>1705</v>
      </c>
      <c r="B255" s="173"/>
      <c r="C255" s="173"/>
      <c r="D255" s="173"/>
      <c r="E255" s="173"/>
      <c r="F255" s="173"/>
      <c r="G255" s="173"/>
      <c r="H255" s="173"/>
      <c r="I255" s="173"/>
      <c r="J255" s="173"/>
      <c r="K255" s="173"/>
      <c r="L255" s="174"/>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ht="54" customHeight="1" x14ac:dyDescent="0.3">
      <c r="A2" s="190" t="s">
        <v>1581</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144" t="s">
        <v>5</v>
      </c>
      <c r="B6" s="23" t="s">
        <v>213</v>
      </c>
      <c r="C6" s="24">
        <v>88385</v>
      </c>
      <c r="D6" s="7" t="str">
        <f t="shared" ref="D6:D37" si="0">IF($B6="N/A","N/A",IF(C6&gt;10,"No",IF(C6&lt;-10,"No","Yes")))</f>
        <v>N/A</v>
      </c>
      <c r="E6" s="24">
        <v>90086</v>
      </c>
      <c r="F6" s="7" t="str">
        <f t="shared" ref="F6:F37" si="1">IF($B6="N/A","N/A",IF(E6&gt;10,"No",IF(E6&lt;-10,"No","Yes")))</f>
        <v>N/A</v>
      </c>
      <c r="G6" s="24">
        <v>93695</v>
      </c>
      <c r="H6" s="7" t="str">
        <f t="shared" ref="H6:H37" si="2">IF($B6="N/A","N/A",IF(G6&gt;10,"No",IF(G6&lt;-10,"No","Yes")))</f>
        <v>N/A</v>
      </c>
      <c r="I6" s="8">
        <v>1.925</v>
      </c>
      <c r="J6" s="8">
        <v>4.0060000000000002</v>
      </c>
      <c r="K6" s="27" t="s">
        <v>734</v>
      </c>
      <c r="L6" s="87" t="str">
        <f t="shared" ref="L6:L39" si="3">IF(J6="Div by 0", "N/A", IF(K6="N/A","N/A", IF(J6&gt;VALUE(MID(K6,1,2)), "No", IF(J6&lt;-1*VALUE(MID(K6,1,2)), "No", "Yes"))))</f>
        <v>Yes</v>
      </c>
    </row>
    <row r="7" spans="1:12" x14ac:dyDescent="0.25">
      <c r="A7" s="144" t="s">
        <v>6</v>
      </c>
      <c r="B7" s="23" t="s">
        <v>213</v>
      </c>
      <c r="C7" s="24">
        <v>85116</v>
      </c>
      <c r="D7" s="7" t="str">
        <f t="shared" si="0"/>
        <v>N/A</v>
      </c>
      <c r="E7" s="24">
        <v>86904</v>
      </c>
      <c r="F7" s="7" t="str">
        <f t="shared" si="1"/>
        <v>N/A</v>
      </c>
      <c r="G7" s="24">
        <v>89664</v>
      </c>
      <c r="H7" s="7" t="str">
        <f t="shared" si="2"/>
        <v>N/A</v>
      </c>
      <c r="I7" s="8">
        <v>2.101</v>
      </c>
      <c r="J7" s="8">
        <v>3.1760000000000002</v>
      </c>
      <c r="K7" s="27" t="s">
        <v>734</v>
      </c>
      <c r="L7" s="87" t="str">
        <f t="shared" si="3"/>
        <v>Yes</v>
      </c>
    </row>
    <row r="8" spans="1:12" x14ac:dyDescent="0.25">
      <c r="A8" s="144" t="s">
        <v>360</v>
      </c>
      <c r="B8" s="23" t="s">
        <v>213</v>
      </c>
      <c r="C8" s="4">
        <v>96.301408609999996</v>
      </c>
      <c r="D8" s="7" t="str">
        <f t="shared" si="0"/>
        <v>N/A</v>
      </c>
      <c r="E8" s="4">
        <v>96.467819638999998</v>
      </c>
      <c r="F8" s="7" t="str">
        <f t="shared" si="1"/>
        <v>N/A</v>
      </c>
      <c r="G8" s="4">
        <v>95.697742676000004</v>
      </c>
      <c r="H8" s="7" t="str">
        <f t="shared" si="2"/>
        <v>N/A</v>
      </c>
      <c r="I8" s="8">
        <v>0.17280000000000001</v>
      </c>
      <c r="J8" s="8">
        <v>-0.79800000000000004</v>
      </c>
      <c r="K8" s="27" t="s">
        <v>734</v>
      </c>
      <c r="L8" s="87" t="str">
        <f t="shared" si="3"/>
        <v>Yes</v>
      </c>
    </row>
    <row r="9" spans="1:12" x14ac:dyDescent="0.25">
      <c r="A9" s="118" t="s">
        <v>88</v>
      </c>
      <c r="B9" s="27" t="s">
        <v>213</v>
      </c>
      <c r="C9" s="1">
        <v>80610.81</v>
      </c>
      <c r="D9" s="7" t="str">
        <f t="shared" si="0"/>
        <v>N/A</v>
      </c>
      <c r="E9" s="1">
        <v>82344.55</v>
      </c>
      <c r="F9" s="7" t="str">
        <f t="shared" si="1"/>
        <v>N/A</v>
      </c>
      <c r="G9" s="1">
        <v>84687.64</v>
      </c>
      <c r="H9" s="7" t="str">
        <f t="shared" si="2"/>
        <v>N/A</v>
      </c>
      <c r="I9" s="8">
        <v>2.1509999999999998</v>
      </c>
      <c r="J9" s="8">
        <v>2.8450000000000002</v>
      </c>
      <c r="K9" s="27" t="s">
        <v>734</v>
      </c>
      <c r="L9" s="87" t="str">
        <f t="shared" si="3"/>
        <v>Yes</v>
      </c>
    </row>
    <row r="10" spans="1:12" x14ac:dyDescent="0.25">
      <c r="A10" s="118" t="s">
        <v>1386</v>
      </c>
      <c r="B10" s="23" t="s">
        <v>213</v>
      </c>
      <c r="C10" s="4">
        <v>0.85648017200000004</v>
      </c>
      <c r="D10" s="7" t="str">
        <f t="shared" si="0"/>
        <v>N/A</v>
      </c>
      <c r="E10" s="4">
        <v>1.3498212818999999</v>
      </c>
      <c r="F10" s="7" t="str">
        <f t="shared" si="1"/>
        <v>N/A</v>
      </c>
      <c r="G10" s="4">
        <v>1.1601472864</v>
      </c>
      <c r="H10" s="7" t="str">
        <f t="shared" si="2"/>
        <v>N/A</v>
      </c>
      <c r="I10" s="8">
        <v>57.6</v>
      </c>
      <c r="J10" s="8">
        <v>-14.1</v>
      </c>
      <c r="K10" s="27" t="s">
        <v>734</v>
      </c>
      <c r="L10" s="87" t="str">
        <f t="shared" si="3"/>
        <v>Yes</v>
      </c>
    </row>
    <row r="11" spans="1:12" x14ac:dyDescent="0.25">
      <c r="A11" s="118" t="s">
        <v>1387</v>
      </c>
      <c r="B11" s="23" t="s">
        <v>213</v>
      </c>
      <c r="C11" s="4">
        <v>4.9329637381999998</v>
      </c>
      <c r="D11" s="7" t="str">
        <f t="shared" si="0"/>
        <v>N/A</v>
      </c>
      <c r="E11" s="4">
        <v>5.3049308439000002</v>
      </c>
      <c r="F11" s="7" t="str">
        <f t="shared" si="1"/>
        <v>N/A</v>
      </c>
      <c r="G11" s="4">
        <v>6.7442232776999997</v>
      </c>
      <c r="H11" s="7" t="str">
        <f t="shared" si="2"/>
        <v>N/A</v>
      </c>
      <c r="I11" s="8">
        <v>7.54</v>
      </c>
      <c r="J11" s="8">
        <v>27.13</v>
      </c>
      <c r="K11" s="27" t="s">
        <v>734</v>
      </c>
      <c r="L11" s="87" t="str">
        <f t="shared" si="3"/>
        <v>Yes</v>
      </c>
    </row>
    <row r="12" spans="1:12" x14ac:dyDescent="0.25">
      <c r="A12" s="118" t="s">
        <v>1388</v>
      </c>
      <c r="B12" s="23" t="s">
        <v>213</v>
      </c>
      <c r="C12" s="4">
        <v>73.717259716000001</v>
      </c>
      <c r="D12" s="7" t="str">
        <f t="shared" si="0"/>
        <v>N/A</v>
      </c>
      <c r="E12" s="4">
        <v>74.900650490000004</v>
      </c>
      <c r="F12" s="7" t="str">
        <f t="shared" si="1"/>
        <v>N/A</v>
      </c>
      <c r="G12" s="4">
        <v>73.142643684000006</v>
      </c>
      <c r="H12" s="7" t="str">
        <f t="shared" si="2"/>
        <v>N/A</v>
      </c>
      <c r="I12" s="8">
        <v>1.605</v>
      </c>
      <c r="J12" s="8">
        <v>-2.35</v>
      </c>
      <c r="K12" s="27" t="s">
        <v>734</v>
      </c>
      <c r="L12" s="87" t="str">
        <f t="shared" si="3"/>
        <v>Yes</v>
      </c>
    </row>
    <row r="13" spans="1:12" x14ac:dyDescent="0.25">
      <c r="A13" s="118" t="s">
        <v>1389</v>
      </c>
      <c r="B13" s="23" t="s">
        <v>213</v>
      </c>
      <c r="C13" s="4">
        <v>0.20478588</v>
      </c>
      <c r="D13" s="7" t="str">
        <f t="shared" si="0"/>
        <v>N/A</v>
      </c>
      <c r="E13" s="4">
        <v>0.17205781140000001</v>
      </c>
      <c r="F13" s="7" t="str">
        <f t="shared" si="1"/>
        <v>N/A</v>
      </c>
      <c r="G13" s="4">
        <v>0.22306419769999999</v>
      </c>
      <c r="H13" s="7" t="str">
        <f t="shared" si="2"/>
        <v>N/A</v>
      </c>
      <c r="I13" s="8">
        <v>-16</v>
      </c>
      <c r="J13" s="8">
        <v>29.64</v>
      </c>
      <c r="K13" s="27" t="s">
        <v>734</v>
      </c>
      <c r="L13" s="87" t="str">
        <f t="shared" si="3"/>
        <v>Yes</v>
      </c>
    </row>
    <row r="14" spans="1:12" x14ac:dyDescent="0.25">
      <c r="A14" s="118" t="s">
        <v>1390</v>
      </c>
      <c r="B14" s="23" t="s">
        <v>213</v>
      </c>
      <c r="C14" s="4">
        <v>1.4448152967000001</v>
      </c>
      <c r="D14" s="7" t="str">
        <f t="shared" si="0"/>
        <v>N/A</v>
      </c>
      <c r="E14" s="4">
        <v>1.4008836001</v>
      </c>
      <c r="F14" s="7" t="str">
        <f t="shared" si="1"/>
        <v>N/A</v>
      </c>
      <c r="G14" s="4">
        <v>1.5507764555000001</v>
      </c>
      <c r="H14" s="7" t="str">
        <f t="shared" si="2"/>
        <v>N/A</v>
      </c>
      <c r="I14" s="8">
        <v>-3.04</v>
      </c>
      <c r="J14" s="8">
        <v>10.7</v>
      </c>
      <c r="K14" s="27" t="s">
        <v>734</v>
      </c>
      <c r="L14" s="87" t="str">
        <f t="shared" si="3"/>
        <v>Yes</v>
      </c>
    </row>
    <row r="15" spans="1:12" x14ac:dyDescent="0.25">
      <c r="A15" s="118" t="s">
        <v>1391</v>
      </c>
      <c r="B15" s="23" t="s">
        <v>213</v>
      </c>
      <c r="C15" s="4">
        <v>0</v>
      </c>
      <c r="D15" s="7" t="str">
        <f t="shared" si="0"/>
        <v>N/A</v>
      </c>
      <c r="E15" s="4">
        <v>0</v>
      </c>
      <c r="F15" s="7" t="str">
        <f t="shared" si="1"/>
        <v>N/A</v>
      </c>
      <c r="G15" s="4">
        <v>0</v>
      </c>
      <c r="H15" s="7" t="str">
        <f t="shared" si="2"/>
        <v>N/A</v>
      </c>
      <c r="I15" s="8" t="s">
        <v>1749</v>
      </c>
      <c r="J15" s="8" t="s">
        <v>1749</v>
      </c>
      <c r="K15" s="27" t="s">
        <v>734</v>
      </c>
      <c r="L15" s="87" t="str">
        <f t="shared" si="3"/>
        <v>N/A</v>
      </c>
    </row>
    <row r="16" spans="1:12" x14ac:dyDescent="0.25">
      <c r="A16" s="118" t="s">
        <v>1392</v>
      </c>
      <c r="B16" s="23" t="s">
        <v>213</v>
      </c>
      <c r="C16" s="4">
        <v>9.9564405699999997E-2</v>
      </c>
      <c r="D16" s="7" t="str">
        <f t="shared" si="0"/>
        <v>N/A</v>
      </c>
      <c r="E16" s="4">
        <v>9.7684434900000006E-2</v>
      </c>
      <c r="F16" s="7" t="str">
        <f t="shared" si="1"/>
        <v>N/A</v>
      </c>
      <c r="G16" s="4">
        <v>0.16116121459999999</v>
      </c>
      <c r="H16" s="7" t="str">
        <f t="shared" si="2"/>
        <v>N/A</v>
      </c>
      <c r="I16" s="8">
        <v>-1.89</v>
      </c>
      <c r="J16" s="8">
        <v>64.98</v>
      </c>
      <c r="K16" s="27" t="s">
        <v>734</v>
      </c>
      <c r="L16" s="87" t="str">
        <f t="shared" si="3"/>
        <v>No</v>
      </c>
    </row>
    <row r="17" spans="1:12" x14ac:dyDescent="0.25">
      <c r="A17" s="118" t="s">
        <v>1393</v>
      </c>
      <c r="B17" s="23" t="s">
        <v>213</v>
      </c>
      <c r="C17" s="4">
        <v>0</v>
      </c>
      <c r="D17" s="7" t="str">
        <f t="shared" si="0"/>
        <v>N/A</v>
      </c>
      <c r="E17" s="4">
        <v>0</v>
      </c>
      <c r="F17" s="7" t="str">
        <f t="shared" si="1"/>
        <v>N/A</v>
      </c>
      <c r="G17" s="4">
        <v>0</v>
      </c>
      <c r="H17" s="7" t="str">
        <f t="shared" si="2"/>
        <v>N/A</v>
      </c>
      <c r="I17" s="8" t="s">
        <v>1749</v>
      </c>
      <c r="J17" s="8" t="s">
        <v>1749</v>
      </c>
      <c r="K17" s="27" t="s">
        <v>734</v>
      </c>
      <c r="L17" s="87" t="str">
        <f t="shared" si="3"/>
        <v>N/A</v>
      </c>
    </row>
    <row r="18" spans="1:12" x14ac:dyDescent="0.25">
      <c r="A18" s="118" t="s">
        <v>1394</v>
      </c>
      <c r="B18" s="23" t="s">
        <v>213</v>
      </c>
      <c r="C18" s="4">
        <v>18.744130791</v>
      </c>
      <c r="D18" s="7" t="str">
        <f t="shared" si="0"/>
        <v>N/A</v>
      </c>
      <c r="E18" s="4">
        <v>16.773971538000001</v>
      </c>
      <c r="F18" s="7" t="str">
        <f t="shared" si="1"/>
        <v>N/A</v>
      </c>
      <c r="G18" s="4">
        <v>17.017983884</v>
      </c>
      <c r="H18" s="7" t="str">
        <f t="shared" si="2"/>
        <v>N/A</v>
      </c>
      <c r="I18" s="8">
        <v>-10.5</v>
      </c>
      <c r="J18" s="8">
        <v>1.4550000000000001</v>
      </c>
      <c r="K18" s="27" t="s">
        <v>734</v>
      </c>
      <c r="L18" s="87" t="str">
        <f t="shared" si="3"/>
        <v>Yes</v>
      </c>
    </row>
    <row r="19" spans="1:12" x14ac:dyDescent="0.25">
      <c r="A19" s="118" t="s">
        <v>1395</v>
      </c>
      <c r="B19" s="23" t="s">
        <v>213</v>
      </c>
      <c r="C19" s="4">
        <v>0</v>
      </c>
      <c r="D19" s="7" t="str">
        <f t="shared" si="0"/>
        <v>N/A</v>
      </c>
      <c r="E19" s="4">
        <v>0</v>
      </c>
      <c r="F19" s="7" t="str">
        <f t="shared" si="1"/>
        <v>N/A</v>
      </c>
      <c r="G19" s="4">
        <v>0</v>
      </c>
      <c r="H19" s="7" t="str">
        <f t="shared" si="2"/>
        <v>N/A</v>
      </c>
      <c r="I19" s="8" t="s">
        <v>1749</v>
      </c>
      <c r="J19" s="8" t="s">
        <v>1749</v>
      </c>
      <c r="K19" s="27" t="s">
        <v>734</v>
      </c>
      <c r="L19" s="87" t="str">
        <f t="shared" si="3"/>
        <v>N/A</v>
      </c>
    </row>
    <row r="20" spans="1:12" x14ac:dyDescent="0.25">
      <c r="A20" s="110" t="s">
        <v>958</v>
      </c>
      <c r="B20" s="23" t="s">
        <v>213</v>
      </c>
      <c r="C20" s="4">
        <v>94.762685976</v>
      </c>
      <c r="D20" s="7" t="str">
        <f t="shared" si="0"/>
        <v>N/A</v>
      </c>
      <c r="E20" s="4">
        <v>94.425326909999995</v>
      </c>
      <c r="F20" s="7" t="str">
        <f t="shared" si="1"/>
        <v>N/A</v>
      </c>
      <c r="G20" s="4">
        <v>92.871551310000001</v>
      </c>
      <c r="H20" s="7" t="str">
        <f t="shared" si="2"/>
        <v>N/A</v>
      </c>
      <c r="I20" s="8">
        <v>-0.35599999999999998</v>
      </c>
      <c r="J20" s="8">
        <v>-1.65</v>
      </c>
      <c r="K20" s="27" t="s">
        <v>734</v>
      </c>
      <c r="L20" s="87" t="str">
        <f t="shared" si="3"/>
        <v>Yes</v>
      </c>
    </row>
    <row r="21" spans="1:12" x14ac:dyDescent="0.25">
      <c r="A21" s="110" t="s">
        <v>959</v>
      </c>
      <c r="B21" s="23" t="s">
        <v>213</v>
      </c>
      <c r="C21" s="4">
        <v>5.2373140238999998</v>
      </c>
      <c r="D21" s="7" t="str">
        <f t="shared" si="0"/>
        <v>N/A</v>
      </c>
      <c r="E21" s="4">
        <v>5.5746730902000001</v>
      </c>
      <c r="F21" s="7" t="str">
        <f t="shared" si="1"/>
        <v>N/A</v>
      </c>
      <c r="G21" s="4">
        <v>7.1284486898999999</v>
      </c>
      <c r="H21" s="7" t="str">
        <f t="shared" si="2"/>
        <v>N/A</v>
      </c>
      <c r="I21" s="8">
        <v>6.4409999999999998</v>
      </c>
      <c r="J21" s="8">
        <v>27.87</v>
      </c>
      <c r="K21" s="27" t="s">
        <v>734</v>
      </c>
      <c r="L21" s="87" t="str">
        <f t="shared" si="3"/>
        <v>Yes</v>
      </c>
    </row>
    <row r="22" spans="1:12" x14ac:dyDescent="0.25">
      <c r="A22" s="86" t="s">
        <v>1689</v>
      </c>
      <c r="B22" s="23" t="s">
        <v>213</v>
      </c>
      <c r="C22" s="24">
        <v>48352</v>
      </c>
      <c r="D22" s="7" t="str">
        <f t="shared" si="0"/>
        <v>N/A</v>
      </c>
      <c r="E22" s="24">
        <v>48890</v>
      </c>
      <c r="F22" s="7" t="str">
        <f t="shared" si="1"/>
        <v>N/A</v>
      </c>
      <c r="G22" s="24">
        <v>1881</v>
      </c>
      <c r="H22" s="7" t="str">
        <f t="shared" si="2"/>
        <v>N/A</v>
      </c>
      <c r="I22" s="8">
        <v>1.113</v>
      </c>
      <c r="J22" s="8">
        <v>-96.2</v>
      </c>
      <c r="K22" s="27" t="s">
        <v>734</v>
      </c>
      <c r="L22" s="87" t="str">
        <f t="shared" si="3"/>
        <v>No</v>
      </c>
    </row>
    <row r="23" spans="1:12" x14ac:dyDescent="0.25">
      <c r="A23" s="86" t="s">
        <v>974</v>
      </c>
      <c r="B23" s="23" t="s">
        <v>213</v>
      </c>
      <c r="C23" s="24">
        <v>4416</v>
      </c>
      <c r="D23" s="7" t="str">
        <f t="shared" si="0"/>
        <v>N/A</v>
      </c>
      <c r="E23" s="24">
        <v>4524</v>
      </c>
      <c r="F23" s="7" t="str">
        <f t="shared" si="1"/>
        <v>N/A</v>
      </c>
      <c r="G23" s="24">
        <v>69</v>
      </c>
      <c r="H23" s="7" t="str">
        <f t="shared" si="2"/>
        <v>N/A</v>
      </c>
      <c r="I23" s="8">
        <v>2.4460000000000002</v>
      </c>
      <c r="J23" s="8">
        <v>-98.5</v>
      </c>
      <c r="K23" s="27" t="s">
        <v>734</v>
      </c>
      <c r="L23" s="87" t="str">
        <f t="shared" si="3"/>
        <v>No</v>
      </c>
    </row>
    <row r="24" spans="1:12" x14ac:dyDescent="0.25">
      <c r="A24" s="86" t="s">
        <v>975</v>
      </c>
      <c r="B24" s="23" t="s">
        <v>213</v>
      </c>
      <c r="C24" s="24">
        <v>8346</v>
      </c>
      <c r="D24" s="7" t="str">
        <f t="shared" si="0"/>
        <v>N/A</v>
      </c>
      <c r="E24" s="24">
        <v>7954</v>
      </c>
      <c r="F24" s="7" t="str">
        <f t="shared" si="1"/>
        <v>N/A</v>
      </c>
      <c r="G24" s="24">
        <v>328</v>
      </c>
      <c r="H24" s="7" t="str">
        <f t="shared" si="2"/>
        <v>N/A</v>
      </c>
      <c r="I24" s="8">
        <v>-4.7</v>
      </c>
      <c r="J24" s="8">
        <v>-95.9</v>
      </c>
      <c r="K24" s="27" t="s">
        <v>734</v>
      </c>
      <c r="L24" s="87" t="str">
        <f t="shared" si="3"/>
        <v>No</v>
      </c>
    </row>
    <row r="25" spans="1:12" x14ac:dyDescent="0.25">
      <c r="A25" s="86" t="s">
        <v>976</v>
      </c>
      <c r="B25" s="23" t="s">
        <v>213</v>
      </c>
      <c r="C25" s="24">
        <v>1488</v>
      </c>
      <c r="D25" s="7" t="str">
        <f t="shared" si="0"/>
        <v>N/A</v>
      </c>
      <c r="E25" s="24">
        <v>1729</v>
      </c>
      <c r="F25" s="7" t="str">
        <f t="shared" si="1"/>
        <v>N/A</v>
      </c>
      <c r="G25" s="24">
        <v>27</v>
      </c>
      <c r="H25" s="7" t="str">
        <f t="shared" si="2"/>
        <v>N/A</v>
      </c>
      <c r="I25" s="8">
        <v>16.2</v>
      </c>
      <c r="J25" s="8">
        <v>-98.4</v>
      </c>
      <c r="K25" s="27" t="s">
        <v>734</v>
      </c>
      <c r="L25" s="87" t="str">
        <f t="shared" si="3"/>
        <v>No</v>
      </c>
    </row>
    <row r="26" spans="1:12" x14ac:dyDescent="0.25">
      <c r="A26" s="86" t="s">
        <v>977</v>
      </c>
      <c r="B26" s="23" t="s">
        <v>213</v>
      </c>
      <c r="C26" s="24">
        <v>34102</v>
      </c>
      <c r="D26" s="7" t="str">
        <f t="shared" si="0"/>
        <v>N/A</v>
      </c>
      <c r="E26" s="24">
        <v>34683</v>
      </c>
      <c r="F26" s="7" t="str">
        <f t="shared" si="1"/>
        <v>N/A</v>
      </c>
      <c r="G26" s="24">
        <v>1457</v>
      </c>
      <c r="H26" s="7" t="str">
        <f t="shared" si="2"/>
        <v>N/A</v>
      </c>
      <c r="I26" s="8">
        <v>1.704</v>
      </c>
      <c r="J26" s="8">
        <v>-95.8</v>
      </c>
      <c r="K26" s="27" t="s">
        <v>734</v>
      </c>
      <c r="L26" s="87" t="str">
        <f t="shared" si="3"/>
        <v>No</v>
      </c>
    </row>
    <row r="27" spans="1:12" x14ac:dyDescent="0.25">
      <c r="A27" s="86" t="s">
        <v>978</v>
      </c>
      <c r="B27" s="23" t="s">
        <v>213</v>
      </c>
      <c r="C27" s="24">
        <v>0</v>
      </c>
      <c r="D27" s="7" t="str">
        <f t="shared" si="0"/>
        <v>N/A</v>
      </c>
      <c r="E27" s="24">
        <v>0</v>
      </c>
      <c r="F27" s="7" t="str">
        <f t="shared" si="1"/>
        <v>N/A</v>
      </c>
      <c r="G27" s="24">
        <v>0</v>
      </c>
      <c r="H27" s="7" t="str">
        <f t="shared" si="2"/>
        <v>N/A</v>
      </c>
      <c r="I27" s="8" t="s">
        <v>1749</v>
      </c>
      <c r="J27" s="8" t="s">
        <v>1749</v>
      </c>
      <c r="K27" s="27" t="s">
        <v>734</v>
      </c>
      <c r="L27" s="87" t="str">
        <f t="shared" si="3"/>
        <v>N/A</v>
      </c>
    </row>
    <row r="28" spans="1:12" x14ac:dyDescent="0.25">
      <c r="A28" s="86" t="s">
        <v>103</v>
      </c>
      <c r="B28" s="23" t="s">
        <v>213</v>
      </c>
      <c r="C28" s="24">
        <v>33483</v>
      </c>
      <c r="D28" s="7" t="str">
        <f t="shared" si="0"/>
        <v>N/A</v>
      </c>
      <c r="E28" s="24">
        <v>33406</v>
      </c>
      <c r="F28" s="7" t="str">
        <f t="shared" si="1"/>
        <v>N/A</v>
      </c>
      <c r="G28" s="24">
        <v>331</v>
      </c>
      <c r="H28" s="7" t="str">
        <f t="shared" si="2"/>
        <v>N/A</v>
      </c>
      <c r="I28" s="8">
        <v>-0.23</v>
      </c>
      <c r="J28" s="8">
        <v>-99</v>
      </c>
      <c r="K28" s="27" t="s">
        <v>734</v>
      </c>
      <c r="L28" s="87" t="str">
        <f t="shared" si="3"/>
        <v>No</v>
      </c>
    </row>
    <row r="29" spans="1:12" x14ac:dyDescent="0.25">
      <c r="A29" s="86" t="s">
        <v>979</v>
      </c>
      <c r="B29" s="23" t="s">
        <v>213</v>
      </c>
      <c r="C29" s="24">
        <v>5662</v>
      </c>
      <c r="D29" s="7" t="str">
        <f t="shared" si="0"/>
        <v>N/A</v>
      </c>
      <c r="E29" s="24">
        <v>5627</v>
      </c>
      <c r="F29" s="7" t="str">
        <f t="shared" si="1"/>
        <v>N/A</v>
      </c>
      <c r="G29" s="24">
        <v>50</v>
      </c>
      <c r="H29" s="7" t="str">
        <f t="shared" si="2"/>
        <v>N/A</v>
      </c>
      <c r="I29" s="8">
        <v>-0.61799999999999999</v>
      </c>
      <c r="J29" s="8">
        <v>-99.1</v>
      </c>
      <c r="K29" s="27" t="s">
        <v>734</v>
      </c>
      <c r="L29" s="87" t="str">
        <f t="shared" si="3"/>
        <v>No</v>
      </c>
    </row>
    <row r="30" spans="1:12" x14ac:dyDescent="0.25">
      <c r="A30" s="86" t="s">
        <v>980</v>
      </c>
      <c r="B30" s="23" t="s">
        <v>213</v>
      </c>
      <c r="C30" s="24">
        <v>8136</v>
      </c>
      <c r="D30" s="7" t="str">
        <f t="shared" si="0"/>
        <v>N/A</v>
      </c>
      <c r="E30" s="24">
        <v>7609</v>
      </c>
      <c r="F30" s="7" t="str">
        <f t="shared" si="1"/>
        <v>N/A</v>
      </c>
      <c r="G30" s="24">
        <v>100</v>
      </c>
      <c r="H30" s="7" t="str">
        <f t="shared" si="2"/>
        <v>N/A</v>
      </c>
      <c r="I30" s="8">
        <v>-6.48</v>
      </c>
      <c r="J30" s="8">
        <v>-98.7</v>
      </c>
      <c r="K30" s="27" t="s">
        <v>734</v>
      </c>
      <c r="L30" s="87" t="str">
        <f t="shared" si="3"/>
        <v>No</v>
      </c>
    </row>
    <row r="31" spans="1:12" x14ac:dyDescent="0.25">
      <c r="A31" s="86" t="s">
        <v>981</v>
      </c>
      <c r="B31" s="23" t="s">
        <v>213</v>
      </c>
      <c r="C31" s="24">
        <v>3192</v>
      </c>
      <c r="D31" s="7" t="str">
        <f t="shared" si="0"/>
        <v>N/A</v>
      </c>
      <c r="E31" s="24">
        <v>3363</v>
      </c>
      <c r="F31" s="7" t="str">
        <f t="shared" si="1"/>
        <v>N/A</v>
      </c>
      <c r="G31" s="24">
        <v>14</v>
      </c>
      <c r="H31" s="7" t="str">
        <f t="shared" si="2"/>
        <v>N/A</v>
      </c>
      <c r="I31" s="8">
        <v>5.3570000000000002</v>
      </c>
      <c r="J31" s="8">
        <v>-99.6</v>
      </c>
      <c r="K31" s="27" t="s">
        <v>734</v>
      </c>
      <c r="L31" s="87" t="str">
        <f t="shared" si="3"/>
        <v>No</v>
      </c>
    </row>
    <row r="32" spans="1:12" x14ac:dyDescent="0.25">
      <c r="A32" s="86" t="s">
        <v>982</v>
      </c>
      <c r="B32" s="23" t="s">
        <v>213</v>
      </c>
      <c r="C32" s="24">
        <v>16493</v>
      </c>
      <c r="D32" s="7" t="str">
        <f t="shared" si="0"/>
        <v>N/A</v>
      </c>
      <c r="E32" s="24">
        <v>16807</v>
      </c>
      <c r="F32" s="7" t="str">
        <f t="shared" si="1"/>
        <v>N/A</v>
      </c>
      <c r="G32" s="24">
        <v>167</v>
      </c>
      <c r="H32" s="7" t="str">
        <f t="shared" si="2"/>
        <v>N/A</v>
      </c>
      <c r="I32" s="8">
        <v>1.9039999999999999</v>
      </c>
      <c r="J32" s="8">
        <v>-99</v>
      </c>
      <c r="K32" s="27" t="s">
        <v>734</v>
      </c>
      <c r="L32" s="87" t="str">
        <f t="shared" si="3"/>
        <v>No</v>
      </c>
    </row>
    <row r="33" spans="1:12" x14ac:dyDescent="0.25">
      <c r="A33" s="86" t="s">
        <v>983</v>
      </c>
      <c r="B33" s="23" t="s">
        <v>213</v>
      </c>
      <c r="C33" s="24">
        <v>0</v>
      </c>
      <c r="D33" s="7" t="str">
        <f t="shared" si="0"/>
        <v>N/A</v>
      </c>
      <c r="E33" s="24">
        <v>0</v>
      </c>
      <c r="F33" s="7" t="str">
        <f t="shared" si="1"/>
        <v>N/A</v>
      </c>
      <c r="G33" s="24">
        <v>0</v>
      </c>
      <c r="H33" s="7" t="str">
        <f t="shared" si="2"/>
        <v>N/A</v>
      </c>
      <c r="I33" s="8" t="s">
        <v>1749</v>
      </c>
      <c r="J33" s="8" t="s">
        <v>1749</v>
      </c>
      <c r="K33" s="27" t="s">
        <v>734</v>
      </c>
      <c r="L33" s="87" t="str">
        <f t="shared" si="3"/>
        <v>N/A</v>
      </c>
    </row>
    <row r="34" spans="1:12" x14ac:dyDescent="0.25">
      <c r="A34" s="144" t="s">
        <v>84</v>
      </c>
      <c r="B34" s="23" t="s">
        <v>213</v>
      </c>
      <c r="C34" s="28">
        <v>2616731257</v>
      </c>
      <c r="D34" s="7" t="str">
        <f t="shared" si="0"/>
        <v>N/A</v>
      </c>
      <c r="E34" s="28">
        <v>3221875200</v>
      </c>
      <c r="F34" s="7" t="str">
        <f t="shared" si="1"/>
        <v>N/A</v>
      </c>
      <c r="G34" s="28">
        <v>3856357677</v>
      </c>
      <c r="H34" s="7" t="str">
        <f t="shared" si="2"/>
        <v>N/A</v>
      </c>
      <c r="I34" s="8">
        <v>23.13</v>
      </c>
      <c r="J34" s="8">
        <v>19.690000000000001</v>
      </c>
      <c r="K34" s="27" t="s">
        <v>734</v>
      </c>
      <c r="L34" s="87" t="str">
        <f t="shared" si="3"/>
        <v>Yes</v>
      </c>
    </row>
    <row r="35" spans="1:12" x14ac:dyDescent="0.25">
      <c r="A35" s="144" t="s">
        <v>1396</v>
      </c>
      <c r="B35" s="23" t="s">
        <v>213</v>
      </c>
      <c r="C35" s="28">
        <v>29606.055971000002</v>
      </c>
      <c r="D35" s="7" t="str">
        <f t="shared" si="0"/>
        <v>N/A</v>
      </c>
      <c r="E35" s="28">
        <v>35764.438426000001</v>
      </c>
      <c r="F35" s="7" t="str">
        <f t="shared" si="1"/>
        <v>N/A</v>
      </c>
      <c r="G35" s="28">
        <v>41158.628282999998</v>
      </c>
      <c r="H35" s="7" t="str">
        <f t="shared" si="2"/>
        <v>N/A</v>
      </c>
      <c r="I35" s="8">
        <v>20.8</v>
      </c>
      <c r="J35" s="8">
        <v>15.08</v>
      </c>
      <c r="K35" s="27" t="s">
        <v>734</v>
      </c>
      <c r="L35" s="87" t="str">
        <f t="shared" si="3"/>
        <v>Yes</v>
      </c>
    </row>
    <row r="36" spans="1:12" x14ac:dyDescent="0.25">
      <c r="A36" s="144" t="s">
        <v>1397</v>
      </c>
      <c r="B36" s="23" t="s">
        <v>213</v>
      </c>
      <c r="C36" s="28">
        <v>30743.118297000001</v>
      </c>
      <c r="D36" s="7" t="str">
        <f t="shared" si="0"/>
        <v>N/A</v>
      </c>
      <c r="E36" s="28">
        <v>37073.957470000001</v>
      </c>
      <c r="F36" s="7" t="str">
        <f t="shared" si="1"/>
        <v>N/A</v>
      </c>
      <c r="G36" s="28">
        <v>43008.985513</v>
      </c>
      <c r="H36" s="7" t="str">
        <f t="shared" si="2"/>
        <v>N/A</v>
      </c>
      <c r="I36" s="8">
        <v>20.59</v>
      </c>
      <c r="J36" s="8">
        <v>16.010000000000002</v>
      </c>
      <c r="K36" s="27" t="s">
        <v>734</v>
      </c>
      <c r="L36" s="87" t="str">
        <f t="shared" si="3"/>
        <v>Yes</v>
      </c>
    </row>
    <row r="37" spans="1:12" x14ac:dyDescent="0.25">
      <c r="A37" s="118" t="s">
        <v>107</v>
      </c>
      <c r="B37" s="23" t="s">
        <v>213</v>
      </c>
      <c r="C37" s="28">
        <v>0</v>
      </c>
      <c r="D37" s="7" t="str">
        <f t="shared" si="0"/>
        <v>N/A</v>
      </c>
      <c r="E37" s="28">
        <v>0</v>
      </c>
      <c r="F37" s="7" t="str">
        <f t="shared" si="1"/>
        <v>N/A</v>
      </c>
      <c r="G37" s="28">
        <v>0</v>
      </c>
      <c r="H37" s="7" t="str">
        <f t="shared" si="2"/>
        <v>N/A</v>
      </c>
      <c r="I37" s="8" t="s">
        <v>1749</v>
      </c>
      <c r="J37" s="8" t="s">
        <v>1749</v>
      </c>
      <c r="K37" s="27" t="s">
        <v>734</v>
      </c>
      <c r="L37" s="87" t="str">
        <f t="shared" si="3"/>
        <v>N/A</v>
      </c>
    </row>
    <row r="38" spans="1:12" x14ac:dyDescent="0.25">
      <c r="A38" s="144" t="s">
        <v>158</v>
      </c>
      <c r="B38" s="27" t="s">
        <v>217</v>
      </c>
      <c r="C38" s="1">
        <v>0</v>
      </c>
      <c r="D38" s="7" t="str">
        <f>IF($B38="N/A","N/A",IF(C38&gt;0,"No",IF(C38&lt;0,"No","Yes")))</f>
        <v>Yes</v>
      </c>
      <c r="E38" s="1">
        <v>0</v>
      </c>
      <c r="F38" s="7" t="str">
        <f>IF($B38="N/A","N/A",IF(E38&gt;0,"No",IF(E38&lt;0,"No","Yes")))</f>
        <v>Yes</v>
      </c>
      <c r="G38" s="1">
        <v>0</v>
      </c>
      <c r="H38" s="7" t="str">
        <f>IF($B38="N/A","N/A",IF(G38&gt;0,"No",IF(G38&lt;0,"No","Yes")))</f>
        <v>Yes</v>
      </c>
      <c r="I38" s="8" t="s">
        <v>1749</v>
      </c>
      <c r="J38" s="8" t="s">
        <v>1749</v>
      </c>
      <c r="K38" s="27" t="s">
        <v>734</v>
      </c>
      <c r="L38" s="87" t="str">
        <f t="shared" si="3"/>
        <v>N/A</v>
      </c>
    </row>
    <row r="39" spans="1:12" x14ac:dyDescent="0.25">
      <c r="A39" s="144" t="s">
        <v>156</v>
      </c>
      <c r="B39" s="23" t="s">
        <v>213</v>
      </c>
      <c r="C39" s="28">
        <v>0</v>
      </c>
      <c r="D39" s="7" t="str">
        <f t="shared" ref="D39:D40" si="4">IF($B39="N/A","N/A",IF(C39&gt;10,"No",IF(C39&lt;-10,"No","Yes")))</f>
        <v>N/A</v>
      </c>
      <c r="E39" s="28">
        <v>0</v>
      </c>
      <c r="F39" s="7" t="str">
        <f t="shared" ref="F39:F40" si="5">IF($B39="N/A","N/A",IF(E39&gt;10,"No",IF(E39&lt;-10,"No","Yes")))</f>
        <v>N/A</v>
      </c>
      <c r="G39" s="28">
        <v>0</v>
      </c>
      <c r="H39" s="7" t="str">
        <f t="shared" ref="H39:H40" si="6">IF($B39="N/A","N/A",IF(G39&gt;10,"No",IF(G39&lt;-10,"No","Yes")))</f>
        <v>N/A</v>
      </c>
      <c r="I39" s="8" t="s">
        <v>1749</v>
      </c>
      <c r="J39" s="8" t="s">
        <v>1749</v>
      </c>
      <c r="K39" s="27" t="s">
        <v>734</v>
      </c>
      <c r="L39" s="87" t="str">
        <f t="shared" si="3"/>
        <v>N/A</v>
      </c>
    </row>
    <row r="40" spans="1:12" x14ac:dyDescent="0.25">
      <c r="A40" s="144" t="s">
        <v>1276</v>
      </c>
      <c r="B40" s="23" t="s">
        <v>213</v>
      </c>
      <c r="C40" s="28" t="s">
        <v>1749</v>
      </c>
      <c r="D40" s="7" t="str">
        <f t="shared" si="4"/>
        <v>N/A</v>
      </c>
      <c r="E40" s="28" t="s">
        <v>1749</v>
      </c>
      <c r="F40" s="7" t="str">
        <f t="shared" si="5"/>
        <v>N/A</v>
      </c>
      <c r="G40" s="28" t="s">
        <v>1749</v>
      </c>
      <c r="H40" s="7" t="str">
        <f t="shared" si="6"/>
        <v>N/A</v>
      </c>
      <c r="I40" s="8" t="s">
        <v>1749</v>
      </c>
      <c r="J40" s="8" t="s">
        <v>1749</v>
      </c>
      <c r="K40" s="27" t="s">
        <v>734</v>
      </c>
      <c r="L40" s="87" t="str">
        <f>IF(J40="Div by 0", "N/A", IF(OR(J40="N/A",K40="N/A"),"N/A", IF(J40&gt;VALUE(MID(K40,1,2)), "No", IF(J40&lt;-1*VALUE(MID(K40,1,2)), "No", "Yes"))))</f>
        <v>N/A</v>
      </c>
    </row>
    <row r="41" spans="1:12" x14ac:dyDescent="0.25">
      <c r="A41" s="86" t="s">
        <v>1398</v>
      </c>
      <c r="B41" s="23" t="s">
        <v>213</v>
      </c>
      <c r="C41" s="28">
        <v>31551.112074000001</v>
      </c>
      <c r="D41" s="7" t="str">
        <f t="shared" ref="D41:D52" si="7">IF($B41="N/A","N/A",IF(C41&gt;10,"No",IF(C41&lt;-10,"No","Yes")))</f>
        <v>N/A</v>
      </c>
      <c r="E41" s="28">
        <v>35609.376355</v>
      </c>
      <c r="F41" s="7" t="str">
        <f t="shared" ref="F41:F52" si="8">IF($B41="N/A","N/A",IF(E41&gt;10,"No",IF(E41&lt;-10,"No","Yes")))</f>
        <v>N/A</v>
      </c>
      <c r="G41" s="28">
        <v>9121.0074428000007</v>
      </c>
      <c r="H41" s="7" t="str">
        <f t="shared" ref="H41:H52" si="9">IF($B41="N/A","N/A",IF(G41&gt;10,"No",IF(G41&lt;-10,"No","Yes")))</f>
        <v>N/A</v>
      </c>
      <c r="I41" s="8">
        <v>12.86</v>
      </c>
      <c r="J41" s="8">
        <v>-74.400000000000006</v>
      </c>
      <c r="K41" s="27" t="s">
        <v>734</v>
      </c>
      <c r="L41" s="87" t="str">
        <f t="shared" ref="L41:L52" si="10">IF(J41="Div by 0", "N/A", IF(K41="N/A","N/A", IF(J41&gt;VALUE(MID(K41,1,2)), "No", IF(J41&lt;-1*VALUE(MID(K41,1,2)), "No", "Yes"))))</f>
        <v>No</v>
      </c>
    </row>
    <row r="42" spans="1:12" x14ac:dyDescent="0.25">
      <c r="A42" s="86" t="s">
        <v>1399</v>
      </c>
      <c r="B42" s="23" t="s">
        <v>213</v>
      </c>
      <c r="C42" s="28">
        <v>19113.499320999999</v>
      </c>
      <c r="D42" s="7" t="str">
        <f t="shared" si="7"/>
        <v>N/A</v>
      </c>
      <c r="E42" s="28">
        <v>26925.205128000001</v>
      </c>
      <c r="F42" s="7" t="str">
        <f t="shared" si="8"/>
        <v>N/A</v>
      </c>
      <c r="G42" s="28">
        <v>7235.5362318999996</v>
      </c>
      <c r="H42" s="7" t="str">
        <f t="shared" si="9"/>
        <v>N/A</v>
      </c>
      <c r="I42" s="8">
        <v>40.869999999999997</v>
      </c>
      <c r="J42" s="8">
        <v>-73.099999999999994</v>
      </c>
      <c r="K42" s="27" t="s">
        <v>734</v>
      </c>
      <c r="L42" s="87" t="str">
        <f t="shared" si="10"/>
        <v>No</v>
      </c>
    </row>
    <row r="43" spans="1:12" x14ac:dyDescent="0.25">
      <c r="A43" s="86" t="s">
        <v>1400</v>
      </c>
      <c r="B43" s="23" t="s">
        <v>213</v>
      </c>
      <c r="C43" s="28">
        <v>21232.072729</v>
      </c>
      <c r="D43" s="7" t="str">
        <f t="shared" si="7"/>
        <v>N/A</v>
      </c>
      <c r="E43" s="28">
        <v>22453.732336000001</v>
      </c>
      <c r="F43" s="7" t="str">
        <f t="shared" si="8"/>
        <v>N/A</v>
      </c>
      <c r="G43" s="28">
        <v>10245.875</v>
      </c>
      <c r="H43" s="7" t="str">
        <f t="shared" si="9"/>
        <v>N/A</v>
      </c>
      <c r="I43" s="8">
        <v>5.7539999999999996</v>
      </c>
      <c r="J43" s="8">
        <v>-54.4</v>
      </c>
      <c r="K43" s="27" t="s">
        <v>734</v>
      </c>
      <c r="L43" s="87" t="str">
        <f t="shared" si="10"/>
        <v>No</v>
      </c>
    </row>
    <row r="44" spans="1:12" x14ac:dyDescent="0.25">
      <c r="A44" s="86" t="s">
        <v>1401</v>
      </c>
      <c r="B44" s="23" t="s">
        <v>213</v>
      </c>
      <c r="C44" s="28">
        <v>5151.1471774000001</v>
      </c>
      <c r="D44" s="7" t="str">
        <f t="shared" si="7"/>
        <v>N/A</v>
      </c>
      <c r="E44" s="28">
        <v>6936.1989589000004</v>
      </c>
      <c r="F44" s="7" t="str">
        <f t="shared" si="8"/>
        <v>N/A</v>
      </c>
      <c r="G44" s="28">
        <v>4748.4074074</v>
      </c>
      <c r="H44" s="7" t="str">
        <f t="shared" si="9"/>
        <v>N/A</v>
      </c>
      <c r="I44" s="8">
        <v>34.65</v>
      </c>
      <c r="J44" s="8">
        <v>-31.5</v>
      </c>
      <c r="K44" s="27" t="s">
        <v>734</v>
      </c>
      <c r="L44" s="87" t="str">
        <f t="shared" si="10"/>
        <v>No</v>
      </c>
    </row>
    <row r="45" spans="1:12" x14ac:dyDescent="0.25">
      <c r="A45" s="86" t="s">
        <v>1402</v>
      </c>
      <c r="B45" s="23" t="s">
        <v>213</v>
      </c>
      <c r="C45" s="28">
        <v>36839.081931000001</v>
      </c>
      <c r="D45" s="7" t="str">
        <f t="shared" si="7"/>
        <v>N/A</v>
      </c>
      <c r="E45" s="28">
        <v>41188.568088</v>
      </c>
      <c r="F45" s="7" t="str">
        <f t="shared" si="8"/>
        <v>N/A</v>
      </c>
      <c r="G45" s="28">
        <v>9038.0981468999998</v>
      </c>
      <c r="H45" s="7" t="str">
        <f t="shared" si="9"/>
        <v>N/A</v>
      </c>
      <c r="I45" s="8">
        <v>11.81</v>
      </c>
      <c r="J45" s="8">
        <v>-78.099999999999994</v>
      </c>
      <c r="K45" s="27" t="s">
        <v>734</v>
      </c>
      <c r="L45" s="87" t="str">
        <f t="shared" si="10"/>
        <v>No</v>
      </c>
    </row>
    <row r="46" spans="1:12" x14ac:dyDescent="0.25">
      <c r="A46" s="86" t="s">
        <v>1403</v>
      </c>
      <c r="B46" s="23" t="s">
        <v>213</v>
      </c>
      <c r="C46" s="28" t="s">
        <v>1749</v>
      </c>
      <c r="D46" s="7" t="str">
        <f t="shared" si="7"/>
        <v>N/A</v>
      </c>
      <c r="E46" s="28" t="s">
        <v>1749</v>
      </c>
      <c r="F46" s="7" t="str">
        <f t="shared" si="8"/>
        <v>N/A</v>
      </c>
      <c r="G46" s="28" t="s">
        <v>1749</v>
      </c>
      <c r="H46" s="7" t="str">
        <f t="shared" si="9"/>
        <v>N/A</v>
      </c>
      <c r="I46" s="8" t="s">
        <v>1749</v>
      </c>
      <c r="J46" s="8" t="s">
        <v>1749</v>
      </c>
      <c r="K46" s="27" t="s">
        <v>734</v>
      </c>
      <c r="L46" s="87" t="str">
        <f t="shared" si="10"/>
        <v>N/A</v>
      </c>
    </row>
    <row r="47" spans="1:12" x14ac:dyDescent="0.25">
      <c r="A47" s="86" t="s">
        <v>1404</v>
      </c>
      <c r="B47" s="23" t="s">
        <v>213</v>
      </c>
      <c r="C47" s="28">
        <v>31393.632172000001</v>
      </c>
      <c r="D47" s="7" t="str">
        <f t="shared" si="7"/>
        <v>N/A</v>
      </c>
      <c r="E47" s="28">
        <v>42705.277225999998</v>
      </c>
      <c r="F47" s="7" t="str">
        <f t="shared" si="8"/>
        <v>N/A</v>
      </c>
      <c r="G47" s="28">
        <v>6332.7311178</v>
      </c>
      <c r="H47" s="7" t="str">
        <f t="shared" si="9"/>
        <v>N/A</v>
      </c>
      <c r="I47" s="8">
        <v>36.03</v>
      </c>
      <c r="J47" s="8">
        <v>-85.2</v>
      </c>
      <c r="K47" s="27" t="s">
        <v>734</v>
      </c>
      <c r="L47" s="87" t="str">
        <f t="shared" si="10"/>
        <v>No</v>
      </c>
    </row>
    <row r="48" spans="1:12" x14ac:dyDescent="0.25">
      <c r="A48" s="86" t="s">
        <v>1405</v>
      </c>
      <c r="B48" s="27" t="s">
        <v>213</v>
      </c>
      <c r="C48" s="10">
        <v>48613.671670999996</v>
      </c>
      <c r="D48" s="7" t="str">
        <f t="shared" si="7"/>
        <v>N/A</v>
      </c>
      <c r="E48" s="10">
        <v>70696.741425</v>
      </c>
      <c r="F48" s="7" t="str">
        <f t="shared" si="8"/>
        <v>N/A</v>
      </c>
      <c r="G48" s="10">
        <v>8465.1200000000008</v>
      </c>
      <c r="H48" s="7" t="str">
        <f t="shared" si="9"/>
        <v>N/A</v>
      </c>
      <c r="I48" s="8">
        <v>45.43</v>
      </c>
      <c r="J48" s="8">
        <v>-88</v>
      </c>
      <c r="K48" s="27" t="s">
        <v>734</v>
      </c>
      <c r="L48" s="87" t="str">
        <f t="shared" si="10"/>
        <v>No</v>
      </c>
    </row>
    <row r="49" spans="1:12" x14ac:dyDescent="0.25">
      <c r="A49" s="86" t="s">
        <v>1406</v>
      </c>
      <c r="B49" s="27" t="s">
        <v>213</v>
      </c>
      <c r="C49" s="10">
        <v>9336.2031711</v>
      </c>
      <c r="D49" s="7" t="str">
        <f t="shared" si="7"/>
        <v>N/A</v>
      </c>
      <c r="E49" s="10">
        <v>9986.8683137999997</v>
      </c>
      <c r="F49" s="7" t="str">
        <f t="shared" si="8"/>
        <v>N/A</v>
      </c>
      <c r="G49" s="10">
        <v>2476.85</v>
      </c>
      <c r="H49" s="7" t="str">
        <f t="shared" si="9"/>
        <v>N/A</v>
      </c>
      <c r="I49" s="8">
        <v>6.9690000000000003</v>
      </c>
      <c r="J49" s="8">
        <v>-75.2</v>
      </c>
      <c r="K49" s="27" t="s">
        <v>734</v>
      </c>
      <c r="L49" s="87" t="str">
        <f t="shared" si="10"/>
        <v>No</v>
      </c>
    </row>
    <row r="50" spans="1:12" x14ac:dyDescent="0.25">
      <c r="A50" s="86" t="s">
        <v>1407</v>
      </c>
      <c r="B50" s="27" t="s">
        <v>213</v>
      </c>
      <c r="C50" s="10">
        <v>5846.8643484000004</v>
      </c>
      <c r="D50" s="7" t="str">
        <f t="shared" si="7"/>
        <v>N/A</v>
      </c>
      <c r="E50" s="10">
        <v>6975.5298839999996</v>
      </c>
      <c r="F50" s="7" t="str">
        <f t="shared" si="8"/>
        <v>N/A</v>
      </c>
      <c r="G50" s="10">
        <v>5681.2857143000001</v>
      </c>
      <c r="H50" s="7" t="str">
        <f t="shared" si="9"/>
        <v>N/A</v>
      </c>
      <c r="I50" s="8">
        <v>19.3</v>
      </c>
      <c r="J50" s="8">
        <v>-18.600000000000001</v>
      </c>
      <c r="K50" s="27" t="s">
        <v>734</v>
      </c>
      <c r="L50" s="87" t="str">
        <f t="shared" si="10"/>
        <v>Yes</v>
      </c>
    </row>
    <row r="51" spans="1:12" x14ac:dyDescent="0.25">
      <c r="A51" s="86" t="s">
        <v>1408</v>
      </c>
      <c r="B51" s="27" t="s">
        <v>213</v>
      </c>
      <c r="C51" s="10">
        <v>41307.211362000002</v>
      </c>
      <c r="D51" s="7" t="str">
        <f t="shared" si="7"/>
        <v>N/A</v>
      </c>
      <c r="E51" s="10">
        <v>55295.599392999997</v>
      </c>
      <c r="F51" s="7" t="str">
        <f t="shared" si="8"/>
        <v>N/A</v>
      </c>
      <c r="G51" s="10">
        <v>8057.8143712999999</v>
      </c>
      <c r="H51" s="7" t="str">
        <f t="shared" si="9"/>
        <v>N/A</v>
      </c>
      <c r="I51" s="8">
        <v>33.86</v>
      </c>
      <c r="J51" s="8">
        <v>-85.4</v>
      </c>
      <c r="K51" s="27" t="s">
        <v>734</v>
      </c>
      <c r="L51" s="87" t="str">
        <f t="shared" si="10"/>
        <v>No</v>
      </c>
    </row>
    <row r="52" spans="1:12" x14ac:dyDescent="0.25">
      <c r="A52" s="86" t="s">
        <v>1409</v>
      </c>
      <c r="B52" s="27" t="s">
        <v>213</v>
      </c>
      <c r="C52" s="10" t="s">
        <v>1749</v>
      </c>
      <c r="D52" s="7" t="str">
        <f t="shared" si="7"/>
        <v>N/A</v>
      </c>
      <c r="E52" s="10" t="s">
        <v>1749</v>
      </c>
      <c r="F52" s="7" t="str">
        <f t="shared" si="8"/>
        <v>N/A</v>
      </c>
      <c r="G52" s="10" t="s">
        <v>1749</v>
      </c>
      <c r="H52" s="7" t="str">
        <f t="shared" si="9"/>
        <v>N/A</v>
      </c>
      <c r="I52" s="8" t="s">
        <v>1749</v>
      </c>
      <c r="J52" s="8" t="s">
        <v>1749</v>
      </c>
      <c r="K52" s="27" t="s">
        <v>734</v>
      </c>
      <c r="L52" s="87" t="str">
        <f t="shared" si="10"/>
        <v>N/A</v>
      </c>
    </row>
    <row r="53" spans="1:12" x14ac:dyDescent="0.25">
      <c r="A53" s="144" t="s">
        <v>1583</v>
      </c>
      <c r="B53" s="23" t="s">
        <v>213</v>
      </c>
      <c r="C53" s="28">
        <v>63691200</v>
      </c>
      <c r="D53" s="7" t="str">
        <f t="shared" ref="D53:D122" si="11">IF($B53="N/A","N/A",IF(C53&gt;10,"No",IF(C53&lt;-10,"No","Yes")))</f>
        <v>N/A</v>
      </c>
      <c r="E53" s="28">
        <v>68158786</v>
      </c>
      <c r="F53" s="7" t="str">
        <f t="shared" ref="F53:F122" si="12">IF($B53="N/A","N/A",IF(E53&gt;10,"No",IF(E53&lt;-10,"No","Yes")))</f>
        <v>N/A</v>
      </c>
      <c r="G53" s="28">
        <v>79274194</v>
      </c>
      <c r="H53" s="7" t="str">
        <f t="shared" ref="H53:H122" si="13">IF($B53="N/A","N/A",IF(G53&gt;10,"No",IF(G53&lt;-10,"No","Yes")))</f>
        <v>N/A</v>
      </c>
      <c r="I53" s="8">
        <v>7.0140000000000002</v>
      </c>
      <c r="J53" s="8">
        <v>16.309999999999999</v>
      </c>
      <c r="K53" s="27" t="s">
        <v>734</v>
      </c>
      <c r="L53" s="87" t="str">
        <f t="shared" ref="L53:L113" si="14">IF(J53="Div by 0", "N/A", IF(K53="N/A","N/A", IF(J53&gt;VALUE(MID(K53,1,2)), "No", IF(J53&lt;-1*VALUE(MID(K53,1,2)), "No", "Yes"))))</f>
        <v>Yes</v>
      </c>
    </row>
    <row r="54" spans="1:12" x14ac:dyDescent="0.25">
      <c r="A54" s="144" t="s">
        <v>595</v>
      </c>
      <c r="B54" s="23" t="s">
        <v>213</v>
      </c>
      <c r="C54" s="24">
        <v>18906</v>
      </c>
      <c r="D54" s="7" t="str">
        <f t="shared" si="11"/>
        <v>N/A</v>
      </c>
      <c r="E54" s="24">
        <v>18755</v>
      </c>
      <c r="F54" s="7" t="str">
        <f t="shared" si="12"/>
        <v>N/A</v>
      </c>
      <c r="G54" s="24">
        <v>20563</v>
      </c>
      <c r="H54" s="7" t="str">
        <f t="shared" si="13"/>
        <v>N/A</v>
      </c>
      <c r="I54" s="8">
        <v>-0.79900000000000004</v>
      </c>
      <c r="J54" s="8">
        <v>9.64</v>
      </c>
      <c r="K54" s="27" t="s">
        <v>734</v>
      </c>
      <c r="L54" s="87" t="str">
        <f t="shared" si="14"/>
        <v>Yes</v>
      </c>
    </row>
    <row r="55" spans="1:12" x14ac:dyDescent="0.25">
      <c r="A55" s="144" t="s">
        <v>1410</v>
      </c>
      <c r="B55" s="23" t="s">
        <v>213</v>
      </c>
      <c r="C55" s="28">
        <v>3368.8352903999998</v>
      </c>
      <c r="D55" s="7" t="str">
        <f t="shared" si="11"/>
        <v>N/A</v>
      </c>
      <c r="E55" s="28">
        <v>3634.1661423999999</v>
      </c>
      <c r="F55" s="7" t="str">
        <f t="shared" si="12"/>
        <v>N/A</v>
      </c>
      <c r="G55" s="28">
        <v>3855.1862081999998</v>
      </c>
      <c r="H55" s="7" t="str">
        <f t="shared" si="13"/>
        <v>N/A</v>
      </c>
      <c r="I55" s="8">
        <v>7.8760000000000003</v>
      </c>
      <c r="J55" s="8">
        <v>6.0819999999999999</v>
      </c>
      <c r="K55" s="27" t="s">
        <v>734</v>
      </c>
      <c r="L55" s="87" t="str">
        <f t="shared" si="14"/>
        <v>Yes</v>
      </c>
    </row>
    <row r="56" spans="1:12" x14ac:dyDescent="0.25">
      <c r="A56" s="144" t="s">
        <v>1411</v>
      </c>
      <c r="B56" s="23" t="s">
        <v>213</v>
      </c>
      <c r="C56" s="24">
        <v>1.675235375</v>
      </c>
      <c r="D56" s="7" t="str">
        <f t="shared" si="11"/>
        <v>N/A</v>
      </c>
      <c r="E56" s="24">
        <v>1.6194081577999999</v>
      </c>
      <c r="F56" s="7" t="str">
        <f t="shared" si="12"/>
        <v>N/A</v>
      </c>
      <c r="G56" s="24">
        <v>1.4734717696999999</v>
      </c>
      <c r="H56" s="7" t="str">
        <f t="shared" si="13"/>
        <v>N/A</v>
      </c>
      <c r="I56" s="8">
        <v>-3.33</v>
      </c>
      <c r="J56" s="8">
        <v>-9.01</v>
      </c>
      <c r="K56" s="27" t="s">
        <v>734</v>
      </c>
      <c r="L56" s="87" t="str">
        <f t="shared" si="14"/>
        <v>Yes</v>
      </c>
    </row>
    <row r="57" spans="1:12" x14ac:dyDescent="0.25">
      <c r="A57" s="144" t="s">
        <v>596</v>
      </c>
      <c r="B57" s="23" t="s">
        <v>213</v>
      </c>
      <c r="C57" s="28">
        <v>11653531</v>
      </c>
      <c r="D57" s="7" t="str">
        <f t="shared" si="11"/>
        <v>N/A</v>
      </c>
      <c r="E57" s="28">
        <v>13134403</v>
      </c>
      <c r="F57" s="7" t="str">
        <f t="shared" si="12"/>
        <v>N/A</v>
      </c>
      <c r="G57" s="28">
        <v>14794552</v>
      </c>
      <c r="H57" s="7" t="str">
        <f t="shared" si="13"/>
        <v>N/A</v>
      </c>
      <c r="I57" s="8">
        <v>12.71</v>
      </c>
      <c r="J57" s="8">
        <v>12.64</v>
      </c>
      <c r="K57" s="27" t="s">
        <v>734</v>
      </c>
      <c r="L57" s="87" t="str">
        <f t="shared" si="14"/>
        <v>Yes</v>
      </c>
    </row>
    <row r="58" spans="1:12" x14ac:dyDescent="0.25">
      <c r="A58" s="144" t="s">
        <v>597</v>
      </c>
      <c r="B58" s="23" t="s">
        <v>213</v>
      </c>
      <c r="C58" s="24">
        <v>103</v>
      </c>
      <c r="D58" s="7" t="str">
        <f t="shared" si="11"/>
        <v>N/A</v>
      </c>
      <c r="E58" s="24">
        <v>87</v>
      </c>
      <c r="F58" s="7" t="str">
        <f t="shared" si="12"/>
        <v>N/A</v>
      </c>
      <c r="G58" s="24">
        <v>80</v>
      </c>
      <c r="H58" s="7" t="str">
        <f t="shared" si="13"/>
        <v>N/A</v>
      </c>
      <c r="I58" s="8">
        <v>-15.5</v>
      </c>
      <c r="J58" s="8">
        <v>-8.0500000000000007</v>
      </c>
      <c r="K58" s="27" t="s">
        <v>734</v>
      </c>
      <c r="L58" s="87" t="str">
        <f t="shared" si="14"/>
        <v>Yes</v>
      </c>
    </row>
    <row r="59" spans="1:12" x14ac:dyDescent="0.25">
      <c r="A59" s="144" t="s">
        <v>1412</v>
      </c>
      <c r="B59" s="23" t="s">
        <v>213</v>
      </c>
      <c r="C59" s="28">
        <v>113141.07767</v>
      </c>
      <c r="D59" s="7" t="str">
        <f t="shared" si="11"/>
        <v>N/A</v>
      </c>
      <c r="E59" s="28">
        <v>150970.14942999999</v>
      </c>
      <c r="F59" s="7" t="str">
        <f t="shared" si="12"/>
        <v>N/A</v>
      </c>
      <c r="G59" s="28">
        <v>184931.9</v>
      </c>
      <c r="H59" s="7" t="str">
        <f t="shared" si="13"/>
        <v>N/A</v>
      </c>
      <c r="I59" s="8">
        <v>33.44</v>
      </c>
      <c r="J59" s="8">
        <v>22.5</v>
      </c>
      <c r="K59" s="27" t="s">
        <v>734</v>
      </c>
      <c r="L59" s="87" t="str">
        <f t="shared" si="14"/>
        <v>Yes</v>
      </c>
    </row>
    <row r="60" spans="1:12" ht="25" x14ac:dyDescent="0.25">
      <c r="A60" s="144" t="s">
        <v>598</v>
      </c>
      <c r="B60" s="23" t="s">
        <v>213</v>
      </c>
      <c r="C60" s="28">
        <v>48555</v>
      </c>
      <c r="D60" s="7" t="str">
        <f t="shared" si="11"/>
        <v>N/A</v>
      </c>
      <c r="E60" s="28">
        <v>67446</v>
      </c>
      <c r="F60" s="7" t="str">
        <f t="shared" si="12"/>
        <v>N/A</v>
      </c>
      <c r="G60" s="28">
        <v>111972</v>
      </c>
      <c r="H60" s="7" t="str">
        <f t="shared" si="13"/>
        <v>N/A</v>
      </c>
      <c r="I60" s="8">
        <v>38.909999999999997</v>
      </c>
      <c r="J60" s="8">
        <v>66.02</v>
      </c>
      <c r="K60" s="27" t="s">
        <v>734</v>
      </c>
      <c r="L60" s="87" t="str">
        <f t="shared" si="14"/>
        <v>No</v>
      </c>
    </row>
    <row r="61" spans="1:12" x14ac:dyDescent="0.25">
      <c r="A61" s="118" t="s">
        <v>599</v>
      </c>
      <c r="B61" s="27" t="s">
        <v>213</v>
      </c>
      <c r="C61" s="1">
        <v>11</v>
      </c>
      <c r="D61" s="7" t="str">
        <f t="shared" si="11"/>
        <v>N/A</v>
      </c>
      <c r="E61" s="1">
        <v>11</v>
      </c>
      <c r="F61" s="7" t="str">
        <f t="shared" si="12"/>
        <v>N/A</v>
      </c>
      <c r="G61" s="1">
        <v>11</v>
      </c>
      <c r="H61" s="7" t="str">
        <f t="shared" si="13"/>
        <v>N/A</v>
      </c>
      <c r="I61" s="8">
        <v>-12.5</v>
      </c>
      <c r="J61" s="8">
        <v>-57.1</v>
      </c>
      <c r="K61" s="27" t="s">
        <v>734</v>
      </c>
      <c r="L61" s="87" t="str">
        <f t="shared" si="14"/>
        <v>No</v>
      </c>
    </row>
    <row r="62" spans="1:12" ht="25" x14ac:dyDescent="0.25">
      <c r="A62" s="118" t="s">
        <v>1413</v>
      </c>
      <c r="B62" s="27" t="s">
        <v>213</v>
      </c>
      <c r="C62" s="10">
        <v>6069.375</v>
      </c>
      <c r="D62" s="7" t="str">
        <f t="shared" si="11"/>
        <v>N/A</v>
      </c>
      <c r="E62" s="10">
        <v>9635.1428570999997</v>
      </c>
      <c r="F62" s="7" t="str">
        <f t="shared" si="12"/>
        <v>N/A</v>
      </c>
      <c r="G62" s="10">
        <v>37324</v>
      </c>
      <c r="H62" s="7" t="str">
        <f t="shared" si="13"/>
        <v>N/A</v>
      </c>
      <c r="I62" s="8">
        <v>58.75</v>
      </c>
      <c r="J62" s="8">
        <v>287.39999999999998</v>
      </c>
      <c r="K62" s="27" t="s">
        <v>734</v>
      </c>
      <c r="L62" s="87" t="str">
        <f t="shared" si="14"/>
        <v>No</v>
      </c>
    </row>
    <row r="63" spans="1:12" x14ac:dyDescent="0.25">
      <c r="A63" s="118" t="s">
        <v>600</v>
      </c>
      <c r="B63" s="27" t="s">
        <v>213</v>
      </c>
      <c r="C63" s="10">
        <v>230501425</v>
      </c>
      <c r="D63" s="7" t="str">
        <f t="shared" si="11"/>
        <v>N/A</v>
      </c>
      <c r="E63" s="10">
        <v>363964936</v>
      </c>
      <c r="F63" s="7" t="str">
        <f t="shared" si="12"/>
        <v>N/A</v>
      </c>
      <c r="G63" s="10">
        <v>240861451</v>
      </c>
      <c r="H63" s="7" t="str">
        <f t="shared" si="13"/>
        <v>N/A</v>
      </c>
      <c r="I63" s="8">
        <v>57.9</v>
      </c>
      <c r="J63" s="8">
        <v>-33.799999999999997</v>
      </c>
      <c r="K63" s="27" t="s">
        <v>734</v>
      </c>
      <c r="L63" s="87" t="str">
        <f t="shared" si="14"/>
        <v>No</v>
      </c>
    </row>
    <row r="64" spans="1:12" x14ac:dyDescent="0.25">
      <c r="A64" s="118" t="s">
        <v>601</v>
      </c>
      <c r="B64" s="27" t="s">
        <v>213</v>
      </c>
      <c r="C64" s="1">
        <v>856</v>
      </c>
      <c r="D64" s="7" t="str">
        <f t="shared" si="11"/>
        <v>N/A</v>
      </c>
      <c r="E64" s="1">
        <v>832</v>
      </c>
      <c r="F64" s="7" t="str">
        <f t="shared" si="12"/>
        <v>N/A</v>
      </c>
      <c r="G64" s="1">
        <v>784</v>
      </c>
      <c r="H64" s="7" t="str">
        <f t="shared" si="13"/>
        <v>N/A</v>
      </c>
      <c r="I64" s="8">
        <v>-2.8</v>
      </c>
      <c r="J64" s="8">
        <v>-5.77</v>
      </c>
      <c r="K64" s="27" t="s">
        <v>734</v>
      </c>
      <c r="L64" s="87" t="str">
        <f t="shared" si="14"/>
        <v>Yes</v>
      </c>
    </row>
    <row r="65" spans="1:12" x14ac:dyDescent="0.25">
      <c r="A65" s="118" t="s">
        <v>1414</v>
      </c>
      <c r="B65" s="27" t="s">
        <v>213</v>
      </c>
      <c r="C65" s="10">
        <v>269277.36564999999</v>
      </c>
      <c r="D65" s="7" t="str">
        <f t="shared" si="11"/>
        <v>N/A</v>
      </c>
      <c r="E65" s="10">
        <v>437457.85577000002</v>
      </c>
      <c r="F65" s="7" t="str">
        <f t="shared" si="12"/>
        <v>N/A</v>
      </c>
      <c r="G65" s="10">
        <v>307221.23852000001</v>
      </c>
      <c r="H65" s="7" t="str">
        <f t="shared" si="13"/>
        <v>N/A</v>
      </c>
      <c r="I65" s="8">
        <v>62.46</v>
      </c>
      <c r="J65" s="8">
        <v>-29.8</v>
      </c>
      <c r="K65" s="27" t="s">
        <v>734</v>
      </c>
      <c r="L65" s="87" t="str">
        <f t="shared" si="14"/>
        <v>Yes</v>
      </c>
    </row>
    <row r="66" spans="1:12" x14ac:dyDescent="0.25">
      <c r="A66" s="118" t="s">
        <v>602</v>
      </c>
      <c r="B66" s="27" t="s">
        <v>213</v>
      </c>
      <c r="C66" s="10">
        <v>1122866930</v>
      </c>
      <c r="D66" s="7" t="str">
        <f t="shared" si="11"/>
        <v>N/A</v>
      </c>
      <c r="E66" s="10">
        <v>1189042435</v>
      </c>
      <c r="F66" s="7" t="str">
        <f t="shared" si="12"/>
        <v>N/A</v>
      </c>
      <c r="G66" s="10">
        <v>1935989044</v>
      </c>
      <c r="H66" s="7" t="str">
        <f t="shared" si="13"/>
        <v>N/A</v>
      </c>
      <c r="I66" s="8">
        <v>5.8929999999999998</v>
      </c>
      <c r="J66" s="8">
        <v>62.82</v>
      </c>
      <c r="K66" s="27" t="s">
        <v>734</v>
      </c>
      <c r="L66" s="87" t="str">
        <f t="shared" si="14"/>
        <v>No</v>
      </c>
    </row>
    <row r="67" spans="1:12" x14ac:dyDescent="0.25">
      <c r="A67" s="118" t="s">
        <v>603</v>
      </c>
      <c r="B67" s="27" t="s">
        <v>213</v>
      </c>
      <c r="C67" s="1">
        <v>24949</v>
      </c>
      <c r="D67" s="7" t="str">
        <f t="shared" si="11"/>
        <v>N/A</v>
      </c>
      <c r="E67" s="1">
        <v>24767</v>
      </c>
      <c r="F67" s="7" t="str">
        <f t="shared" si="12"/>
        <v>N/A</v>
      </c>
      <c r="G67" s="1">
        <v>24552</v>
      </c>
      <c r="H67" s="7" t="str">
        <f t="shared" si="13"/>
        <v>N/A</v>
      </c>
      <c r="I67" s="8">
        <v>-0.72899999999999998</v>
      </c>
      <c r="J67" s="8">
        <v>-0.86799999999999999</v>
      </c>
      <c r="K67" s="27" t="s">
        <v>734</v>
      </c>
      <c r="L67" s="87" t="str">
        <f t="shared" si="14"/>
        <v>Yes</v>
      </c>
    </row>
    <row r="68" spans="1:12" x14ac:dyDescent="0.25">
      <c r="A68" s="118" t="s">
        <v>1415</v>
      </c>
      <c r="B68" s="27" t="s">
        <v>213</v>
      </c>
      <c r="C68" s="10">
        <v>45006.490440000001</v>
      </c>
      <c r="D68" s="7" t="str">
        <f t="shared" si="11"/>
        <v>N/A</v>
      </c>
      <c r="E68" s="10">
        <v>48009.142609000002</v>
      </c>
      <c r="F68" s="7" t="str">
        <f t="shared" si="12"/>
        <v>N/A</v>
      </c>
      <c r="G68" s="10">
        <v>78852.600357999996</v>
      </c>
      <c r="H68" s="7" t="str">
        <f t="shared" si="13"/>
        <v>N/A</v>
      </c>
      <c r="I68" s="8">
        <v>6.6719999999999997</v>
      </c>
      <c r="J68" s="8">
        <v>64.239999999999995</v>
      </c>
      <c r="K68" s="27" t="s">
        <v>734</v>
      </c>
      <c r="L68" s="87" t="str">
        <f t="shared" si="14"/>
        <v>No</v>
      </c>
    </row>
    <row r="69" spans="1:12" x14ac:dyDescent="0.25">
      <c r="A69" s="118" t="s">
        <v>604</v>
      </c>
      <c r="B69" s="27" t="s">
        <v>213</v>
      </c>
      <c r="C69" s="10">
        <v>17398909</v>
      </c>
      <c r="D69" s="7" t="str">
        <f t="shared" si="11"/>
        <v>N/A</v>
      </c>
      <c r="E69" s="10">
        <v>20888869</v>
      </c>
      <c r="F69" s="7" t="str">
        <f t="shared" si="12"/>
        <v>N/A</v>
      </c>
      <c r="G69" s="10">
        <v>16979372</v>
      </c>
      <c r="H69" s="7" t="str">
        <f t="shared" si="13"/>
        <v>N/A</v>
      </c>
      <c r="I69" s="8">
        <v>20.059999999999999</v>
      </c>
      <c r="J69" s="8">
        <v>-18.7</v>
      </c>
      <c r="K69" s="27" t="s">
        <v>734</v>
      </c>
      <c r="L69" s="87" t="str">
        <f t="shared" si="14"/>
        <v>Yes</v>
      </c>
    </row>
    <row r="70" spans="1:12" x14ac:dyDescent="0.25">
      <c r="A70" s="118" t="s">
        <v>605</v>
      </c>
      <c r="B70" s="27" t="s">
        <v>213</v>
      </c>
      <c r="C70" s="1">
        <v>59241</v>
      </c>
      <c r="D70" s="7" t="str">
        <f t="shared" si="11"/>
        <v>N/A</v>
      </c>
      <c r="E70" s="1">
        <v>63425</v>
      </c>
      <c r="F70" s="7" t="str">
        <f t="shared" si="12"/>
        <v>N/A</v>
      </c>
      <c r="G70" s="1">
        <v>63288</v>
      </c>
      <c r="H70" s="7" t="str">
        <f t="shared" si="13"/>
        <v>N/A</v>
      </c>
      <c r="I70" s="8">
        <v>7.0629999999999997</v>
      </c>
      <c r="J70" s="8">
        <v>-0.216</v>
      </c>
      <c r="K70" s="27" t="s">
        <v>734</v>
      </c>
      <c r="L70" s="87" t="str">
        <f t="shared" si="14"/>
        <v>Yes</v>
      </c>
    </row>
    <row r="71" spans="1:12" x14ac:dyDescent="0.25">
      <c r="A71" s="118" t="s">
        <v>1416</v>
      </c>
      <c r="B71" s="27" t="s">
        <v>213</v>
      </c>
      <c r="C71" s="10">
        <v>293.69708479000002</v>
      </c>
      <c r="D71" s="7" t="str">
        <f t="shared" si="11"/>
        <v>N/A</v>
      </c>
      <c r="E71" s="10">
        <v>329.34756011000002</v>
      </c>
      <c r="F71" s="7" t="str">
        <f t="shared" si="12"/>
        <v>N/A</v>
      </c>
      <c r="G71" s="10">
        <v>268.28738464999998</v>
      </c>
      <c r="H71" s="7" t="str">
        <f t="shared" si="13"/>
        <v>N/A</v>
      </c>
      <c r="I71" s="8">
        <v>12.14</v>
      </c>
      <c r="J71" s="8">
        <v>-18.5</v>
      </c>
      <c r="K71" s="27" t="s">
        <v>734</v>
      </c>
      <c r="L71" s="87" t="str">
        <f t="shared" si="14"/>
        <v>Yes</v>
      </c>
    </row>
    <row r="72" spans="1:12" x14ac:dyDescent="0.25">
      <c r="A72" s="118" t="s">
        <v>606</v>
      </c>
      <c r="B72" s="27" t="s">
        <v>213</v>
      </c>
      <c r="C72" s="10">
        <v>13962058</v>
      </c>
      <c r="D72" s="7" t="str">
        <f t="shared" si="11"/>
        <v>N/A</v>
      </c>
      <c r="E72" s="10">
        <v>13788089</v>
      </c>
      <c r="F72" s="7" t="str">
        <f t="shared" si="12"/>
        <v>N/A</v>
      </c>
      <c r="G72" s="10">
        <v>11050392</v>
      </c>
      <c r="H72" s="7" t="str">
        <f t="shared" si="13"/>
        <v>N/A</v>
      </c>
      <c r="I72" s="8">
        <v>-1.25</v>
      </c>
      <c r="J72" s="8">
        <v>-19.899999999999999</v>
      </c>
      <c r="K72" s="27" t="s">
        <v>734</v>
      </c>
      <c r="L72" s="87" t="str">
        <f t="shared" si="14"/>
        <v>Yes</v>
      </c>
    </row>
    <row r="73" spans="1:12" x14ac:dyDescent="0.25">
      <c r="A73" s="118" t="s">
        <v>607</v>
      </c>
      <c r="B73" s="27" t="s">
        <v>213</v>
      </c>
      <c r="C73" s="1">
        <v>36021</v>
      </c>
      <c r="D73" s="7" t="str">
        <f t="shared" si="11"/>
        <v>N/A</v>
      </c>
      <c r="E73" s="1">
        <v>36818</v>
      </c>
      <c r="F73" s="7" t="str">
        <f t="shared" si="12"/>
        <v>N/A</v>
      </c>
      <c r="G73" s="1">
        <v>34069</v>
      </c>
      <c r="H73" s="7" t="str">
        <f t="shared" si="13"/>
        <v>N/A</v>
      </c>
      <c r="I73" s="8">
        <v>2.2130000000000001</v>
      </c>
      <c r="J73" s="8">
        <v>-7.47</v>
      </c>
      <c r="K73" s="27" t="s">
        <v>734</v>
      </c>
      <c r="L73" s="87" t="str">
        <f t="shared" si="14"/>
        <v>Yes</v>
      </c>
    </row>
    <row r="74" spans="1:12" x14ac:dyDescent="0.25">
      <c r="A74" s="118" t="s">
        <v>1417</v>
      </c>
      <c r="B74" s="27" t="s">
        <v>213</v>
      </c>
      <c r="C74" s="10">
        <v>387.60883928999999</v>
      </c>
      <c r="D74" s="7" t="str">
        <f t="shared" si="11"/>
        <v>N/A</v>
      </c>
      <c r="E74" s="10">
        <v>374.49315552000002</v>
      </c>
      <c r="F74" s="7" t="str">
        <f t="shared" si="12"/>
        <v>N/A</v>
      </c>
      <c r="G74" s="10">
        <v>324.35328304000001</v>
      </c>
      <c r="H74" s="7" t="str">
        <f t="shared" si="13"/>
        <v>N/A</v>
      </c>
      <c r="I74" s="8">
        <v>-3.38</v>
      </c>
      <c r="J74" s="8">
        <v>-13.4</v>
      </c>
      <c r="K74" s="27" t="s">
        <v>734</v>
      </c>
      <c r="L74" s="87" t="str">
        <f t="shared" si="14"/>
        <v>Yes</v>
      </c>
    </row>
    <row r="75" spans="1:12" ht="25" x14ac:dyDescent="0.25">
      <c r="A75" s="118" t="s">
        <v>608</v>
      </c>
      <c r="B75" s="27" t="s">
        <v>213</v>
      </c>
      <c r="C75" s="10">
        <v>1446299</v>
      </c>
      <c r="D75" s="7" t="str">
        <f t="shared" si="11"/>
        <v>N/A</v>
      </c>
      <c r="E75" s="10">
        <v>1592997</v>
      </c>
      <c r="F75" s="7" t="str">
        <f t="shared" si="12"/>
        <v>N/A</v>
      </c>
      <c r="G75" s="10">
        <v>1556539</v>
      </c>
      <c r="H75" s="7" t="str">
        <f t="shared" si="13"/>
        <v>N/A</v>
      </c>
      <c r="I75" s="8">
        <v>10.14</v>
      </c>
      <c r="J75" s="8">
        <v>-2.29</v>
      </c>
      <c r="K75" s="27" t="s">
        <v>734</v>
      </c>
      <c r="L75" s="87" t="str">
        <f t="shared" si="14"/>
        <v>Yes</v>
      </c>
    </row>
    <row r="76" spans="1:12" x14ac:dyDescent="0.25">
      <c r="A76" s="144" t="s">
        <v>609</v>
      </c>
      <c r="B76" s="23" t="s">
        <v>213</v>
      </c>
      <c r="C76" s="24">
        <v>26663</v>
      </c>
      <c r="D76" s="7" t="str">
        <f t="shared" si="11"/>
        <v>N/A</v>
      </c>
      <c r="E76" s="24">
        <v>27869</v>
      </c>
      <c r="F76" s="7" t="str">
        <f t="shared" si="12"/>
        <v>N/A</v>
      </c>
      <c r="G76" s="24">
        <v>25977</v>
      </c>
      <c r="H76" s="7" t="str">
        <f t="shared" si="13"/>
        <v>N/A</v>
      </c>
      <c r="I76" s="8">
        <v>4.5229999999999997</v>
      </c>
      <c r="J76" s="8">
        <v>-6.79</v>
      </c>
      <c r="K76" s="27" t="s">
        <v>734</v>
      </c>
      <c r="L76" s="87" t="str">
        <f t="shared" si="14"/>
        <v>Yes</v>
      </c>
    </row>
    <row r="77" spans="1:12" ht="25" x14ac:dyDescent="0.25">
      <c r="A77" s="144" t="s">
        <v>1418</v>
      </c>
      <c r="B77" s="23" t="s">
        <v>213</v>
      </c>
      <c r="C77" s="28">
        <v>54.243671005000003</v>
      </c>
      <c r="D77" s="7" t="str">
        <f t="shared" si="11"/>
        <v>N/A</v>
      </c>
      <c r="E77" s="28">
        <v>57.160177976</v>
      </c>
      <c r="F77" s="7" t="str">
        <f t="shared" si="12"/>
        <v>N/A</v>
      </c>
      <c r="G77" s="28">
        <v>59.919890672999998</v>
      </c>
      <c r="H77" s="7" t="str">
        <f t="shared" si="13"/>
        <v>N/A</v>
      </c>
      <c r="I77" s="8">
        <v>5.3769999999999998</v>
      </c>
      <c r="J77" s="8">
        <v>4.8280000000000003</v>
      </c>
      <c r="K77" s="27" t="s">
        <v>734</v>
      </c>
      <c r="L77" s="87" t="str">
        <f t="shared" si="14"/>
        <v>Yes</v>
      </c>
    </row>
    <row r="78" spans="1:12" ht="25" x14ac:dyDescent="0.25">
      <c r="A78" s="144" t="s">
        <v>610</v>
      </c>
      <c r="B78" s="23" t="s">
        <v>213</v>
      </c>
      <c r="C78" s="28">
        <v>23034328</v>
      </c>
      <c r="D78" s="7" t="str">
        <f t="shared" si="11"/>
        <v>N/A</v>
      </c>
      <c r="E78" s="28">
        <v>24310307</v>
      </c>
      <c r="F78" s="7" t="str">
        <f t="shared" si="12"/>
        <v>N/A</v>
      </c>
      <c r="G78" s="28">
        <v>24209094</v>
      </c>
      <c r="H78" s="7" t="str">
        <f t="shared" si="13"/>
        <v>N/A</v>
      </c>
      <c r="I78" s="8">
        <v>5.5389999999999997</v>
      </c>
      <c r="J78" s="8">
        <v>-0.41599999999999998</v>
      </c>
      <c r="K78" s="27" t="s">
        <v>734</v>
      </c>
      <c r="L78" s="87" t="str">
        <f t="shared" si="14"/>
        <v>Yes</v>
      </c>
    </row>
    <row r="79" spans="1:12" x14ac:dyDescent="0.25">
      <c r="A79" s="144" t="s">
        <v>611</v>
      </c>
      <c r="B79" s="23" t="s">
        <v>213</v>
      </c>
      <c r="C79" s="24">
        <v>43444</v>
      </c>
      <c r="D79" s="7" t="str">
        <f t="shared" si="11"/>
        <v>N/A</v>
      </c>
      <c r="E79" s="24">
        <v>44195</v>
      </c>
      <c r="F79" s="7" t="str">
        <f t="shared" si="12"/>
        <v>N/A</v>
      </c>
      <c r="G79" s="24">
        <v>38150</v>
      </c>
      <c r="H79" s="7" t="str">
        <f t="shared" si="13"/>
        <v>N/A</v>
      </c>
      <c r="I79" s="8">
        <v>1.7290000000000001</v>
      </c>
      <c r="J79" s="8">
        <v>-13.7</v>
      </c>
      <c r="K79" s="27" t="s">
        <v>734</v>
      </c>
      <c r="L79" s="87" t="str">
        <f t="shared" si="14"/>
        <v>Yes</v>
      </c>
    </row>
    <row r="80" spans="1:12" x14ac:dyDescent="0.25">
      <c r="A80" s="144" t="s">
        <v>1419</v>
      </c>
      <c r="B80" s="23" t="s">
        <v>213</v>
      </c>
      <c r="C80" s="28">
        <v>530.20734739</v>
      </c>
      <c r="D80" s="7" t="str">
        <f t="shared" si="11"/>
        <v>N/A</v>
      </c>
      <c r="E80" s="28">
        <v>550.06917071999999</v>
      </c>
      <c r="F80" s="7" t="str">
        <f t="shared" si="12"/>
        <v>N/A</v>
      </c>
      <c r="G80" s="28">
        <v>634.57651376000001</v>
      </c>
      <c r="H80" s="7" t="str">
        <f t="shared" si="13"/>
        <v>N/A</v>
      </c>
      <c r="I80" s="8">
        <v>3.746</v>
      </c>
      <c r="J80" s="8">
        <v>15.36</v>
      </c>
      <c r="K80" s="27" t="s">
        <v>734</v>
      </c>
      <c r="L80" s="87" t="str">
        <f t="shared" si="14"/>
        <v>Yes</v>
      </c>
    </row>
    <row r="81" spans="1:12" x14ac:dyDescent="0.25">
      <c r="A81" s="144" t="s">
        <v>612</v>
      </c>
      <c r="B81" s="23" t="s">
        <v>213</v>
      </c>
      <c r="C81" s="28">
        <v>11246482</v>
      </c>
      <c r="D81" s="7" t="str">
        <f t="shared" si="11"/>
        <v>N/A</v>
      </c>
      <c r="E81" s="28">
        <v>11783041</v>
      </c>
      <c r="F81" s="7" t="str">
        <f t="shared" si="12"/>
        <v>N/A</v>
      </c>
      <c r="G81" s="28">
        <v>10530624</v>
      </c>
      <c r="H81" s="7" t="str">
        <f t="shared" si="13"/>
        <v>N/A</v>
      </c>
      <c r="I81" s="8">
        <v>4.7709999999999999</v>
      </c>
      <c r="J81" s="8">
        <v>-10.6</v>
      </c>
      <c r="K81" s="27" t="s">
        <v>734</v>
      </c>
      <c r="L81" s="87" t="str">
        <f t="shared" si="14"/>
        <v>Yes</v>
      </c>
    </row>
    <row r="82" spans="1:12" x14ac:dyDescent="0.25">
      <c r="A82" s="144" t="s">
        <v>613</v>
      </c>
      <c r="B82" s="23" t="s">
        <v>213</v>
      </c>
      <c r="C82" s="24">
        <v>21324</v>
      </c>
      <c r="D82" s="7" t="str">
        <f t="shared" si="11"/>
        <v>N/A</v>
      </c>
      <c r="E82" s="24">
        <v>22105</v>
      </c>
      <c r="F82" s="7" t="str">
        <f t="shared" si="12"/>
        <v>N/A</v>
      </c>
      <c r="G82" s="24">
        <v>22907</v>
      </c>
      <c r="H82" s="7" t="str">
        <f t="shared" si="13"/>
        <v>N/A</v>
      </c>
      <c r="I82" s="8">
        <v>3.6629999999999998</v>
      </c>
      <c r="J82" s="8">
        <v>3.6280000000000001</v>
      </c>
      <c r="K82" s="27" t="s">
        <v>734</v>
      </c>
      <c r="L82" s="87" t="str">
        <f t="shared" si="14"/>
        <v>Yes</v>
      </c>
    </row>
    <row r="83" spans="1:12" x14ac:dyDescent="0.25">
      <c r="A83" s="144" t="s">
        <v>1420</v>
      </c>
      <c r="B83" s="23" t="s">
        <v>213</v>
      </c>
      <c r="C83" s="28">
        <v>527.40958544</v>
      </c>
      <c r="D83" s="7" t="str">
        <f t="shared" si="11"/>
        <v>N/A</v>
      </c>
      <c r="E83" s="28">
        <v>533.04867677000004</v>
      </c>
      <c r="F83" s="7" t="str">
        <f t="shared" si="12"/>
        <v>N/A</v>
      </c>
      <c r="G83" s="28">
        <v>459.71205307999998</v>
      </c>
      <c r="H83" s="7" t="str">
        <f t="shared" si="13"/>
        <v>N/A</v>
      </c>
      <c r="I83" s="8">
        <v>1.069</v>
      </c>
      <c r="J83" s="8">
        <v>-13.8</v>
      </c>
      <c r="K83" s="27" t="s">
        <v>734</v>
      </c>
      <c r="L83" s="87" t="str">
        <f t="shared" si="14"/>
        <v>Yes</v>
      </c>
    </row>
    <row r="84" spans="1:12" ht="25" x14ac:dyDescent="0.25">
      <c r="A84" s="144" t="s">
        <v>614</v>
      </c>
      <c r="B84" s="23" t="s">
        <v>213</v>
      </c>
      <c r="C84" s="28">
        <v>136642157</v>
      </c>
      <c r="D84" s="7" t="str">
        <f t="shared" si="11"/>
        <v>N/A</v>
      </c>
      <c r="E84" s="28">
        <v>143775379</v>
      </c>
      <c r="F84" s="7" t="str">
        <f t="shared" si="12"/>
        <v>N/A</v>
      </c>
      <c r="G84" s="28">
        <v>116017223</v>
      </c>
      <c r="H84" s="7" t="str">
        <f t="shared" si="13"/>
        <v>N/A</v>
      </c>
      <c r="I84" s="8">
        <v>5.22</v>
      </c>
      <c r="J84" s="8">
        <v>-19.3</v>
      </c>
      <c r="K84" s="27" t="s">
        <v>734</v>
      </c>
      <c r="L84" s="87" t="str">
        <f t="shared" si="14"/>
        <v>Yes</v>
      </c>
    </row>
    <row r="85" spans="1:12" x14ac:dyDescent="0.25">
      <c r="A85" s="144" t="s">
        <v>615</v>
      </c>
      <c r="B85" s="23" t="s">
        <v>213</v>
      </c>
      <c r="C85" s="24">
        <v>16374</v>
      </c>
      <c r="D85" s="7" t="str">
        <f t="shared" si="11"/>
        <v>N/A</v>
      </c>
      <c r="E85" s="24">
        <v>16708</v>
      </c>
      <c r="F85" s="7" t="str">
        <f t="shared" si="12"/>
        <v>N/A</v>
      </c>
      <c r="G85" s="24">
        <v>16785</v>
      </c>
      <c r="H85" s="7" t="str">
        <f t="shared" si="13"/>
        <v>N/A</v>
      </c>
      <c r="I85" s="8">
        <v>2.04</v>
      </c>
      <c r="J85" s="8">
        <v>0.46089999999999998</v>
      </c>
      <c r="K85" s="27" t="s">
        <v>734</v>
      </c>
      <c r="L85" s="87" t="str">
        <f t="shared" si="14"/>
        <v>Yes</v>
      </c>
    </row>
    <row r="86" spans="1:12" x14ac:dyDescent="0.25">
      <c r="A86" s="144" t="s">
        <v>1421</v>
      </c>
      <c r="B86" s="23" t="s">
        <v>213</v>
      </c>
      <c r="C86" s="28">
        <v>8345.0688286000004</v>
      </c>
      <c r="D86" s="7" t="str">
        <f t="shared" si="11"/>
        <v>N/A</v>
      </c>
      <c r="E86" s="28">
        <v>8605.1818889000006</v>
      </c>
      <c r="F86" s="7" t="str">
        <f t="shared" si="12"/>
        <v>N/A</v>
      </c>
      <c r="G86" s="28">
        <v>6911.9584747999997</v>
      </c>
      <c r="H86" s="7" t="str">
        <f t="shared" si="13"/>
        <v>N/A</v>
      </c>
      <c r="I86" s="8">
        <v>3.117</v>
      </c>
      <c r="J86" s="8">
        <v>-19.7</v>
      </c>
      <c r="K86" s="27" t="s">
        <v>734</v>
      </c>
      <c r="L86" s="87" t="str">
        <f t="shared" si="14"/>
        <v>Yes</v>
      </c>
    </row>
    <row r="87" spans="1:12" x14ac:dyDescent="0.25">
      <c r="A87" s="144" t="s">
        <v>616</v>
      </c>
      <c r="B87" s="23" t="s">
        <v>213</v>
      </c>
      <c r="C87" s="28">
        <v>17331244</v>
      </c>
      <c r="D87" s="7" t="str">
        <f t="shared" si="11"/>
        <v>N/A</v>
      </c>
      <c r="E87" s="28">
        <v>17320297</v>
      </c>
      <c r="F87" s="7" t="str">
        <f t="shared" si="12"/>
        <v>N/A</v>
      </c>
      <c r="G87" s="28">
        <v>15472071</v>
      </c>
      <c r="H87" s="7" t="str">
        <f t="shared" si="13"/>
        <v>N/A</v>
      </c>
      <c r="I87" s="8">
        <v>-6.3E-2</v>
      </c>
      <c r="J87" s="8">
        <v>-10.7</v>
      </c>
      <c r="K87" s="27" t="s">
        <v>734</v>
      </c>
      <c r="L87" s="87" t="str">
        <f t="shared" si="14"/>
        <v>Yes</v>
      </c>
    </row>
    <row r="88" spans="1:12" x14ac:dyDescent="0.25">
      <c r="A88" s="144" t="s">
        <v>617</v>
      </c>
      <c r="B88" s="23" t="s">
        <v>213</v>
      </c>
      <c r="C88" s="24">
        <v>49518</v>
      </c>
      <c r="D88" s="7" t="str">
        <f t="shared" si="11"/>
        <v>N/A</v>
      </c>
      <c r="E88" s="24">
        <v>53424</v>
      </c>
      <c r="F88" s="7" t="str">
        <f t="shared" si="12"/>
        <v>N/A</v>
      </c>
      <c r="G88" s="24">
        <v>47035</v>
      </c>
      <c r="H88" s="7" t="str">
        <f t="shared" si="13"/>
        <v>N/A</v>
      </c>
      <c r="I88" s="8">
        <v>7.8879999999999999</v>
      </c>
      <c r="J88" s="8">
        <v>-12</v>
      </c>
      <c r="K88" s="27" t="s">
        <v>734</v>
      </c>
      <c r="L88" s="87" t="str">
        <f t="shared" si="14"/>
        <v>Yes</v>
      </c>
    </row>
    <row r="89" spans="1:12" x14ac:dyDescent="0.25">
      <c r="A89" s="144" t="s">
        <v>1422</v>
      </c>
      <c r="B89" s="23" t="s">
        <v>213</v>
      </c>
      <c r="C89" s="28">
        <v>349.99886909999998</v>
      </c>
      <c r="D89" s="7" t="str">
        <f t="shared" si="11"/>
        <v>N/A</v>
      </c>
      <c r="E89" s="28">
        <v>324.20442122999998</v>
      </c>
      <c r="F89" s="7" t="str">
        <f t="shared" si="12"/>
        <v>N/A</v>
      </c>
      <c r="G89" s="28">
        <v>328.94803868999998</v>
      </c>
      <c r="H89" s="7" t="str">
        <f t="shared" si="13"/>
        <v>N/A</v>
      </c>
      <c r="I89" s="8">
        <v>-7.37</v>
      </c>
      <c r="J89" s="8">
        <v>1.4630000000000001</v>
      </c>
      <c r="K89" s="27" t="s">
        <v>734</v>
      </c>
      <c r="L89" s="87" t="str">
        <f t="shared" si="14"/>
        <v>Yes</v>
      </c>
    </row>
    <row r="90" spans="1:12" x14ac:dyDescent="0.25">
      <c r="A90" s="144" t="s">
        <v>618</v>
      </c>
      <c r="B90" s="23" t="s">
        <v>213</v>
      </c>
      <c r="C90" s="28">
        <v>20343838</v>
      </c>
      <c r="D90" s="7" t="str">
        <f t="shared" si="11"/>
        <v>N/A</v>
      </c>
      <c r="E90" s="28">
        <v>24535177</v>
      </c>
      <c r="F90" s="7" t="str">
        <f t="shared" si="12"/>
        <v>N/A</v>
      </c>
      <c r="G90" s="28">
        <v>39261316</v>
      </c>
      <c r="H90" s="7" t="str">
        <f t="shared" si="13"/>
        <v>N/A</v>
      </c>
      <c r="I90" s="8">
        <v>20.6</v>
      </c>
      <c r="J90" s="8">
        <v>60.02</v>
      </c>
      <c r="K90" s="27" t="s">
        <v>734</v>
      </c>
      <c r="L90" s="87" t="str">
        <f t="shared" si="14"/>
        <v>No</v>
      </c>
    </row>
    <row r="91" spans="1:12" x14ac:dyDescent="0.25">
      <c r="A91" s="144" t="s">
        <v>619</v>
      </c>
      <c r="B91" s="23" t="s">
        <v>213</v>
      </c>
      <c r="C91" s="24">
        <v>29772</v>
      </c>
      <c r="D91" s="7" t="str">
        <f t="shared" si="11"/>
        <v>N/A</v>
      </c>
      <c r="E91" s="24">
        <v>24634</v>
      </c>
      <c r="F91" s="7" t="str">
        <f t="shared" si="12"/>
        <v>N/A</v>
      </c>
      <c r="G91" s="24">
        <v>28535</v>
      </c>
      <c r="H91" s="7" t="str">
        <f t="shared" si="13"/>
        <v>N/A</v>
      </c>
      <c r="I91" s="8">
        <v>-17.3</v>
      </c>
      <c r="J91" s="8">
        <v>15.84</v>
      </c>
      <c r="K91" s="27" t="s">
        <v>734</v>
      </c>
      <c r="L91" s="87" t="str">
        <f t="shared" si="14"/>
        <v>Yes</v>
      </c>
    </row>
    <row r="92" spans="1:12" x14ac:dyDescent="0.25">
      <c r="A92" s="144" t="s">
        <v>1423</v>
      </c>
      <c r="B92" s="23" t="s">
        <v>213</v>
      </c>
      <c r="C92" s="28">
        <v>683.32117426000002</v>
      </c>
      <c r="D92" s="7" t="str">
        <f t="shared" si="11"/>
        <v>N/A</v>
      </c>
      <c r="E92" s="28">
        <v>995.98834943999998</v>
      </c>
      <c r="F92" s="7" t="str">
        <f t="shared" si="12"/>
        <v>N/A</v>
      </c>
      <c r="G92" s="28">
        <v>1375.9003329</v>
      </c>
      <c r="H92" s="7" t="str">
        <f t="shared" si="13"/>
        <v>N/A</v>
      </c>
      <c r="I92" s="8">
        <v>45.76</v>
      </c>
      <c r="J92" s="8">
        <v>38.14</v>
      </c>
      <c r="K92" s="27" t="s">
        <v>734</v>
      </c>
      <c r="L92" s="87" t="str">
        <f t="shared" si="14"/>
        <v>No</v>
      </c>
    </row>
    <row r="93" spans="1:12" ht="25" x14ac:dyDescent="0.25">
      <c r="A93" s="144" t="s">
        <v>620</v>
      </c>
      <c r="B93" s="23" t="s">
        <v>213</v>
      </c>
      <c r="C93" s="28">
        <v>5250433</v>
      </c>
      <c r="D93" s="7" t="str">
        <f t="shared" si="11"/>
        <v>N/A</v>
      </c>
      <c r="E93" s="28">
        <v>75064958</v>
      </c>
      <c r="F93" s="7" t="str">
        <f t="shared" si="12"/>
        <v>N/A</v>
      </c>
      <c r="G93" s="28">
        <v>186046526</v>
      </c>
      <c r="H93" s="7" t="str">
        <f t="shared" si="13"/>
        <v>N/A</v>
      </c>
      <c r="I93" s="8">
        <v>1330</v>
      </c>
      <c r="J93" s="8">
        <v>147.80000000000001</v>
      </c>
      <c r="K93" s="27" t="s">
        <v>734</v>
      </c>
      <c r="L93" s="87" t="str">
        <f t="shared" si="14"/>
        <v>No</v>
      </c>
    </row>
    <row r="94" spans="1:12" x14ac:dyDescent="0.25">
      <c r="A94" s="147" t="s">
        <v>621</v>
      </c>
      <c r="B94" s="24" t="s">
        <v>213</v>
      </c>
      <c r="C94" s="24">
        <v>12574</v>
      </c>
      <c r="D94" s="7" t="str">
        <f t="shared" si="11"/>
        <v>N/A</v>
      </c>
      <c r="E94" s="24">
        <v>17678</v>
      </c>
      <c r="F94" s="7" t="str">
        <f t="shared" si="12"/>
        <v>N/A</v>
      </c>
      <c r="G94" s="24">
        <v>21026</v>
      </c>
      <c r="H94" s="7" t="str">
        <f t="shared" si="13"/>
        <v>N/A</v>
      </c>
      <c r="I94" s="8">
        <v>40.590000000000003</v>
      </c>
      <c r="J94" s="8">
        <v>18.940000000000001</v>
      </c>
      <c r="K94" s="1" t="s">
        <v>734</v>
      </c>
      <c r="L94" s="87" t="str">
        <f t="shared" si="14"/>
        <v>Yes</v>
      </c>
    </row>
    <row r="95" spans="1:12" x14ac:dyDescent="0.25">
      <c r="A95" s="144" t="s">
        <v>1424</v>
      </c>
      <c r="B95" s="23" t="s">
        <v>213</v>
      </c>
      <c r="C95" s="28">
        <v>417.56266900000003</v>
      </c>
      <c r="D95" s="7" t="str">
        <f t="shared" si="11"/>
        <v>N/A</v>
      </c>
      <c r="E95" s="28">
        <v>4246.2358863999998</v>
      </c>
      <c r="F95" s="7" t="str">
        <f t="shared" si="12"/>
        <v>N/A</v>
      </c>
      <c r="G95" s="28">
        <v>8848.4032150999992</v>
      </c>
      <c r="H95" s="7" t="str">
        <f t="shared" si="13"/>
        <v>N/A</v>
      </c>
      <c r="I95" s="8">
        <v>916.9</v>
      </c>
      <c r="J95" s="8">
        <v>108.4</v>
      </c>
      <c r="K95" s="27" t="s">
        <v>734</v>
      </c>
      <c r="L95" s="87" t="str">
        <f t="shared" si="14"/>
        <v>No</v>
      </c>
    </row>
    <row r="96" spans="1:12" ht="25" x14ac:dyDescent="0.25">
      <c r="A96" s="144" t="s">
        <v>622</v>
      </c>
      <c r="B96" s="23" t="s">
        <v>213</v>
      </c>
      <c r="C96" s="28">
        <v>27491784</v>
      </c>
      <c r="D96" s="7" t="str">
        <f t="shared" si="11"/>
        <v>N/A</v>
      </c>
      <c r="E96" s="28">
        <v>30733463</v>
      </c>
      <c r="F96" s="7" t="str">
        <f t="shared" si="12"/>
        <v>N/A</v>
      </c>
      <c r="G96" s="28">
        <v>37803838</v>
      </c>
      <c r="H96" s="7" t="str">
        <f t="shared" si="13"/>
        <v>N/A</v>
      </c>
      <c r="I96" s="8">
        <v>11.79</v>
      </c>
      <c r="J96" s="8">
        <v>23.01</v>
      </c>
      <c r="K96" s="27" t="s">
        <v>734</v>
      </c>
      <c r="L96" s="87" t="str">
        <f t="shared" si="14"/>
        <v>Yes</v>
      </c>
    </row>
    <row r="97" spans="1:12" x14ac:dyDescent="0.25">
      <c r="A97" s="144" t="s">
        <v>623</v>
      </c>
      <c r="B97" s="23" t="s">
        <v>213</v>
      </c>
      <c r="C97" s="24">
        <v>35169</v>
      </c>
      <c r="D97" s="7" t="str">
        <f t="shared" si="11"/>
        <v>N/A</v>
      </c>
      <c r="E97" s="24">
        <v>35996</v>
      </c>
      <c r="F97" s="7" t="str">
        <f t="shared" si="12"/>
        <v>N/A</v>
      </c>
      <c r="G97" s="24">
        <v>31916</v>
      </c>
      <c r="H97" s="7" t="str">
        <f t="shared" si="13"/>
        <v>N/A</v>
      </c>
      <c r="I97" s="8">
        <v>2.3519999999999999</v>
      </c>
      <c r="J97" s="8">
        <v>-11.3</v>
      </c>
      <c r="K97" s="27" t="s">
        <v>734</v>
      </c>
      <c r="L97" s="87" t="str">
        <f t="shared" si="14"/>
        <v>Yes</v>
      </c>
    </row>
    <row r="98" spans="1:12" x14ac:dyDescent="0.25">
      <c r="A98" s="144" t="s">
        <v>1425</v>
      </c>
      <c r="B98" s="23" t="s">
        <v>213</v>
      </c>
      <c r="C98" s="28">
        <v>781.70502431</v>
      </c>
      <c r="D98" s="7" t="str">
        <f t="shared" si="11"/>
        <v>N/A</v>
      </c>
      <c r="E98" s="28">
        <v>853.80217245999995</v>
      </c>
      <c r="F98" s="7" t="str">
        <f t="shared" si="12"/>
        <v>N/A</v>
      </c>
      <c r="G98" s="28">
        <v>1184.4791954</v>
      </c>
      <c r="H98" s="7" t="str">
        <f t="shared" si="13"/>
        <v>N/A</v>
      </c>
      <c r="I98" s="8">
        <v>9.2230000000000008</v>
      </c>
      <c r="J98" s="8">
        <v>38.729999999999997</v>
      </c>
      <c r="K98" s="27" t="s">
        <v>734</v>
      </c>
      <c r="L98" s="87" t="str">
        <f t="shared" si="14"/>
        <v>No</v>
      </c>
    </row>
    <row r="99" spans="1:12" ht="25" x14ac:dyDescent="0.25">
      <c r="A99" s="144" t="s">
        <v>624</v>
      </c>
      <c r="B99" s="23" t="s">
        <v>213</v>
      </c>
      <c r="C99" s="28">
        <v>228639704</v>
      </c>
      <c r="D99" s="7" t="str">
        <f t="shared" si="11"/>
        <v>N/A</v>
      </c>
      <c r="E99" s="28">
        <v>286198506</v>
      </c>
      <c r="F99" s="7" t="str">
        <f t="shared" si="12"/>
        <v>N/A</v>
      </c>
      <c r="G99" s="28">
        <v>245412320</v>
      </c>
      <c r="H99" s="7" t="str">
        <f t="shared" si="13"/>
        <v>N/A</v>
      </c>
      <c r="I99" s="8">
        <v>25.17</v>
      </c>
      <c r="J99" s="8">
        <v>-14.3</v>
      </c>
      <c r="K99" s="27" t="s">
        <v>734</v>
      </c>
      <c r="L99" s="87" t="str">
        <f t="shared" si="14"/>
        <v>Yes</v>
      </c>
    </row>
    <row r="100" spans="1:12" x14ac:dyDescent="0.25">
      <c r="A100" s="144" t="s">
        <v>625</v>
      </c>
      <c r="B100" s="23" t="s">
        <v>213</v>
      </c>
      <c r="C100" s="24">
        <v>14036</v>
      </c>
      <c r="D100" s="7" t="str">
        <f t="shared" si="11"/>
        <v>N/A</v>
      </c>
      <c r="E100" s="24">
        <v>15070</v>
      </c>
      <c r="F100" s="7" t="str">
        <f t="shared" si="12"/>
        <v>N/A</v>
      </c>
      <c r="G100" s="24">
        <v>15525</v>
      </c>
      <c r="H100" s="7" t="str">
        <f t="shared" si="13"/>
        <v>N/A</v>
      </c>
      <c r="I100" s="8">
        <v>7.367</v>
      </c>
      <c r="J100" s="8">
        <v>3.0190000000000001</v>
      </c>
      <c r="K100" s="27" t="s">
        <v>734</v>
      </c>
      <c r="L100" s="87" t="str">
        <f t="shared" si="14"/>
        <v>Yes</v>
      </c>
    </row>
    <row r="101" spans="1:12" ht="25" x14ac:dyDescent="0.25">
      <c r="A101" s="144" t="s">
        <v>1426</v>
      </c>
      <c r="B101" s="23" t="s">
        <v>213</v>
      </c>
      <c r="C101" s="28">
        <v>16289.520091</v>
      </c>
      <c r="D101" s="7" t="str">
        <f t="shared" si="11"/>
        <v>N/A</v>
      </c>
      <c r="E101" s="28">
        <v>18991.274453000002</v>
      </c>
      <c r="F101" s="7" t="str">
        <f t="shared" si="12"/>
        <v>N/A</v>
      </c>
      <c r="G101" s="28">
        <v>15807.556844000001</v>
      </c>
      <c r="H101" s="7" t="str">
        <f t="shared" si="13"/>
        <v>N/A</v>
      </c>
      <c r="I101" s="8">
        <v>16.59</v>
      </c>
      <c r="J101" s="8">
        <v>-16.8</v>
      </c>
      <c r="K101" s="27" t="s">
        <v>734</v>
      </c>
      <c r="L101" s="87" t="str">
        <f t="shared" si="14"/>
        <v>Yes</v>
      </c>
    </row>
    <row r="102" spans="1:12" ht="25" x14ac:dyDescent="0.25">
      <c r="A102" s="144" t="s">
        <v>626</v>
      </c>
      <c r="B102" s="23" t="s">
        <v>213</v>
      </c>
      <c r="C102" s="28">
        <v>27999447</v>
      </c>
      <c r="D102" s="7" t="str">
        <f t="shared" si="11"/>
        <v>N/A</v>
      </c>
      <c r="E102" s="28">
        <v>43327741</v>
      </c>
      <c r="F102" s="7" t="str">
        <f t="shared" si="12"/>
        <v>N/A</v>
      </c>
      <c r="G102" s="28">
        <v>35315094</v>
      </c>
      <c r="H102" s="7" t="str">
        <f t="shared" si="13"/>
        <v>N/A</v>
      </c>
      <c r="I102" s="8">
        <v>54.74</v>
      </c>
      <c r="J102" s="8">
        <v>-18.5</v>
      </c>
      <c r="K102" s="27" t="s">
        <v>734</v>
      </c>
      <c r="L102" s="87" t="str">
        <f t="shared" si="14"/>
        <v>Yes</v>
      </c>
    </row>
    <row r="103" spans="1:12" x14ac:dyDescent="0.25">
      <c r="A103" s="144" t="s">
        <v>627</v>
      </c>
      <c r="B103" s="23" t="s">
        <v>213</v>
      </c>
      <c r="C103" s="24">
        <v>10210</v>
      </c>
      <c r="D103" s="7" t="str">
        <f t="shared" si="11"/>
        <v>N/A</v>
      </c>
      <c r="E103" s="24">
        <v>10974</v>
      </c>
      <c r="F103" s="7" t="str">
        <f t="shared" si="12"/>
        <v>N/A</v>
      </c>
      <c r="G103" s="24">
        <v>24669</v>
      </c>
      <c r="H103" s="7" t="str">
        <f t="shared" si="13"/>
        <v>N/A</v>
      </c>
      <c r="I103" s="8">
        <v>7.4829999999999997</v>
      </c>
      <c r="J103" s="8">
        <v>124.8</v>
      </c>
      <c r="K103" s="27" t="s">
        <v>734</v>
      </c>
      <c r="L103" s="87" t="str">
        <f t="shared" si="14"/>
        <v>No</v>
      </c>
    </row>
    <row r="104" spans="1:12" ht="25" x14ac:dyDescent="0.25">
      <c r="A104" s="144" t="s">
        <v>1427</v>
      </c>
      <c r="B104" s="23" t="s">
        <v>213</v>
      </c>
      <c r="C104" s="28">
        <v>2742.3552399999999</v>
      </c>
      <c r="D104" s="7" t="str">
        <f t="shared" si="11"/>
        <v>N/A</v>
      </c>
      <c r="E104" s="28">
        <v>3948.2176964</v>
      </c>
      <c r="F104" s="7" t="str">
        <f t="shared" si="12"/>
        <v>N/A</v>
      </c>
      <c r="G104" s="28">
        <v>1431.5575824</v>
      </c>
      <c r="H104" s="7" t="str">
        <f t="shared" si="13"/>
        <v>N/A</v>
      </c>
      <c r="I104" s="8">
        <v>43.97</v>
      </c>
      <c r="J104" s="8">
        <v>-63.7</v>
      </c>
      <c r="K104" s="27" t="s">
        <v>734</v>
      </c>
      <c r="L104" s="87" t="str">
        <f t="shared" si="14"/>
        <v>No</v>
      </c>
    </row>
    <row r="105" spans="1:12" ht="25" x14ac:dyDescent="0.25">
      <c r="A105" s="144" t="s">
        <v>628</v>
      </c>
      <c r="B105" s="23" t="s">
        <v>213</v>
      </c>
      <c r="C105" s="28">
        <v>120681896</v>
      </c>
      <c r="D105" s="7" t="str">
        <f t="shared" si="11"/>
        <v>N/A</v>
      </c>
      <c r="E105" s="28">
        <v>114417783</v>
      </c>
      <c r="F105" s="7" t="str">
        <f t="shared" si="12"/>
        <v>N/A</v>
      </c>
      <c r="G105" s="28">
        <v>18574502</v>
      </c>
      <c r="H105" s="7" t="str">
        <f t="shared" si="13"/>
        <v>N/A</v>
      </c>
      <c r="I105" s="8">
        <v>-5.19</v>
      </c>
      <c r="J105" s="8">
        <v>-83.8</v>
      </c>
      <c r="K105" s="27" t="s">
        <v>734</v>
      </c>
      <c r="L105" s="87" t="str">
        <f t="shared" si="14"/>
        <v>No</v>
      </c>
    </row>
    <row r="106" spans="1:12" x14ac:dyDescent="0.25">
      <c r="A106" s="144" t="s">
        <v>629</v>
      </c>
      <c r="B106" s="23" t="s">
        <v>213</v>
      </c>
      <c r="C106" s="24">
        <v>4447</v>
      </c>
      <c r="D106" s="7" t="str">
        <f t="shared" si="11"/>
        <v>N/A</v>
      </c>
      <c r="E106" s="24">
        <v>4673</v>
      </c>
      <c r="F106" s="7" t="str">
        <f t="shared" si="12"/>
        <v>N/A</v>
      </c>
      <c r="G106" s="24">
        <v>4280</v>
      </c>
      <c r="H106" s="7" t="str">
        <f t="shared" si="13"/>
        <v>N/A</v>
      </c>
      <c r="I106" s="8">
        <v>5.0819999999999999</v>
      </c>
      <c r="J106" s="8">
        <v>-8.41</v>
      </c>
      <c r="K106" s="27" t="s">
        <v>734</v>
      </c>
      <c r="L106" s="87" t="str">
        <f t="shared" si="14"/>
        <v>Yes</v>
      </c>
    </row>
    <row r="107" spans="1:12" ht="25" x14ac:dyDescent="0.25">
      <c r="A107" s="144" t="s">
        <v>1428</v>
      </c>
      <c r="B107" s="23" t="s">
        <v>213</v>
      </c>
      <c r="C107" s="28">
        <v>27137.822351999999</v>
      </c>
      <c r="D107" s="7" t="str">
        <f t="shared" si="11"/>
        <v>N/A</v>
      </c>
      <c r="E107" s="28">
        <v>24484.866894999999</v>
      </c>
      <c r="F107" s="7" t="str">
        <f t="shared" si="12"/>
        <v>N/A</v>
      </c>
      <c r="G107" s="28">
        <v>4339.8369159000003</v>
      </c>
      <c r="H107" s="7" t="str">
        <f t="shared" si="13"/>
        <v>N/A</v>
      </c>
      <c r="I107" s="8">
        <v>-9.7799999999999994</v>
      </c>
      <c r="J107" s="8">
        <v>-82.3</v>
      </c>
      <c r="K107" s="27" t="s">
        <v>734</v>
      </c>
      <c r="L107" s="87" t="str">
        <f t="shared" si="14"/>
        <v>No</v>
      </c>
    </row>
    <row r="108" spans="1:12" ht="25" x14ac:dyDescent="0.25">
      <c r="A108" s="144" t="s">
        <v>630</v>
      </c>
      <c r="B108" s="23" t="s">
        <v>213</v>
      </c>
      <c r="C108" s="28">
        <v>38643</v>
      </c>
      <c r="D108" s="7" t="str">
        <f t="shared" si="11"/>
        <v>N/A</v>
      </c>
      <c r="E108" s="28">
        <v>29408</v>
      </c>
      <c r="F108" s="7" t="str">
        <f t="shared" si="12"/>
        <v>N/A</v>
      </c>
      <c r="G108" s="28">
        <v>24972</v>
      </c>
      <c r="H108" s="7" t="str">
        <f t="shared" si="13"/>
        <v>N/A</v>
      </c>
      <c r="I108" s="8">
        <v>-23.9</v>
      </c>
      <c r="J108" s="8">
        <v>-15.1</v>
      </c>
      <c r="K108" s="27" t="s">
        <v>734</v>
      </c>
      <c r="L108" s="87" t="str">
        <f t="shared" si="14"/>
        <v>Yes</v>
      </c>
    </row>
    <row r="109" spans="1:12" x14ac:dyDescent="0.25">
      <c r="A109" s="144" t="s">
        <v>631</v>
      </c>
      <c r="B109" s="23" t="s">
        <v>213</v>
      </c>
      <c r="C109" s="24">
        <v>2324</v>
      </c>
      <c r="D109" s="7" t="str">
        <f t="shared" si="11"/>
        <v>N/A</v>
      </c>
      <c r="E109" s="24">
        <v>2769</v>
      </c>
      <c r="F109" s="7" t="str">
        <f t="shared" si="12"/>
        <v>N/A</v>
      </c>
      <c r="G109" s="24">
        <v>2119</v>
      </c>
      <c r="H109" s="7" t="str">
        <f t="shared" si="13"/>
        <v>N/A</v>
      </c>
      <c r="I109" s="8">
        <v>19.149999999999999</v>
      </c>
      <c r="J109" s="8">
        <v>-23.5</v>
      </c>
      <c r="K109" s="27" t="s">
        <v>734</v>
      </c>
      <c r="L109" s="87" t="str">
        <f t="shared" si="14"/>
        <v>Yes</v>
      </c>
    </row>
    <row r="110" spans="1:12" ht="25" x14ac:dyDescent="0.25">
      <c r="A110" s="144" t="s">
        <v>1429</v>
      </c>
      <c r="B110" s="23" t="s">
        <v>213</v>
      </c>
      <c r="C110" s="28">
        <v>16.627796902</v>
      </c>
      <c r="D110" s="7" t="str">
        <f t="shared" si="11"/>
        <v>N/A</v>
      </c>
      <c r="E110" s="28">
        <v>10.620440592</v>
      </c>
      <c r="F110" s="7" t="str">
        <f t="shared" si="12"/>
        <v>N/A</v>
      </c>
      <c r="G110" s="28">
        <v>11.784804153</v>
      </c>
      <c r="H110" s="7" t="str">
        <f t="shared" si="13"/>
        <v>N/A</v>
      </c>
      <c r="I110" s="8">
        <v>-36.1</v>
      </c>
      <c r="J110" s="8">
        <v>10.96</v>
      </c>
      <c r="K110" s="27" t="s">
        <v>734</v>
      </c>
      <c r="L110" s="87" t="str">
        <f t="shared" si="14"/>
        <v>Yes</v>
      </c>
    </row>
    <row r="111" spans="1:12" x14ac:dyDescent="0.25">
      <c r="A111" s="144" t="s">
        <v>632</v>
      </c>
      <c r="B111" s="23" t="s">
        <v>213</v>
      </c>
      <c r="C111" s="28">
        <v>32125530</v>
      </c>
      <c r="D111" s="7" t="str">
        <f t="shared" si="11"/>
        <v>N/A</v>
      </c>
      <c r="E111" s="28">
        <v>34275853</v>
      </c>
      <c r="F111" s="7" t="str">
        <f t="shared" si="12"/>
        <v>N/A</v>
      </c>
      <c r="G111" s="28">
        <v>49382401</v>
      </c>
      <c r="H111" s="7" t="str">
        <f t="shared" si="13"/>
        <v>N/A</v>
      </c>
      <c r="I111" s="8">
        <v>6.694</v>
      </c>
      <c r="J111" s="8">
        <v>44.07</v>
      </c>
      <c r="K111" s="27" t="s">
        <v>734</v>
      </c>
      <c r="L111" s="87" t="str">
        <f t="shared" si="14"/>
        <v>No</v>
      </c>
    </row>
    <row r="112" spans="1:12" x14ac:dyDescent="0.25">
      <c r="A112" s="144" t="s">
        <v>633</v>
      </c>
      <c r="B112" s="23" t="s">
        <v>213</v>
      </c>
      <c r="C112" s="24">
        <v>2287</v>
      </c>
      <c r="D112" s="7" t="str">
        <f t="shared" si="11"/>
        <v>N/A</v>
      </c>
      <c r="E112" s="24">
        <v>2379</v>
      </c>
      <c r="F112" s="7" t="str">
        <f t="shared" si="12"/>
        <v>N/A</v>
      </c>
      <c r="G112" s="24">
        <v>2482</v>
      </c>
      <c r="H112" s="7" t="str">
        <f t="shared" si="13"/>
        <v>N/A</v>
      </c>
      <c r="I112" s="8">
        <v>4.0229999999999997</v>
      </c>
      <c r="J112" s="8">
        <v>4.33</v>
      </c>
      <c r="K112" s="27" t="s">
        <v>734</v>
      </c>
      <c r="L112" s="87" t="str">
        <f t="shared" si="14"/>
        <v>Yes</v>
      </c>
    </row>
    <row r="113" spans="1:12" x14ac:dyDescent="0.25">
      <c r="A113" s="144" t="s">
        <v>1430</v>
      </c>
      <c r="B113" s="23" t="s">
        <v>213</v>
      </c>
      <c r="C113" s="28">
        <v>14047.017927000001</v>
      </c>
      <c r="D113" s="7" t="str">
        <f t="shared" si="11"/>
        <v>N/A</v>
      </c>
      <c r="E113" s="28">
        <v>14407.672551</v>
      </c>
      <c r="F113" s="7" t="str">
        <f t="shared" si="12"/>
        <v>N/A</v>
      </c>
      <c r="G113" s="28">
        <v>19896.213135000002</v>
      </c>
      <c r="H113" s="7" t="str">
        <f t="shared" si="13"/>
        <v>N/A</v>
      </c>
      <c r="I113" s="8">
        <v>2.5670000000000002</v>
      </c>
      <c r="J113" s="8">
        <v>38.090000000000003</v>
      </c>
      <c r="K113" s="27" t="s">
        <v>734</v>
      </c>
      <c r="L113" s="87" t="str">
        <f t="shared" si="14"/>
        <v>No</v>
      </c>
    </row>
    <row r="114" spans="1:12" ht="25" x14ac:dyDescent="0.25">
      <c r="A114" s="144" t="s">
        <v>634</v>
      </c>
      <c r="B114" s="23" t="s">
        <v>213</v>
      </c>
      <c r="C114" s="28">
        <v>1000761</v>
      </c>
      <c r="D114" s="7" t="str">
        <f t="shared" si="11"/>
        <v>N/A</v>
      </c>
      <c r="E114" s="28">
        <v>1128820</v>
      </c>
      <c r="F114" s="7" t="str">
        <f t="shared" si="12"/>
        <v>N/A</v>
      </c>
      <c r="G114" s="28">
        <v>1272404</v>
      </c>
      <c r="H114" s="7" t="str">
        <f t="shared" si="13"/>
        <v>N/A</v>
      </c>
      <c r="I114" s="8">
        <v>12.8</v>
      </c>
      <c r="J114" s="8">
        <v>12.72</v>
      </c>
      <c r="K114" s="27" t="s">
        <v>734</v>
      </c>
      <c r="L114" s="87" t="str">
        <f>IF(J114="Div by 0", "N/A", IF(OR(J114="N/A",K114="N/A"),"N/A", IF(J114&gt;VALUE(MID(K114,1,2)), "No", IF(J114&lt;-1*VALUE(MID(K114,1,2)), "No", "Yes"))))</f>
        <v>Yes</v>
      </c>
    </row>
    <row r="115" spans="1:12" x14ac:dyDescent="0.25">
      <c r="A115" s="144" t="s">
        <v>635</v>
      </c>
      <c r="B115" s="23" t="s">
        <v>213</v>
      </c>
      <c r="C115" s="24">
        <v>10815</v>
      </c>
      <c r="D115" s="7" t="str">
        <f t="shared" si="11"/>
        <v>N/A</v>
      </c>
      <c r="E115" s="24">
        <v>12087</v>
      </c>
      <c r="F115" s="7" t="str">
        <f t="shared" si="12"/>
        <v>N/A</v>
      </c>
      <c r="G115" s="24">
        <v>13876</v>
      </c>
      <c r="H115" s="7" t="str">
        <f t="shared" si="13"/>
        <v>N/A</v>
      </c>
      <c r="I115" s="8">
        <v>11.76</v>
      </c>
      <c r="J115" s="8">
        <v>14.8</v>
      </c>
      <c r="K115" s="27" t="s">
        <v>734</v>
      </c>
      <c r="L115" s="87" t="str">
        <f t="shared" ref="L115:L119" si="15">IF(J115="Div by 0", "N/A", IF(OR(J115="N/A",K115="N/A"),"N/A", IF(J115&gt;VALUE(MID(K115,1,2)), "No", IF(J115&lt;-1*VALUE(MID(K115,1,2)), "No", "Yes"))))</f>
        <v>Yes</v>
      </c>
    </row>
    <row r="116" spans="1:12" ht="25" x14ac:dyDescent="0.25">
      <c r="A116" s="144" t="s">
        <v>1431</v>
      </c>
      <c r="B116" s="23" t="s">
        <v>213</v>
      </c>
      <c r="C116" s="28">
        <v>92.534535367999993</v>
      </c>
      <c r="D116" s="7" t="str">
        <f t="shared" si="11"/>
        <v>N/A</v>
      </c>
      <c r="E116" s="28">
        <v>93.391246793999997</v>
      </c>
      <c r="F116" s="7" t="str">
        <f t="shared" si="12"/>
        <v>N/A</v>
      </c>
      <c r="G116" s="28">
        <v>91.698183915000001</v>
      </c>
      <c r="H116" s="7" t="str">
        <f t="shared" si="13"/>
        <v>N/A</v>
      </c>
      <c r="I116" s="8">
        <v>0.92579999999999996</v>
      </c>
      <c r="J116" s="8">
        <v>-1.81</v>
      </c>
      <c r="K116" s="27" t="s">
        <v>734</v>
      </c>
      <c r="L116" s="87" t="str">
        <f t="shared" si="15"/>
        <v>Yes</v>
      </c>
    </row>
    <row r="117" spans="1:12" ht="25" x14ac:dyDescent="0.25">
      <c r="A117" s="144" t="s">
        <v>636</v>
      </c>
      <c r="B117" s="23" t="s">
        <v>213</v>
      </c>
      <c r="C117" s="28">
        <v>0</v>
      </c>
      <c r="D117" s="7" t="str">
        <f t="shared" si="11"/>
        <v>N/A</v>
      </c>
      <c r="E117" s="28">
        <v>0</v>
      </c>
      <c r="F117" s="7" t="str">
        <f t="shared" si="12"/>
        <v>N/A</v>
      </c>
      <c r="G117" s="28">
        <v>0</v>
      </c>
      <c r="H117" s="7" t="str">
        <f t="shared" si="13"/>
        <v>N/A</v>
      </c>
      <c r="I117" s="8" t="s">
        <v>1749</v>
      </c>
      <c r="J117" s="8" t="s">
        <v>1749</v>
      </c>
      <c r="K117" s="27" t="s">
        <v>734</v>
      </c>
      <c r="L117" s="87" t="str">
        <f t="shared" si="15"/>
        <v>N/A</v>
      </c>
    </row>
    <row r="118" spans="1:12" x14ac:dyDescent="0.25">
      <c r="A118" s="144" t="s">
        <v>637</v>
      </c>
      <c r="B118" s="23" t="s">
        <v>213</v>
      </c>
      <c r="C118" s="24">
        <v>0</v>
      </c>
      <c r="D118" s="7" t="str">
        <f t="shared" si="11"/>
        <v>N/A</v>
      </c>
      <c r="E118" s="24">
        <v>0</v>
      </c>
      <c r="F118" s="7" t="str">
        <f t="shared" si="12"/>
        <v>N/A</v>
      </c>
      <c r="G118" s="24">
        <v>0</v>
      </c>
      <c r="H118" s="7" t="str">
        <f t="shared" si="13"/>
        <v>N/A</v>
      </c>
      <c r="I118" s="8" t="s">
        <v>1749</v>
      </c>
      <c r="J118" s="8" t="s">
        <v>1749</v>
      </c>
      <c r="K118" s="27" t="s">
        <v>734</v>
      </c>
      <c r="L118" s="87" t="str">
        <f t="shared" si="15"/>
        <v>N/A</v>
      </c>
    </row>
    <row r="119" spans="1:12" ht="25" x14ac:dyDescent="0.25">
      <c r="A119" s="144" t="s">
        <v>1432</v>
      </c>
      <c r="B119" s="23" t="s">
        <v>213</v>
      </c>
      <c r="C119" s="28" t="s">
        <v>1749</v>
      </c>
      <c r="D119" s="7" t="str">
        <f t="shared" si="11"/>
        <v>N/A</v>
      </c>
      <c r="E119" s="28" t="s">
        <v>1749</v>
      </c>
      <c r="F119" s="7" t="str">
        <f t="shared" si="12"/>
        <v>N/A</v>
      </c>
      <c r="G119" s="28" t="s">
        <v>1749</v>
      </c>
      <c r="H119" s="7" t="str">
        <f t="shared" si="13"/>
        <v>N/A</v>
      </c>
      <c r="I119" s="8" t="s">
        <v>1749</v>
      </c>
      <c r="J119" s="8" t="s">
        <v>1749</v>
      </c>
      <c r="K119" s="27" t="s">
        <v>734</v>
      </c>
      <c r="L119" s="87" t="str">
        <f t="shared" si="15"/>
        <v>N/A</v>
      </c>
    </row>
    <row r="120" spans="1:12" ht="25" x14ac:dyDescent="0.25">
      <c r="A120" s="144" t="s">
        <v>638</v>
      </c>
      <c r="B120" s="23" t="s">
        <v>213</v>
      </c>
      <c r="C120" s="28">
        <v>33435837</v>
      </c>
      <c r="D120" s="7" t="str">
        <f t="shared" si="11"/>
        <v>N/A</v>
      </c>
      <c r="E120" s="28">
        <v>34718736</v>
      </c>
      <c r="F120" s="7" t="str">
        <f t="shared" si="12"/>
        <v>N/A</v>
      </c>
      <c r="G120" s="28">
        <v>29068234</v>
      </c>
      <c r="H120" s="7" t="str">
        <f t="shared" si="13"/>
        <v>N/A</v>
      </c>
      <c r="I120" s="8">
        <v>3.8370000000000002</v>
      </c>
      <c r="J120" s="8">
        <v>-16.3</v>
      </c>
      <c r="K120" s="27" t="s">
        <v>734</v>
      </c>
      <c r="L120" s="87" t="str">
        <f t="shared" ref="L120:L131" si="16">IF(J120="Div by 0", "N/A", IF(K120="N/A","N/A", IF(J120&gt;VALUE(MID(K120,1,2)), "No", IF(J120&lt;-1*VALUE(MID(K120,1,2)), "No", "Yes"))))</f>
        <v>Yes</v>
      </c>
    </row>
    <row r="121" spans="1:12" x14ac:dyDescent="0.25">
      <c r="A121" s="144" t="s">
        <v>639</v>
      </c>
      <c r="B121" s="23" t="s">
        <v>213</v>
      </c>
      <c r="C121" s="24">
        <v>49073</v>
      </c>
      <c r="D121" s="7" t="str">
        <f t="shared" si="11"/>
        <v>N/A</v>
      </c>
      <c r="E121" s="24">
        <v>49332</v>
      </c>
      <c r="F121" s="7" t="str">
        <f t="shared" si="12"/>
        <v>N/A</v>
      </c>
      <c r="G121" s="24">
        <v>45771</v>
      </c>
      <c r="H121" s="7" t="str">
        <f t="shared" si="13"/>
        <v>N/A</v>
      </c>
      <c r="I121" s="8">
        <v>0.52780000000000005</v>
      </c>
      <c r="J121" s="8">
        <v>-7.22</v>
      </c>
      <c r="K121" s="27" t="s">
        <v>734</v>
      </c>
      <c r="L121" s="87" t="str">
        <f t="shared" si="16"/>
        <v>Yes</v>
      </c>
    </row>
    <row r="122" spans="1:12" ht="25" x14ac:dyDescent="0.25">
      <c r="A122" s="144" t="s">
        <v>1433</v>
      </c>
      <c r="B122" s="23" t="s">
        <v>213</v>
      </c>
      <c r="C122" s="28">
        <v>681.34894952000002</v>
      </c>
      <c r="D122" s="7" t="str">
        <f t="shared" si="11"/>
        <v>N/A</v>
      </c>
      <c r="E122" s="28">
        <v>703.77718316999994</v>
      </c>
      <c r="F122" s="7" t="str">
        <f t="shared" si="12"/>
        <v>N/A</v>
      </c>
      <c r="G122" s="28">
        <v>635.07972297000003</v>
      </c>
      <c r="H122" s="7" t="str">
        <f t="shared" si="13"/>
        <v>N/A</v>
      </c>
      <c r="I122" s="8">
        <v>3.2919999999999998</v>
      </c>
      <c r="J122" s="8">
        <v>-9.76</v>
      </c>
      <c r="K122" s="27" t="s">
        <v>734</v>
      </c>
      <c r="L122" s="87" t="str">
        <f t="shared" si="16"/>
        <v>Yes</v>
      </c>
    </row>
    <row r="123" spans="1:12" ht="25" x14ac:dyDescent="0.25">
      <c r="A123" s="144" t="s">
        <v>640</v>
      </c>
      <c r="B123" s="23" t="s">
        <v>213</v>
      </c>
      <c r="C123" s="28">
        <v>380566285</v>
      </c>
      <c r="D123" s="7" t="str">
        <f t="shared" ref="D123:D131" si="17">IF($B123="N/A","N/A",IF(C123&gt;10,"No",IF(C123&lt;-10,"No","Yes")))</f>
        <v>N/A</v>
      </c>
      <c r="E123" s="28">
        <v>586336637</v>
      </c>
      <c r="F123" s="7" t="str">
        <f t="shared" ref="F123:F131" si="18">IF($B123="N/A","N/A",IF(E123&gt;10,"No",IF(E123&lt;-10,"No","Yes")))</f>
        <v>N/A</v>
      </c>
      <c r="G123" s="28">
        <v>626892525</v>
      </c>
      <c r="H123" s="7" t="str">
        <f t="shared" ref="H123:H131" si="19">IF($B123="N/A","N/A",IF(G123&gt;10,"No",IF(G123&lt;-10,"No","Yes")))</f>
        <v>N/A</v>
      </c>
      <c r="I123" s="8">
        <v>54.07</v>
      </c>
      <c r="J123" s="8">
        <v>6.9169999999999998</v>
      </c>
      <c r="K123" s="27" t="s">
        <v>734</v>
      </c>
      <c r="L123" s="87" t="str">
        <f t="shared" si="16"/>
        <v>Yes</v>
      </c>
    </row>
    <row r="124" spans="1:12" x14ac:dyDescent="0.25">
      <c r="A124" s="144" t="s">
        <v>641</v>
      </c>
      <c r="B124" s="23" t="s">
        <v>213</v>
      </c>
      <c r="C124" s="24">
        <v>3655</v>
      </c>
      <c r="D124" s="7" t="str">
        <f t="shared" si="17"/>
        <v>N/A</v>
      </c>
      <c r="E124" s="24">
        <v>3755</v>
      </c>
      <c r="F124" s="7" t="str">
        <f t="shared" si="18"/>
        <v>N/A</v>
      </c>
      <c r="G124" s="24">
        <v>3910</v>
      </c>
      <c r="H124" s="7" t="str">
        <f t="shared" si="19"/>
        <v>N/A</v>
      </c>
      <c r="I124" s="8">
        <v>2.7360000000000002</v>
      </c>
      <c r="J124" s="8">
        <v>4.1280000000000001</v>
      </c>
      <c r="K124" s="27" t="s">
        <v>734</v>
      </c>
      <c r="L124" s="87" t="str">
        <f t="shared" si="16"/>
        <v>Yes</v>
      </c>
    </row>
    <row r="125" spans="1:12" ht="25" x14ac:dyDescent="0.25">
      <c r="A125" s="144" t="s">
        <v>1434</v>
      </c>
      <c r="B125" s="23" t="s">
        <v>213</v>
      </c>
      <c r="C125" s="28">
        <v>104122.1026</v>
      </c>
      <c r="D125" s="7" t="str">
        <f t="shared" si="17"/>
        <v>N/A</v>
      </c>
      <c r="E125" s="28">
        <v>156148.23887999999</v>
      </c>
      <c r="F125" s="7" t="str">
        <f t="shared" si="18"/>
        <v>N/A</v>
      </c>
      <c r="G125" s="28">
        <v>160330.56904999999</v>
      </c>
      <c r="H125" s="7" t="str">
        <f t="shared" si="19"/>
        <v>N/A</v>
      </c>
      <c r="I125" s="8">
        <v>49.97</v>
      </c>
      <c r="J125" s="8">
        <v>2.6779999999999999</v>
      </c>
      <c r="K125" s="27" t="s">
        <v>734</v>
      </c>
      <c r="L125" s="87" t="str">
        <f t="shared" si="16"/>
        <v>Yes</v>
      </c>
    </row>
    <row r="126" spans="1:12" ht="25" x14ac:dyDescent="0.25">
      <c r="A126" s="144" t="s">
        <v>642</v>
      </c>
      <c r="B126" s="23" t="s">
        <v>213</v>
      </c>
      <c r="C126" s="28">
        <v>16267809</v>
      </c>
      <c r="D126" s="7" t="str">
        <f t="shared" si="17"/>
        <v>N/A</v>
      </c>
      <c r="E126" s="28">
        <v>17962863</v>
      </c>
      <c r="F126" s="7" t="str">
        <f t="shared" si="18"/>
        <v>N/A</v>
      </c>
      <c r="G126" s="28">
        <v>16229636</v>
      </c>
      <c r="H126" s="7" t="str">
        <f t="shared" si="19"/>
        <v>N/A</v>
      </c>
      <c r="I126" s="8">
        <v>10.42</v>
      </c>
      <c r="J126" s="8">
        <v>-9.65</v>
      </c>
      <c r="K126" s="27" t="s">
        <v>734</v>
      </c>
      <c r="L126" s="87" t="str">
        <f t="shared" si="16"/>
        <v>Yes</v>
      </c>
    </row>
    <row r="127" spans="1:12" x14ac:dyDescent="0.25">
      <c r="A127" s="144" t="s">
        <v>643</v>
      </c>
      <c r="B127" s="23" t="s">
        <v>213</v>
      </c>
      <c r="C127" s="24">
        <v>15058</v>
      </c>
      <c r="D127" s="7" t="str">
        <f t="shared" si="17"/>
        <v>N/A</v>
      </c>
      <c r="E127" s="24">
        <v>14400</v>
      </c>
      <c r="F127" s="7" t="str">
        <f t="shared" si="18"/>
        <v>N/A</v>
      </c>
      <c r="G127" s="24">
        <v>14817</v>
      </c>
      <c r="H127" s="7" t="str">
        <f t="shared" si="19"/>
        <v>N/A</v>
      </c>
      <c r="I127" s="8">
        <v>-4.37</v>
      </c>
      <c r="J127" s="8">
        <v>2.8959999999999999</v>
      </c>
      <c r="K127" s="27" t="s">
        <v>734</v>
      </c>
      <c r="L127" s="87" t="str">
        <f t="shared" si="16"/>
        <v>Yes</v>
      </c>
    </row>
    <row r="128" spans="1:12" ht="25" x14ac:dyDescent="0.25">
      <c r="A128" s="144" t="s">
        <v>1435</v>
      </c>
      <c r="B128" s="23" t="s">
        <v>213</v>
      </c>
      <c r="C128" s="28">
        <v>1080.3432726999999</v>
      </c>
      <c r="D128" s="7" t="str">
        <f t="shared" si="17"/>
        <v>N/A</v>
      </c>
      <c r="E128" s="28">
        <v>1247.4210416999999</v>
      </c>
      <c r="F128" s="7" t="str">
        <f t="shared" si="18"/>
        <v>N/A</v>
      </c>
      <c r="G128" s="28">
        <v>1095.3388675000001</v>
      </c>
      <c r="H128" s="7" t="str">
        <f t="shared" si="19"/>
        <v>N/A</v>
      </c>
      <c r="I128" s="8">
        <v>15.47</v>
      </c>
      <c r="J128" s="8">
        <v>-12.2</v>
      </c>
      <c r="K128" s="27" t="s">
        <v>734</v>
      </c>
      <c r="L128" s="87" t="str">
        <f t="shared" si="16"/>
        <v>Yes</v>
      </c>
    </row>
    <row r="129" spans="1:12" ht="25" x14ac:dyDescent="0.25">
      <c r="A129" s="144" t="s">
        <v>644</v>
      </c>
      <c r="B129" s="23" t="s">
        <v>213</v>
      </c>
      <c r="C129" s="28">
        <v>72724555</v>
      </c>
      <c r="D129" s="7" t="str">
        <f t="shared" si="17"/>
        <v>N/A</v>
      </c>
      <c r="E129" s="28">
        <v>104899726</v>
      </c>
      <c r="F129" s="7" t="str">
        <f t="shared" si="18"/>
        <v>N/A</v>
      </c>
      <c r="G129" s="28">
        <v>104201040</v>
      </c>
      <c r="H129" s="7" t="str">
        <f t="shared" si="19"/>
        <v>N/A</v>
      </c>
      <c r="I129" s="8">
        <v>44.24</v>
      </c>
      <c r="J129" s="8">
        <v>-0.66600000000000004</v>
      </c>
      <c r="K129" s="27" t="s">
        <v>734</v>
      </c>
      <c r="L129" s="87" t="str">
        <f t="shared" si="16"/>
        <v>Yes</v>
      </c>
    </row>
    <row r="130" spans="1:12" x14ac:dyDescent="0.25">
      <c r="A130" s="144" t="s">
        <v>645</v>
      </c>
      <c r="B130" s="23" t="s">
        <v>213</v>
      </c>
      <c r="C130" s="24">
        <v>4400</v>
      </c>
      <c r="D130" s="7" t="str">
        <f t="shared" si="17"/>
        <v>N/A</v>
      </c>
      <c r="E130" s="24">
        <v>4577</v>
      </c>
      <c r="F130" s="7" t="str">
        <f t="shared" si="18"/>
        <v>N/A</v>
      </c>
      <c r="G130" s="24">
        <v>4793</v>
      </c>
      <c r="H130" s="7" t="str">
        <f t="shared" si="19"/>
        <v>N/A</v>
      </c>
      <c r="I130" s="8">
        <v>4.0229999999999997</v>
      </c>
      <c r="J130" s="8">
        <v>4.7190000000000003</v>
      </c>
      <c r="K130" s="27" t="s">
        <v>734</v>
      </c>
      <c r="L130" s="87" t="str">
        <f t="shared" si="16"/>
        <v>Yes</v>
      </c>
    </row>
    <row r="131" spans="1:12" ht="25" x14ac:dyDescent="0.25">
      <c r="A131" s="144" t="s">
        <v>1436</v>
      </c>
      <c r="B131" s="23" t="s">
        <v>213</v>
      </c>
      <c r="C131" s="28">
        <v>16528.307955</v>
      </c>
      <c r="D131" s="7" t="str">
        <f t="shared" si="17"/>
        <v>N/A</v>
      </c>
      <c r="E131" s="28">
        <v>22918.882674</v>
      </c>
      <c r="F131" s="7" t="str">
        <f t="shared" si="18"/>
        <v>N/A</v>
      </c>
      <c r="G131" s="28">
        <v>21740.254538000001</v>
      </c>
      <c r="H131" s="7" t="str">
        <f t="shared" si="19"/>
        <v>N/A</v>
      </c>
      <c r="I131" s="8">
        <v>38.659999999999997</v>
      </c>
      <c r="J131" s="8">
        <v>-5.14</v>
      </c>
      <c r="K131" s="27" t="s">
        <v>734</v>
      </c>
      <c r="L131" s="87" t="str">
        <f t="shared" si="16"/>
        <v>Yes</v>
      </c>
    </row>
    <row r="132" spans="1:12" x14ac:dyDescent="0.25">
      <c r="A132" s="144" t="s">
        <v>1437</v>
      </c>
      <c r="B132" s="23" t="s">
        <v>213</v>
      </c>
      <c r="C132" s="28">
        <v>720.61096339999995</v>
      </c>
      <c r="D132" s="7" t="str">
        <f t="shared" ref="D132:D143" si="20">IF($B132="N/A","N/A",IF(C132&gt;10,"No",IF(C132&lt;-10,"No","Yes")))</f>
        <v>N/A</v>
      </c>
      <c r="E132" s="28">
        <v>756.59687410000004</v>
      </c>
      <c r="F132" s="7" t="str">
        <f t="shared" ref="F132:F143" si="21">IF($B132="N/A","N/A",IF(E132&gt;10,"No",IF(E132&lt;-10,"No","Yes")))</f>
        <v>N/A</v>
      </c>
      <c r="G132" s="28">
        <v>846.08777415999998</v>
      </c>
      <c r="H132" s="7" t="str">
        <f t="shared" ref="H132:H143" si="22">IF($B132="N/A","N/A",IF(G132&gt;10,"No",IF(G132&lt;-10,"No","Yes")))</f>
        <v>N/A</v>
      </c>
      <c r="I132" s="8">
        <v>4.9939999999999998</v>
      </c>
      <c r="J132" s="8">
        <v>11.83</v>
      </c>
      <c r="K132" s="27" t="s">
        <v>734</v>
      </c>
      <c r="L132" s="87" t="str">
        <f t="shared" ref="L132:L143" si="23">IF(J132="Div by 0", "N/A", IF(K132="N/A","N/A", IF(J132&gt;VALUE(MID(K132,1,2)), "No", IF(J132&lt;-1*VALUE(MID(K132,1,2)), "No", "Yes"))))</f>
        <v>Yes</v>
      </c>
    </row>
    <row r="133" spans="1:12" x14ac:dyDescent="0.25">
      <c r="A133" s="144" t="s">
        <v>1438</v>
      </c>
      <c r="B133" s="23" t="s">
        <v>213</v>
      </c>
      <c r="C133" s="28">
        <v>713.03524156000003</v>
      </c>
      <c r="D133" s="7" t="str">
        <f t="shared" si="20"/>
        <v>N/A</v>
      </c>
      <c r="E133" s="28">
        <v>754.74557169000002</v>
      </c>
      <c r="F133" s="7" t="str">
        <f t="shared" si="21"/>
        <v>N/A</v>
      </c>
      <c r="G133" s="28">
        <v>1640.0393408</v>
      </c>
      <c r="H133" s="7" t="str">
        <f t="shared" si="22"/>
        <v>N/A</v>
      </c>
      <c r="I133" s="8">
        <v>5.85</v>
      </c>
      <c r="J133" s="8">
        <v>117.3</v>
      </c>
      <c r="K133" s="27" t="s">
        <v>734</v>
      </c>
      <c r="L133" s="87" t="str">
        <f t="shared" si="23"/>
        <v>No</v>
      </c>
    </row>
    <row r="134" spans="1:12" x14ac:dyDescent="0.25">
      <c r="A134" s="144" t="s">
        <v>1439</v>
      </c>
      <c r="B134" s="23" t="s">
        <v>213</v>
      </c>
      <c r="C134" s="28">
        <v>689.30021205000003</v>
      </c>
      <c r="D134" s="7" t="str">
        <f t="shared" si="20"/>
        <v>N/A</v>
      </c>
      <c r="E134" s="28">
        <v>671.27150811000001</v>
      </c>
      <c r="F134" s="7" t="str">
        <f t="shared" si="21"/>
        <v>N/A</v>
      </c>
      <c r="G134" s="28">
        <v>918.10876132999999</v>
      </c>
      <c r="H134" s="7" t="str">
        <f t="shared" si="22"/>
        <v>N/A</v>
      </c>
      <c r="I134" s="8">
        <v>-2.62</v>
      </c>
      <c r="J134" s="8">
        <v>36.770000000000003</v>
      </c>
      <c r="K134" s="27" t="s">
        <v>734</v>
      </c>
      <c r="L134" s="87" t="str">
        <f t="shared" si="23"/>
        <v>No</v>
      </c>
    </row>
    <row r="135" spans="1:12" x14ac:dyDescent="0.25">
      <c r="A135" s="144" t="s">
        <v>1440</v>
      </c>
      <c r="B135" s="23" t="s">
        <v>213</v>
      </c>
      <c r="C135" s="28">
        <v>15444.594004</v>
      </c>
      <c r="D135" s="7" t="str">
        <f t="shared" si="20"/>
        <v>N/A</v>
      </c>
      <c r="E135" s="28">
        <v>17385.711652999998</v>
      </c>
      <c r="F135" s="7" t="str">
        <f t="shared" si="21"/>
        <v>N/A</v>
      </c>
      <c r="G135" s="28">
        <v>23392.465115999999</v>
      </c>
      <c r="H135" s="7" t="str">
        <f t="shared" si="22"/>
        <v>N/A</v>
      </c>
      <c r="I135" s="8">
        <v>12.57</v>
      </c>
      <c r="J135" s="8">
        <v>34.549999999999997</v>
      </c>
      <c r="K135" s="27" t="s">
        <v>734</v>
      </c>
      <c r="L135" s="87" t="str">
        <f t="shared" si="23"/>
        <v>No</v>
      </c>
    </row>
    <row r="136" spans="1:12" x14ac:dyDescent="0.25">
      <c r="A136" s="144" t="s">
        <v>1441</v>
      </c>
      <c r="B136" s="23" t="s">
        <v>213</v>
      </c>
      <c r="C136" s="28">
        <v>22024.390159999999</v>
      </c>
      <c r="D136" s="7" t="str">
        <f t="shared" si="20"/>
        <v>N/A</v>
      </c>
      <c r="E136" s="28">
        <v>23954.77161</v>
      </c>
      <c r="F136" s="7" t="str">
        <f t="shared" si="21"/>
        <v>N/A</v>
      </c>
      <c r="G136" s="28">
        <v>5230.7671450999997</v>
      </c>
      <c r="H136" s="7" t="str">
        <f t="shared" si="22"/>
        <v>N/A</v>
      </c>
      <c r="I136" s="8">
        <v>8.7650000000000006</v>
      </c>
      <c r="J136" s="8">
        <v>-78.2</v>
      </c>
      <c r="K136" s="27" t="s">
        <v>734</v>
      </c>
      <c r="L136" s="87" t="str">
        <f t="shared" si="23"/>
        <v>No</v>
      </c>
    </row>
    <row r="137" spans="1:12" x14ac:dyDescent="0.25">
      <c r="A137" s="144" t="s">
        <v>1442</v>
      </c>
      <c r="B137" s="23" t="s">
        <v>213</v>
      </c>
      <c r="C137" s="28">
        <v>8896.3886450000009</v>
      </c>
      <c r="D137" s="7" t="str">
        <f t="shared" si="20"/>
        <v>N/A</v>
      </c>
      <c r="E137" s="28">
        <v>11715.86688</v>
      </c>
      <c r="F137" s="7" t="str">
        <f t="shared" si="21"/>
        <v>N/A</v>
      </c>
      <c r="G137" s="28">
        <v>2363.897281</v>
      </c>
      <c r="H137" s="7" t="str">
        <f t="shared" si="22"/>
        <v>N/A</v>
      </c>
      <c r="I137" s="8">
        <v>31.69</v>
      </c>
      <c r="J137" s="8">
        <v>-79.8</v>
      </c>
      <c r="K137" s="27" t="s">
        <v>734</v>
      </c>
      <c r="L137" s="87" t="str">
        <f t="shared" si="23"/>
        <v>No</v>
      </c>
    </row>
    <row r="138" spans="1:12" x14ac:dyDescent="0.25">
      <c r="A138" s="144" t="s">
        <v>1443</v>
      </c>
      <c r="B138" s="23" t="s">
        <v>213</v>
      </c>
      <c r="C138" s="28">
        <v>230.17297052999999</v>
      </c>
      <c r="D138" s="7" t="str">
        <f t="shared" si="20"/>
        <v>N/A</v>
      </c>
      <c r="E138" s="28">
        <v>272.35282952</v>
      </c>
      <c r="F138" s="7" t="str">
        <f t="shared" si="21"/>
        <v>N/A</v>
      </c>
      <c r="G138" s="28">
        <v>419.03320348</v>
      </c>
      <c r="H138" s="7" t="str">
        <f t="shared" si="22"/>
        <v>N/A</v>
      </c>
      <c r="I138" s="8">
        <v>18.329999999999998</v>
      </c>
      <c r="J138" s="8">
        <v>53.86</v>
      </c>
      <c r="K138" s="27" t="s">
        <v>734</v>
      </c>
      <c r="L138" s="87" t="str">
        <f t="shared" si="23"/>
        <v>No</v>
      </c>
    </row>
    <row r="139" spans="1:12" x14ac:dyDescent="0.25">
      <c r="A139" s="144" t="s">
        <v>1444</v>
      </c>
      <c r="B139" s="23" t="s">
        <v>213</v>
      </c>
      <c r="C139" s="28">
        <v>84.080513733000004</v>
      </c>
      <c r="D139" s="7" t="str">
        <f t="shared" si="20"/>
        <v>N/A</v>
      </c>
      <c r="E139" s="28">
        <v>79.743669462</v>
      </c>
      <c r="F139" s="7" t="str">
        <f t="shared" si="21"/>
        <v>N/A</v>
      </c>
      <c r="G139" s="28">
        <v>15.467836257</v>
      </c>
      <c r="H139" s="7" t="str">
        <f t="shared" si="22"/>
        <v>N/A</v>
      </c>
      <c r="I139" s="8">
        <v>-5.16</v>
      </c>
      <c r="J139" s="8">
        <v>-80.599999999999994</v>
      </c>
      <c r="K139" s="27" t="s">
        <v>734</v>
      </c>
      <c r="L139" s="87" t="str">
        <f t="shared" si="23"/>
        <v>No</v>
      </c>
    </row>
    <row r="140" spans="1:12" x14ac:dyDescent="0.25">
      <c r="A140" s="144" t="s">
        <v>1445</v>
      </c>
      <c r="B140" s="23" t="s">
        <v>213</v>
      </c>
      <c r="C140" s="28">
        <v>263.45853118999997</v>
      </c>
      <c r="D140" s="7" t="str">
        <f t="shared" si="20"/>
        <v>N/A</v>
      </c>
      <c r="E140" s="28">
        <v>286.79677303</v>
      </c>
      <c r="F140" s="7" t="str">
        <f t="shared" si="21"/>
        <v>N/A</v>
      </c>
      <c r="G140" s="28">
        <v>29.589123867000001</v>
      </c>
      <c r="H140" s="7" t="str">
        <f t="shared" si="22"/>
        <v>N/A</v>
      </c>
      <c r="I140" s="8">
        <v>8.8580000000000005</v>
      </c>
      <c r="J140" s="8">
        <v>-89.7</v>
      </c>
      <c r="K140" s="27" t="s">
        <v>734</v>
      </c>
      <c r="L140" s="87" t="str">
        <f t="shared" si="23"/>
        <v>No</v>
      </c>
    </row>
    <row r="141" spans="1:12" x14ac:dyDescent="0.25">
      <c r="A141" s="144" t="s">
        <v>1446</v>
      </c>
      <c r="B141" s="23" t="s">
        <v>213</v>
      </c>
      <c r="C141" s="28">
        <v>13210.678034</v>
      </c>
      <c r="D141" s="7" t="str">
        <f t="shared" si="20"/>
        <v>N/A</v>
      </c>
      <c r="E141" s="28">
        <v>17349.777069</v>
      </c>
      <c r="F141" s="7" t="str">
        <f t="shared" si="21"/>
        <v>N/A</v>
      </c>
      <c r="G141" s="28">
        <v>16501.04219</v>
      </c>
      <c r="H141" s="7" t="str">
        <f t="shared" si="22"/>
        <v>N/A</v>
      </c>
      <c r="I141" s="8">
        <v>31.33</v>
      </c>
      <c r="J141" s="8">
        <v>-4.8899999999999997</v>
      </c>
      <c r="K141" s="27" t="s">
        <v>734</v>
      </c>
      <c r="L141" s="87" t="str">
        <f t="shared" si="23"/>
        <v>Yes</v>
      </c>
    </row>
    <row r="142" spans="1:12" x14ac:dyDescent="0.25">
      <c r="A142" s="144" t="s">
        <v>1447</v>
      </c>
      <c r="B142" s="23" t="s">
        <v>213</v>
      </c>
      <c r="C142" s="28">
        <v>8729.6061590000008</v>
      </c>
      <c r="D142" s="7" t="str">
        <f t="shared" si="20"/>
        <v>N/A</v>
      </c>
      <c r="E142" s="28">
        <v>10820.115503999999</v>
      </c>
      <c r="F142" s="7" t="str">
        <f t="shared" si="21"/>
        <v>N/A</v>
      </c>
      <c r="G142" s="28">
        <v>2234.7331207000002</v>
      </c>
      <c r="H142" s="7" t="str">
        <f t="shared" si="22"/>
        <v>N/A</v>
      </c>
      <c r="I142" s="8">
        <v>23.95</v>
      </c>
      <c r="J142" s="8">
        <v>-79.3</v>
      </c>
      <c r="K142" s="27" t="s">
        <v>734</v>
      </c>
      <c r="L142" s="87" t="str">
        <f t="shared" si="23"/>
        <v>No</v>
      </c>
    </row>
    <row r="143" spans="1:12" x14ac:dyDescent="0.25">
      <c r="A143" s="144" t="s">
        <v>1448</v>
      </c>
      <c r="B143" s="23" t="s">
        <v>213</v>
      </c>
      <c r="C143" s="28">
        <v>21544.484783</v>
      </c>
      <c r="D143" s="7" t="str">
        <f t="shared" si="20"/>
        <v>N/A</v>
      </c>
      <c r="E143" s="28">
        <v>30031.342064</v>
      </c>
      <c r="F143" s="7" t="str">
        <f t="shared" si="21"/>
        <v>N/A</v>
      </c>
      <c r="G143" s="28">
        <v>3021.1359517000001</v>
      </c>
      <c r="H143" s="7" t="str">
        <f t="shared" si="22"/>
        <v>N/A</v>
      </c>
      <c r="I143" s="8">
        <v>39.39</v>
      </c>
      <c r="J143" s="8">
        <v>-89.9</v>
      </c>
      <c r="K143" s="27" t="s">
        <v>734</v>
      </c>
      <c r="L143" s="87" t="str">
        <f t="shared" si="23"/>
        <v>No</v>
      </c>
    </row>
    <row r="144" spans="1:12" x14ac:dyDescent="0.25">
      <c r="A144" s="144" t="s">
        <v>89</v>
      </c>
      <c r="B144" s="23" t="s">
        <v>213</v>
      </c>
      <c r="C144" s="4">
        <v>21.390507439</v>
      </c>
      <c r="D144" s="7" t="str">
        <f t="shared" ref="D144:D161" si="24">IF($B144="N/A","N/A",IF(C144&gt;10,"No",IF(C144&lt;-10,"No","Yes")))</f>
        <v>N/A</v>
      </c>
      <c r="E144" s="4">
        <v>20.818995181999998</v>
      </c>
      <c r="F144" s="7" t="str">
        <f t="shared" ref="F144:F161" si="25">IF($B144="N/A","N/A",IF(E144&gt;10,"No",IF(E144&lt;-10,"No","Yes")))</f>
        <v>N/A</v>
      </c>
      <c r="G144" s="4">
        <v>21.946742089000001</v>
      </c>
      <c r="H144" s="7" t="str">
        <f t="shared" ref="H144:H161" si="26">IF($B144="N/A","N/A",IF(G144&gt;10,"No",IF(G144&lt;-10,"No","Yes")))</f>
        <v>N/A</v>
      </c>
      <c r="I144" s="8">
        <v>-2.67</v>
      </c>
      <c r="J144" s="8">
        <v>5.4169999999999998</v>
      </c>
      <c r="K144" s="27" t="s">
        <v>734</v>
      </c>
      <c r="L144" s="87" t="str">
        <f t="shared" ref="L144:L161" si="27">IF(J144="Div by 0", "N/A", IF(K144="N/A","N/A", IF(J144&gt;VALUE(MID(K144,1,2)), "No", IF(J144&lt;-1*VALUE(MID(K144,1,2)), "No", "Yes"))))</f>
        <v>Yes</v>
      </c>
    </row>
    <row r="145" spans="1:12" x14ac:dyDescent="0.25">
      <c r="A145" s="144" t="s">
        <v>474</v>
      </c>
      <c r="B145" s="23" t="s">
        <v>213</v>
      </c>
      <c r="C145" s="4">
        <v>22.580244871000001</v>
      </c>
      <c r="D145" s="7" t="str">
        <f t="shared" si="24"/>
        <v>N/A</v>
      </c>
      <c r="E145" s="4">
        <v>21.865412150000001</v>
      </c>
      <c r="F145" s="7" t="str">
        <f t="shared" si="25"/>
        <v>N/A</v>
      </c>
      <c r="G145" s="4">
        <v>20.255183413000001</v>
      </c>
      <c r="H145" s="7" t="str">
        <f t="shared" si="26"/>
        <v>N/A</v>
      </c>
      <c r="I145" s="8">
        <v>-3.17</v>
      </c>
      <c r="J145" s="8">
        <v>-7.36</v>
      </c>
      <c r="K145" s="27" t="s">
        <v>734</v>
      </c>
      <c r="L145" s="87" t="str">
        <f t="shared" si="27"/>
        <v>Yes</v>
      </c>
    </row>
    <row r="146" spans="1:12" x14ac:dyDescent="0.25">
      <c r="A146" s="144" t="s">
        <v>475</v>
      </c>
      <c r="B146" s="23" t="s">
        <v>213</v>
      </c>
      <c r="C146" s="4">
        <v>20.195322999999998</v>
      </c>
      <c r="D146" s="7" t="str">
        <f t="shared" si="24"/>
        <v>N/A</v>
      </c>
      <c r="E146" s="4">
        <v>20.086212058000001</v>
      </c>
      <c r="F146" s="7" t="str">
        <f t="shared" si="25"/>
        <v>N/A</v>
      </c>
      <c r="G146" s="4">
        <v>16.314199395999999</v>
      </c>
      <c r="H146" s="7" t="str">
        <f t="shared" si="26"/>
        <v>N/A</v>
      </c>
      <c r="I146" s="8">
        <v>-0.54</v>
      </c>
      <c r="J146" s="8">
        <v>-18.8</v>
      </c>
      <c r="K146" s="27" t="s">
        <v>734</v>
      </c>
      <c r="L146" s="87" t="str">
        <f t="shared" si="27"/>
        <v>Yes</v>
      </c>
    </row>
    <row r="147" spans="1:12" x14ac:dyDescent="0.25">
      <c r="A147" s="144" t="s">
        <v>1449</v>
      </c>
      <c r="B147" s="23" t="s">
        <v>213</v>
      </c>
      <c r="C147" s="4">
        <v>29.288906488999999</v>
      </c>
      <c r="D147" s="7" t="str">
        <f t="shared" si="24"/>
        <v>N/A</v>
      </c>
      <c r="E147" s="4">
        <v>28.483893169000002</v>
      </c>
      <c r="F147" s="7" t="str">
        <f t="shared" si="25"/>
        <v>N/A</v>
      </c>
      <c r="G147" s="4">
        <v>27.103900955</v>
      </c>
      <c r="H147" s="7" t="str">
        <f t="shared" si="26"/>
        <v>N/A</v>
      </c>
      <c r="I147" s="8">
        <v>-2.75</v>
      </c>
      <c r="J147" s="8">
        <v>-4.84</v>
      </c>
      <c r="K147" s="27" t="s">
        <v>734</v>
      </c>
      <c r="L147" s="87" t="str">
        <f t="shared" si="27"/>
        <v>Yes</v>
      </c>
    </row>
    <row r="148" spans="1:12" x14ac:dyDescent="0.25">
      <c r="A148" s="144" t="s">
        <v>1450</v>
      </c>
      <c r="B148" s="23" t="s">
        <v>213</v>
      </c>
      <c r="C148" s="4">
        <v>45.787144275000003</v>
      </c>
      <c r="D148" s="7" t="str">
        <f t="shared" si="24"/>
        <v>N/A</v>
      </c>
      <c r="E148" s="4">
        <v>44.767846185000003</v>
      </c>
      <c r="F148" s="7" t="str">
        <f t="shared" si="25"/>
        <v>N/A</v>
      </c>
      <c r="G148" s="4">
        <v>56.299840510000003</v>
      </c>
      <c r="H148" s="7" t="str">
        <f t="shared" si="26"/>
        <v>N/A</v>
      </c>
      <c r="I148" s="8">
        <v>-2.23</v>
      </c>
      <c r="J148" s="8">
        <v>25.76</v>
      </c>
      <c r="K148" s="27" t="s">
        <v>734</v>
      </c>
      <c r="L148" s="87" t="str">
        <f t="shared" si="27"/>
        <v>Yes</v>
      </c>
    </row>
    <row r="149" spans="1:12" x14ac:dyDescent="0.25">
      <c r="A149" s="144" t="s">
        <v>1451</v>
      </c>
      <c r="B149" s="23" t="s">
        <v>213</v>
      </c>
      <c r="C149" s="4">
        <v>10.829376100999999</v>
      </c>
      <c r="D149" s="7" t="str">
        <f t="shared" si="24"/>
        <v>N/A</v>
      </c>
      <c r="E149" s="4">
        <v>10.788481110999999</v>
      </c>
      <c r="F149" s="7" t="str">
        <f t="shared" si="25"/>
        <v>N/A</v>
      </c>
      <c r="G149" s="4">
        <v>17.522658610000001</v>
      </c>
      <c r="H149" s="7" t="str">
        <f t="shared" si="26"/>
        <v>N/A</v>
      </c>
      <c r="I149" s="8">
        <v>-0.378</v>
      </c>
      <c r="J149" s="8">
        <v>62.42</v>
      </c>
      <c r="K149" s="27" t="s">
        <v>734</v>
      </c>
      <c r="L149" s="87" t="str">
        <f t="shared" si="27"/>
        <v>No</v>
      </c>
    </row>
    <row r="150" spans="1:12" x14ac:dyDescent="0.25">
      <c r="A150" s="144" t="s">
        <v>90</v>
      </c>
      <c r="B150" s="23" t="s">
        <v>213</v>
      </c>
      <c r="C150" s="4">
        <v>33.684448719000002</v>
      </c>
      <c r="D150" s="7" t="str">
        <f t="shared" si="24"/>
        <v>N/A</v>
      </c>
      <c r="E150" s="4">
        <v>27.344981462</v>
      </c>
      <c r="F150" s="7" t="str">
        <f t="shared" si="25"/>
        <v>N/A</v>
      </c>
      <c r="G150" s="4">
        <v>30.455200384000001</v>
      </c>
      <c r="H150" s="7" t="str">
        <f t="shared" si="26"/>
        <v>N/A</v>
      </c>
      <c r="I150" s="8">
        <v>-18.8</v>
      </c>
      <c r="J150" s="8">
        <v>11.37</v>
      </c>
      <c r="K150" s="27" t="s">
        <v>734</v>
      </c>
      <c r="L150" s="87" t="str">
        <f t="shared" si="27"/>
        <v>Yes</v>
      </c>
    </row>
    <row r="151" spans="1:12" x14ac:dyDescent="0.25">
      <c r="A151" s="144" t="s">
        <v>476</v>
      </c>
      <c r="B151" s="23" t="s">
        <v>213</v>
      </c>
      <c r="C151" s="4">
        <v>25.725926539</v>
      </c>
      <c r="D151" s="7" t="str">
        <f t="shared" si="24"/>
        <v>N/A</v>
      </c>
      <c r="E151" s="4">
        <v>22.718347309999999</v>
      </c>
      <c r="F151" s="7" t="str">
        <f t="shared" si="25"/>
        <v>N/A</v>
      </c>
      <c r="G151" s="4">
        <v>9.0377458798999992</v>
      </c>
      <c r="H151" s="7" t="str">
        <f t="shared" si="26"/>
        <v>N/A</v>
      </c>
      <c r="I151" s="8">
        <v>-11.7</v>
      </c>
      <c r="J151" s="8">
        <v>-60.2</v>
      </c>
      <c r="K151" s="27" t="s">
        <v>734</v>
      </c>
      <c r="L151" s="87" t="str">
        <f t="shared" si="27"/>
        <v>No</v>
      </c>
    </row>
    <row r="152" spans="1:12" x14ac:dyDescent="0.25">
      <c r="A152" s="144" t="s">
        <v>477</v>
      </c>
      <c r="B152" s="23" t="s">
        <v>213</v>
      </c>
      <c r="C152" s="4">
        <v>37.024758833</v>
      </c>
      <c r="D152" s="7" t="str">
        <f t="shared" si="24"/>
        <v>N/A</v>
      </c>
      <c r="E152" s="4">
        <v>29.198347601999998</v>
      </c>
      <c r="F152" s="7" t="str">
        <f t="shared" si="25"/>
        <v>N/A</v>
      </c>
      <c r="G152" s="4">
        <v>9.0634441088000006</v>
      </c>
      <c r="H152" s="7" t="str">
        <f t="shared" si="26"/>
        <v>N/A</v>
      </c>
      <c r="I152" s="8">
        <v>-21.1</v>
      </c>
      <c r="J152" s="8">
        <v>-69</v>
      </c>
      <c r="K152" s="27" t="s">
        <v>734</v>
      </c>
      <c r="L152" s="87" t="str">
        <f t="shared" si="27"/>
        <v>No</v>
      </c>
    </row>
    <row r="153" spans="1:12" x14ac:dyDescent="0.25">
      <c r="A153" s="144" t="s">
        <v>117</v>
      </c>
      <c r="B153" s="23" t="s">
        <v>213</v>
      </c>
      <c r="C153" s="4">
        <v>93.496634044000004</v>
      </c>
      <c r="D153" s="7" t="str">
        <f t="shared" si="24"/>
        <v>N/A</v>
      </c>
      <c r="E153" s="4">
        <v>94.335412828000003</v>
      </c>
      <c r="F153" s="7" t="str">
        <f t="shared" si="25"/>
        <v>N/A</v>
      </c>
      <c r="G153" s="4">
        <v>93.039116281999995</v>
      </c>
      <c r="H153" s="7" t="str">
        <f t="shared" si="26"/>
        <v>N/A</v>
      </c>
      <c r="I153" s="8">
        <v>0.89710000000000001</v>
      </c>
      <c r="J153" s="8">
        <v>-1.37</v>
      </c>
      <c r="K153" s="27" t="s">
        <v>734</v>
      </c>
      <c r="L153" s="87" t="str">
        <f t="shared" si="27"/>
        <v>Yes</v>
      </c>
    </row>
    <row r="154" spans="1:12" x14ac:dyDescent="0.25">
      <c r="A154" s="144" t="s">
        <v>478</v>
      </c>
      <c r="B154" s="23" t="s">
        <v>213</v>
      </c>
      <c r="C154" s="4">
        <v>91.927945069000003</v>
      </c>
      <c r="D154" s="7" t="str">
        <f t="shared" si="24"/>
        <v>N/A</v>
      </c>
      <c r="E154" s="4">
        <v>93.364696257000006</v>
      </c>
      <c r="F154" s="7" t="str">
        <f t="shared" si="25"/>
        <v>N/A</v>
      </c>
      <c r="G154" s="4">
        <v>76.182881445999996</v>
      </c>
      <c r="H154" s="7" t="str">
        <f t="shared" si="26"/>
        <v>N/A</v>
      </c>
      <c r="I154" s="8">
        <v>1.5629999999999999</v>
      </c>
      <c r="J154" s="8">
        <v>-18.399999999999999</v>
      </c>
      <c r="K154" s="27" t="s">
        <v>734</v>
      </c>
      <c r="L154" s="87" t="str">
        <f t="shared" si="27"/>
        <v>Yes</v>
      </c>
    </row>
    <row r="155" spans="1:12" x14ac:dyDescent="0.25">
      <c r="A155" s="144" t="s">
        <v>479</v>
      </c>
      <c r="B155" s="23" t="s">
        <v>213</v>
      </c>
      <c r="C155" s="4">
        <v>95.878505509999997</v>
      </c>
      <c r="D155" s="7" t="str">
        <f t="shared" si="24"/>
        <v>N/A</v>
      </c>
      <c r="E155" s="4">
        <v>96.120457403000003</v>
      </c>
      <c r="F155" s="7" t="str">
        <f t="shared" si="25"/>
        <v>N/A</v>
      </c>
      <c r="G155" s="4">
        <v>63.444108761000003</v>
      </c>
      <c r="H155" s="7" t="str">
        <f t="shared" si="26"/>
        <v>N/A</v>
      </c>
      <c r="I155" s="8">
        <v>0.25240000000000001</v>
      </c>
      <c r="J155" s="8">
        <v>-34</v>
      </c>
      <c r="K155" s="27" t="s">
        <v>734</v>
      </c>
      <c r="L155" s="87" t="str">
        <f t="shared" si="27"/>
        <v>No</v>
      </c>
    </row>
    <row r="156" spans="1:12" x14ac:dyDescent="0.25">
      <c r="A156" s="144" t="s">
        <v>1452</v>
      </c>
      <c r="B156" s="23" t="s">
        <v>213</v>
      </c>
      <c r="C156" s="24">
        <v>1.675235375</v>
      </c>
      <c r="D156" s="7" t="str">
        <f t="shared" si="24"/>
        <v>N/A</v>
      </c>
      <c r="E156" s="24">
        <v>1.6194081577999999</v>
      </c>
      <c r="F156" s="7" t="str">
        <f t="shared" si="25"/>
        <v>N/A</v>
      </c>
      <c r="G156" s="24">
        <v>1.4734717696999999</v>
      </c>
      <c r="H156" s="7" t="str">
        <f t="shared" si="26"/>
        <v>N/A</v>
      </c>
      <c r="I156" s="8">
        <v>-3.33</v>
      </c>
      <c r="J156" s="8">
        <v>-9.01</v>
      </c>
      <c r="K156" s="27" t="s">
        <v>734</v>
      </c>
      <c r="L156" s="87" t="str">
        <f t="shared" si="27"/>
        <v>Yes</v>
      </c>
    </row>
    <row r="157" spans="1:12" x14ac:dyDescent="0.25">
      <c r="A157" s="144" t="s">
        <v>1453</v>
      </c>
      <c r="B157" s="23" t="s">
        <v>213</v>
      </c>
      <c r="C157" s="24">
        <v>1.9455028393</v>
      </c>
      <c r="D157" s="7" t="str">
        <f t="shared" si="24"/>
        <v>N/A</v>
      </c>
      <c r="E157" s="24">
        <v>1.9907390084000001</v>
      </c>
      <c r="F157" s="7" t="str">
        <f t="shared" si="25"/>
        <v>N/A</v>
      </c>
      <c r="G157" s="24">
        <v>8.1601049869000004</v>
      </c>
      <c r="H157" s="7" t="str">
        <f t="shared" si="26"/>
        <v>N/A</v>
      </c>
      <c r="I157" s="8">
        <v>2.3250000000000002</v>
      </c>
      <c r="J157" s="8">
        <v>309.89999999999998</v>
      </c>
      <c r="K157" s="27" t="s">
        <v>734</v>
      </c>
      <c r="L157" s="87" t="str">
        <f t="shared" si="27"/>
        <v>No</v>
      </c>
    </row>
    <row r="158" spans="1:12" x14ac:dyDescent="0.25">
      <c r="A158" s="144" t="s">
        <v>1454</v>
      </c>
      <c r="B158" s="23" t="s">
        <v>213</v>
      </c>
      <c r="C158" s="24">
        <v>1.0624075717000001</v>
      </c>
      <c r="D158" s="7" t="str">
        <f t="shared" si="24"/>
        <v>N/A</v>
      </c>
      <c r="E158" s="24">
        <v>0.80342771980000005</v>
      </c>
      <c r="F158" s="7" t="str">
        <f t="shared" si="25"/>
        <v>N/A</v>
      </c>
      <c r="G158" s="24">
        <v>1.9629629630000001</v>
      </c>
      <c r="H158" s="7" t="str">
        <f t="shared" si="26"/>
        <v>N/A</v>
      </c>
      <c r="I158" s="8">
        <v>-24.4</v>
      </c>
      <c r="J158" s="8">
        <v>144.30000000000001</v>
      </c>
      <c r="K158" s="27" t="s">
        <v>734</v>
      </c>
      <c r="L158" s="87" t="str">
        <f t="shared" si="27"/>
        <v>No</v>
      </c>
    </row>
    <row r="159" spans="1:12" x14ac:dyDescent="0.25">
      <c r="A159" s="144" t="s">
        <v>1455</v>
      </c>
      <c r="B159" s="23" t="s">
        <v>213</v>
      </c>
      <c r="C159" s="24">
        <v>228.26766330999999</v>
      </c>
      <c r="D159" s="7" t="str">
        <f t="shared" si="24"/>
        <v>N/A</v>
      </c>
      <c r="E159" s="24">
        <v>250.74045207</v>
      </c>
      <c r="F159" s="7" t="str">
        <f t="shared" si="25"/>
        <v>N/A</v>
      </c>
      <c r="G159" s="24">
        <v>394.04941917999997</v>
      </c>
      <c r="H159" s="7" t="str">
        <f t="shared" si="26"/>
        <v>N/A</v>
      </c>
      <c r="I159" s="8">
        <v>9.8450000000000006</v>
      </c>
      <c r="J159" s="8">
        <v>57.15</v>
      </c>
      <c r="K159" s="27" t="s">
        <v>734</v>
      </c>
      <c r="L159" s="87" t="str">
        <f t="shared" si="27"/>
        <v>No</v>
      </c>
    </row>
    <row r="160" spans="1:12" x14ac:dyDescent="0.25">
      <c r="A160" s="144" t="s">
        <v>1456</v>
      </c>
      <c r="B160" s="23" t="s">
        <v>213</v>
      </c>
      <c r="C160" s="24">
        <v>232.77785807999999</v>
      </c>
      <c r="D160" s="7" t="str">
        <f t="shared" si="24"/>
        <v>N/A</v>
      </c>
      <c r="E160" s="24">
        <v>252.07333120000001</v>
      </c>
      <c r="F160" s="7" t="str">
        <f t="shared" si="25"/>
        <v>N/A</v>
      </c>
      <c r="G160" s="24">
        <v>47</v>
      </c>
      <c r="H160" s="7" t="str">
        <f t="shared" si="26"/>
        <v>N/A</v>
      </c>
      <c r="I160" s="8">
        <v>8.2889999999999997</v>
      </c>
      <c r="J160" s="8">
        <v>-81.400000000000006</v>
      </c>
      <c r="K160" s="27" t="s">
        <v>734</v>
      </c>
      <c r="L160" s="87" t="str">
        <f t="shared" si="27"/>
        <v>No</v>
      </c>
    </row>
    <row r="161" spans="1:12" x14ac:dyDescent="0.25">
      <c r="A161" s="144" t="s">
        <v>1457</v>
      </c>
      <c r="B161" s="23" t="s">
        <v>213</v>
      </c>
      <c r="C161" s="24">
        <v>206.21207942999999</v>
      </c>
      <c r="D161" s="7" t="str">
        <f t="shared" si="24"/>
        <v>N/A</v>
      </c>
      <c r="E161" s="24">
        <v>250.559101</v>
      </c>
      <c r="F161" s="7" t="str">
        <f t="shared" si="25"/>
        <v>N/A</v>
      </c>
      <c r="G161" s="24">
        <v>44.586206896999997</v>
      </c>
      <c r="H161" s="7" t="str">
        <f t="shared" si="26"/>
        <v>N/A</v>
      </c>
      <c r="I161" s="8">
        <v>21.51</v>
      </c>
      <c r="J161" s="8">
        <v>-82.2</v>
      </c>
      <c r="K161" s="27" t="s">
        <v>734</v>
      </c>
      <c r="L161" s="87" t="str">
        <f t="shared" si="27"/>
        <v>No</v>
      </c>
    </row>
    <row r="162" spans="1:12" x14ac:dyDescent="0.25">
      <c r="A162" s="144" t="s">
        <v>1590</v>
      </c>
      <c r="B162" s="23" t="s">
        <v>213</v>
      </c>
      <c r="C162" s="24">
        <v>0</v>
      </c>
      <c r="D162" s="7" t="str">
        <f t="shared" ref="D162:D172" si="28">IF($B162="N/A","N/A",IF(C162&gt;10,"No",IF(C162&lt;-10,"No","Yes")))</f>
        <v>N/A</v>
      </c>
      <c r="E162" s="24">
        <v>16</v>
      </c>
      <c r="F162" s="7" t="str">
        <f t="shared" ref="F162:F172" si="29">IF($B162="N/A","N/A",IF(E162&gt;10,"No",IF(E162&lt;-10,"No","Yes")))</f>
        <v>N/A</v>
      </c>
      <c r="G162" s="24">
        <v>11</v>
      </c>
      <c r="H162" s="7" t="str">
        <f t="shared" ref="H162:H172" si="30">IF($B162="N/A","N/A",IF(G162&gt;10,"No",IF(G162&lt;-10,"No","Yes")))</f>
        <v>N/A</v>
      </c>
      <c r="I162" s="8" t="s">
        <v>1749</v>
      </c>
      <c r="J162" s="8">
        <v>-50</v>
      </c>
      <c r="K162" s="10" t="s">
        <v>213</v>
      </c>
      <c r="L162" s="87" t="str">
        <f t="shared" ref="L162:L172" si="31">IF(J162="Div by 0", "N/A", IF(K162="N/A","N/A", IF(J162&gt;VALUE(MID(K162,1,2)), "No", IF(J162&lt;-1*VALUE(MID(K162,1,2)), "No", "Yes"))))</f>
        <v>N/A</v>
      </c>
    </row>
    <row r="163" spans="1:12" x14ac:dyDescent="0.25">
      <c r="A163" s="144" t="s">
        <v>126</v>
      </c>
      <c r="B163" s="23" t="s">
        <v>213</v>
      </c>
      <c r="C163" s="24">
        <v>11</v>
      </c>
      <c r="D163" s="7" t="str">
        <f t="shared" si="28"/>
        <v>N/A</v>
      </c>
      <c r="E163" s="24">
        <v>441</v>
      </c>
      <c r="F163" s="7" t="str">
        <f t="shared" si="29"/>
        <v>N/A</v>
      </c>
      <c r="G163" s="24">
        <v>68</v>
      </c>
      <c r="H163" s="7" t="str">
        <f t="shared" si="30"/>
        <v>N/A</v>
      </c>
      <c r="I163" s="8">
        <v>4310</v>
      </c>
      <c r="J163" s="8">
        <v>-84.6</v>
      </c>
      <c r="K163" s="10" t="s">
        <v>213</v>
      </c>
      <c r="L163" s="87" t="str">
        <f t="shared" si="31"/>
        <v>N/A</v>
      </c>
    </row>
    <row r="164" spans="1:12" ht="25" x14ac:dyDescent="0.25">
      <c r="A164" s="144" t="s">
        <v>1591</v>
      </c>
      <c r="B164" s="23" t="s">
        <v>213</v>
      </c>
      <c r="C164" s="24">
        <v>11</v>
      </c>
      <c r="D164" s="7" t="str">
        <f t="shared" si="28"/>
        <v>N/A</v>
      </c>
      <c r="E164" s="24">
        <v>11</v>
      </c>
      <c r="F164" s="7" t="str">
        <f t="shared" si="29"/>
        <v>N/A</v>
      </c>
      <c r="G164" s="24">
        <v>11</v>
      </c>
      <c r="H164" s="7" t="str">
        <f t="shared" si="30"/>
        <v>N/A</v>
      </c>
      <c r="I164" s="8">
        <v>0</v>
      </c>
      <c r="J164" s="8">
        <v>500</v>
      </c>
      <c r="K164" s="10" t="s">
        <v>213</v>
      </c>
      <c r="L164" s="87" t="str">
        <f t="shared" si="31"/>
        <v>N/A</v>
      </c>
    </row>
    <row r="165" spans="1:12" ht="25" x14ac:dyDescent="0.25">
      <c r="A165" s="144" t="s">
        <v>1458</v>
      </c>
      <c r="B165" s="23" t="s">
        <v>213</v>
      </c>
      <c r="C165" s="24">
        <v>632</v>
      </c>
      <c r="D165" s="7" t="str">
        <f t="shared" si="28"/>
        <v>N/A</v>
      </c>
      <c r="E165" s="24">
        <v>676</v>
      </c>
      <c r="F165" s="7" t="str">
        <f t="shared" si="29"/>
        <v>N/A</v>
      </c>
      <c r="G165" s="24">
        <v>1325</v>
      </c>
      <c r="H165" s="7" t="str">
        <f t="shared" si="30"/>
        <v>N/A</v>
      </c>
      <c r="I165" s="8">
        <v>6.9619999999999997</v>
      </c>
      <c r="J165" s="8">
        <v>96.01</v>
      </c>
      <c r="K165" s="10" t="s">
        <v>213</v>
      </c>
      <c r="L165" s="87" t="str">
        <f t="shared" si="31"/>
        <v>N/A</v>
      </c>
    </row>
    <row r="166" spans="1:12" x14ac:dyDescent="0.25">
      <c r="A166" s="144" t="s">
        <v>1592</v>
      </c>
      <c r="B166" s="23" t="s">
        <v>213</v>
      </c>
      <c r="C166" s="24">
        <v>0</v>
      </c>
      <c r="D166" s="7" t="str">
        <f t="shared" si="28"/>
        <v>N/A</v>
      </c>
      <c r="E166" s="24">
        <v>0</v>
      </c>
      <c r="F166" s="7" t="str">
        <f t="shared" si="29"/>
        <v>N/A</v>
      </c>
      <c r="G166" s="24">
        <v>11</v>
      </c>
      <c r="H166" s="7" t="str">
        <f t="shared" si="30"/>
        <v>N/A</v>
      </c>
      <c r="I166" s="8" t="s">
        <v>1749</v>
      </c>
      <c r="J166" s="8" t="s">
        <v>1749</v>
      </c>
      <c r="K166" s="10" t="s">
        <v>213</v>
      </c>
      <c r="L166" s="87" t="str">
        <f t="shared" si="31"/>
        <v>N/A</v>
      </c>
    </row>
    <row r="167" spans="1:12" x14ac:dyDescent="0.25">
      <c r="A167" s="144" t="s">
        <v>1593</v>
      </c>
      <c r="B167" s="23" t="s">
        <v>213</v>
      </c>
      <c r="C167" s="24">
        <v>472</v>
      </c>
      <c r="D167" s="7" t="str">
        <f t="shared" si="28"/>
        <v>N/A</v>
      </c>
      <c r="E167" s="24">
        <v>1896</v>
      </c>
      <c r="F167" s="7" t="str">
        <f t="shared" si="29"/>
        <v>N/A</v>
      </c>
      <c r="G167" s="24">
        <v>2193</v>
      </c>
      <c r="H167" s="7" t="str">
        <f t="shared" si="30"/>
        <v>N/A</v>
      </c>
      <c r="I167" s="8">
        <v>301.7</v>
      </c>
      <c r="J167" s="8">
        <v>15.66</v>
      </c>
      <c r="K167" s="10" t="s">
        <v>213</v>
      </c>
      <c r="L167" s="87" t="str">
        <f t="shared" si="31"/>
        <v>N/A</v>
      </c>
    </row>
    <row r="168" spans="1:12" x14ac:dyDescent="0.25">
      <c r="A168" s="144" t="s">
        <v>125</v>
      </c>
      <c r="B168" s="23" t="s">
        <v>213</v>
      </c>
      <c r="C168" s="28">
        <v>943050</v>
      </c>
      <c r="D168" s="7" t="str">
        <f t="shared" si="28"/>
        <v>N/A</v>
      </c>
      <c r="E168" s="28">
        <v>1317673</v>
      </c>
      <c r="F168" s="7" t="str">
        <f t="shared" si="29"/>
        <v>N/A</v>
      </c>
      <c r="G168" s="28">
        <v>1095037</v>
      </c>
      <c r="H168" s="7" t="str">
        <f t="shared" si="30"/>
        <v>N/A</v>
      </c>
      <c r="I168" s="8">
        <v>39.72</v>
      </c>
      <c r="J168" s="8">
        <v>-16.899999999999999</v>
      </c>
      <c r="K168" s="10" t="s">
        <v>213</v>
      </c>
      <c r="L168" s="87" t="str">
        <f t="shared" si="31"/>
        <v>N/A</v>
      </c>
    </row>
    <row r="169" spans="1:12" x14ac:dyDescent="0.25">
      <c r="A169" s="144" t="s">
        <v>1594</v>
      </c>
      <c r="B169" s="23" t="s">
        <v>213</v>
      </c>
      <c r="C169" s="28">
        <v>887782</v>
      </c>
      <c r="D169" s="7" t="str">
        <f t="shared" si="28"/>
        <v>N/A</v>
      </c>
      <c r="E169" s="28">
        <v>663130</v>
      </c>
      <c r="F169" s="7" t="str">
        <f t="shared" si="29"/>
        <v>N/A</v>
      </c>
      <c r="G169" s="28">
        <v>756775</v>
      </c>
      <c r="H169" s="7" t="str">
        <f t="shared" si="30"/>
        <v>N/A</v>
      </c>
      <c r="I169" s="8">
        <v>-25.3</v>
      </c>
      <c r="J169" s="8">
        <v>14.12</v>
      </c>
      <c r="K169" s="10" t="s">
        <v>213</v>
      </c>
      <c r="L169" s="87" t="str">
        <f t="shared" si="31"/>
        <v>N/A</v>
      </c>
    </row>
    <row r="170" spans="1:12" x14ac:dyDescent="0.25">
      <c r="A170" s="144" t="s">
        <v>1351</v>
      </c>
      <c r="B170" s="23" t="s">
        <v>213</v>
      </c>
      <c r="C170" s="28">
        <v>636158</v>
      </c>
      <c r="D170" s="7" t="str">
        <f t="shared" si="28"/>
        <v>N/A</v>
      </c>
      <c r="E170" s="28">
        <v>1285145</v>
      </c>
      <c r="F170" s="7" t="str">
        <f t="shared" si="29"/>
        <v>N/A</v>
      </c>
      <c r="G170" s="28">
        <v>1094435</v>
      </c>
      <c r="H170" s="7" t="str">
        <f t="shared" si="30"/>
        <v>N/A</v>
      </c>
      <c r="I170" s="8">
        <v>102</v>
      </c>
      <c r="J170" s="8">
        <v>-14.8</v>
      </c>
      <c r="K170" s="10" t="s">
        <v>213</v>
      </c>
      <c r="L170" s="87" t="str">
        <f t="shared" si="31"/>
        <v>N/A</v>
      </c>
    </row>
    <row r="171" spans="1:12" x14ac:dyDescent="0.25">
      <c r="A171" s="144" t="s">
        <v>1588</v>
      </c>
      <c r="B171" s="23" t="s">
        <v>213</v>
      </c>
      <c r="C171" s="28">
        <v>157149</v>
      </c>
      <c r="D171" s="7" t="str">
        <f t="shared" si="28"/>
        <v>N/A</v>
      </c>
      <c r="E171" s="28">
        <v>180108</v>
      </c>
      <c r="F171" s="7" t="str">
        <f t="shared" si="29"/>
        <v>N/A</v>
      </c>
      <c r="G171" s="28">
        <v>210481</v>
      </c>
      <c r="H171" s="7" t="str">
        <f t="shared" si="30"/>
        <v>N/A</v>
      </c>
      <c r="I171" s="8">
        <v>14.61</v>
      </c>
      <c r="J171" s="8">
        <v>16.86</v>
      </c>
      <c r="K171" s="10" t="s">
        <v>213</v>
      </c>
      <c r="L171" s="87" t="str">
        <f t="shared" si="31"/>
        <v>N/A</v>
      </c>
    </row>
    <row r="172" spans="1:12" x14ac:dyDescent="0.25">
      <c r="A172" s="144" t="s">
        <v>1589</v>
      </c>
      <c r="B172" s="23" t="s">
        <v>213</v>
      </c>
      <c r="C172" s="28">
        <v>383967</v>
      </c>
      <c r="D172" s="7" t="str">
        <f t="shared" si="28"/>
        <v>N/A</v>
      </c>
      <c r="E172" s="28">
        <v>763200</v>
      </c>
      <c r="F172" s="7" t="str">
        <f t="shared" si="29"/>
        <v>N/A</v>
      </c>
      <c r="G172" s="28">
        <v>758145</v>
      </c>
      <c r="H172" s="7" t="str">
        <f t="shared" si="30"/>
        <v>N/A</v>
      </c>
      <c r="I172" s="8">
        <v>98.77</v>
      </c>
      <c r="J172" s="8">
        <v>-0.66200000000000003</v>
      </c>
      <c r="K172" s="10" t="s">
        <v>213</v>
      </c>
      <c r="L172" s="87" t="str">
        <f t="shared" si="31"/>
        <v>N/A</v>
      </c>
    </row>
    <row r="173" spans="1:12" ht="25" x14ac:dyDescent="0.25">
      <c r="A173" s="144" t="s">
        <v>1352</v>
      </c>
      <c r="B173" s="23" t="s">
        <v>213</v>
      </c>
      <c r="C173" s="28">
        <v>26705</v>
      </c>
      <c r="D173" s="7" t="str">
        <f t="shared" ref="D173:D187" si="32">IF($B173="N/A","N/A",IF(C173&gt;10,"No",IF(C173&lt;-10,"No","Yes")))</f>
        <v>N/A</v>
      </c>
      <c r="E173" s="28">
        <v>29882</v>
      </c>
      <c r="F173" s="7" t="str">
        <f t="shared" ref="F173:F187" si="33">IF($B173="N/A","N/A",IF(E173&gt;10,"No",IF(E173&lt;-10,"No","Yes")))</f>
        <v>N/A</v>
      </c>
      <c r="G173" s="28">
        <v>155147</v>
      </c>
      <c r="H173" s="7" t="str">
        <f t="shared" ref="H173:H187" si="34">IF($B173="N/A","N/A",IF(G173&gt;10,"No",IF(G173&lt;-10,"No","Yes")))</f>
        <v>N/A</v>
      </c>
      <c r="I173" s="8">
        <v>11.9</v>
      </c>
      <c r="J173" s="8">
        <v>419.2</v>
      </c>
      <c r="K173" s="27" t="s">
        <v>734</v>
      </c>
      <c r="L173" s="87" t="str">
        <f t="shared" ref="L173:L187" si="35">IF(J173="Div by 0", "N/A", IF(K173="N/A","N/A", IF(J173&gt;VALUE(MID(K173,1,2)), "No", IF(J173&lt;-1*VALUE(MID(K173,1,2)), "No", "Yes"))))</f>
        <v>No</v>
      </c>
    </row>
    <row r="174" spans="1:12" x14ac:dyDescent="0.25">
      <c r="A174" s="144" t="s">
        <v>646</v>
      </c>
      <c r="B174" s="23" t="s">
        <v>213</v>
      </c>
      <c r="C174" s="24">
        <v>349</v>
      </c>
      <c r="D174" s="7" t="str">
        <f t="shared" si="32"/>
        <v>N/A</v>
      </c>
      <c r="E174" s="24">
        <v>148</v>
      </c>
      <c r="F174" s="7" t="str">
        <f t="shared" si="33"/>
        <v>N/A</v>
      </c>
      <c r="G174" s="24">
        <v>636</v>
      </c>
      <c r="H174" s="7" t="str">
        <f t="shared" si="34"/>
        <v>N/A</v>
      </c>
      <c r="I174" s="8">
        <v>-57.6</v>
      </c>
      <c r="J174" s="8">
        <v>329.7</v>
      </c>
      <c r="K174" s="27" t="s">
        <v>734</v>
      </c>
      <c r="L174" s="87" t="str">
        <f t="shared" si="35"/>
        <v>No</v>
      </c>
    </row>
    <row r="175" spans="1:12" x14ac:dyDescent="0.25">
      <c r="A175" s="144" t="s">
        <v>1353</v>
      </c>
      <c r="B175" s="23" t="s">
        <v>213</v>
      </c>
      <c r="C175" s="28">
        <v>76.518624642000006</v>
      </c>
      <c r="D175" s="7" t="str">
        <f t="shared" si="32"/>
        <v>N/A</v>
      </c>
      <c r="E175" s="28">
        <v>201.90540540999999</v>
      </c>
      <c r="F175" s="7" t="str">
        <f t="shared" si="33"/>
        <v>N/A</v>
      </c>
      <c r="G175" s="28">
        <v>243.9418239</v>
      </c>
      <c r="H175" s="7" t="str">
        <f t="shared" si="34"/>
        <v>N/A</v>
      </c>
      <c r="I175" s="8">
        <v>163.9</v>
      </c>
      <c r="J175" s="8">
        <v>20.82</v>
      </c>
      <c r="K175" s="27" t="s">
        <v>734</v>
      </c>
      <c r="L175" s="87" t="str">
        <f t="shared" si="35"/>
        <v>Yes</v>
      </c>
    </row>
    <row r="176" spans="1:12" ht="25" x14ac:dyDescent="0.25">
      <c r="A176" s="144" t="s">
        <v>1354</v>
      </c>
      <c r="B176" s="23" t="s">
        <v>213</v>
      </c>
      <c r="C176" s="28">
        <v>0</v>
      </c>
      <c r="D176" s="7" t="str">
        <f t="shared" si="32"/>
        <v>N/A</v>
      </c>
      <c r="E176" s="28">
        <v>0</v>
      </c>
      <c r="F176" s="7" t="str">
        <f t="shared" si="33"/>
        <v>N/A</v>
      </c>
      <c r="G176" s="28">
        <v>91</v>
      </c>
      <c r="H176" s="7" t="str">
        <f t="shared" si="34"/>
        <v>N/A</v>
      </c>
      <c r="I176" s="8" t="s">
        <v>1749</v>
      </c>
      <c r="J176" s="8" t="s">
        <v>1749</v>
      </c>
      <c r="K176" s="27" t="s">
        <v>734</v>
      </c>
      <c r="L176" s="87" t="str">
        <f t="shared" si="35"/>
        <v>N/A</v>
      </c>
    </row>
    <row r="177" spans="1:12" x14ac:dyDescent="0.25">
      <c r="A177" s="144" t="s">
        <v>513</v>
      </c>
      <c r="B177" s="23" t="s">
        <v>213</v>
      </c>
      <c r="C177" s="24">
        <v>0</v>
      </c>
      <c r="D177" s="7" t="str">
        <f t="shared" si="32"/>
        <v>N/A</v>
      </c>
      <c r="E177" s="24">
        <v>0</v>
      </c>
      <c r="F177" s="7" t="str">
        <f t="shared" si="33"/>
        <v>N/A</v>
      </c>
      <c r="G177" s="24">
        <v>11</v>
      </c>
      <c r="H177" s="7" t="str">
        <f t="shared" si="34"/>
        <v>N/A</v>
      </c>
      <c r="I177" s="8" t="s">
        <v>1749</v>
      </c>
      <c r="J177" s="8" t="s">
        <v>1749</v>
      </c>
      <c r="K177" s="27" t="s">
        <v>734</v>
      </c>
      <c r="L177" s="87" t="str">
        <f t="shared" si="35"/>
        <v>N/A</v>
      </c>
    </row>
    <row r="178" spans="1:12" x14ac:dyDescent="0.25">
      <c r="A178" s="144" t="s">
        <v>1355</v>
      </c>
      <c r="B178" s="23" t="s">
        <v>213</v>
      </c>
      <c r="C178" s="28" t="s">
        <v>1749</v>
      </c>
      <c r="D178" s="7" t="str">
        <f t="shared" si="32"/>
        <v>N/A</v>
      </c>
      <c r="E178" s="28" t="s">
        <v>1749</v>
      </c>
      <c r="F178" s="7" t="str">
        <f t="shared" si="33"/>
        <v>N/A</v>
      </c>
      <c r="G178" s="28">
        <v>91</v>
      </c>
      <c r="H178" s="7" t="str">
        <f t="shared" si="34"/>
        <v>N/A</v>
      </c>
      <c r="I178" s="8" t="s">
        <v>1749</v>
      </c>
      <c r="J178" s="8" t="s">
        <v>1749</v>
      </c>
      <c r="K178" s="27" t="s">
        <v>734</v>
      </c>
      <c r="L178" s="87" t="str">
        <f t="shared" si="35"/>
        <v>N/A</v>
      </c>
    </row>
    <row r="179" spans="1:12" ht="25" x14ac:dyDescent="0.25">
      <c r="A179" s="144" t="s">
        <v>1356</v>
      </c>
      <c r="B179" s="23" t="s">
        <v>213</v>
      </c>
      <c r="C179" s="28">
        <v>11365630</v>
      </c>
      <c r="D179" s="7" t="str">
        <f t="shared" si="32"/>
        <v>N/A</v>
      </c>
      <c r="E179" s="28">
        <v>11738430</v>
      </c>
      <c r="F179" s="7" t="str">
        <f t="shared" si="33"/>
        <v>N/A</v>
      </c>
      <c r="G179" s="28">
        <v>9140259</v>
      </c>
      <c r="H179" s="7" t="str">
        <f t="shared" si="34"/>
        <v>N/A</v>
      </c>
      <c r="I179" s="8">
        <v>3.28</v>
      </c>
      <c r="J179" s="8">
        <v>-22.1</v>
      </c>
      <c r="K179" s="27" t="s">
        <v>734</v>
      </c>
      <c r="L179" s="87" t="str">
        <f t="shared" si="35"/>
        <v>Yes</v>
      </c>
    </row>
    <row r="180" spans="1:12" x14ac:dyDescent="0.25">
      <c r="A180" s="144" t="s">
        <v>514</v>
      </c>
      <c r="B180" s="23" t="s">
        <v>213</v>
      </c>
      <c r="C180" s="24">
        <v>19024</v>
      </c>
      <c r="D180" s="7" t="str">
        <f t="shared" si="32"/>
        <v>N/A</v>
      </c>
      <c r="E180" s="24">
        <v>19896</v>
      </c>
      <c r="F180" s="7" t="str">
        <f t="shared" si="33"/>
        <v>N/A</v>
      </c>
      <c r="G180" s="24">
        <v>19634</v>
      </c>
      <c r="H180" s="7" t="str">
        <f t="shared" si="34"/>
        <v>N/A</v>
      </c>
      <c r="I180" s="8">
        <v>4.5839999999999996</v>
      </c>
      <c r="J180" s="8">
        <v>-1.32</v>
      </c>
      <c r="K180" s="27" t="s">
        <v>734</v>
      </c>
      <c r="L180" s="87" t="str">
        <f t="shared" si="35"/>
        <v>Yes</v>
      </c>
    </row>
    <row r="181" spans="1:12" ht="25" x14ac:dyDescent="0.25">
      <c r="A181" s="144" t="s">
        <v>1357</v>
      </c>
      <c r="B181" s="23" t="s">
        <v>213</v>
      </c>
      <c r="C181" s="28">
        <v>597.43639613000005</v>
      </c>
      <c r="D181" s="7" t="str">
        <f t="shared" si="32"/>
        <v>N/A</v>
      </c>
      <c r="E181" s="28">
        <v>589.98944511000002</v>
      </c>
      <c r="F181" s="7" t="str">
        <f t="shared" si="33"/>
        <v>N/A</v>
      </c>
      <c r="G181" s="28">
        <v>465.53218906000001</v>
      </c>
      <c r="H181" s="7" t="str">
        <f t="shared" si="34"/>
        <v>N/A</v>
      </c>
      <c r="I181" s="8">
        <v>-1.25</v>
      </c>
      <c r="J181" s="8">
        <v>-21.1</v>
      </c>
      <c r="K181" s="27" t="s">
        <v>734</v>
      </c>
      <c r="L181" s="87" t="str">
        <f t="shared" si="35"/>
        <v>Yes</v>
      </c>
    </row>
    <row r="182" spans="1:12" ht="25" x14ac:dyDescent="0.25">
      <c r="A182" s="144" t="s">
        <v>1358</v>
      </c>
      <c r="B182" s="23" t="s">
        <v>213</v>
      </c>
      <c r="C182" s="28">
        <v>0</v>
      </c>
      <c r="D182" s="7" t="str">
        <f t="shared" si="32"/>
        <v>N/A</v>
      </c>
      <c r="E182" s="28">
        <v>0</v>
      </c>
      <c r="F182" s="7" t="str">
        <f t="shared" si="33"/>
        <v>N/A</v>
      </c>
      <c r="G182" s="28">
        <v>0</v>
      </c>
      <c r="H182" s="7" t="str">
        <f t="shared" si="34"/>
        <v>N/A</v>
      </c>
      <c r="I182" s="8" t="s">
        <v>1749</v>
      </c>
      <c r="J182" s="8" t="s">
        <v>1749</v>
      </c>
      <c r="K182" s="27" t="s">
        <v>734</v>
      </c>
      <c r="L182" s="87" t="str">
        <f t="shared" si="35"/>
        <v>N/A</v>
      </c>
    </row>
    <row r="183" spans="1:12" x14ac:dyDescent="0.25">
      <c r="A183" s="144" t="s">
        <v>515</v>
      </c>
      <c r="B183" s="23" t="s">
        <v>213</v>
      </c>
      <c r="C183" s="24">
        <v>0</v>
      </c>
      <c r="D183" s="7" t="str">
        <f t="shared" si="32"/>
        <v>N/A</v>
      </c>
      <c r="E183" s="24">
        <v>0</v>
      </c>
      <c r="F183" s="7" t="str">
        <f t="shared" si="33"/>
        <v>N/A</v>
      </c>
      <c r="G183" s="24">
        <v>0</v>
      </c>
      <c r="H183" s="7" t="str">
        <f t="shared" si="34"/>
        <v>N/A</v>
      </c>
      <c r="I183" s="8" t="s">
        <v>1749</v>
      </c>
      <c r="J183" s="8" t="s">
        <v>1749</v>
      </c>
      <c r="K183" s="27" t="s">
        <v>734</v>
      </c>
      <c r="L183" s="87" t="str">
        <f t="shared" si="35"/>
        <v>N/A</v>
      </c>
    </row>
    <row r="184" spans="1:12" x14ac:dyDescent="0.25">
      <c r="A184" s="144" t="s">
        <v>1359</v>
      </c>
      <c r="B184" s="23" t="s">
        <v>213</v>
      </c>
      <c r="C184" s="28" t="s">
        <v>1749</v>
      </c>
      <c r="D184" s="7" t="str">
        <f t="shared" si="32"/>
        <v>N/A</v>
      </c>
      <c r="E184" s="28" t="s">
        <v>1749</v>
      </c>
      <c r="F184" s="7" t="str">
        <f t="shared" si="33"/>
        <v>N/A</v>
      </c>
      <c r="G184" s="28" t="s">
        <v>1749</v>
      </c>
      <c r="H184" s="7" t="str">
        <f t="shared" si="34"/>
        <v>N/A</v>
      </c>
      <c r="I184" s="8" t="s">
        <v>1749</v>
      </c>
      <c r="J184" s="8" t="s">
        <v>1749</v>
      </c>
      <c r="K184" s="27" t="s">
        <v>734</v>
      </c>
      <c r="L184" s="87" t="str">
        <f t="shared" si="35"/>
        <v>N/A</v>
      </c>
    </row>
    <row r="185" spans="1:12" ht="25" x14ac:dyDescent="0.25">
      <c r="A185" s="144" t="s">
        <v>1360</v>
      </c>
      <c r="B185" s="23" t="s">
        <v>213</v>
      </c>
      <c r="C185" s="28">
        <v>802116075</v>
      </c>
      <c r="D185" s="7" t="str">
        <f t="shared" si="32"/>
        <v>N/A</v>
      </c>
      <c r="E185" s="28">
        <v>1141369520</v>
      </c>
      <c r="F185" s="7" t="str">
        <f t="shared" si="33"/>
        <v>N/A</v>
      </c>
      <c r="G185" s="28">
        <v>1064149410</v>
      </c>
      <c r="H185" s="7" t="str">
        <f t="shared" si="34"/>
        <v>N/A</v>
      </c>
      <c r="I185" s="8">
        <v>42.29</v>
      </c>
      <c r="J185" s="8">
        <v>-6.77</v>
      </c>
      <c r="K185" s="27" t="s">
        <v>734</v>
      </c>
      <c r="L185" s="87" t="str">
        <f t="shared" si="35"/>
        <v>Yes</v>
      </c>
    </row>
    <row r="186" spans="1:12" ht="25" x14ac:dyDescent="0.25">
      <c r="A186" s="144" t="s">
        <v>516</v>
      </c>
      <c r="B186" s="23" t="s">
        <v>213</v>
      </c>
      <c r="C186" s="24">
        <v>20738</v>
      </c>
      <c r="D186" s="7" t="str">
        <f t="shared" si="32"/>
        <v>N/A</v>
      </c>
      <c r="E186" s="24">
        <v>21591</v>
      </c>
      <c r="F186" s="7" t="str">
        <f t="shared" si="33"/>
        <v>N/A</v>
      </c>
      <c r="G186" s="24">
        <v>22661</v>
      </c>
      <c r="H186" s="7" t="str">
        <f t="shared" si="34"/>
        <v>N/A</v>
      </c>
      <c r="I186" s="8">
        <v>4.1130000000000004</v>
      </c>
      <c r="J186" s="8">
        <v>4.9560000000000004</v>
      </c>
      <c r="K186" s="27" t="s">
        <v>734</v>
      </c>
      <c r="L186" s="87" t="str">
        <f t="shared" si="35"/>
        <v>Yes</v>
      </c>
    </row>
    <row r="187" spans="1:12" ht="25" x14ac:dyDescent="0.25">
      <c r="A187" s="144" t="s">
        <v>1361</v>
      </c>
      <c r="B187" s="23" t="s">
        <v>213</v>
      </c>
      <c r="C187" s="28">
        <v>38678.564711999999</v>
      </c>
      <c r="D187" s="7" t="str">
        <f t="shared" si="32"/>
        <v>N/A</v>
      </c>
      <c r="E187" s="28">
        <v>52863.207818000003</v>
      </c>
      <c r="F187" s="7" t="str">
        <f t="shared" si="33"/>
        <v>N/A</v>
      </c>
      <c r="G187" s="28">
        <v>46959.507964999997</v>
      </c>
      <c r="H187" s="7" t="str">
        <f t="shared" si="34"/>
        <v>N/A</v>
      </c>
      <c r="I187" s="8">
        <v>36.67</v>
      </c>
      <c r="J187" s="8">
        <v>-11.2</v>
      </c>
      <c r="K187" s="27" t="s">
        <v>734</v>
      </c>
      <c r="L187" s="87" t="str">
        <f t="shared" si="35"/>
        <v>Yes</v>
      </c>
    </row>
    <row r="188" spans="1:12" x14ac:dyDescent="0.25">
      <c r="A188" s="118" t="s">
        <v>1362</v>
      </c>
      <c r="B188" s="23" t="s">
        <v>213</v>
      </c>
      <c r="C188" s="28">
        <v>952127892</v>
      </c>
      <c r="D188" s="7" t="str">
        <f t="shared" ref="D188:D203" si="36">IF($B188="N/A","N/A",IF(C188&gt;10,"No",IF(C188&lt;-10,"No","Yes")))</f>
        <v>N/A</v>
      </c>
      <c r="E188" s="28">
        <v>1315176417</v>
      </c>
      <c r="F188" s="7" t="str">
        <f t="shared" ref="F188:F203" si="37">IF($B188="N/A","N/A",IF(E188&gt;10,"No",IF(E188&lt;-10,"No","Yes")))</f>
        <v>N/A</v>
      </c>
      <c r="G188" s="28">
        <v>1291201778</v>
      </c>
      <c r="H188" s="7" t="str">
        <f t="shared" ref="H188:H203" si="38">IF($B188="N/A","N/A",IF(G188&gt;10,"No",IF(G188&lt;-10,"No","Yes")))</f>
        <v>N/A</v>
      </c>
      <c r="I188" s="8">
        <v>38.130000000000003</v>
      </c>
      <c r="J188" s="8">
        <v>-1.82</v>
      </c>
      <c r="K188" s="27" t="s">
        <v>734</v>
      </c>
      <c r="L188" s="87" t="str">
        <f t="shared" ref="L188:L203" si="39">IF(J188="Div by 0", "N/A", IF(K188="N/A","N/A", IF(J188&gt;VALUE(MID(K188,1,2)), "No", IF(J188&lt;-1*VALUE(MID(K188,1,2)), "No", "Yes"))))</f>
        <v>Yes</v>
      </c>
    </row>
    <row r="189" spans="1:12" x14ac:dyDescent="0.25">
      <c r="A189" s="118" t="s">
        <v>1459</v>
      </c>
      <c r="B189" s="23" t="s">
        <v>213</v>
      </c>
      <c r="C189" s="24">
        <v>27313</v>
      </c>
      <c r="D189" s="7" t="str">
        <f t="shared" si="36"/>
        <v>N/A</v>
      </c>
      <c r="E189" s="24">
        <v>28226</v>
      </c>
      <c r="F189" s="7" t="str">
        <f t="shared" si="37"/>
        <v>N/A</v>
      </c>
      <c r="G189" s="24">
        <v>29332</v>
      </c>
      <c r="H189" s="7" t="str">
        <f t="shared" si="38"/>
        <v>N/A</v>
      </c>
      <c r="I189" s="8">
        <v>3.343</v>
      </c>
      <c r="J189" s="8">
        <v>3.9180000000000001</v>
      </c>
      <c r="K189" s="27" t="s">
        <v>734</v>
      </c>
      <c r="L189" s="87" t="str">
        <f t="shared" si="39"/>
        <v>Yes</v>
      </c>
    </row>
    <row r="190" spans="1:12" x14ac:dyDescent="0.25">
      <c r="A190" s="118" t="s">
        <v>1460</v>
      </c>
      <c r="B190" s="23" t="s">
        <v>213</v>
      </c>
      <c r="C190" s="28">
        <v>34859.879617999999</v>
      </c>
      <c r="D190" s="7" t="str">
        <f t="shared" si="36"/>
        <v>N/A</v>
      </c>
      <c r="E190" s="28">
        <v>46594.502125999999</v>
      </c>
      <c r="F190" s="7" t="str">
        <f t="shared" si="37"/>
        <v>N/A</v>
      </c>
      <c r="G190" s="28">
        <v>44020.243351999998</v>
      </c>
      <c r="H190" s="7" t="str">
        <f t="shared" si="38"/>
        <v>N/A</v>
      </c>
      <c r="I190" s="8">
        <v>33.659999999999997</v>
      </c>
      <c r="J190" s="8">
        <v>-5.52</v>
      </c>
      <c r="K190" s="27" t="s">
        <v>734</v>
      </c>
      <c r="L190" s="87" t="str">
        <f t="shared" si="39"/>
        <v>Yes</v>
      </c>
    </row>
    <row r="191" spans="1:12" x14ac:dyDescent="0.25">
      <c r="A191" s="118" t="s">
        <v>1461</v>
      </c>
      <c r="B191" s="23" t="s">
        <v>213</v>
      </c>
      <c r="C191" s="28">
        <v>21097.790471</v>
      </c>
      <c r="D191" s="7" t="str">
        <f t="shared" si="36"/>
        <v>N/A</v>
      </c>
      <c r="E191" s="28">
        <v>26365.983151</v>
      </c>
      <c r="F191" s="7" t="str">
        <f t="shared" si="37"/>
        <v>N/A</v>
      </c>
      <c r="G191" s="28">
        <v>4520.8537312999997</v>
      </c>
      <c r="H191" s="7" t="str">
        <f t="shared" si="38"/>
        <v>N/A</v>
      </c>
      <c r="I191" s="8">
        <v>24.97</v>
      </c>
      <c r="J191" s="8">
        <v>-82.9</v>
      </c>
      <c r="K191" s="27" t="s">
        <v>734</v>
      </c>
      <c r="L191" s="87" t="str">
        <f t="shared" si="39"/>
        <v>No</v>
      </c>
    </row>
    <row r="192" spans="1:12" x14ac:dyDescent="0.25">
      <c r="A192" s="118" t="s">
        <v>1462</v>
      </c>
      <c r="B192" s="23" t="s">
        <v>213</v>
      </c>
      <c r="C192" s="28">
        <v>54646.356438000003</v>
      </c>
      <c r="D192" s="7" t="str">
        <f t="shared" si="36"/>
        <v>N/A</v>
      </c>
      <c r="E192" s="28">
        <v>76327.854884999993</v>
      </c>
      <c r="F192" s="7" t="str">
        <f t="shared" si="37"/>
        <v>N/A</v>
      </c>
      <c r="G192" s="28">
        <v>16273.454545000001</v>
      </c>
      <c r="H192" s="7" t="str">
        <f t="shared" si="38"/>
        <v>N/A</v>
      </c>
      <c r="I192" s="8">
        <v>39.68</v>
      </c>
      <c r="J192" s="8">
        <v>-78.7</v>
      </c>
      <c r="K192" s="27" t="s">
        <v>734</v>
      </c>
      <c r="L192" s="87" t="str">
        <f t="shared" si="39"/>
        <v>No</v>
      </c>
    </row>
    <row r="193" spans="1:12" x14ac:dyDescent="0.25">
      <c r="A193" s="144" t="s">
        <v>1463</v>
      </c>
      <c r="B193" s="23" t="s">
        <v>213</v>
      </c>
      <c r="C193" s="5">
        <v>30.902302426999999</v>
      </c>
      <c r="D193" s="7" t="str">
        <f t="shared" si="36"/>
        <v>N/A</v>
      </c>
      <c r="E193" s="5">
        <v>31.332282486</v>
      </c>
      <c r="F193" s="7" t="str">
        <f t="shared" si="37"/>
        <v>N/A</v>
      </c>
      <c r="G193" s="5">
        <v>31.305832755000001</v>
      </c>
      <c r="H193" s="7" t="str">
        <f t="shared" si="38"/>
        <v>N/A</v>
      </c>
      <c r="I193" s="8">
        <v>1.391</v>
      </c>
      <c r="J193" s="8">
        <v>-8.4000000000000005E-2</v>
      </c>
      <c r="K193" s="27" t="s">
        <v>734</v>
      </c>
      <c r="L193" s="87" t="str">
        <f t="shared" si="39"/>
        <v>Yes</v>
      </c>
    </row>
    <row r="194" spans="1:12" x14ac:dyDescent="0.25">
      <c r="A194" s="144" t="s">
        <v>1464</v>
      </c>
      <c r="B194" s="23" t="s">
        <v>213</v>
      </c>
      <c r="C194" s="5">
        <v>32.079334877999997</v>
      </c>
      <c r="D194" s="7" t="str">
        <f t="shared" si="36"/>
        <v>N/A</v>
      </c>
      <c r="E194" s="5">
        <v>33.019022294999999</v>
      </c>
      <c r="F194" s="7" t="str">
        <f t="shared" si="37"/>
        <v>N/A</v>
      </c>
      <c r="G194" s="5">
        <v>17.809675704</v>
      </c>
      <c r="H194" s="7" t="str">
        <f t="shared" si="38"/>
        <v>N/A</v>
      </c>
      <c r="I194" s="8">
        <v>2.9289999999999998</v>
      </c>
      <c r="J194" s="8">
        <v>-46.1</v>
      </c>
      <c r="K194" s="27" t="s">
        <v>734</v>
      </c>
      <c r="L194" s="87" t="str">
        <f t="shared" si="39"/>
        <v>No</v>
      </c>
    </row>
    <row r="195" spans="1:12" x14ac:dyDescent="0.25">
      <c r="A195" s="144" t="s">
        <v>1465</v>
      </c>
      <c r="B195" s="23" t="s">
        <v>213</v>
      </c>
      <c r="C195" s="5">
        <v>33.909745244</v>
      </c>
      <c r="D195" s="7" t="str">
        <f t="shared" si="36"/>
        <v>N/A</v>
      </c>
      <c r="E195" s="5">
        <v>34.655451116999998</v>
      </c>
      <c r="F195" s="7" t="str">
        <f t="shared" si="37"/>
        <v>N/A</v>
      </c>
      <c r="G195" s="5">
        <v>13.29305136</v>
      </c>
      <c r="H195" s="7" t="str">
        <f t="shared" si="38"/>
        <v>N/A</v>
      </c>
      <c r="I195" s="8">
        <v>2.1989999999999998</v>
      </c>
      <c r="J195" s="8">
        <v>-61.6</v>
      </c>
      <c r="K195" s="27" t="s">
        <v>734</v>
      </c>
      <c r="L195" s="87" t="str">
        <f t="shared" si="39"/>
        <v>No</v>
      </c>
    </row>
    <row r="196" spans="1:12" x14ac:dyDescent="0.25">
      <c r="A196" s="118" t="s">
        <v>1374</v>
      </c>
      <c r="B196" s="23" t="s">
        <v>213</v>
      </c>
      <c r="C196" s="28">
        <v>802116075</v>
      </c>
      <c r="D196" s="7" t="str">
        <f t="shared" si="36"/>
        <v>N/A</v>
      </c>
      <c r="E196" s="28">
        <v>1141369520</v>
      </c>
      <c r="F196" s="7" t="str">
        <f t="shared" si="37"/>
        <v>N/A</v>
      </c>
      <c r="G196" s="28">
        <v>1064149410</v>
      </c>
      <c r="H196" s="7" t="str">
        <f t="shared" si="38"/>
        <v>N/A</v>
      </c>
      <c r="I196" s="8">
        <v>42.29</v>
      </c>
      <c r="J196" s="8">
        <v>-6.77</v>
      </c>
      <c r="K196" s="27" t="s">
        <v>734</v>
      </c>
      <c r="L196" s="87" t="str">
        <f t="shared" si="39"/>
        <v>Yes</v>
      </c>
    </row>
    <row r="197" spans="1:12" x14ac:dyDescent="0.25">
      <c r="A197" s="118" t="s">
        <v>1466</v>
      </c>
      <c r="B197" s="23" t="s">
        <v>213</v>
      </c>
      <c r="C197" s="24">
        <v>20738</v>
      </c>
      <c r="D197" s="7" t="str">
        <f t="shared" si="36"/>
        <v>N/A</v>
      </c>
      <c r="E197" s="24">
        <v>21595</v>
      </c>
      <c r="F197" s="7" t="str">
        <f t="shared" si="37"/>
        <v>N/A</v>
      </c>
      <c r="G197" s="24">
        <v>22662</v>
      </c>
      <c r="H197" s="7" t="str">
        <f t="shared" si="38"/>
        <v>N/A</v>
      </c>
      <c r="I197" s="8">
        <v>4.133</v>
      </c>
      <c r="J197" s="8">
        <v>4.9409999999999998</v>
      </c>
      <c r="K197" s="27" t="s">
        <v>734</v>
      </c>
      <c r="L197" s="87" t="str">
        <f t="shared" si="39"/>
        <v>Yes</v>
      </c>
    </row>
    <row r="198" spans="1:12" ht="25" x14ac:dyDescent="0.25">
      <c r="A198" s="118" t="s">
        <v>1467</v>
      </c>
      <c r="B198" s="23" t="s">
        <v>213</v>
      </c>
      <c r="C198" s="28">
        <v>38678.564711999999</v>
      </c>
      <c r="D198" s="7" t="str">
        <f t="shared" si="36"/>
        <v>N/A</v>
      </c>
      <c r="E198" s="28">
        <v>52853.416068999999</v>
      </c>
      <c r="F198" s="7" t="str">
        <f t="shared" si="37"/>
        <v>N/A</v>
      </c>
      <c r="G198" s="28">
        <v>46957.435795999998</v>
      </c>
      <c r="H198" s="7" t="str">
        <f t="shared" si="38"/>
        <v>N/A</v>
      </c>
      <c r="I198" s="8">
        <v>36.65</v>
      </c>
      <c r="J198" s="8">
        <v>-11.2</v>
      </c>
      <c r="K198" s="27" t="s">
        <v>734</v>
      </c>
      <c r="L198" s="87" t="str">
        <f t="shared" si="39"/>
        <v>Yes</v>
      </c>
    </row>
    <row r="199" spans="1:12" ht="25" x14ac:dyDescent="0.25">
      <c r="A199" s="118" t="s">
        <v>1468</v>
      </c>
      <c r="B199" s="23" t="s">
        <v>213</v>
      </c>
      <c r="C199" s="28">
        <v>18831.088164000001</v>
      </c>
      <c r="D199" s="7" t="str">
        <f t="shared" si="36"/>
        <v>N/A</v>
      </c>
      <c r="E199" s="28">
        <v>23936.416281000002</v>
      </c>
      <c r="F199" s="7" t="str">
        <f t="shared" si="37"/>
        <v>N/A</v>
      </c>
      <c r="G199" s="28">
        <v>4148.4125000000004</v>
      </c>
      <c r="H199" s="7" t="str">
        <f t="shared" si="38"/>
        <v>N/A</v>
      </c>
      <c r="I199" s="8">
        <v>27.11</v>
      </c>
      <c r="J199" s="8">
        <v>-82.7</v>
      </c>
      <c r="K199" s="27" t="s">
        <v>734</v>
      </c>
      <c r="L199" s="87" t="str">
        <f t="shared" si="39"/>
        <v>No</v>
      </c>
    </row>
    <row r="200" spans="1:12" ht="25" x14ac:dyDescent="0.25">
      <c r="A200" s="118" t="s">
        <v>1469</v>
      </c>
      <c r="B200" s="23" t="s">
        <v>213</v>
      </c>
      <c r="C200" s="28">
        <v>76610.900435000003</v>
      </c>
      <c r="D200" s="7" t="str">
        <f t="shared" si="36"/>
        <v>N/A</v>
      </c>
      <c r="E200" s="28">
        <v>109433.56947</v>
      </c>
      <c r="F200" s="7" t="str">
        <f t="shared" si="37"/>
        <v>N/A</v>
      </c>
      <c r="G200" s="28">
        <v>21803.766667</v>
      </c>
      <c r="H200" s="7" t="str">
        <f t="shared" si="38"/>
        <v>N/A</v>
      </c>
      <c r="I200" s="8">
        <v>42.84</v>
      </c>
      <c r="J200" s="8">
        <v>-80.099999999999994</v>
      </c>
      <c r="K200" s="27" t="s">
        <v>734</v>
      </c>
      <c r="L200" s="87" t="str">
        <f t="shared" si="39"/>
        <v>No</v>
      </c>
    </row>
    <row r="201" spans="1:12" ht="25" x14ac:dyDescent="0.25">
      <c r="A201" s="118" t="s">
        <v>1470</v>
      </c>
      <c r="B201" s="23" t="s">
        <v>213</v>
      </c>
      <c r="C201" s="5">
        <v>23.463257339999998</v>
      </c>
      <c r="D201" s="7" t="str">
        <f t="shared" si="36"/>
        <v>N/A</v>
      </c>
      <c r="E201" s="5">
        <v>23.971538308</v>
      </c>
      <c r="F201" s="7" t="str">
        <f t="shared" si="37"/>
        <v>N/A</v>
      </c>
      <c r="G201" s="5">
        <v>24.186989701000002</v>
      </c>
      <c r="H201" s="7" t="str">
        <f t="shared" si="38"/>
        <v>N/A</v>
      </c>
      <c r="I201" s="8">
        <v>2.1659999999999999</v>
      </c>
      <c r="J201" s="8">
        <v>0.89880000000000004</v>
      </c>
      <c r="K201" s="27" t="s">
        <v>734</v>
      </c>
      <c r="L201" s="87" t="str">
        <f t="shared" si="39"/>
        <v>Yes</v>
      </c>
    </row>
    <row r="202" spans="1:12" ht="25" x14ac:dyDescent="0.25">
      <c r="A202" s="118" t="s">
        <v>1471</v>
      </c>
      <c r="B202" s="23" t="s">
        <v>213</v>
      </c>
      <c r="C202" s="5">
        <v>28.079500330999998</v>
      </c>
      <c r="D202" s="7" t="str">
        <f t="shared" si="36"/>
        <v>N/A</v>
      </c>
      <c r="E202" s="5">
        <v>29.171609736000001</v>
      </c>
      <c r="F202" s="7" t="str">
        <f t="shared" si="37"/>
        <v>N/A</v>
      </c>
      <c r="G202" s="5">
        <v>17.012227539000001</v>
      </c>
      <c r="H202" s="7" t="str">
        <f t="shared" si="38"/>
        <v>N/A</v>
      </c>
      <c r="I202" s="8">
        <v>3.8889999999999998</v>
      </c>
      <c r="J202" s="8">
        <v>-41.7</v>
      </c>
      <c r="K202" s="27" t="s">
        <v>734</v>
      </c>
      <c r="L202" s="87" t="str">
        <f t="shared" si="39"/>
        <v>No</v>
      </c>
    </row>
    <row r="203" spans="1:12" ht="25" x14ac:dyDescent="0.25">
      <c r="A203" s="146" t="s">
        <v>1472</v>
      </c>
      <c r="B203" s="95" t="s">
        <v>213</v>
      </c>
      <c r="C203" s="96">
        <v>21.267508885000002</v>
      </c>
      <c r="D203" s="126" t="str">
        <f t="shared" si="36"/>
        <v>N/A</v>
      </c>
      <c r="E203" s="96">
        <v>21.846374903000001</v>
      </c>
      <c r="F203" s="126" t="str">
        <f t="shared" si="37"/>
        <v>N/A</v>
      </c>
      <c r="G203" s="96">
        <v>9.0634441088000006</v>
      </c>
      <c r="H203" s="126" t="str">
        <f t="shared" si="38"/>
        <v>N/A</v>
      </c>
      <c r="I203" s="127">
        <v>2.722</v>
      </c>
      <c r="J203" s="127">
        <v>-58.5</v>
      </c>
      <c r="K203" s="140" t="s">
        <v>734</v>
      </c>
      <c r="L203" s="98" t="str">
        <f t="shared" si="39"/>
        <v>No</v>
      </c>
    </row>
    <row r="204" spans="1:12" x14ac:dyDescent="0.25">
      <c r="A204" s="175" t="s">
        <v>1619</v>
      </c>
      <c r="B204" s="176"/>
      <c r="C204" s="176"/>
      <c r="D204" s="176"/>
      <c r="E204" s="176"/>
      <c r="F204" s="176"/>
      <c r="G204" s="176"/>
      <c r="H204" s="176"/>
      <c r="I204" s="176"/>
      <c r="J204" s="176"/>
      <c r="K204" s="176"/>
      <c r="L204" s="177"/>
    </row>
    <row r="205" spans="1:12" x14ac:dyDescent="0.25">
      <c r="A205" s="170" t="s">
        <v>1617</v>
      </c>
      <c r="B205" s="171"/>
      <c r="C205" s="171"/>
      <c r="D205" s="171"/>
      <c r="E205" s="171"/>
      <c r="F205" s="171"/>
      <c r="G205" s="171"/>
      <c r="H205" s="171"/>
      <c r="I205" s="171"/>
      <c r="J205" s="171"/>
      <c r="K205" s="171"/>
      <c r="L205" s="172"/>
    </row>
    <row r="206" spans="1:12" s="13" customFormat="1" x14ac:dyDescent="0.25">
      <c r="A206" s="173" t="s">
        <v>1705</v>
      </c>
      <c r="B206" s="173"/>
      <c r="C206" s="173"/>
      <c r="D206" s="173"/>
      <c r="E206" s="173"/>
      <c r="F206" s="173"/>
      <c r="G206" s="173"/>
      <c r="H206" s="173"/>
      <c r="I206" s="173"/>
      <c r="J206" s="173"/>
      <c r="K206" s="173"/>
      <c r="L206" s="174"/>
    </row>
    <row r="207" spans="1:12" x14ac:dyDescent="0.25">
      <c r="B207" s="27"/>
    </row>
    <row r="208" spans="1:12" x14ac:dyDescent="0.25">
      <c r="A208" s="2"/>
      <c r="B208" s="27"/>
    </row>
    <row r="209" spans="1:2" x14ac:dyDescent="0.25">
      <c r="A209" s="2"/>
      <c r="B209" s="27"/>
    </row>
    <row r="210" spans="1:2" x14ac:dyDescent="0.25">
      <c r="B210" s="27"/>
    </row>
    <row r="211" spans="1:2" x14ac:dyDescent="0.25">
      <c r="A211" s="29"/>
      <c r="B211" s="27"/>
    </row>
    <row r="212" spans="1:2" x14ac:dyDescent="0.25">
      <c r="A212" s="29"/>
    </row>
    <row r="213" spans="1:2" x14ac:dyDescent="0.25">
      <c r="A213" s="29"/>
    </row>
    <row r="214" spans="1:2" x14ac:dyDescent="0.25">
      <c r="A214" s="29"/>
    </row>
    <row r="215" spans="1:2" x14ac:dyDescent="0.25">
      <c r="A215" s="29"/>
    </row>
    <row r="216" spans="1:2" x14ac:dyDescent="0.25">
      <c r="A216" s="29"/>
    </row>
    <row r="217" spans="1:2" x14ac:dyDescent="0.25">
      <c r="A217" s="29"/>
    </row>
    <row r="218" spans="1:2" x14ac:dyDescent="0.25">
      <c r="A218" s="29"/>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7" customWidth="1"/>
    <col min="2" max="2" width="18" style="17"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8.453125" style="13" customWidth="1"/>
    <col min="12" max="12" width="16.453125" style="17" customWidth="1"/>
    <col min="13" max="16384" width="9.1796875" style="17"/>
  </cols>
  <sheetData>
    <row r="1" spans="1:12" s="12" customFormat="1" ht="18.75" customHeight="1" x14ac:dyDescent="0.25">
      <c r="A1" s="161" t="s">
        <v>1736</v>
      </c>
      <c r="B1" s="162"/>
      <c r="C1" s="162"/>
      <c r="D1" s="162"/>
      <c r="E1" s="162"/>
      <c r="F1" s="162"/>
      <c r="G1" s="162"/>
      <c r="H1" s="162"/>
      <c r="I1" s="162"/>
      <c r="J1" s="162"/>
      <c r="K1" s="162"/>
      <c r="L1" s="163"/>
    </row>
    <row r="2" spans="1:12" s="13" customFormat="1" ht="50.25" customHeight="1" x14ac:dyDescent="0.3">
      <c r="A2" s="190" t="s">
        <v>1582</v>
      </c>
      <c r="B2" s="191"/>
      <c r="C2" s="191"/>
      <c r="D2" s="191"/>
      <c r="E2" s="191"/>
      <c r="F2" s="191"/>
      <c r="G2" s="191"/>
      <c r="H2" s="191"/>
      <c r="I2" s="191"/>
      <c r="J2" s="191"/>
      <c r="K2" s="191"/>
      <c r="L2" s="192"/>
    </row>
    <row r="3" spans="1:12" s="13" customFormat="1" ht="13" x14ac:dyDescent="0.3">
      <c r="A3" s="167" t="s">
        <v>1748</v>
      </c>
      <c r="B3" s="188"/>
      <c r="C3" s="188"/>
      <c r="D3" s="188"/>
      <c r="E3" s="188"/>
      <c r="F3" s="188"/>
      <c r="G3" s="188"/>
      <c r="H3" s="188"/>
      <c r="I3" s="188"/>
      <c r="J3" s="188"/>
      <c r="K3" s="188"/>
      <c r="L3" s="189"/>
    </row>
    <row r="4" spans="1:12" s="13" customFormat="1" ht="13" x14ac:dyDescent="0.3">
      <c r="A4" s="185" t="s">
        <v>647</v>
      </c>
      <c r="B4" s="186"/>
      <c r="C4" s="186"/>
      <c r="D4" s="186"/>
      <c r="E4" s="186"/>
      <c r="F4" s="186"/>
      <c r="G4" s="186"/>
      <c r="H4" s="186"/>
      <c r="I4" s="186"/>
      <c r="J4" s="186"/>
      <c r="K4" s="186"/>
      <c r="L4" s="187"/>
    </row>
    <row r="5" spans="1:12" ht="52" x14ac:dyDescent="0.3">
      <c r="A5" s="121" t="s">
        <v>11</v>
      </c>
      <c r="B5" s="91" t="s">
        <v>212</v>
      </c>
      <c r="C5" s="91" t="s">
        <v>1702</v>
      </c>
      <c r="D5" s="91" t="s">
        <v>1747</v>
      </c>
      <c r="E5" s="91" t="s">
        <v>1717</v>
      </c>
      <c r="F5" s="91" t="s">
        <v>1746</v>
      </c>
      <c r="G5" s="91" t="s">
        <v>1741</v>
      </c>
      <c r="H5" s="91" t="s">
        <v>1742</v>
      </c>
      <c r="I5" s="122" t="s">
        <v>1745</v>
      </c>
      <c r="J5" s="122" t="s">
        <v>1744</v>
      </c>
      <c r="K5" s="123" t="s">
        <v>739</v>
      </c>
      <c r="L5" s="124" t="s">
        <v>738</v>
      </c>
    </row>
    <row r="6" spans="1:12" x14ac:dyDescent="0.25">
      <c r="A6" s="86" t="s">
        <v>9</v>
      </c>
      <c r="B6" s="23" t="s">
        <v>213</v>
      </c>
      <c r="C6" s="24">
        <v>775845</v>
      </c>
      <c r="D6" s="7" t="str">
        <f>IF($B6="N/A","N/A",IF(C6&gt;10,"No",IF(C6&lt;-10,"No","Yes")))</f>
        <v>N/A</v>
      </c>
      <c r="E6" s="24">
        <v>817994</v>
      </c>
      <c r="F6" s="7" t="str">
        <f>IF($B6="N/A","N/A",IF(E6&gt;10,"No",IF(E6&lt;-10,"No","Yes")))</f>
        <v>N/A</v>
      </c>
      <c r="G6" s="24">
        <v>950633</v>
      </c>
      <c r="H6" s="7" t="str">
        <f>IF($B6="N/A","N/A",IF(G6&gt;10,"No",IF(G6&lt;-10,"No","Yes")))</f>
        <v>N/A</v>
      </c>
      <c r="I6" s="8">
        <v>5.4329999999999998</v>
      </c>
      <c r="J6" s="8">
        <v>16.22</v>
      </c>
      <c r="K6" s="27" t="s">
        <v>734</v>
      </c>
      <c r="L6" s="87" t="str">
        <f t="shared" ref="L6:L46" si="0">IF(J6="Div by 0", "N/A", IF(K6="N/A","N/A", IF(J6&gt;VALUE(MID(K6,1,2)), "No", IF(J6&lt;-1*VALUE(MID(K6,1,2)), "No", "Yes"))))</f>
        <v>Yes</v>
      </c>
    </row>
    <row r="7" spans="1:12" x14ac:dyDescent="0.25">
      <c r="A7" s="144" t="s">
        <v>10</v>
      </c>
      <c r="B7" s="23" t="s">
        <v>213</v>
      </c>
      <c r="C7" s="24">
        <v>702635</v>
      </c>
      <c r="D7" s="7" t="str">
        <f>IF($B7="N/A","N/A",IF(C7&gt;10,"No",IF(C7&lt;-10,"No","Yes")))</f>
        <v>N/A</v>
      </c>
      <c r="E7" s="24">
        <v>735847</v>
      </c>
      <c r="F7" s="7" t="str">
        <f>IF($B7="N/A","N/A",IF(E7&gt;10,"No",IF(E7&lt;-10,"No","Yes")))</f>
        <v>N/A</v>
      </c>
      <c r="G7" s="24">
        <v>821867</v>
      </c>
      <c r="H7" s="7" t="str">
        <f>IF($B7="N/A","N/A",IF(G7&gt;10,"No",IF(G7&lt;-10,"No","Yes")))</f>
        <v>N/A</v>
      </c>
      <c r="I7" s="8">
        <v>4.7270000000000003</v>
      </c>
      <c r="J7" s="8">
        <v>11.69</v>
      </c>
      <c r="K7" s="27" t="s">
        <v>734</v>
      </c>
      <c r="L7" s="87" t="str">
        <f t="shared" si="0"/>
        <v>Yes</v>
      </c>
    </row>
    <row r="8" spans="1:12" x14ac:dyDescent="0.25">
      <c r="A8" s="144" t="s">
        <v>91</v>
      </c>
      <c r="B8" s="5" t="s">
        <v>297</v>
      </c>
      <c r="C8" s="4">
        <v>90.563836848999998</v>
      </c>
      <c r="D8" s="7" t="str">
        <f>IF($B8="N/A","N/A",IF(C8&gt;90,"No",IF(C8&lt;65,"No","Yes")))</f>
        <v>No</v>
      </c>
      <c r="E8" s="4">
        <v>89.957505800999996</v>
      </c>
      <c r="F8" s="7" t="str">
        <f>IF($B8="N/A","N/A",IF(E8&gt;90,"No",IF(E8&lt;65,"No","Yes")))</f>
        <v>Yes</v>
      </c>
      <c r="G8" s="4">
        <v>86.454709651000002</v>
      </c>
      <c r="H8" s="7" t="str">
        <f>IF($B8="N/A","N/A",IF(G8&gt;90,"No",IF(G8&lt;65,"No","Yes")))</f>
        <v>Yes</v>
      </c>
      <c r="I8" s="8">
        <v>-0.67</v>
      </c>
      <c r="J8" s="8">
        <v>-3.89</v>
      </c>
      <c r="K8" s="27" t="s">
        <v>734</v>
      </c>
      <c r="L8" s="87" t="str">
        <f t="shared" si="0"/>
        <v>Yes</v>
      </c>
    </row>
    <row r="9" spans="1:12" x14ac:dyDescent="0.25">
      <c r="A9" s="144" t="s">
        <v>92</v>
      </c>
      <c r="B9" s="5" t="s">
        <v>298</v>
      </c>
      <c r="C9" s="4">
        <v>95.510249553999998</v>
      </c>
      <c r="D9" s="7" t="str">
        <f>IF($B9="N/A","N/A",IF(C9&gt;100,"No",IF(C9&lt;90,"No","Yes")))</f>
        <v>Yes</v>
      </c>
      <c r="E9" s="4">
        <v>96.004236824000003</v>
      </c>
      <c r="F9" s="7" t="str">
        <f>IF($B9="N/A","N/A",IF(E9&gt;100,"No",IF(E9&lt;90,"No","Yes")))</f>
        <v>Yes</v>
      </c>
      <c r="G9" s="4">
        <v>78.637362636999995</v>
      </c>
      <c r="H9" s="7" t="str">
        <f>IF($B9="N/A","N/A",IF(G9&gt;100,"No",IF(G9&lt;90,"No","Yes")))</f>
        <v>No</v>
      </c>
      <c r="I9" s="8">
        <v>0.51719999999999999</v>
      </c>
      <c r="J9" s="8">
        <v>-18.100000000000001</v>
      </c>
      <c r="K9" s="27" t="s">
        <v>734</v>
      </c>
      <c r="L9" s="87" t="str">
        <f t="shared" si="0"/>
        <v>Yes</v>
      </c>
    </row>
    <row r="10" spans="1:12" x14ac:dyDescent="0.25">
      <c r="A10" s="144" t="s">
        <v>93</v>
      </c>
      <c r="B10" s="5" t="s">
        <v>299</v>
      </c>
      <c r="C10" s="4">
        <v>96.111979933000001</v>
      </c>
      <c r="D10" s="7" t="str">
        <f>IF($B10="N/A","N/A",IF(C10&gt;100,"No",IF(C10&lt;85,"No","Yes")))</f>
        <v>Yes</v>
      </c>
      <c r="E10" s="4">
        <v>96.142816174000004</v>
      </c>
      <c r="F10" s="7" t="str">
        <f>IF($B10="N/A","N/A",IF(E10&gt;100,"No",IF(E10&lt;85,"No","Yes")))</f>
        <v>Yes</v>
      </c>
      <c r="G10" s="4">
        <v>57.548387097000003</v>
      </c>
      <c r="H10" s="7" t="str">
        <f>IF($B10="N/A","N/A",IF(G10&gt;100,"No",IF(G10&lt;85,"No","Yes")))</f>
        <v>No</v>
      </c>
      <c r="I10" s="8">
        <v>3.2099999999999997E-2</v>
      </c>
      <c r="J10" s="8">
        <v>-40.1</v>
      </c>
      <c r="K10" s="27" t="s">
        <v>734</v>
      </c>
      <c r="L10" s="87" t="str">
        <f t="shared" si="0"/>
        <v>No</v>
      </c>
    </row>
    <row r="11" spans="1:12" x14ac:dyDescent="0.25">
      <c r="A11" s="144" t="s">
        <v>94</v>
      </c>
      <c r="B11" s="5" t="s">
        <v>300</v>
      </c>
      <c r="C11" s="4">
        <v>92.562449858999997</v>
      </c>
      <c r="D11" s="7" t="str">
        <f>IF($B11="N/A","N/A",IF(C11&gt;100,"No",IF(C11&lt;80,"No","Yes")))</f>
        <v>Yes</v>
      </c>
      <c r="E11" s="4">
        <v>93.075548601999998</v>
      </c>
      <c r="F11" s="7" t="str">
        <f>IF($B11="N/A","N/A",IF(E11&gt;100,"No",IF(E11&lt;80,"No","Yes")))</f>
        <v>Yes</v>
      </c>
      <c r="G11" s="4">
        <v>35.559748427999999</v>
      </c>
      <c r="H11" s="7" t="str">
        <f>IF($B11="N/A","N/A",IF(G11&gt;100,"No",IF(G11&lt;80,"No","Yes")))</f>
        <v>No</v>
      </c>
      <c r="I11" s="8">
        <v>0.55430000000000001</v>
      </c>
      <c r="J11" s="8">
        <v>-61.8</v>
      </c>
      <c r="K11" s="27" t="s">
        <v>734</v>
      </c>
      <c r="L11" s="87" t="str">
        <f t="shared" si="0"/>
        <v>No</v>
      </c>
    </row>
    <row r="12" spans="1:12" x14ac:dyDescent="0.25">
      <c r="A12" s="144" t="s">
        <v>95</v>
      </c>
      <c r="B12" s="5" t="s">
        <v>300</v>
      </c>
      <c r="C12" s="4">
        <v>86.680441649000002</v>
      </c>
      <c r="D12" s="7" t="str">
        <f>IF($B12="N/A","N/A",IF(C12&gt;100,"No",IF(C12&lt;80,"No","Yes")))</f>
        <v>Yes</v>
      </c>
      <c r="E12" s="4">
        <v>85.269644283000005</v>
      </c>
      <c r="F12" s="7" t="str">
        <f>IF($B12="N/A","N/A",IF(E12&gt;100,"No",IF(E12&lt;80,"No","Yes")))</f>
        <v>Yes</v>
      </c>
      <c r="G12" s="4">
        <v>30.873015873</v>
      </c>
      <c r="H12" s="7" t="str">
        <f>IF($B12="N/A","N/A",IF(G12&gt;100,"No",IF(G12&lt;80,"No","Yes")))</f>
        <v>No</v>
      </c>
      <c r="I12" s="8">
        <v>-1.63</v>
      </c>
      <c r="J12" s="8">
        <v>-63.8</v>
      </c>
      <c r="K12" s="27" t="s">
        <v>734</v>
      </c>
      <c r="L12" s="87" t="str">
        <f t="shared" si="0"/>
        <v>No</v>
      </c>
    </row>
    <row r="13" spans="1:12" x14ac:dyDescent="0.25">
      <c r="A13" s="86" t="s">
        <v>96</v>
      </c>
      <c r="B13" s="23" t="s">
        <v>213</v>
      </c>
      <c r="C13" s="24">
        <v>658930.9</v>
      </c>
      <c r="D13" s="7" t="str">
        <f t="shared" ref="D13:D44" si="1">IF($B13="N/A","N/A",IF(C13&gt;10,"No",IF(C13&lt;-10,"No","Yes")))</f>
        <v>N/A</v>
      </c>
      <c r="E13" s="24">
        <v>661659.18000000005</v>
      </c>
      <c r="F13" s="7" t="str">
        <f t="shared" ref="F13:F44" si="2">IF($B13="N/A","N/A",IF(E13&gt;10,"No",IF(E13&lt;-10,"No","Yes")))</f>
        <v>N/A</v>
      </c>
      <c r="G13" s="24">
        <v>735750.44</v>
      </c>
      <c r="H13" s="7" t="str">
        <f t="shared" ref="H13:H44" si="3">IF($B13="N/A","N/A",IF(G13&gt;10,"No",IF(G13&lt;-10,"No","Yes")))</f>
        <v>N/A</v>
      </c>
      <c r="I13" s="8">
        <v>0.41399999999999998</v>
      </c>
      <c r="J13" s="8">
        <v>11.2</v>
      </c>
      <c r="K13" s="27" t="s">
        <v>734</v>
      </c>
      <c r="L13" s="87" t="str">
        <f t="shared" si="0"/>
        <v>Yes</v>
      </c>
    </row>
    <row r="14" spans="1:12" x14ac:dyDescent="0.25">
      <c r="A14" s="86" t="s">
        <v>100</v>
      </c>
      <c r="B14" s="23" t="s">
        <v>213</v>
      </c>
      <c r="C14" s="24">
        <v>53856</v>
      </c>
      <c r="D14" s="7" t="str">
        <f t="shared" si="1"/>
        <v>N/A</v>
      </c>
      <c r="E14" s="24">
        <v>54758</v>
      </c>
      <c r="F14" s="7" t="str">
        <f t="shared" si="2"/>
        <v>N/A</v>
      </c>
      <c r="G14" s="24">
        <v>2275</v>
      </c>
      <c r="H14" s="7" t="str">
        <f t="shared" si="3"/>
        <v>N/A</v>
      </c>
      <c r="I14" s="8">
        <v>1.675</v>
      </c>
      <c r="J14" s="8">
        <v>-95.8</v>
      </c>
      <c r="K14" s="27" t="s">
        <v>734</v>
      </c>
      <c r="L14" s="87" t="str">
        <f t="shared" si="0"/>
        <v>No</v>
      </c>
    </row>
    <row r="15" spans="1:12" x14ac:dyDescent="0.25">
      <c r="A15" s="86" t="s">
        <v>974</v>
      </c>
      <c r="B15" s="23" t="s">
        <v>213</v>
      </c>
      <c r="C15" s="24">
        <v>4974</v>
      </c>
      <c r="D15" s="7" t="str">
        <f t="shared" si="1"/>
        <v>N/A</v>
      </c>
      <c r="E15" s="24">
        <v>5130</v>
      </c>
      <c r="F15" s="7" t="str">
        <f t="shared" si="2"/>
        <v>N/A</v>
      </c>
      <c r="G15" s="24">
        <v>82</v>
      </c>
      <c r="H15" s="7" t="str">
        <f t="shared" si="3"/>
        <v>N/A</v>
      </c>
      <c r="I15" s="8">
        <v>3.1360000000000001</v>
      </c>
      <c r="J15" s="8">
        <v>-98.4</v>
      </c>
      <c r="K15" s="27" t="s">
        <v>734</v>
      </c>
      <c r="L15" s="87" t="str">
        <f t="shared" si="0"/>
        <v>No</v>
      </c>
    </row>
    <row r="16" spans="1:12" x14ac:dyDescent="0.25">
      <c r="A16" s="86" t="s">
        <v>975</v>
      </c>
      <c r="B16" s="23" t="s">
        <v>213</v>
      </c>
      <c r="C16" s="24">
        <v>8781</v>
      </c>
      <c r="D16" s="7" t="str">
        <f t="shared" si="1"/>
        <v>N/A</v>
      </c>
      <c r="E16" s="24">
        <v>8357</v>
      </c>
      <c r="F16" s="7" t="str">
        <f t="shared" si="2"/>
        <v>N/A</v>
      </c>
      <c r="G16" s="24">
        <v>384</v>
      </c>
      <c r="H16" s="7" t="str">
        <f t="shared" si="3"/>
        <v>N/A</v>
      </c>
      <c r="I16" s="8">
        <v>-4.83</v>
      </c>
      <c r="J16" s="8">
        <v>-95.4</v>
      </c>
      <c r="K16" s="27" t="s">
        <v>734</v>
      </c>
      <c r="L16" s="87" t="str">
        <f t="shared" si="0"/>
        <v>No</v>
      </c>
    </row>
    <row r="17" spans="1:12" x14ac:dyDescent="0.25">
      <c r="A17" s="86" t="s">
        <v>976</v>
      </c>
      <c r="B17" s="23" t="s">
        <v>213</v>
      </c>
      <c r="C17" s="24">
        <v>1502</v>
      </c>
      <c r="D17" s="7" t="str">
        <f t="shared" si="1"/>
        <v>N/A</v>
      </c>
      <c r="E17" s="24">
        <v>1746</v>
      </c>
      <c r="F17" s="7" t="str">
        <f t="shared" si="2"/>
        <v>N/A</v>
      </c>
      <c r="G17" s="24">
        <v>37</v>
      </c>
      <c r="H17" s="7" t="str">
        <f t="shared" si="3"/>
        <v>N/A</v>
      </c>
      <c r="I17" s="8">
        <v>16.25</v>
      </c>
      <c r="J17" s="8">
        <v>-97.9</v>
      </c>
      <c r="K17" s="27" t="s">
        <v>734</v>
      </c>
      <c r="L17" s="87" t="str">
        <f t="shared" si="0"/>
        <v>No</v>
      </c>
    </row>
    <row r="18" spans="1:12" x14ac:dyDescent="0.25">
      <c r="A18" s="86" t="s">
        <v>977</v>
      </c>
      <c r="B18" s="23" t="s">
        <v>213</v>
      </c>
      <c r="C18" s="24">
        <v>38599</v>
      </c>
      <c r="D18" s="7" t="str">
        <f t="shared" si="1"/>
        <v>N/A</v>
      </c>
      <c r="E18" s="24">
        <v>39525</v>
      </c>
      <c r="F18" s="7" t="str">
        <f t="shared" si="2"/>
        <v>N/A</v>
      </c>
      <c r="G18" s="24">
        <v>1772</v>
      </c>
      <c r="H18" s="7" t="str">
        <f t="shared" si="3"/>
        <v>N/A</v>
      </c>
      <c r="I18" s="8">
        <v>2.399</v>
      </c>
      <c r="J18" s="8">
        <v>-95.5</v>
      </c>
      <c r="K18" s="27" t="s">
        <v>734</v>
      </c>
      <c r="L18" s="87" t="str">
        <f t="shared" si="0"/>
        <v>No</v>
      </c>
    </row>
    <row r="19" spans="1:12" x14ac:dyDescent="0.25">
      <c r="A19" s="86" t="s">
        <v>978</v>
      </c>
      <c r="B19" s="23" t="s">
        <v>213</v>
      </c>
      <c r="C19" s="24">
        <v>0</v>
      </c>
      <c r="D19" s="7" t="str">
        <f t="shared" si="1"/>
        <v>N/A</v>
      </c>
      <c r="E19" s="24">
        <v>0</v>
      </c>
      <c r="F19" s="7" t="str">
        <f t="shared" si="2"/>
        <v>N/A</v>
      </c>
      <c r="G19" s="24">
        <v>0</v>
      </c>
      <c r="H19" s="7" t="str">
        <f t="shared" si="3"/>
        <v>N/A</v>
      </c>
      <c r="I19" s="8" t="s">
        <v>1749</v>
      </c>
      <c r="J19" s="8" t="s">
        <v>1749</v>
      </c>
      <c r="K19" s="27" t="s">
        <v>734</v>
      </c>
      <c r="L19" s="87" t="str">
        <f t="shared" si="0"/>
        <v>N/A</v>
      </c>
    </row>
    <row r="20" spans="1:12" x14ac:dyDescent="0.25">
      <c r="A20" s="86" t="s">
        <v>101</v>
      </c>
      <c r="B20" s="23" t="s">
        <v>213</v>
      </c>
      <c r="C20" s="24">
        <v>64583</v>
      </c>
      <c r="D20" s="7" t="str">
        <f t="shared" si="1"/>
        <v>N/A</v>
      </c>
      <c r="E20" s="24">
        <v>62766</v>
      </c>
      <c r="F20" s="7" t="str">
        <f t="shared" si="2"/>
        <v>N/A</v>
      </c>
      <c r="G20" s="24">
        <v>775</v>
      </c>
      <c r="H20" s="7" t="str">
        <f t="shared" si="3"/>
        <v>N/A</v>
      </c>
      <c r="I20" s="8">
        <v>-2.81</v>
      </c>
      <c r="J20" s="8">
        <v>-98.8</v>
      </c>
      <c r="K20" s="27" t="s">
        <v>734</v>
      </c>
      <c r="L20" s="87" t="str">
        <f t="shared" si="0"/>
        <v>No</v>
      </c>
    </row>
    <row r="21" spans="1:12" x14ac:dyDescent="0.25">
      <c r="A21" s="86" t="s">
        <v>979</v>
      </c>
      <c r="B21" s="23" t="s">
        <v>213</v>
      </c>
      <c r="C21" s="24">
        <v>11781</v>
      </c>
      <c r="D21" s="7" t="str">
        <f t="shared" si="1"/>
        <v>N/A</v>
      </c>
      <c r="E21" s="24">
        <v>11811</v>
      </c>
      <c r="F21" s="7" t="str">
        <f t="shared" si="2"/>
        <v>N/A</v>
      </c>
      <c r="G21" s="24">
        <v>114</v>
      </c>
      <c r="H21" s="7" t="str">
        <f t="shared" si="3"/>
        <v>N/A</v>
      </c>
      <c r="I21" s="8">
        <v>0.25459999999999999</v>
      </c>
      <c r="J21" s="8">
        <v>-99</v>
      </c>
      <c r="K21" s="27" t="s">
        <v>734</v>
      </c>
      <c r="L21" s="87" t="str">
        <f t="shared" si="0"/>
        <v>No</v>
      </c>
    </row>
    <row r="22" spans="1:12" x14ac:dyDescent="0.25">
      <c r="A22" s="86" t="s">
        <v>980</v>
      </c>
      <c r="B22" s="23" t="s">
        <v>213</v>
      </c>
      <c r="C22" s="24">
        <v>10559</v>
      </c>
      <c r="D22" s="7" t="str">
        <f t="shared" si="1"/>
        <v>N/A</v>
      </c>
      <c r="E22" s="24">
        <v>9222</v>
      </c>
      <c r="F22" s="7" t="str">
        <f t="shared" si="2"/>
        <v>N/A</v>
      </c>
      <c r="G22" s="24">
        <v>165</v>
      </c>
      <c r="H22" s="7" t="str">
        <f t="shared" si="3"/>
        <v>N/A</v>
      </c>
      <c r="I22" s="8">
        <v>-12.7</v>
      </c>
      <c r="J22" s="8">
        <v>-98.2</v>
      </c>
      <c r="K22" s="27" t="s">
        <v>734</v>
      </c>
      <c r="L22" s="87" t="str">
        <f t="shared" si="0"/>
        <v>No</v>
      </c>
    </row>
    <row r="23" spans="1:12" x14ac:dyDescent="0.25">
      <c r="A23" s="86" t="s">
        <v>981</v>
      </c>
      <c r="B23" s="23" t="s">
        <v>213</v>
      </c>
      <c r="C23" s="24">
        <v>3652</v>
      </c>
      <c r="D23" s="7" t="str">
        <f>IF($B23="N/A","N/A",IF(C23&gt;10,"No",IF(C23&lt;-10,"No","Yes")))</f>
        <v>N/A</v>
      </c>
      <c r="E23" s="24">
        <v>3759</v>
      </c>
      <c r="F23" s="7" t="str">
        <f t="shared" si="2"/>
        <v>N/A</v>
      </c>
      <c r="G23" s="24">
        <v>18</v>
      </c>
      <c r="H23" s="7" t="str">
        <f t="shared" si="3"/>
        <v>N/A</v>
      </c>
      <c r="I23" s="8">
        <v>2.93</v>
      </c>
      <c r="J23" s="8">
        <v>-99.5</v>
      </c>
      <c r="K23" s="27" t="s">
        <v>734</v>
      </c>
      <c r="L23" s="87" t="str">
        <f t="shared" si="0"/>
        <v>No</v>
      </c>
    </row>
    <row r="24" spans="1:12" x14ac:dyDescent="0.25">
      <c r="A24" s="86" t="s">
        <v>982</v>
      </c>
      <c r="B24" s="23" t="s">
        <v>213</v>
      </c>
      <c r="C24" s="24">
        <v>38591</v>
      </c>
      <c r="D24" s="7" t="str">
        <f t="shared" si="1"/>
        <v>N/A</v>
      </c>
      <c r="E24" s="24">
        <v>37974</v>
      </c>
      <c r="F24" s="7" t="str">
        <f t="shared" si="2"/>
        <v>N/A</v>
      </c>
      <c r="G24" s="24">
        <v>478</v>
      </c>
      <c r="H24" s="7" t="str">
        <f t="shared" si="3"/>
        <v>N/A</v>
      </c>
      <c r="I24" s="8">
        <v>-1.6</v>
      </c>
      <c r="J24" s="8">
        <v>-98.7</v>
      </c>
      <c r="K24" s="27" t="s">
        <v>734</v>
      </c>
      <c r="L24" s="87" t="str">
        <f t="shared" si="0"/>
        <v>No</v>
      </c>
    </row>
    <row r="25" spans="1:12" x14ac:dyDescent="0.25">
      <c r="A25" s="86" t="s">
        <v>983</v>
      </c>
      <c r="B25" s="23" t="s">
        <v>213</v>
      </c>
      <c r="C25" s="24">
        <v>0</v>
      </c>
      <c r="D25" s="7" t="str">
        <f t="shared" si="1"/>
        <v>N/A</v>
      </c>
      <c r="E25" s="24">
        <v>0</v>
      </c>
      <c r="F25" s="7" t="str">
        <f t="shared" si="2"/>
        <v>N/A</v>
      </c>
      <c r="G25" s="24">
        <v>0</v>
      </c>
      <c r="H25" s="7" t="str">
        <f t="shared" si="3"/>
        <v>N/A</v>
      </c>
      <c r="I25" s="8" t="s">
        <v>1749</v>
      </c>
      <c r="J25" s="8" t="s">
        <v>1749</v>
      </c>
      <c r="K25" s="27" t="s">
        <v>734</v>
      </c>
      <c r="L25" s="87" t="str">
        <f t="shared" si="0"/>
        <v>N/A</v>
      </c>
    </row>
    <row r="26" spans="1:12" x14ac:dyDescent="0.25">
      <c r="A26" s="86" t="s">
        <v>104</v>
      </c>
      <c r="B26" s="23" t="s">
        <v>213</v>
      </c>
      <c r="C26" s="24">
        <v>327823</v>
      </c>
      <c r="D26" s="7" t="str">
        <f t="shared" si="1"/>
        <v>N/A</v>
      </c>
      <c r="E26" s="24">
        <v>328517</v>
      </c>
      <c r="F26" s="7" t="str">
        <f t="shared" si="2"/>
        <v>N/A</v>
      </c>
      <c r="G26" s="24">
        <v>7950</v>
      </c>
      <c r="H26" s="7" t="str">
        <f t="shared" si="3"/>
        <v>N/A</v>
      </c>
      <c r="I26" s="8">
        <v>0.2117</v>
      </c>
      <c r="J26" s="8">
        <v>-97.6</v>
      </c>
      <c r="K26" s="27" t="s">
        <v>734</v>
      </c>
      <c r="L26" s="87" t="str">
        <f t="shared" si="0"/>
        <v>No</v>
      </c>
    </row>
    <row r="27" spans="1:12" x14ac:dyDescent="0.25">
      <c r="A27" s="86" t="s">
        <v>984</v>
      </c>
      <c r="B27" s="23" t="s">
        <v>213</v>
      </c>
      <c r="C27" s="24">
        <v>218596</v>
      </c>
      <c r="D27" s="7" t="str">
        <f t="shared" si="1"/>
        <v>N/A</v>
      </c>
      <c r="E27" s="24">
        <v>178699</v>
      </c>
      <c r="F27" s="7" t="str">
        <f t="shared" si="2"/>
        <v>N/A</v>
      </c>
      <c r="G27" s="24">
        <v>3726</v>
      </c>
      <c r="H27" s="7" t="str">
        <f t="shared" si="3"/>
        <v>N/A</v>
      </c>
      <c r="I27" s="8">
        <v>-18.3</v>
      </c>
      <c r="J27" s="8">
        <v>-97.9</v>
      </c>
      <c r="K27" s="27" t="s">
        <v>734</v>
      </c>
      <c r="L27" s="87" t="str">
        <f t="shared" si="0"/>
        <v>No</v>
      </c>
    </row>
    <row r="28" spans="1:12" x14ac:dyDescent="0.25">
      <c r="A28" s="86" t="s">
        <v>985</v>
      </c>
      <c r="B28" s="23" t="s">
        <v>213</v>
      </c>
      <c r="C28" s="24">
        <v>0</v>
      </c>
      <c r="D28" s="7" t="str">
        <f t="shared" si="1"/>
        <v>N/A</v>
      </c>
      <c r="E28" s="24">
        <v>0</v>
      </c>
      <c r="F28" s="7" t="str">
        <f t="shared" si="2"/>
        <v>N/A</v>
      </c>
      <c r="G28" s="24">
        <v>0</v>
      </c>
      <c r="H28" s="7" t="str">
        <f t="shared" si="3"/>
        <v>N/A</v>
      </c>
      <c r="I28" s="8" t="s">
        <v>1749</v>
      </c>
      <c r="J28" s="8" t="s">
        <v>1749</v>
      </c>
      <c r="K28" s="27" t="s">
        <v>734</v>
      </c>
      <c r="L28" s="87" t="str">
        <f t="shared" si="0"/>
        <v>N/A</v>
      </c>
    </row>
    <row r="29" spans="1:12" x14ac:dyDescent="0.25">
      <c r="A29" s="86" t="s">
        <v>986</v>
      </c>
      <c r="B29" s="23" t="s">
        <v>213</v>
      </c>
      <c r="C29" s="24">
        <v>1458</v>
      </c>
      <c r="D29" s="7" t="str">
        <f t="shared" si="1"/>
        <v>N/A</v>
      </c>
      <c r="E29" s="24">
        <v>1258</v>
      </c>
      <c r="F29" s="7" t="str">
        <f t="shared" si="2"/>
        <v>N/A</v>
      </c>
      <c r="G29" s="24">
        <v>57</v>
      </c>
      <c r="H29" s="7" t="str">
        <f t="shared" si="3"/>
        <v>N/A</v>
      </c>
      <c r="I29" s="8">
        <v>-13.7</v>
      </c>
      <c r="J29" s="8">
        <v>-95.5</v>
      </c>
      <c r="K29" s="27" t="s">
        <v>734</v>
      </c>
      <c r="L29" s="87" t="str">
        <f t="shared" si="0"/>
        <v>No</v>
      </c>
    </row>
    <row r="30" spans="1:12" x14ac:dyDescent="0.25">
      <c r="A30" s="86" t="s">
        <v>987</v>
      </c>
      <c r="B30" s="23" t="s">
        <v>213</v>
      </c>
      <c r="C30" s="24">
        <v>63187</v>
      </c>
      <c r="D30" s="7" t="str">
        <f t="shared" si="1"/>
        <v>N/A</v>
      </c>
      <c r="E30" s="24">
        <v>102045</v>
      </c>
      <c r="F30" s="7" t="str">
        <f t="shared" si="2"/>
        <v>N/A</v>
      </c>
      <c r="G30" s="24">
        <v>3094</v>
      </c>
      <c r="H30" s="7" t="str">
        <f t="shared" si="3"/>
        <v>N/A</v>
      </c>
      <c r="I30" s="8">
        <v>61.5</v>
      </c>
      <c r="J30" s="8">
        <v>-97</v>
      </c>
      <c r="K30" s="27" t="s">
        <v>734</v>
      </c>
      <c r="L30" s="87" t="str">
        <f t="shared" si="0"/>
        <v>No</v>
      </c>
    </row>
    <row r="31" spans="1:12" x14ac:dyDescent="0.25">
      <c r="A31" s="86" t="s">
        <v>988</v>
      </c>
      <c r="B31" s="23" t="s">
        <v>213</v>
      </c>
      <c r="C31" s="24">
        <v>38548</v>
      </c>
      <c r="D31" s="7" t="str">
        <f t="shared" si="1"/>
        <v>N/A</v>
      </c>
      <c r="E31" s="24">
        <v>40302</v>
      </c>
      <c r="F31" s="7" t="str">
        <f t="shared" si="2"/>
        <v>N/A</v>
      </c>
      <c r="G31" s="24">
        <v>1005</v>
      </c>
      <c r="H31" s="7" t="str">
        <f t="shared" si="3"/>
        <v>N/A</v>
      </c>
      <c r="I31" s="8">
        <v>4.55</v>
      </c>
      <c r="J31" s="8">
        <v>-97.5</v>
      </c>
      <c r="K31" s="27" t="s">
        <v>734</v>
      </c>
      <c r="L31" s="87" t="str">
        <f t="shared" si="0"/>
        <v>No</v>
      </c>
    </row>
    <row r="32" spans="1:12" x14ac:dyDescent="0.25">
      <c r="A32" s="86" t="s">
        <v>989</v>
      </c>
      <c r="B32" s="23" t="s">
        <v>213</v>
      </c>
      <c r="C32" s="24">
        <v>6034</v>
      </c>
      <c r="D32" s="7" t="str">
        <f t="shared" si="1"/>
        <v>N/A</v>
      </c>
      <c r="E32" s="24">
        <v>6213</v>
      </c>
      <c r="F32" s="7" t="str">
        <f t="shared" si="2"/>
        <v>N/A</v>
      </c>
      <c r="G32" s="24">
        <v>68</v>
      </c>
      <c r="H32" s="7" t="str">
        <f t="shared" si="3"/>
        <v>N/A</v>
      </c>
      <c r="I32" s="8">
        <v>2.9670000000000001</v>
      </c>
      <c r="J32" s="8">
        <v>-98.9</v>
      </c>
      <c r="K32" s="27" t="s">
        <v>734</v>
      </c>
      <c r="L32" s="87" t="str">
        <f t="shared" si="0"/>
        <v>No</v>
      </c>
    </row>
    <row r="33" spans="1:12" x14ac:dyDescent="0.25">
      <c r="A33" s="86" t="s">
        <v>990</v>
      </c>
      <c r="B33" s="23" t="s">
        <v>213</v>
      </c>
      <c r="C33" s="24">
        <v>0</v>
      </c>
      <c r="D33" s="7" t="str">
        <f t="shared" si="1"/>
        <v>N/A</v>
      </c>
      <c r="E33" s="24">
        <v>0</v>
      </c>
      <c r="F33" s="7" t="str">
        <f t="shared" si="2"/>
        <v>N/A</v>
      </c>
      <c r="G33" s="24">
        <v>0</v>
      </c>
      <c r="H33" s="7" t="str">
        <f t="shared" si="3"/>
        <v>N/A</v>
      </c>
      <c r="I33" s="8" t="s">
        <v>1749</v>
      </c>
      <c r="J33" s="8" t="s">
        <v>1749</v>
      </c>
      <c r="K33" s="27" t="s">
        <v>734</v>
      </c>
      <c r="L33" s="87" t="str">
        <f t="shared" si="0"/>
        <v>N/A</v>
      </c>
    </row>
    <row r="34" spans="1:12" x14ac:dyDescent="0.25">
      <c r="A34" s="86" t="s">
        <v>105</v>
      </c>
      <c r="B34" s="23" t="s">
        <v>213</v>
      </c>
      <c r="C34" s="24">
        <v>329583</v>
      </c>
      <c r="D34" s="7" t="str">
        <f t="shared" si="1"/>
        <v>N/A</v>
      </c>
      <c r="E34" s="24">
        <v>371953</v>
      </c>
      <c r="F34" s="7" t="str">
        <f t="shared" si="2"/>
        <v>N/A</v>
      </c>
      <c r="G34" s="24">
        <v>13860</v>
      </c>
      <c r="H34" s="7" t="str">
        <f t="shared" si="3"/>
        <v>N/A</v>
      </c>
      <c r="I34" s="8">
        <v>12.86</v>
      </c>
      <c r="J34" s="8">
        <v>-96.3</v>
      </c>
      <c r="K34" s="27" t="s">
        <v>734</v>
      </c>
      <c r="L34" s="87" t="str">
        <f t="shared" si="0"/>
        <v>No</v>
      </c>
    </row>
    <row r="35" spans="1:12" x14ac:dyDescent="0.25">
      <c r="A35" s="86" t="s">
        <v>991</v>
      </c>
      <c r="B35" s="23" t="s">
        <v>213</v>
      </c>
      <c r="C35" s="24">
        <v>154256</v>
      </c>
      <c r="D35" s="7" t="str">
        <f t="shared" si="1"/>
        <v>N/A</v>
      </c>
      <c r="E35" s="24">
        <v>157475</v>
      </c>
      <c r="F35" s="7" t="str">
        <f t="shared" si="2"/>
        <v>N/A</v>
      </c>
      <c r="G35" s="24">
        <v>3914</v>
      </c>
      <c r="H35" s="7" t="str">
        <f t="shared" si="3"/>
        <v>N/A</v>
      </c>
      <c r="I35" s="8">
        <v>2.0870000000000002</v>
      </c>
      <c r="J35" s="8">
        <v>-97.5</v>
      </c>
      <c r="K35" s="27" t="s">
        <v>734</v>
      </c>
      <c r="L35" s="87" t="str">
        <f t="shared" si="0"/>
        <v>No</v>
      </c>
    </row>
    <row r="36" spans="1:12" x14ac:dyDescent="0.25">
      <c r="A36" s="86" t="s">
        <v>992</v>
      </c>
      <c r="B36" s="23" t="s">
        <v>213</v>
      </c>
      <c r="C36" s="24">
        <v>0</v>
      </c>
      <c r="D36" s="7" t="str">
        <f t="shared" si="1"/>
        <v>N/A</v>
      </c>
      <c r="E36" s="24">
        <v>0</v>
      </c>
      <c r="F36" s="7" t="str">
        <f t="shared" si="2"/>
        <v>N/A</v>
      </c>
      <c r="G36" s="24">
        <v>0</v>
      </c>
      <c r="H36" s="7" t="str">
        <f t="shared" si="3"/>
        <v>N/A</v>
      </c>
      <c r="I36" s="8" t="s">
        <v>1749</v>
      </c>
      <c r="J36" s="8" t="s">
        <v>1749</v>
      </c>
      <c r="K36" s="27" t="s">
        <v>734</v>
      </c>
      <c r="L36" s="87" t="str">
        <f t="shared" si="0"/>
        <v>N/A</v>
      </c>
    </row>
    <row r="37" spans="1:12" x14ac:dyDescent="0.25">
      <c r="A37" s="86" t="s">
        <v>993</v>
      </c>
      <c r="B37" s="23" t="s">
        <v>213</v>
      </c>
      <c r="C37" s="24">
        <v>653</v>
      </c>
      <c r="D37" s="7" t="str">
        <f t="shared" si="1"/>
        <v>N/A</v>
      </c>
      <c r="E37" s="24">
        <v>454</v>
      </c>
      <c r="F37" s="7" t="str">
        <f t="shared" si="2"/>
        <v>N/A</v>
      </c>
      <c r="G37" s="24">
        <v>18</v>
      </c>
      <c r="H37" s="7" t="str">
        <f t="shared" si="3"/>
        <v>N/A</v>
      </c>
      <c r="I37" s="8">
        <v>-30.5</v>
      </c>
      <c r="J37" s="8">
        <v>-96</v>
      </c>
      <c r="K37" s="27" t="s">
        <v>734</v>
      </c>
      <c r="L37" s="87" t="str">
        <f t="shared" si="0"/>
        <v>No</v>
      </c>
    </row>
    <row r="38" spans="1:12" x14ac:dyDescent="0.25">
      <c r="A38" s="86" t="s">
        <v>994</v>
      </c>
      <c r="B38" s="23" t="s">
        <v>213</v>
      </c>
      <c r="C38" s="24">
        <v>12114</v>
      </c>
      <c r="D38" s="7" t="str">
        <f t="shared" si="1"/>
        <v>N/A</v>
      </c>
      <c r="E38" s="24">
        <v>4769</v>
      </c>
      <c r="F38" s="7" t="str">
        <f t="shared" si="2"/>
        <v>N/A</v>
      </c>
      <c r="G38" s="24">
        <v>106</v>
      </c>
      <c r="H38" s="7" t="str">
        <f t="shared" si="3"/>
        <v>N/A</v>
      </c>
      <c r="I38" s="8">
        <v>-60.6</v>
      </c>
      <c r="J38" s="8">
        <v>-97.8</v>
      </c>
      <c r="K38" s="27" t="s">
        <v>734</v>
      </c>
      <c r="L38" s="87" t="str">
        <f t="shared" si="0"/>
        <v>No</v>
      </c>
    </row>
    <row r="39" spans="1:12" x14ac:dyDescent="0.25">
      <c r="A39" s="86" t="s">
        <v>995</v>
      </c>
      <c r="B39" s="23" t="s">
        <v>213</v>
      </c>
      <c r="C39" s="24">
        <v>162560</v>
      </c>
      <c r="D39" s="7" t="str">
        <f t="shared" si="1"/>
        <v>N/A</v>
      </c>
      <c r="E39" s="24">
        <v>209255</v>
      </c>
      <c r="F39" s="7" t="str">
        <f t="shared" si="2"/>
        <v>N/A</v>
      </c>
      <c r="G39" s="24">
        <v>9822</v>
      </c>
      <c r="H39" s="7" t="str">
        <f t="shared" si="3"/>
        <v>N/A</v>
      </c>
      <c r="I39" s="8">
        <v>28.72</v>
      </c>
      <c r="J39" s="8">
        <v>-95.3</v>
      </c>
      <c r="K39" s="27" t="s">
        <v>734</v>
      </c>
      <c r="L39" s="87" t="str">
        <f t="shared" si="0"/>
        <v>No</v>
      </c>
    </row>
    <row r="40" spans="1:12" x14ac:dyDescent="0.25">
      <c r="A40" s="86" t="s">
        <v>996</v>
      </c>
      <c r="B40" s="23" t="s">
        <v>213</v>
      </c>
      <c r="C40" s="24">
        <v>0</v>
      </c>
      <c r="D40" s="7" t="str">
        <f t="shared" si="1"/>
        <v>N/A</v>
      </c>
      <c r="E40" s="24">
        <v>0</v>
      </c>
      <c r="F40" s="7" t="str">
        <f t="shared" si="2"/>
        <v>N/A</v>
      </c>
      <c r="G40" s="24">
        <v>0</v>
      </c>
      <c r="H40" s="7" t="str">
        <f t="shared" si="3"/>
        <v>N/A</v>
      </c>
      <c r="I40" s="8" t="s">
        <v>1749</v>
      </c>
      <c r="J40" s="8" t="s">
        <v>1749</v>
      </c>
      <c r="K40" s="27" t="s">
        <v>734</v>
      </c>
      <c r="L40" s="87" t="str">
        <f t="shared" si="0"/>
        <v>N/A</v>
      </c>
    </row>
    <row r="41" spans="1:12" x14ac:dyDescent="0.25">
      <c r="A41" s="144" t="s">
        <v>84</v>
      </c>
      <c r="B41" s="23" t="s">
        <v>213</v>
      </c>
      <c r="C41" s="28">
        <v>6245669637</v>
      </c>
      <c r="D41" s="7" t="str">
        <f t="shared" si="1"/>
        <v>N/A</v>
      </c>
      <c r="E41" s="28">
        <v>7491083027</v>
      </c>
      <c r="F41" s="7" t="str">
        <f t="shared" si="2"/>
        <v>N/A</v>
      </c>
      <c r="G41" s="28">
        <v>8434089718</v>
      </c>
      <c r="H41" s="7" t="str">
        <f t="shared" si="3"/>
        <v>N/A</v>
      </c>
      <c r="I41" s="8">
        <v>19.940000000000001</v>
      </c>
      <c r="J41" s="8">
        <v>12.59</v>
      </c>
      <c r="K41" s="27" t="s">
        <v>734</v>
      </c>
      <c r="L41" s="87" t="str">
        <f t="shared" si="0"/>
        <v>Yes</v>
      </c>
    </row>
    <row r="42" spans="1:12" x14ac:dyDescent="0.25">
      <c r="A42" s="144" t="s">
        <v>1473</v>
      </c>
      <c r="B42" s="23" t="s">
        <v>213</v>
      </c>
      <c r="C42" s="28">
        <v>8050.1513021000001</v>
      </c>
      <c r="D42" s="7" t="str">
        <f t="shared" si="1"/>
        <v>N/A</v>
      </c>
      <c r="E42" s="28">
        <v>9157.8703841000006</v>
      </c>
      <c r="F42" s="7" t="str">
        <f t="shared" si="2"/>
        <v>N/A</v>
      </c>
      <c r="G42" s="28">
        <v>8872.0775715</v>
      </c>
      <c r="H42" s="7" t="str">
        <f t="shared" si="3"/>
        <v>N/A</v>
      </c>
      <c r="I42" s="8">
        <v>13.76</v>
      </c>
      <c r="J42" s="8">
        <v>-3.12</v>
      </c>
      <c r="K42" s="27" t="s">
        <v>734</v>
      </c>
      <c r="L42" s="87" t="str">
        <f t="shared" si="0"/>
        <v>Yes</v>
      </c>
    </row>
    <row r="43" spans="1:12" x14ac:dyDescent="0.25">
      <c r="A43" s="144" t="s">
        <v>1474</v>
      </c>
      <c r="B43" s="23" t="s">
        <v>213</v>
      </c>
      <c r="C43" s="28">
        <v>8888.9247433</v>
      </c>
      <c r="D43" s="7" t="str">
        <f t="shared" si="1"/>
        <v>N/A</v>
      </c>
      <c r="E43" s="28">
        <v>10180.218207</v>
      </c>
      <c r="F43" s="7" t="str">
        <f t="shared" si="2"/>
        <v>N/A</v>
      </c>
      <c r="G43" s="28">
        <v>10262.110193</v>
      </c>
      <c r="H43" s="7" t="str">
        <f t="shared" si="3"/>
        <v>N/A</v>
      </c>
      <c r="I43" s="8">
        <v>14.53</v>
      </c>
      <c r="J43" s="8">
        <v>0.8044</v>
      </c>
      <c r="K43" s="27" t="s">
        <v>734</v>
      </c>
      <c r="L43" s="87" t="str">
        <f t="shared" si="0"/>
        <v>Yes</v>
      </c>
    </row>
    <row r="44" spans="1:12" x14ac:dyDescent="0.25">
      <c r="A44" s="118" t="s">
        <v>107</v>
      </c>
      <c r="B44" s="23" t="s">
        <v>213</v>
      </c>
      <c r="C44" s="28">
        <v>0</v>
      </c>
      <c r="D44" s="7" t="str">
        <f t="shared" si="1"/>
        <v>N/A</v>
      </c>
      <c r="E44" s="28">
        <v>0</v>
      </c>
      <c r="F44" s="7" t="str">
        <f t="shared" si="2"/>
        <v>N/A</v>
      </c>
      <c r="G44" s="28">
        <v>0</v>
      </c>
      <c r="H44" s="7" t="str">
        <f t="shared" si="3"/>
        <v>N/A</v>
      </c>
      <c r="I44" s="8" t="s">
        <v>1749</v>
      </c>
      <c r="J44" s="8" t="s">
        <v>1749</v>
      </c>
      <c r="K44" s="27" t="s">
        <v>734</v>
      </c>
      <c r="L44" s="87" t="str">
        <f t="shared" si="0"/>
        <v>N/A</v>
      </c>
    </row>
    <row r="45" spans="1:12" x14ac:dyDescent="0.25">
      <c r="A45" s="144" t="s">
        <v>158</v>
      </c>
      <c r="B45" s="27" t="s">
        <v>217</v>
      </c>
      <c r="C45" s="1">
        <v>0</v>
      </c>
      <c r="D45" s="7" t="str">
        <f>IF($B45="N/A","N/A",IF(C45&gt;0,"No",IF(C45&lt;0,"No","Yes")))</f>
        <v>Yes</v>
      </c>
      <c r="E45" s="1">
        <v>0</v>
      </c>
      <c r="F45" s="7" t="str">
        <f>IF($B45="N/A","N/A",IF(E45&gt;0,"No",IF(E45&lt;0,"No","Yes")))</f>
        <v>Yes</v>
      </c>
      <c r="G45" s="1">
        <v>0</v>
      </c>
      <c r="H45" s="7" t="str">
        <f>IF($B45="N/A","N/A",IF(G45&gt;0,"No",IF(G45&lt;0,"No","Yes")))</f>
        <v>Yes</v>
      </c>
      <c r="I45" s="8" t="s">
        <v>1749</v>
      </c>
      <c r="J45" s="8" t="s">
        <v>1749</v>
      </c>
      <c r="K45" s="27" t="s">
        <v>734</v>
      </c>
      <c r="L45" s="87" t="str">
        <f t="shared" si="0"/>
        <v>N/A</v>
      </c>
    </row>
    <row r="46" spans="1:12" x14ac:dyDescent="0.25">
      <c r="A46" s="144" t="s">
        <v>156</v>
      </c>
      <c r="B46" s="23" t="s">
        <v>213</v>
      </c>
      <c r="C46" s="28">
        <v>0</v>
      </c>
      <c r="D46" s="7" t="str">
        <f t="shared" ref="D46:D47" si="4">IF($B46="N/A","N/A",IF(C46&gt;10,"No",IF(C46&lt;-10,"No","Yes")))</f>
        <v>N/A</v>
      </c>
      <c r="E46" s="28">
        <v>0</v>
      </c>
      <c r="F46" s="7" t="str">
        <f t="shared" ref="F46:F47" si="5">IF($B46="N/A","N/A",IF(E46&gt;10,"No",IF(E46&lt;-10,"No","Yes")))</f>
        <v>N/A</v>
      </c>
      <c r="G46" s="28">
        <v>0</v>
      </c>
      <c r="H46" s="7" t="str">
        <f t="shared" ref="H46:H47" si="6">IF($B46="N/A","N/A",IF(G46&gt;10,"No",IF(G46&lt;-10,"No","Yes")))</f>
        <v>N/A</v>
      </c>
      <c r="I46" s="8" t="s">
        <v>1749</v>
      </c>
      <c r="J46" s="8" t="s">
        <v>1749</v>
      </c>
      <c r="K46" s="27" t="s">
        <v>734</v>
      </c>
      <c r="L46" s="87" t="str">
        <f t="shared" si="0"/>
        <v>N/A</v>
      </c>
    </row>
    <row r="47" spans="1:12" x14ac:dyDescent="0.25">
      <c r="A47" s="144" t="s">
        <v>1276</v>
      </c>
      <c r="B47" s="23" t="s">
        <v>213</v>
      </c>
      <c r="C47" s="28" t="s">
        <v>1749</v>
      </c>
      <c r="D47" s="7" t="str">
        <f t="shared" si="4"/>
        <v>N/A</v>
      </c>
      <c r="E47" s="28" t="s">
        <v>1749</v>
      </c>
      <c r="F47" s="7" t="str">
        <f t="shared" si="5"/>
        <v>N/A</v>
      </c>
      <c r="G47" s="28" t="s">
        <v>1749</v>
      </c>
      <c r="H47" s="7" t="str">
        <f t="shared" si="6"/>
        <v>N/A</v>
      </c>
      <c r="I47" s="8" t="s">
        <v>1749</v>
      </c>
      <c r="J47" s="8" t="s">
        <v>1749</v>
      </c>
      <c r="K47" s="27" t="s">
        <v>734</v>
      </c>
      <c r="L47" s="87" t="str">
        <f>IF(J47="Div by 0", "N/A", IF(OR(J47="N/A",K47="N/A"),"N/A", IF(J47&gt;VALUE(MID(K47,1,2)), "No", IF(J47&lt;-1*VALUE(MID(K47,1,2)), "No", "Yes"))))</f>
        <v>N/A</v>
      </c>
    </row>
    <row r="48" spans="1:12" x14ac:dyDescent="0.25">
      <c r="A48" s="144" t="s">
        <v>1475</v>
      </c>
      <c r="B48" s="23" t="s">
        <v>213</v>
      </c>
      <c r="C48" s="28">
        <v>30463.352477</v>
      </c>
      <c r="D48" s="7" t="str">
        <f t="shared" ref="D48:D74" si="7">IF($B48="N/A","N/A",IF(C48&gt;10,"No",IF(C48&lt;-10,"No","Yes")))</f>
        <v>N/A</v>
      </c>
      <c r="E48" s="28">
        <v>34293.140527000003</v>
      </c>
      <c r="F48" s="7" t="str">
        <f t="shared" ref="F48:F74" si="8">IF($B48="N/A","N/A",IF(E48&gt;10,"No",IF(E48&lt;-10,"No","Yes")))</f>
        <v>N/A</v>
      </c>
      <c r="G48" s="28">
        <v>8119.1714285999997</v>
      </c>
      <c r="H48" s="7" t="str">
        <f t="shared" ref="H48:H74" si="9">IF($B48="N/A","N/A",IF(G48&gt;10,"No",IF(G48&lt;-10,"No","Yes")))</f>
        <v>N/A</v>
      </c>
      <c r="I48" s="8">
        <v>12.57</v>
      </c>
      <c r="J48" s="8">
        <v>-76.3</v>
      </c>
      <c r="K48" s="27" t="s">
        <v>734</v>
      </c>
      <c r="L48" s="87" t="str">
        <f t="shared" ref="L48:L74" si="10">IF(J48="Div by 0", "N/A", IF(K48="N/A","N/A", IF(J48&gt;VALUE(MID(K48,1,2)), "No", IF(J48&lt;-1*VALUE(MID(K48,1,2)), "No", "Yes"))))</f>
        <v>No</v>
      </c>
    </row>
    <row r="49" spans="1:12" x14ac:dyDescent="0.25">
      <c r="A49" s="144" t="s">
        <v>1476</v>
      </c>
      <c r="B49" s="23" t="s">
        <v>213</v>
      </c>
      <c r="C49" s="28">
        <v>19451.527342000001</v>
      </c>
      <c r="D49" s="7" t="str">
        <f t="shared" si="7"/>
        <v>N/A</v>
      </c>
      <c r="E49" s="28">
        <v>26527.016568999999</v>
      </c>
      <c r="F49" s="7" t="str">
        <f t="shared" si="8"/>
        <v>N/A</v>
      </c>
      <c r="G49" s="28">
        <v>8047.7682926999996</v>
      </c>
      <c r="H49" s="7" t="str">
        <f t="shared" si="9"/>
        <v>N/A</v>
      </c>
      <c r="I49" s="8">
        <v>36.369999999999997</v>
      </c>
      <c r="J49" s="8">
        <v>-69.7</v>
      </c>
      <c r="K49" s="27" t="s">
        <v>734</v>
      </c>
      <c r="L49" s="87" t="str">
        <f t="shared" si="10"/>
        <v>No</v>
      </c>
    </row>
    <row r="50" spans="1:12" x14ac:dyDescent="0.25">
      <c r="A50" s="144" t="s">
        <v>1477</v>
      </c>
      <c r="B50" s="23" t="s">
        <v>213</v>
      </c>
      <c r="C50" s="28">
        <v>20728.911741</v>
      </c>
      <c r="D50" s="7" t="str">
        <f t="shared" si="7"/>
        <v>N/A</v>
      </c>
      <c r="E50" s="28">
        <v>21883.691995000001</v>
      </c>
      <c r="F50" s="7" t="str">
        <f t="shared" si="8"/>
        <v>N/A</v>
      </c>
      <c r="G50" s="28">
        <v>8899.5833332999991</v>
      </c>
      <c r="H50" s="7" t="str">
        <f t="shared" si="9"/>
        <v>N/A</v>
      </c>
      <c r="I50" s="8">
        <v>5.5709999999999997</v>
      </c>
      <c r="J50" s="8">
        <v>-59.3</v>
      </c>
      <c r="K50" s="27" t="s">
        <v>734</v>
      </c>
      <c r="L50" s="87" t="str">
        <f t="shared" si="10"/>
        <v>No</v>
      </c>
    </row>
    <row r="51" spans="1:12" x14ac:dyDescent="0.25">
      <c r="A51" s="144" t="s">
        <v>1478</v>
      </c>
      <c r="B51" s="23" t="s">
        <v>213</v>
      </c>
      <c r="C51" s="28">
        <v>5106.0419441000004</v>
      </c>
      <c r="D51" s="7" t="str">
        <f t="shared" si="7"/>
        <v>N/A</v>
      </c>
      <c r="E51" s="28">
        <v>6883.567583</v>
      </c>
      <c r="F51" s="7" t="str">
        <f t="shared" si="8"/>
        <v>N/A</v>
      </c>
      <c r="G51" s="28">
        <v>3465.0540541</v>
      </c>
      <c r="H51" s="7" t="str">
        <f t="shared" si="9"/>
        <v>N/A</v>
      </c>
      <c r="I51" s="8">
        <v>34.81</v>
      </c>
      <c r="J51" s="8">
        <v>-49.7</v>
      </c>
      <c r="K51" s="27" t="s">
        <v>734</v>
      </c>
      <c r="L51" s="87" t="str">
        <f t="shared" si="10"/>
        <v>No</v>
      </c>
    </row>
    <row r="52" spans="1:12" x14ac:dyDescent="0.25">
      <c r="A52" s="144" t="s">
        <v>1479</v>
      </c>
      <c r="B52" s="23" t="s">
        <v>213</v>
      </c>
      <c r="C52" s="28">
        <v>35083.617839999999</v>
      </c>
      <c r="D52" s="7" t="str">
        <f t="shared" si="7"/>
        <v>N/A</v>
      </c>
      <c r="E52" s="28">
        <v>39135.723490999997</v>
      </c>
      <c r="F52" s="7" t="str">
        <f t="shared" si="8"/>
        <v>N/A</v>
      </c>
      <c r="G52" s="28">
        <v>8050.5366817000004</v>
      </c>
      <c r="H52" s="7" t="str">
        <f t="shared" si="9"/>
        <v>N/A</v>
      </c>
      <c r="I52" s="8">
        <v>11.55</v>
      </c>
      <c r="J52" s="8">
        <v>-79.400000000000006</v>
      </c>
      <c r="K52" s="27" t="s">
        <v>734</v>
      </c>
      <c r="L52" s="87" t="str">
        <f t="shared" si="10"/>
        <v>No</v>
      </c>
    </row>
    <row r="53" spans="1:12" x14ac:dyDescent="0.25">
      <c r="A53" s="144" t="s">
        <v>1480</v>
      </c>
      <c r="B53" s="23" t="s">
        <v>213</v>
      </c>
      <c r="C53" s="28" t="s">
        <v>1749</v>
      </c>
      <c r="D53" s="7" t="str">
        <f t="shared" si="7"/>
        <v>N/A</v>
      </c>
      <c r="E53" s="28" t="s">
        <v>1749</v>
      </c>
      <c r="F53" s="7" t="str">
        <f t="shared" si="8"/>
        <v>N/A</v>
      </c>
      <c r="G53" s="28" t="s">
        <v>1749</v>
      </c>
      <c r="H53" s="7" t="str">
        <f t="shared" si="9"/>
        <v>N/A</v>
      </c>
      <c r="I53" s="8" t="s">
        <v>1749</v>
      </c>
      <c r="J53" s="8" t="s">
        <v>1749</v>
      </c>
      <c r="K53" s="27" t="s">
        <v>734</v>
      </c>
      <c r="L53" s="87" t="str">
        <f t="shared" si="10"/>
        <v>N/A</v>
      </c>
    </row>
    <row r="54" spans="1:12" x14ac:dyDescent="0.25">
      <c r="A54" s="144" t="s">
        <v>1481</v>
      </c>
      <c r="B54" s="23" t="s">
        <v>213</v>
      </c>
      <c r="C54" s="28">
        <v>30413.075871000001</v>
      </c>
      <c r="D54" s="7" t="str">
        <f t="shared" si="7"/>
        <v>N/A</v>
      </c>
      <c r="E54" s="28">
        <v>39681.560479</v>
      </c>
      <c r="F54" s="7" t="str">
        <f t="shared" si="8"/>
        <v>N/A</v>
      </c>
      <c r="G54" s="28">
        <v>6876.2529032000002</v>
      </c>
      <c r="H54" s="7" t="str">
        <f t="shared" si="9"/>
        <v>N/A</v>
      </c>
      <c r="I54" s="8">
        <v>30.48</v>
      </c>
      <c r="J54" s="8">
        <v>-82.7</v>
      </c>
      <c r="K54" s="27" t="s">
        <v>734</v>
      </c>
      <c r="L54" s="87" t="str">
        <f t="shared" si="10"/>
        <v>No</v>
      </c>
    </row>
    <row r="55" spans="1:12" x14ac:dyDescent="0.25">
      <c r="A55" s="144" t="s">
        <v>1482</v>
      </c>
      <c r="B55" s="23" t="s">
        <v>213</v>
      </c>
      <c r="C55" s="28">
        <v>43061.052118</v>
      </c>
      <c r="D55" s="7" t="str">
        <f t="shared" si="7"/>
        <v>N/A</v>
      </c>
      <c r="E55" s="28">
        <v>59551.428330000002</v>
      </c>
      <c r="F55" s="7" t="str">
        <f t="shared" si="8"/>
        <v>N/A</v>
      </c>
      <c r="G55" s="28">
        <v>9716.1578946999998</v>
      </c>
      <c r="H55" s="7" t="str">
        <f t="shared" si="9"/>
        <v>N/A</v>
      </c>
      <c r="I55" s="8">
        <v>38.299999999999997</v>
      </c>
      <c r="J55" s="8">
        <v>-83.7</v>
      </c>
      <c r="K55" s="27" t="s">
        <v>734</v>
      </c>
      <c r="L55" s="87" t="str">
        <f t="shared" si="10"/>
        <v>No</v>
      </c>
    </row>
    <row r="56" spans="1:12" x14ac:dyDescent="0.25">
      <c r="A56" s="144" t="s">
        <v>1483</v>
      </c>
      <c r="B56" s="23" t="s">
        <v>213</v>
      </c>
      <c r="C56" s="28">
        <v>12435.073681</v>
      </c>
      <c r="D56" s="7" t="str">
        <f t="shared" si="7"/>
        <v>N/A</v>
      </c>
      <c r="E56" s="28">
        <v>12674.270332</v>
      </c>
      <c r="F56" s="7" t="str">
        <f t="shared" si="8"/>
        <v>N/A</v>
      </c>
      <c r="G56" s="28">
        <v>2348.969697</v>
      </c>
      <c r="H56" s="7" t="str">
        <f t="shared" si="9"/>
        <v>N/A</v>
      </c>
      <c r="I56" s="8">
        <v>1.9239999999999999</v>
      </c>
      <c r="J56" s="8">
        <v>-81.5</v>
      </c>
      <c r="K56" s="27" t="s">
        <v>734</v>
      </c>
      <c r="L56" s="87" t="str">
        <f t="shared" si="10"/>
        <v>No</v>
      </c>
    </row>
    <row r="57" spans="1:12" x14ac:dyDescent="0.25">
      <c r="A57" s="144" t="s">
        <v>1484</v>
      </c>
      <c r="B57" s="23" t="s">
        <v>213</v>
      </c>
      <c r="C57" s="28">
        <v>6989.6552573999998</v>
      </c>
      <c r="D57" s="7" t="str">
        <f t="shared" si="7"/>
        <v>N/A</v>
      </c>
      <c r="E57" s="28">
        <v>7787.3583399999998</v>
      </c>
      <c r="F57" s="7" t="str">
        <f t="shared" si="8"/>
        <v>N/A</v>
      </c>
      <c r="G57" s="28">
        <v>4430.7222222</v>
      </c>
      <c r="H57" s="7" t="str">
        <f t="shared" si="9"/>
        <v>N/A</v>
      </c>
      <c r="I57" s="8">
        <v>11.41</v>
      </c>
      <c r="J57" s="8">
        <v>-43.1</v>
      </c>
      <c r="K57" s="27" t="s">
        <v>734</v>
      </c>
      <c r="L57" s="87" t="str">
        <f t="shared" si="10"/>
        <v>No</v>
      </c>
    </row>
    <row r="58" spans="1:12" x14ac:dyDescent="0.25">
      <c r="A58" s="144" t="s">
        <v>1485</v>
      </c>
      <c r="B58" s="23" t="s">
        <v>213</v>
      </c>
      <c r="C58" s="28">
        <v>33687.576377999998</v>
      </c>
      <c r="D58" s="7" t="str">
        <f t="shared" si="7"/>
        <v>N/A</v>
      </c>
      <c r="E58" s="28">
        <v>43217.361985000003</v>
      </c>
      <c r="F58" s="7" t="str">
        <f t="shared" si="8"/>
        <v>N/A</v>
      </c>
      <c r="G58" s="28">
        <v>7853.8096234000004</v>
      </c>
      <c r="H58" s="7" t="str">
        <f t="shared" si="9"/>
        <v>N/A</v>
      </c>
      <c r="I58" s="8">
        <v>28.29</v>
      </c>
      <c r="J58" s="8">
        <v>-81.8</v>
      </c>
      <c r="K58" s="27" t="s">
        <v>734</v>
      </c>
      <c r="L58" s="87" t="str">
        <f t="shared" si="10"/>
        <v>No</v>
      </c>
    </row>
    <row r="59" spans="1:12" x14ac:dyDescent="0.25">
      <c r="A59" s="144" t="s">
        <v>1486</v>
      </c>
      <c r="B59" s="23" t="s">
        <v>213</v>
      </c>
      <c r="C59" s="28" t="s">
        <v>1749</v>
      </c>
      <c r="D59" s="7" t="str">
        <f t="shared" si="7"/>
        <v>N/A</v>
      </c>
      <c r="E59" s="28" t="s">
        <v>1749</v>
      </c>
      <c r="F59" s="7" t="str">
        <f t="shared" si="8"/>
        <v>N/A</v>
      </c>
      <c r="G59" s="28" t="s">
        <v>1749</v>
      </c>
      <c r="H59" s="7" t="str">
        <f t="shared" si="9"/>
        <v>N/A</v>
      </c>
      <c r="I59" s="8" t="s">
        <v>1749</v>
      </c>
      <c r="J59" s="8" t="s">
        <v>1749</v>
      </c>
      <c r="K59" s="27" t="s">
        <v>734</v>
      </c>
      <c r="L59" s="87" t="str">
        <f t="shared" si="10"/>
        <v>N/A</v>
      </c>
    </row>
    <row r="60" spans="1:12" x14ac:dyDescent="0.25">
      <c r="A60" s="144" t="s">
        <v>1487</v>
      </c>
      <c r="B60" s="23" t="s">
        <v>213</v>
      </c>
      <c r="C60" s="28">
        <v>3060.8027044999999</v>
      </c>
      <c r="D60" s="7" t="str">
        <f t="shared" si="7"/>
        <v>N/A</v>
      </c>
      <c r="E60" s="28">
        <v>3514.6812524000002</v>
      </c>
      <c r="F60" s="7" t="str">
        <f t="shared" si="8"/>
        <v>N/A</v>
      </c>
      <c r="G60" s="28">
        <v>322.79283019000002</v>
      </c>
      <c r="H60" s="7" t="str">
        <f t="shared" si="9"/>
        <v>N/A</v>
      </c>
      <c r="I60" s="8">
        <v>14.83</v>
      </c>
      <c r="J60" s="8">
        <v>-90.8</v>
      </c>
      <c r="K60" s="27" t="s">
        <v>734</v>
      </c>
      <c r="L60" s="87" t="str">
        <f t="shared" si="10"/>
        <v>No</v>
      </c>
    </row>
    <row r="61" spans="1:12" x14ac:dyDescent="0.25">
      <c r="A61" s="144" t="s">
        <v>1488</v>
      </c>
      <c r="B61" s="23" t="s">
        <v>213</v>
      </c>
      <c r="C61" s="28">
        <v>2408.1943768000001</v>
      </c>
      <c r="D61" s="7" t="str">
        <f t="shared" si="7"/>
        <v>N/A</v>
      </c>
      <c r="E61" s="28">
        <v>2815.1636942999999</v>
      </c>
      <c r="F61" s="7" t="str">
        <f t="shared" si="8"/>
        <v>N/A</v>
      </c>
      <c r="G61" s="28">
        <v>154.01798174999999</v>
      </c>
      <c r="H61" s="7" t="str">
        <f t="shared" si="9"/>
        <v>N/A</v>
      </c>
      <c r="I61" s="8">
        <v>16.899999999999999</v>
      </c>
      <c r="J61" s="8">
        <v>-94.5</v>
      </c>
      <c r="K61" s="27" t="s">
        <v>734</v>
      </c>
      <c r="L61" s="87" t="str">
        <f t="shared" si="10"/>
        <v>No</v>
      </c>
    </row>
    <row r="62" spans="1:12" x14ac:dyDescent="0.25">
      <c r="A62" s="144" t="s">
        <v>1489</v>
      </c>
      <c r="B62" s="23" t="s">
        <v>213</v>
      </c>
      <c r="C62" s="28" t="s">
        <v>1749</v>
      </c>
      <c r="D62" s="7" t="str">
        <f t="shared" si="7"/>
        <v>N/A</v>
      </c>
      <c r="E62" s="28" t="s">
        <v>1749</v>
      </c>
      <c r="F62" s="7" t="str">
        <f t="shared" si="8"/>
        <v>N/A</v>
      </c>
      <c r="G62" s="28" t="s">
        <v>1749</v>
      </c>
      <c r="H62" s="7" t="str">
        <f t="shared" si="9"/>
        <v>N/A</v>
      </c>
      <c r="I62" s="8" t="s">
        <v>1749</v>
      </c>
      <c r="J62" s="8" t="s">
        <v>1749</v>
      </c>
      <c r="K62" s="27" t="s">
        <v>734</v>
      </c>
      <c r="L62" s="87" t="str">
        <f t="shared" si="10"/>
        <v>N/A</v>
      </c>
    </row>
    <row r="63" spans="1:12" ht="25" x14ac:dyDescent="0.25">
      <c r="A63" s="144" t="s">
        <v>1490</v>
      </c>
      <c r="B63" s="23" t="s">
        <v>213</v>
      </c>
      <c r="C63" s="28">
        <v>2411.3813442999999</v>
      </c>
      <c r="D63" s="7" t="str">
        <f t="shared" si="7"/>
        <v>N/A</v>
      </c>
      <c r="E63" s="28">
        <v>3138.9610493</v>
      </c>
      <c r="F63" s="7" t="str">
        <f t="shared" si="8"/>
        <v>N/A</v>
      </c>
      <c r="G63" s="28">
        <v>110.80701754</v>
      </c>
      <c r="H63" s="7" t="str">
        <f t="shared" si="9"/>
        <v>N/A</v>
      </c>
      <c r="I63" s="8">
        <v>30.17</v>
      </c>
      <c r="J63" s="8">
        <v>-96.5</v>
      </c>
      <c r="K63" s="27" t="s">
        <v>734</v>
      </c>
      <c r="L63" s="87" t="str">
        <f t="shared" si="10"/>
        <v>No</v>
      </c>
    </row>
    <row r="64" spans="1:12" x14ac:dyDescent="0.25">
      <c r="A64" s="144" t="s">
        <v>1491</v>
      </c>
      <c r="B64" s="23" t="s">
        <v>213</v>
      </c>
      <c r="C64" s="28">
        <v>3565.9335305999998</v>
      </c>
      <c r="D64" s="7" t="str">
        <f t="shared" si="7"/>
        <v>N/A</v>
      </c>
      <c r="E64" s="28">
        <v>3442.7266696000002</v>
      </c>
      <c r="F64" s="7" t="str">
        <f t="shared" si="8"/>
        <v>N/A</v>
      </c>
      <c r="G64" s="28">
        <v>250.26696833</v>
      </c>
      <c r="H64" s="7" t="str">
        <f t="shared" si="9"/>
        <v>N/A</v>
      </c>
      <c r="I64" s="8">
        <v>-3.46</v>
      </c>
      <c r="J64" s="8">
        <v>-92.7</v>
      </c>
      <c r="K64" s="27" t="s">
        <v>734</v>
      </c>
      <c r="L64" s="87" t="str">
        <f t="shared" si="10"/>
        <v>No</v>
      </c>
    </row>
    <row r="65" spans="1:12" x14ac:dyDescent="0.25">
      <c r="A65" s="144" t="s">
        <v>1492</v>
      </c>
      <c r="B65" s="23" t="s">
        <v>213</v>
      </c>
      <c r="C65" s="28">
        <v>5661.9646934000002</v>
      </c>
      <c r="D65" s="7" t="str">
        <f t="shared" si="7"/>
        <v>N/A</v>
      </c>
      <c r="E65" s="28">
        <v>6156.9245198999997</v>
      </c>
      <c r="F65" s="7" t="str">
        <f t="shared" si="8"/>
        <v>N/A</v>
      </c>
      <c r="G65" s="28">
        <v>1189.6776119000001</v>
      </c>
      <c r="H65" s="7" t="str">
        <f t="shared" si="9"/>
        <v>N/A</v>
      </c>
      <c r="I65" s="8">
        <v>8.7420000000000009</v>
      </c>
      <c r="J65" s="8">
        <v>-80.7</v>
      </c>
      <c r="K65" s="27" t="s">
        <v>734</v>
      </c>
      <c r="L65" s="87" t="str">
        <f t="shared" si="10"/>
        <v>No</v>
      </c>
    </row>
    <row r="66" spans="1:12" x14ac:dyDescent="0.25">
      <c r="A66" s="144" t="s">
        <v>1493</v>
      </c>
      <c r="B66" s="23" t="s">
        <v>213</v>
      </c>
      <c r="C66" s="28">
        <v>4952.9360292000001</v>
      </c>
      <c r="D66" s="7" t="str">
        <f t="shared" si="7"/>
        <v>N/A</v>
      </c>
      <c r="E66" s="28">
        <v>7752.6760019000003</v>
      </c>
      <c r="F66" s="7" t="str">
        <f t="shared" si="8"/>
        <v>N/A</v>
      </c>
      <c r="G66" s="28">
        <v>236.23529411999999</v>
      </c>
      <c r="H66" s="7" t="str">
        <f t="shared" si="9"/>
        <v>N/A</v>
      </c>
      <c r="I66" s="8">
        <v>56.53</v>
      </c>
      <c r="J66" s="8">
        <v>-97</v>
      </c>
      <c r="K66" s="27" t="s">
        <v>734</v>
      </c>
      <c r="L66" s="87" t="str">
        <f t="shared" si="10"/>
        <v>No</v>
      </c>
    </row>
    <row r="67" spans="1:12" x14ac:dyDescent="0.25">
      <c r="A67" s="144" t="s">
        <v>1494</v>
      </c>
      <c r="B67" s="23" t="s">
        <v>213</v>
      </c>
      <c r="C67" s="28" t="s">
        <v>1749</v>
      </c>
      <c r="D67" s="7" t="str">
        <f t="shared" si="7"/>
        <v>N/A</v>
      </c>
      <c r="E67" s="28" t="s">
        <v>1749</v>
      </c>
      <c r="F67" s="7" t="str">
        <f t="shared" si="8"/>
        <v>N/A</v>
      </c>
      <c r="G67" s="28" t="s">
        <v>1749</v>
      </c>
      <c r="H67" s="7" t="str">
        <f t="shared" si="9"/>
        <v>N/A</v>
      </c>
      <c r="I67" s="8" t="s">
        <v>1749</v>
      </c>
      <c r="J67" s="8" t="s">
        <v>1749</v>
      </c>
      <c r="K67" s="27" t="s">
        <v>734</v>
      </c>
      <c r="L67" s="87" t="str">
        <f t="shared" si="10"/>
        <v>N/A</v>
      </c>
    </row>
    <row r="68" spans="1:12" x14ac:dyDescent="0.25">
      <c r="A68" s="144" t="s">
        <v>1495</v>
      </c>
      <c r="B68" s="23" t="s">
        <v>213</v>
      </c>
      <c r="C68" s="28">
        <v>4968.2966718999996</v>
      </c>
      <c r="D68" s="7" t="str">
        <f t="shared" si="7"/>
        <v>N/A</v>
      </c>
      <c r="E68" s="28">
        <v>5290.9208206000003</v>
      </c>
      <c r="F68" s="7" t="str">
        <f t="shared" si="8"/>
        <v>N/A</v>
      </c>
      <c r="G68" s="28">
        <v>699.17207791999999</v>
      </c>
      <c r="H68" s="7" t="str">
        <f t="shared" si="9"/>
        <v>N/A</v>
      </c>
      <c r="I68" s="8">
        <v>6.4939999999999998</v>
      </c>
      <c r="J68" s="8">
        <v>-86.8</v>
      </c>
      <c r="K68" s="27" t="s">
        <v>734</v>
      </c>
      <c r="L68" s="87" t="str">
        <f t="shared" si="10"/>
        <v>No</v>
      </c>
    </row>
    <row r="69" spans="1:12" x14ac:dyDescent="0.25">
      <c r="A69" s="144" t="s">
        <v>1496</v>
      </c>
      <c r="B69" s="23" t="s">
        <v>213</v>
      </c>
      <c r="C69" s="28">
        <v>4143.1628850999996</v>
      </c>
      <c r="D69" s="7" t="str">
        <f t="shared" si="7"/>
        <v>N/A</v>
      </c>
      <c r="E69" s="28">
        <v>4402.4763105000002</v>
      </c>
      <c r="F69" s="7" t="str">
        <f t="shared" si="8"/>
        <v>N/A</v>
      </c>
      <c r="G69" s="28">
        <v>356.83111905999999</v>
      </c>
      <c r="H69" s="7" t="str">
        <f t="shared" si="9"/>
        <v>N/A</v>
      </c>
      <c r="I69" s="8">
        <v>6.2590000000000003</v>
      </c>
      <c r="J69" s="8">
        <v>-91.9</v>
      </c>
      <c r="K69" s="27" t="s">
        <v>734</v>
      </c>
      <c r="L69" s="87" t="str">
        <f t="shared" si="10"/>
        <v>No</v>
      </c>
    </row>
    <row r="70" spans="1:12" x14ac:dyDescent="0.25">
      <c r="A70" s="144" t="s">
        <v>1497</v>
      </c>
      <c r="B70" s="23" t="s">
        <v>213</v>
      </c>
      <c r="C70" s="28" t="s">
        <v>1749</v>
      </c>
      <c r="D70" s="7" t="str">
        <f t="shared" si="7"/>
        <v>N/A</v>
      </c>
      <c r="E70" s="28" t="s">
        <v>1749</v>
      </c>
      <c r="F70" s="7" t="str">
        <f t="shared" si="8"/>
        <v>N/A</v>
      </c>
      <c r="G70" s="28" t="s">
        <v>1749</v>
      </c>
      <c r="H70" s="7" t="str">
        <f t="shared" si="9"/>
        <v>N/A</v>
      </c>
      <c r="I70" s="8" t="s">
        <v>1749</v>
      </c>
      <c r="J70" s="8" t="s">
        <v>1749</v>
      </c>
      <c r="K70" s="27" t="s">
        <v>734</v>
      </c>
      <c r="L70" s="87" t="str">
        <f t="shared" si="10"/>
        <v>N/A</v>
      </c>
    </row>
    <row r="71" spans="1:12" ht="25" x14ac:dyDescent="0.25">
      <c r="A71" s="144" t="s">
        <v>1498</v>
      </c>
      <c r="B71" s="23" t="s">
        <v>213</v>
      </c>
      <c r="C71" s="28">
        <v>3267.3506891000002</v>
      </c>
      <c r="D71" s="7" t="str">
        <f t="shared" si="7"/>
        <v>N/A</v>
      </c>
      <c r="E71" s="28">
        <v>5425.4669604000001</v>
      </c>
      <c r="F71" s="7" t="str">
        <f t="shared" si="8"/>
        <v>N/A</v>
      </c>
      <c r="G71" s="28">
        <v>167.16666667000001</v>
      </c>
      <c r="H71" s="7" t="str">
        <f t="shared" si="9"/>
        <v>N/A</v>
      </c>
      <c r="I71" s="8">
        <v>66.05</v>
      </c>
      <c r="J71" s="8">
        <v>-96.9</v>
      </c>
      <c r="K71" s="27" t="s">
        <v>734</v>
      </c>
      <c r="L71" s="87" t="str">
        <f t="shared" si="10"/>
        <v>No</v>
      </c>
    </row>
    <row r="72" spans="1:12" x14ac:dyDescent="0.25">
      <c r="A72" s="144" t="s">
        <v>1499</v>
      </c>
      <c r="B72" s="23" t="s">
        <v>213</v>
      </c>
      <c r="C72" s="28">
        <v>5229.1899455000002</v>
      </c>
      <c r="D72" s="7" t="str">
        <f t="shared" si="7"/>
        <v>N/A</v>
      </c>
      <c r="E72" s="28">
        <v>7350.2086391000003</v>
      </c>
      <c r="F72" s="7" t="str">
        <f t="shared" si="8"/>
        <v>N/A</v>
      </c>
      <c r="G72" s="28">
        <v>1993.4811321</v>
      </c>
      <c r="H72" s="7" t="str">
        <f t="shared" si="9"/>
        <v>N/A</v>
      </c>
      <c r="I72" s="8">
        <v>40.56</v>
      </c>
      <c r="J72" s="8">
        <v>-72.900000000000006</v>
      </c>
      <c r="K72" s="27" t="s">
        <v>734</v>
      </c>
      <c r="L72" s="87" t="str">
        <f t="shared" si="10"/>
        <v>No</v>
      </c>
    </row>
    <row r="73" spans="1:12" x14ac:dyDescent="0.25">
      <c r="A73" s="144" t="s">
        <v>1500</v>
      </c>
      <c r="B73" s="23" t="s">
        <v>213</v>
      </c>
      <c r="C73" s="28">
        <v>5738.6712660000003</v>
      </c>
      <c r="D73" s="7" t="str">
        <f t="shared" si="7"/>
        <v>N/A</v>
      </c>
      <c r="E73" s="28">
        <v>5912.2965186000001</v>
      </c>
      <c r="F73" s="7" t="str">
        <f t="shared" si="8"/>
        <v>N/A</v>
      </c>
      <c r="G73" s="28">
        <v>822.59926695000001</v>
      </c>
      <c r="H73" s="7" t="str">
        <f t="shared" si="9"/>
        <v>N/A</v>
      </c>
      <c r="I73" s="8">
        <v>3.0259999999999998</v>
      </c>
      <c r="J73" s="8">
        <v>-86.1</v>
      </c>
      <c r="K73" s="27" t="s">
        <v>734</v>
      </c>
      <c r="L73" s="87" t="str">
        <f t="shared" si="10"/>
        <v>No</v>
      </c>
    </row>
    <row r="74" spans="1:12" x14ac:dyDescent="0.25">
      <c r="A74" s="144" t="s">
        <v>1501</v>
      </c>
      <c r="B74" s="23" t="s">
        <v>213</v>
      </c>
      <c r="C74" s="28" t="s">
        <v>1749</v>
      </c>
      <c r="D74" s="7" t="str">
        <f t="shared" si="7"/>
        <v>N/A</v>
      </c>
      <c r="E74" s="28" t="s">
        <v>1749</v>
      </c>
      <c r="F74" s="7" t="str">
        <f t="shared" si="8"/>
        <v>N/A</v>
      </c>
      <c r="G74" s="28" t="s">
        <v>1749</v>
      </c>
      <c r="H74" s="7" t="str">
        <f t="shared" si="9"/>
        <v>N/A</v>
      </c>
      <c r="I74" s="8" t="s">
        <v>1749</v>
      </c>
      <c r="J74" s="8" t="s">
        <v>1749</v>
      </c>
      <c r="K74" s="27" t="s">
        <v>734</v>
      </c>
      <c r="L74" s="87" t="str">
        <f t="shared" si="10"/>
        <v>N/A</v>
      </c>
    </row>
    <row r="75" spans="1:12" x14ac:dyDescent="0.25">
      <c r="A75" s="144" t="s">
        <v>1583</v>
      </c>
      <c r="B75" s="23" t="s">
        <v>213</v>
      </c>
      <c r="C75" s="28">
        <v>742627825</v>
      </c>
      <c r="D75" s="7" t="str">
        <f t="shared" ref="D75:D144" si="11">IF($B75="N/A","N/A",IF(C75&gt;10,"No",IF(C75&lt;-10,"No","Yes")))</f>
        <v>N/A</v>
      </c>
      <c r="E75" s="28">
        <v>774457874</v>
      </c>
      <c r="F75" s="7" t="str">
        <f t="shared" ref="F75:F144" si="12">IF($B75="N/A","N/A",IF(E75&gt;10,"No",IF(E75&lt;-10,"No","Yes")))</f>
        <v>N/A</v>
      </c>
      <c r="G75" s="28">
        <v>859393341</v>
      </c>
      <c r="H75" s="7" t="str">
        <f t="shared" ref="H75:H144" si="13">IF($B75="N/A","N/A",IF(G75&gt;10,"No",IF(G75&lt;-10,"No","Yes")))</f>
        <v>N/A</v>
      </c>
      <c r="I75" s="8">
        <v>4.2859999999999996</v>
      </c>
      <c r="J75" s="8">
        <v>10.97</v>
      </c>
      <c r="K75" s="27" t="s">
        <v>734</v>
      </c>
      <c r="L75" s="87" t="str">
        <f t="shared" ref="L75:L135" si="14">IF(J75="Div by 0", "N/A", IF(K75="N/A","N/A", IF(J75&gt;VALUE(MID(K75,1,2)), "No", IF(J75&lt;-1*VALUE(MID(K75,1,2)), "No", "Yes"))))</f>
        <v>Yes</v>
      </c>
    </row>
    <row r="76" spans="1:12" x14ac:dyDescent="0.25">
      <c r="A76" s="144" t="s">
        <v>595</v>
      </c>
      <c r="B76" s="23" t="s">
        <v>213</v>
      </c>
      <c r="C76" s="24">
        <v>86012</v>
      </c>
      <c r="D76" s="7" t="str">
        <f t="shared" si="11"/>
        <v>N/A</v>
      </c>
      <c r="E76" s="24">
        <v>82928</v>
      </c>
      <c r="F76" s="7" t="str">
        <f t="shared" si="12"/>
        <v>N/A</v>
      </c>
      <c r="G76" s="24">
        <v>85897</v>
      </c>
      <c r="H76" s="7" t="str">
        <f t="shared" si="13"/>
        <v>N/A</v>
      </c>
      <c r="I76" s="8">
        <v>-3.59</v>
      </c>
      <c r="J76" s="8">
        <v>3.58</v>
      </c>
      <c r="K76" s="27" t="s">
        <v>734</v>
      </c>
      <c r="L76" s="87" t="str">
        <f t="shared" si="14"/>
        <v>Yes</v>
      </c>
    </row>
    <row r="77" spans="1:12" x14ac:dyDescent="0.25">
      <c r="A77" s="144" t="s">
        <v>1410</v>
      </c>
      <c r="B77" s="23" t="s">
        <v>213</v>
      </c>
      <c r="C77" s="28">
        <v>8634.0025229000003</v>
      </c>
      <c r="D77" s="7" t="str">
        <f t="shared" si="11"/>
        <v>N/A</v>
      </c>
      <c r="E77" s="28">
        <v>9338.9189900000001</v>
      </c>
      <c r="F77" s="7" t="str">
        <f t="shared" si="12"/>
        <v>N/A</v>
      </c>
      <c r="G77" s="28">
        <v>10004.928472</v>
      </c>
      <c r="H77" s="7" t="str">
        <f t="shared" si="13"/>
        <v>N/A</v>
      </c>
      <c r="I77" s="8">
        <v>8.1639999999999997</v>
      </c>
      <c r="J77" s="8">
        <v>7.1319999999999997</v>
      </c>
      <c r="K77" s="27" t="s">
        <v>734</v>
      </c>
      <c r="L77" s="87" t="str">
        <f t="shared" si="14"/>
        <v>Yes</v>
      </c>
    </row>
    <row r="78" spans="1:12" x14ac:dyDescent="0.25">
      <c r="A78" s="144" t="s">
        <v>1411</v>
      </c>
      <c r="B78" s="23" t="s">
        <v>213</v>
      </c>
      <c r="C78" s="24">
        <v>5.6529554015999999</v>
      </c>
      <c r="D78" s="7" t="str">
        <f t="shared" si="11"/>
        <v>N/A</v>
      </c>
      <c r="E78" s="24">
        <v>5.6336460543999998</v>
      </c>
      <c r="F78" s="7" t="str">
        <f t="shared" si="12"/>
        <v>N/A</v>
      </c>
      <c r="G78" s="24">
        <v>5.6334447069999998</v>
      </c>
      <c r="H78" s="7" t="str">
        <f t="shared" si="13"/>
        <v>N/A</v>
      </c>
      <c r="I78" s="8">
        <v>-0.34200000000000003</v>
      </c>
      <c r="J78" s="8">
        <v>-4.0000000000000001E-3</v>
      </c>
      <c r="K78" s="27" t="s">
        <v>734</v>
      </c>
      <c r="L78" s="87" t="str">
        <f t="shared" si="14"/>
        <v>Yes</v>
      </c>
    </row>
    <row r="79" spans="1:12" x14ac:dyDescent="0.25">
      <c r="A79" s="144" t="s">
        <v>596</v>
      </c>
      <c r="B79" s="23" t="s">
        <v>213</v>
      </c>
      <c r="C79" s="28">
        <v>13528062</v>
      </c>
      <c r="D79" s="7" t="str">
        <f t="shared" si="11"/>
        <v>N/A</v>
      </c>
      <c r="E79" s="28">
        <v>14949860</v>
      </c>
      <c r="F79" s="7" t="str">
        <f t="shared" si="12"/>
        <v>N/A</v>
      </c>
      <c r="G79" s="28">
        <v>18118977</v>
      </c>
      <c r="H79" s="7" t="str">
        <f t="shared" si="13"/>
        <v>N/A</v>
      </c>
      <c r="I79" s="8">
        <v>10.51</v>
      </c>
      <c r="J79" s="8">
        <v>21.2</v>
      </c>
      <c r="K79" s="27" t="s">
        <v>734</v>
      </c>
      <c r="L79" s="87" t="str">
        <f t="shared" si="14"/>
        <v>Yes</v>
      </c>
    </row>
    <row r="80" spans="1:12" x14ac:dyDescent="0.25">
      <c r="A80" s="144" t="s">
        <v>597</v>
      </c>
      <c r="B80" s="23" t="s">
        <v>213</v>
      </c>
      <c r="C80" s="24">
        <v>110</v>
      </c>
      <c r="D80" s="7" t="str">
        <f t="shared" si="11"/>
        <v>N/A</v>
      </c>
      <c r="E80" s="24">
        <v>93</v>
      </c>
      <c r="F80" s="7" t="str">
        <f t="shared" si="12"/>
        <v>N/A</v>
      </c>
      <c r="G80" s="24">
        <v>88</v>
      </c>
      <c r="H80" s="7" t="str">
        <f t="shared" si="13"/>
        <v>N/A</v>
      </c>
      <c r="I80" s="8">
        <v>-15.5</v>
      </c>
      <c r="J80" s="8">
        <v>-5.38</v>
      </c>
      <c r="K80" s="27" t="s">
        <v>734</v>
      </c>
      <c r="L80" s="87" t="str">
        <f t="shared" si="14"/>
        <v>Yes</v>
      </c>
    </row>
    <row r="81" spans="1:12" x14ac:dyDescent="0.25">
      <c r="A81" s="144" t="s">
        <v>1412</v>
      </c>
      <c r="B81" s="23" t="s">
        <v>213</v>
      </c>
      <c r="C81" s="28">
        <v>122982.38182</v>
      </c>
      <c r="D81" s="7" t="str">
        <f t="shared" si="11"/>
        <v>N/A</v>
      </c>
      <c r="E81" s="28">
        <v>160751.18280000001</v>
      </c>
      <c r="F81" s="7" t="str">
        <f t="shared" si="12"/>
        <v>N/A</v>
      </c>
      <c r="G81" s="28">
        <v>205897.46591</v>
      </c>
      <c r="H81" s="7" t="str">
        <f t="shared" si="13"/>
        <v>N/A</v>
      </c>
      <c r="I81" s="8">
        <v>30.71</v>
      </c>
      <c r="J81" s="8">
        <v>28.08</v>
      </c>
      <c r="K81" s="27" t="s">
        <v>734</v>
      </c>
      <c r="L81" s="87" t="str">
        <f t="shared" si="14"/>
        <v>Yes</v>
      </c>
    </row>
    <row r="82" spans="1:12" ht="25" x14ac:dyDescent="0.25">
      <c r="A82" s="144" t="s">
        <v>598</v>
      </c>
      <c r="B82" s="23" t="s">
        <v>213</v>
      </c>
      <c r="C82" s="28">
        <v>52068034</v>
      </c>
      <c r="D82" s="7" t="str">
        <f t="shared" si="11"/>
        <v>N/A</v>
      </c>
      <c r="E82" s="28">
        <v>129187299</v>
      </c>
      <c r="F82" s="7" t="str">
        <f t="shared" si="12"/>
        <v>N/A</v>
      </c>
      <c r="G82" s="28">
        <v>77561117</v>
      </c>
      <c r="H82" s="7" t="str">
        <f t="shared" si="13"/>
        <v>N/A</v>
      </c>
      <c r="I82" s="8">
        <v>148.1</v>
      </c>
      <c r="J82" s="8">
        <v>-40</v>
      </c>
      <c r="K82" s="27" t="s">
        <v>734</v>
      </c>
      <c r="L82" s="87" t="str">
        <f t="shared" si="14"/>
        <v>No</v>
      </c>
    </row>
    <row r="83" spans="1:12" x14ac:dyDescent="0.25">
      <c r="A83" s="144" t="s">
        <v>599</v>
      </c>
      <c r="B83" s="23" t="s">
        <v>213</v>
      </c>
      <c r="C83" s="24">
        <v>691</v>
      </c>
      <c r="D83" s="7" t="str">
        <f t="shared" si="11"/>
        <v>N/A</v>
      </c>
      <c r="E83" s="24">
        <v>701</v>
      </c>
      <c r="F83" s="7" t="str">
        <f t="shared" si="12"/>
        <v>N/A</v>
      </c>
      <c r="G83" s="24">
        <v>556</v>
      </c>
      <c r="H83" s="7" t="str">
        <f t="shared" si="13"/>
        <v>N/A</v>
      </c>
      <c r="I83" s="8">
        <v>1.4470000000000001</v>
      </c>
      <c r="J83" s="8">
        <v>-20.7</v>
      </c>
      <c r="K83" s="27" t="s">
        <v>734</v>
      </c>
      <c r="L83" s="87" t="str">
        <f t="shared" si="14"/>
        <v>Yes</v>
      </c>
    </row>
    <row r="84" spans="1:12" ht="25" x14ac:dyDescent="0.25">
      <c r="A84" s="118" t="s">
        <v>1413</v>
      </c>
      <c r="B84" s="23" t="s">
        <v>213</v>
      </c>
      <c r="C84" s="28">
        <v>75351.713459000006</v>
      </c>
      <c r="D84" s="7" t="str">
        <f t="shared" si="11"/>
        <v>N/A</v>
      </c>
      <c r="E84" s="28">
        <v>184290.01284000001</v>
      </c>
      <c r="F84" s="7" t="str">
        <f t="shared" si="12"/>
        <v>N/A</v>
      </c>
      <c r="G84" s="28">
        <v>139498.41187000001</v>
      </c>
      <c r="H84" s="7" t="str">
        <f t="shared" si="13"/>
        <v>N/A</v>
      </c>
      <c r="I84" s="8">
        <v>144.6</v>
      </c>
      <c r="J84" s="8">
        <v>-24.3</v>
      </c>
      <c r="K84" s="27" t="s">
        <v>734</v>
      </c>
      <c r="L84" s="87" t="str">
        <f t="shared" si="14"/>
        <v>Yes</v>
      </c>
    </row>
    <row r="85" spans="1:12" x14ac:dyDescent="0.25">
      <c r="A85" s="118" t="s">
        <v>600</v>
      </c>
      <c r="B85" s="23" t="s">
        <v>213</v>
      </c>
      <c r="C85" s="28">
        <v>264401776</v>
      </c>
      <c r="D85" s="7" t="str">
        <f t="shared" si="11"/>
        <v>N/A</v>
      </c>
      <c r="E85" s="28">
        <v>414660923</v>
      </c>
      <c r="F85" s="7" t="str">
        <f t="shared" si="12"/>
        <v>N/A</v>
      </c>
      <c r="G85" s="28">
        <v>277373563</v>
      </c>
      <c r="H85" s="7" t="str">
        <f t="shared" si="13"/>
        <v>N/A</v>
      </c>
      <c r="I85" s="8">
        <v>56.83</v>
      </c>
      <c r="J85" s="8">
        <v>-33.1</v>
      </c>
      <c r="K85" s="27" t="s">
        <v>734</v>
      </c>
      <c r="L85" s="87" t="str">
        <f t="shared" si="14"/>
        <v>No</v>
      </c>
    </row>
    <row r="86" spans="1:12" x14ac:dyDescent="0.25">
      <c r="A86" s="118" t="s">
        <v>601</v>
      </c>
      <c r="B86" s="23" t="s">
        <v>213</v>
      </c>
      <c r="C86" s="24">
        <v>989</v>
      </c>
      <c r="D86" s="7" t="str">
        <f t="shared" si="11"/>
        <v>N/A</v>
      </c>
      <c r="E86" s="24">
        <v>958</v>
      </c>
      <c r="F86" s="7" t="str">
        <f t="shared" si="12"/>
        <v>N/A</v>
      </c>
      <c r="G86" s="24">
        <v>895</v>
      </c>
      <c r="H86" s="7" t="str">
        <f t="shared" si="13"/>
        <v>N/A</v>
      </c>
      <c r="I86" s="8">
        <v>-3.13</v>
      </c>
      <c r="J86" s="8">
        <v>-6.58</v>
      </c>
      <c r="K86" s="27" t="s">
        <v>734</v>
      </c>
      <c r="L86" s="87" t="str">
        <f t="shared" si="14"/>
        <v>Yes</v>
      </c>
    </row>
    <row r="87" spans="1:12" x14ac:dyDescent="0.25">
      <c r="A87" s="118" t="s">
        <v>1414</v>
      </c>
      <c r="B87" s="23" t="s">
        <v>213</v>
      </c>
      <c r="C87" s="28">
        <v>267342.54398000002</v>
      </c>
      <c r="D87" s="7" t="str">
        <f t="shared" si="11"/>
        <v>N/A</v>
      </c>
      <c r="E87" s="28">
        <v>432840.21189999999</v>
      </c>
      <c r="F87" s="7" t="str">
        <f t="shared" si="12"/>
        <v>N/A</v>
      </c>
      <c r="G87" s="28">
        <v>309914.59552999999</v>
      </c>
      <c r="H87" s="7" t="str">
        <f t="shared" si="13"/>
        <v>N/A</v>
      </c>
      <c r="I87" s="8">
        <v>61.9</v>
      </c>
      <c r="J87" s="8">
        <v>-28.4</v>
      </c>
      <c r="K87" s="27" t="s">
        <v>734</v>
      </c>
      <c r="L87" s="87" t="str">
        <f t="shared" si="14"/>
        <v>Yes</v>
      </c>
    </row>
    <row r="88" spans="1:12" x14ac:dyDescent="0.25">
      <c r="A88" s="144" t="s">
        <v>602</v>
      </c>
      <c r="B88" s="23" t="s">
        <v>213</v>
      </c>
      <c r="C88" s="28">
        <v>1286404309</v>
      </c>
      <c r="D88" s="7" t="str">
        <f t="shared" si="11"/>
        <v>N/A</v>
      </c>
      <c r="E88" s="28">
        <v>1373858948</v>
      </c>
      <c r="F88" s="7" t="str">
        <f t="shared" si="12"/>
        <v>N/A</v>
      </c>
      <c r="G88" s="28">
        <v>2240730105</v>
      </c>
      <c r="H88" s="7" t="str">
        <f t="shared" si="13"/>
        <v>N/A</v>
      </c>
      <c r="I88" s="8">
        <v>6.798</v>
      </c>
      <c r="J88" s="8">
        <v>63.1</v>
      </c>
      <c r="K88" s="27" t="s">
        <v>734</v>
      </c>
      <c r="L88" s="87" t="str">
        <f t="shared" si="14"/>
        <v>No</v>
      </c>
    </row>
    <row r="89" spans="1:12" x14ac:dyDescent="0.25">
      <c r="A89" s="147" t="s">
        <v>603</v>
      </c>
      <c r="B89" s="24" t="s">
        <v>213</v>
      </c>
      <c r="C89" s="24">
        <v>29000</v>
      </c>
      <c r="D89" s="7" t="str">
        <f t="shared" si="11"/>
        <v>N/A</v>
      </c>
      <c r="E89" s="24">
        <v>29170</v>
      </c>
      <c r="F89" s="7" t="str">
        <f t="shared" si="12"/>
        <v>N/A</v>
      </c>
      <c r="G89" s="24">
        <v>29247</v>
      </c>
      <c r="H89" s="7" t="str">
        <f t="shared" si="13"/>
        <v>N/A</v>
      </c>
      <c r="I89" s="8">
        <v>0.58620000000000005</v>
      </c>
      <c r="J89" s="8">
        <v>0.26400000000000001</v>
      </c>
      <c r="K89" s="1" t="s">
        <v>734</v>
      </c>
      <c r="L89" s="87" t="str">
        <f t="shared" si="14"/>
        <v>Yes</v>
      </c>
    </row>
    <row r="90" spans="1:12" x14ac:dyDescent="0.25">
      <c r="A90" s="144" t="s">
        <v>1415</v>
      </c>
      <c r="B90" s="23" t="s">
        <v>213</v>
      </c>
      <c r="C90" s="28">
        <v>44358.769275999999</v>
      </c>
      <c r="D90" s="7" t="str">
        <f t="shared" si="11"/>
        <v>N/A</v>
      </c>
      <c r="E90" s="28">
        <v>47098.352691</v>
      </c>
      <c r="F90" s="7" t="str">
        <f t="shared" si="12"/>
        <v>N/A</v>
      </c>
      <c r="G90" s="28">
        <v>76614.015283999994</v>
      </c>
      <c r="H90" s="7" t="str">
        <f t="shared" si="13"/>
        <v>N/A</v>
      </c>
      <c r="I90" s="8">
        <v>6.1760000000000002</v>
      </c>
      <c r="J90" s="8">
        <v>62.67</v>
      </c>
      <c r="K90" s="27" t="s">
        <v>734</v>
      </c>
      <c r="L90" s="87" t="str">
        <f t="shared" si="14"/>
        <v>No</v>
      </c>
    </row>
    <row r="91" spans="1:12" x14ac:dyDescent="0.25">
      <c r="A91" s="144" t="s">
        <v>604</v>
      </c>
      <c r="B91" s="23" t="s">
        <v>213</v>
      </c>
      <c r="C91" s="28">
        <v>303831255</v>
      </c>
      <c r="D91" s="7" t="str">
        <f t="shared" si="11"/>
        <v>N/A</v>
      </c>
      <c r="E91" s="28">
        <v>343846467</v>
      </c>
      <c r="F91" s="7" t="str">
        <f t="shared" si="12"/>
        <v>N/A</v>
      </c>
      <c r="G91" s="28">
        <v>278133076</v>
      </c>
      <c r="H91" s="7" t="str">
        <f t="shared" si="13"/>
        <v>N/A</v>
      </c>
      <c r="I91" s="8">
        <v>13.17</v>
      </c>
      <c r="J91" s="8">
        <v>-19.100000000000001</v>
      </c>
      <c r="K91" s="27" t="s">
        <v>734</v>
      </c>
      <c r="L91" s="87" t="str">
        <f t="shared" si="14"/>
        <v>Yes</v>
      </c>
    </row>
    <row r="92" spans="1:12" x14ac:dyDescent="0.25">
      <c r="A92" s="144" t="s">
        <v>605</v>
      </c>
      <c r="B92" s="23" t="s">
        <v>213</v>
      </c>
      <c r="C92" s="24">
        <v>475493</v>
      </c>
      <c r="D92" s="7" t="str">
        <f t="shared" si="11"/>
        <v>N/A</v>
      </c>
      <c r="E92" s="24">
        <v>519143</v>
      </c>
      <c r="F92" s="7" t="str">
        <f t="shared" si="12"/>
        <v>N/A</v>
      </c>
      <c r="G92" s="24">
        <v>535070</v>
      </c>
      <c r="H92" s="7" t="str">
        <f t="shared" si="13"/>
        <v>N/A</v>
      </c>
      <c r="I92" s="8">
        <v>9.18</v>
      </c>
      <c r="J92" s="8">
        <v>3.0680000000000001</v>
      </c>
      <c r="K92" s="27" t="s">
        <v>734</v>
      </c>
      <c r="L92" s="87" t="str">
        <f t="shared" si="14"/>
        <v>Yes</v>
      </c>
    </row>
    <row r="93" spans="1:12" x14ac:dyDescent="0.25">
      <c r="A93" s="144" t="s">
        <v>1416</v>
      </c>
      <c r="B93" s="23" t="s">
        <v>213</v>
      </c>
      <c r="C93" s="28">
        <v>638.98155178000002</v>
      </c>
      <c r="D93" s="7" t="str">
        <f t="shared" si="11"/>
        <v>N/A</v>
      </c>
      <c r="E93" s="28">
        <v>662.33478444000002</v>
      </c>
      <c r="F93" s="7" t="str">
        <f t="shared" si="12"/>
        <v>N/A</v>
      </c>
      <c r="G93" s="28">
        <v>519.80689629000005</v>
      </c>
      <c r="H93" s="7" t="str">
        <f t="shared" si="13"/>
        <v>N/A</v>
      </c>
      <c r="I93" s="8">
        <v>3.6549999999999998</v>
      </c>
      <c r="J93" s="8">
        <v>-21.5</v>
      </c>
      <c r="K93" s="27" t="s">
        <v>734</v>
      </c>
      <c r="L93" s="87" t="str">
        <f t="shared" si="14"/>
        <v>Yes</v>
      </c>
    </row>
    <row r="94" spans="1:12" x14ac:dyDescent="0.25">
      <c r="A94" s="144" t="s">
        <v>606</v>
      </c>
      <c r="B94" s="23" t="s">
        <v>213</v>
      </c>
      <c r="C94" s="28">
        <v>188357915</v>
      </c>
      <c r="D94" s="7" t="str">
        <f t="shared" si="11"/>
        <v>N/A</v>
      </c>
      <c r="E94" s="28">
        <v>196030079</v>
      </c>
      <c r="F94" s="7" t="str">
        <f t="shared" si="12"/>
        <v>N/A</v>
      </c>
      <c r="G94" s="28">
        <v>172295345</v>
      </c>
      <c r="H94" s="7" t="str">
        <f t="shared" si="13"/>
        <v>N/A</v>
      </c>
      <c r="I94" s="8">
        <v>4.0730000000000004</v>
      </c>
      <c r="J94" s="8">
        <v>-12.1</v>
      </c>
      <c r="K94" s="27" t="s">
        <v>734</v>
      </c>
      <c r="L94" s="87" t="str">
        <f t="shared" si="14"/>
        <v>Yes</v>
      </c>
    </row>
    <row r="95" spans="1:12" x14ac:dyDescent="0.25">
      <c r="A95" s="144" t="s">
        <v>607</v>
      </c>
      <c r="B95" s="23" t="s">
        <v>213</v>
      </c>
      <c r="C95" s="24">
        <v>375487</v>
      </c>
      <c r="D95" s="7" t="str">
        <f t="shared" si="11"/>
        <v>N/A</v>
      </c>
      <c r="E95" s="24">
        <v>393840</v>
      </c>
      <c r="F95" s="7" t="str">
        <f t="shared" si="12"/>
        <v>N/A</v>
      </c>
      <c r="G95" s="24">
        <v>391573</v>
      </c>
      <c r="H95" s="7" t="str">
        <f t="shared" si="13"/>
        <v>N/A</v>
      </c>
      <c r="I95" s="8">
        <v>4.8879999999999999</v>
      </c>
      <c r="J95" s="8">
        <v>-0.57599999999999996</v>
      </c>
      <c r="K95" s="27" t="s">
        <v>734</v>
      </c>
      <c r="L95" s="87" t="str">
        <f t="shared" si="14"/>
        <v>Yes</v>
      </c>
    </row>
    <row r="96" spans="1:12" x14ac:dyDescent="0.25">
      <c r="A96" s="144" t="s">
        <v>1417</v>
      </c>
      <c r="B96" s="23" t="s">
        <v>213</v>
      </c>
      <c r="C96" s="28">
        <v>501.63631497</v>
      </c>
      <c r="D96" s="7" t="str">
        <f t="shared" si="11"/>
        <v>N/A</v>
      </c>
      <c r="E96" s="28">
        <v>497.74039964999997</v>
      </c>
      <c r="F96" s="7" t="str">
        <f t="shared" si="12"/>
        <v>N/A</v>
      </c>
      <c r="G96" s="28">
        <v>440.00823601000002</v>
      </c>
      <c r="H96" s="7" t="str">
        <f t="shared" si="13"/>
        <v>N/A</v>
      </c>
      <c r="I96" s="8">
        <v>-0.77700000000000002</v>
      </c>
      <c r="J96" s="8">
        <v>-11.6</v>
      </c>
      <c r="K96" s="27" t="s">
        <v>734</v>
      </c>
      <c r="L96" s="87" t="str">
        <f t="shared" si="14"/>
        <v>Yes</v>
      </c>
    </row>
    <row r="97" spans="1:12" ht="25" x14ac:dyDescent="0.25">
      <c r="A97" s="144" t="s">
        <v>608</v>
      </c>
      <c r="B97" s="23" t="s">
        <v>213</v>
      </c>
      <c r="C97" s="28">
        <v>32510233</v>
      </c>
      <c r="D97" s="7" t="str">
        <f t="shared" si="11"/>
        <v>N/A</v>
      </c>
      <c r="E97" s="28">
        <v>39272278</v>
      </c>
      <c r="F97" s="7" t="str">
        <f t="shared" si="12"/>
        <v>N/A</v>
      </c>
      <c r="G97" s="28">
        <v>54864048</v>
      </c>
      <c r="H97" s="7" t="str">
        <f t="shared" si="13"/>
        <v>N/A</v>
      </c>
      <c r="I97" s="8">
        <v>20.8</v>
      </c>
      <c r="J97" s="8">
        <v>39.700000000000003</v>
      </c>
      <c r="K97" s="27" t="s">
        <v>734</v>
      </c>
      <c r="L97" s="87" t="str">
        <f t="shared" si="14"/>
        <v>No</v>
      </c>
    </row>
    <row r="98" spans="1:12" x14ac:dyDescent="0.25">
      <c r="A98" s="144" t="s">
        <v>609</v>
      </c>
      <c r="B98" s="23" t="s">
        <v>213</v>
      </c>
      <c r="C98" s="24">
        <v>167877</v>
      </c>
      <c r="D98" s="7" t="str">
        <f t="shared" si="11"/>
        <v>N/A</v>
      </c>
      <c r="E98" s="24">
        <v>188577</v>
      </c>
      <c r="F98" s="7" t="str">
        <f t="shared" si="12"/>
        <v>N/A</v>
      </c>
      <c r="G98" s="24">
        <v>189701</v>
      </c>
      <c r="H98" s="7" t="str">
        <f t="shared" si="13"/>
        <v>N/A</v>
      </c>
      <c r="I98" s="8">
        <v>12.33</v>
      </c>
      <c r="J98" s="8">
        <v>0.59599999999999997</v>
      </c>
      <c r="K98" s="27" t="s">
        <v>734</v>
      </c>
      <c r="L98" s="87" t="str">
        <f t="shared" si="14"/>
        <v>Yes</v>
      </c>
    </row>
    <row r="99" spans="1:12" ht="25" x14ac:dyDescent="0.25">
      <c r="A99" s="144" t="s">
        <v>1418</v>
      </c>
      <c r="B99" s="23" t="s">
        <v>213</v>
      </c>
      <c r="C99" s="28">
        <v>193.65507485000001</v>
      </c>
      <c r="D99" s="7" t="str">
        <f t="shared" si="11"/>
        <v>N/A</v>
      </c>
      <c r="E99" s="28">
        <v>208.25592728999999</v>
      </c>
      <c r="F99" s="7" t="str">
        <f t="shared" si="12"/>
        <v>N/A</v>
      </c>
      <c r="G99" s="28">
        <v>289.21327774000002</v>
      </c>
      <c r="H99" s="7" t="str">
        <f t="shared" si="13"/>
        <v>N/A</v>
      </c>
      <c r="I99" s="8">
        <v>7.54</v>
      </c>
      <c r="J99" s="8">
        <v>38.869999999999997</v>
      </c>
      <c r="K99" s="27" t="s">
        <v>734</v>
      </c>
      <c r="L99" s="87" t="str">
        <f t="shared" si="14"/>
        <v>No</v>
      </c>
    </row>
    <row r="100" spans="1:12" ht="25" x14ac:dyDescent="0.25">
      <c r="A100" s="144" t="s">
        <v>610</v>
      </c>
      <c r="B100" s="23" t="s">
        <v>213</v>
      </c>
      <c r="C100" s="28">
        <v>442030113</v>
      </c>
      <c r="D100" s="7" t="str">
        <f t="shared" si="11"/>
        <v>N/A</v>
      </c>
      <c r="E100" s="28">
        <v>477654829</v>
      </c>
      <c r="F100" s="7" t="str">
        <f t="shared" si="12"/>
        <v>N/A</v>
      </c>
      <c r="G100" s="28">
        <v>491909530</v>
      </c>
      <c r="H100" s="7" t="str">
        <f t="shared" si="13"/>
        <v>N/A</v>
      </c>
      <c r="I100" s="8">
        <v>8.0589999999999993</v>
      </c>
      <c r="J100" s="8">
        <v>2.984</v>
      </c>
      <c r="K100" s="27" t="s">
        <v>734</v>
      </c>
      <c r="L100" s="87" t="str">
        <f t="shared" si="14"/>
        <v>Yes</v>
      </c>
    </row>
    <row r="101" spans="1:12" x14ac:dyDescent="0.25">
      <c r="A101" s="144" t="s">
        <v>611</v>
      </c>
      <c r="B101" s="23" t="s">
        <v>213</v>
      </c>
      <c r="C101" s="24">
        <v>397075</v>
      </c>
      <c r="D101" s="7" t="str">
        <f t="shared" si="11"/>
        <v>N/A</v>
      </c>
      <c r="E101" s="24">
        <v>413320</v>
      </c>
      <c r="F101" s="7" t="str">
        <f t="shared" si="12"/>
        <v>N/A</v>
      </c>
      <c r="G101" s="24">
        <v>373091</v>
      </c>
      <c r="H101" s="7" t="str">
        <f t="shared" si="13"/>
        <v>N/A</v>
      </c>
      <c r="I101" s="8">
        <v>4.0910000000000002</v>
      </c>
      <c r="J101" s="8">
        <v>-9.73</v>
      </c>
      <c r="K101" s="27" t="s">
        <v>734</v>
      </c>
      <c r="L101" s="87" t="str">
        <f t="shared" si="14"/>
        <v>Yes</v>
      </c>
    </row>
    <row r="102" spans="1:12" x14ac:dyDescent="0.25">
      <c r="A102" s="144" t="s">
        <v>1419</v>
      </c>
      <c r="B102" s="23" t="s">
        <v>213</v>
      </c>
      <c r="C102" s="28">
        <v>1113.2156720999999</v>
      </c>
      <c r="D102" s="7" t="str">
        <f t="shared" si="11"/>
        <v>N/A</v>
      </c>
      <c r="E102" s="28">
        <v>1155.6538009000001</v>
      </c>
      <c r="F102" s="7" t="str">
        <f t="shared" si="12"/>
        <v>N/A</v>
      </c>
      <c r="G102" s="28">
        <v>1318.4706412</v>
      </c>
      <c r="H102" s="7" t="str">
        <f t="shared" si="13"/>
        <v>N/A</v>
      </c>
      <c r="I102" s="8">
        <v>3.8119999999999998</v>
      </c>
      <c r="J102" s="8">
        <v>14.09</v>
      </c>
      <c r="K102" s="27" t="s">
        <v>734</v>
      </c>
      <c r="L102" s="87" t="str">
        <f t="shared" si="14"/>
        <v>Yes</v>
      </c>
    </row>
    <row r="103" spans="1:12" x14ac:dyDescent="0.25">
      <c r="A103" s="144" t="s">
        <v>612</v>
      </c>
      <c r="B103" s="23" t="s">
        <v>213</v>
      </c>
      <c r="C103" s="28">
        <v>167989186</v>
      </c>
      <c r="D103" s="7" t="str">
        <f t="shared" si="11"/>
        <v>N/A</v>
      </c>
      <c r="E103" s="28">
        <v>181259290</v>
      </c>
      <c r="F103" s="7" t="str">
        <f t="shared" si="12"/>
        <v>N/A</v>
      </c>
      <c r="G103" s="28">
        <v>179610323</v>
      </c>
      <c r="H103" s="7" t="str">
        <f t="shared" si="13"/>
        <v>N/A</v>
      </c>
      <c r="I103" s="8">
        <v>7.899</v>
      </c>
      <c r="J103" s="8">
        <v>-0.91</v>
      </c>
      <c r="K103" s="27" t="s">
        <v>734</v>
      </c>
      <c r="L103" s="87" t="str">
        <f t="shared" si="14"/>
        <v>Yes</v>
      </c>
    </row>
    <row r="104" spans="1:12" x14ac:dyDescent="0.25">
      <c r="A104" s="144" t="s">
        <v>613</v>
      </c>
      <c r="B104" s="23" t="s">
        <v>213</v>
      </c>
      <c r="C104" s="24">
        <v>235863</v>
      </c>
      <c r="D104" s="7" t="str">
        <f t="shared" si="11"/>
        <v>N/A</v>
      </c>
      <c r="E104" s="24">
        <v>254670</v>
      </c>
      <c r="F104" s="7" t="str">
        <f t="shared" si="12"/>
        <v>N/A</v>
      </c>
      <c r="G104" s="24">
        <v>351793</v>
      </c>
      <c r="H104" s="7" t="str">
        <f t="shared" si="13"/>
        <v>N/A</v>
      </c>
      <c r="I104" s="8">
        <v>7.9740000000000002</v>
      </c>
      <c r="J104" s="8">
        <v>38.14</v>
      </c>
      <c r="K104" s="27" t="s">
        <v>734</v>
      </c>
      <c r="L104" s="87" t="str">
        <f t="shared" si="14"/>
        <v>No</v>
      </c>
    </row>
    <row r="105" spans="1:12" x14ac:dyDescent="0.25">
      <c r="A105" s="144" t="s">
        <v>1420</v>
      </c>
      <c r="B105" s="23" t="s">
        <v>213</v>
      </c>
      <c r="C105" s="28">
        <v>712.23204148000002</v>
      </c>
      <c r="D105" s="7" t="str">
        <f t="shared" si="11"/>
        <v>N/A</v>
      </c>
      <c r="E105" s="28">
        <v>711.74182274999998</v>
      </c>
      <c r="F105" s="7" t="str">
        <f t="shared" si="12"/>
        <v>N/A</v>
      </c>
      <c r="G105" s="28">
        <v>510.55684166999998</v>
      </c>
      <c r="H105" s="7" t="str">
        <f t="shared" si="13"/>
        <v>N/A</v>
      </c>
      <c r="I105" s="8">
        <v>-6.9000000000000006E-2</v>
      </c>
      <c r="J105" s="8">
        <v>-28.3</v>
      </c>
      <c r="K105" s="27" t="s">
        <v>734</v>
      </c>
      <c r="L105" s="87" t="str">
        <f t="shared" si="14"/>
        <v>Yes</v>
      </c>
    </row>
    <row r="106" spans="1:12" ht="25" x14ac:dyDescent="0.25">
      <c r="A106" s="144" t="s">
        <v>614</v>
      </c>
      <c r="B106" s="23" t="s">
        <v>213</v>
      </c>
      <c r="C106" s="28">
        <v>255306908</v>
      </c>
      <c r="D106" s="7" t="str">
        <f t="shared" si="11"/>
        <v>N/A</v>
      </c>
      <c r="E106" s="28">
        <v>270555226</v>
      </c>
      <c r="F106" s="7" t="str">
        <f t="shared" si="12"/>
        <v>N/A</v>
      </c>
      <c r="G106" s="28">
        <v>230277814</v>
      </c>
      <c r="H106" s="7" t="str">
        <f t="shared" si="13"/>
        <v>N/A</v>
      </c>
      <c r="I106" s="8">
        <v>5.9729999999999999</v>
      </c>
      <c r="J106" s="8">
        <v>-14.9</v>
      </c>
      <c r="K106" s="27" t="s">
        <v>734</v>
      </c>
      <c r="L106" s="87" t="str">
        <f t="shared" si="14"/>
        <v>Yes</v>
      </c>
    </row>
    <row r="107" spans="1:12" x14ac:dyDescent="0.25">
      <c r="A107" s="144" t="s">
        <v>615</v>
      </c>
      <c r="B107" s="23" t="s">
        <v>213</v>
      </c>
      <c r="C107" s="24">
        <v>31462</v>
      </c>
      <c r="D107" s="7" t="str">
        <f t="shared" si="11"/>
        <v>N/A</v>
      </c>
      <c r="E107" s="24">
        <v>32976</v>
      </c>
      <c r="F107" s="7" t="str">
        <f t="shared" si="12"/>
        <v>N/A</v>
      </c>
      <c r="G107" s="24">
        <v>33133</v>
      </c>
      <c r="H107" s="7" t="str">
        <f t="shared" si="13"/>
        <v>N/A</v>
      </c>
      <c r="I107" s="8">
        <v>4.8120000000000003</v>
      </c>
      <c r="J107" s="8">
        <v>0.47610000000000002</v>
      </c>
      <c r="K107" s="27" t="s">
        <v>734</v>
      </c>
      <c r="L107" s="87" t="str">
        <f t="shared" si="14"/>
        <v>Yes</v>
      </c>
    </row>
    <row r="108" spans="1:12" x14ac:dyDescent="0.25">
      <c r="A108" s="144" t="s">
        <v>1421</v>
      </c>
      <c r="B108" s="23" t="s">
        <v>213</v>
      </c>
      <c r="C108" s="28">
        <v>8114.7704531999998</v>
      </c>
      <c r="D108" s="7" t="str">
        <f t="shared" si="11"/>
        <v>N/A</v>
      </c>
      <c r="E108" s="28">
        <v>8204.6102014000007</v>
      </c>
      <c r="F108" s="7" t="str">
        <f t="shared" si="12"/>
        <v>N/A</v>
      </c>
      <c r="G108" s="28">
        <v>6950.1045482999998</v>
      </c>
      <c r="H108" s="7" t="str">
        <f t="shared" si="13"/>
        <v>N/A</v>
      </c>
      <c r="I108" s="8">
        <v>1.107</v>
      </c>
      <c r="J108" s="8">
        <v>-15.3</v>
      </c>
      <c r="K108" s="27" t="s">
        <v>734</v>
      </c>
      <c r="L108" s="87" t="str">
        <f t="shared" si="14"/>
        <v>Yes</v>
      </c>
    </row>
    <row r="109" spans="1:12" x14ac:dyDescent="0.25">
      <c r="A109" s="144" t="s">
        <v>616</v>
      </c>
      <c r="B109" s="23" t="s">
        <v>213</v>
      </c>
      <c r="C109" s="28">
        <v>251242607</v>
      </c>
      <c r="D109" s="7" t="str">
        <f t="shared" si="11"/>
        <v>N/A</v>
      </c>
      <c r="E109" s="28">
        <v>258829320</v>
      </c>
      <c r="F109" s="7" t="str">
        <f t="shared" si="12"/>
        <v>N/A</v>
      </c>
      <c r="G109" s="28">
        <v>231422704</v>
      </c>
      <c r="H109" s="7" t="str">
        <f t="shared" si="13"/>
        <v>N/A</v>
      </c>
      <c r="I109" s="8">
        <v>3.02</v>
      </c>
      <c r="J109" s="8">
        <v>-10.6</v>
      </c>
      <c r="K109" s="27" t="s">
        <v>734</v>
      </c>
      <c r="L109" s="87" t="str">
        <f t="shared" si="14"/>
        <v>Yes</v>
      </c>
    </row>
    <row r="110" spans="1:12" x14ac:dyDescent="0.25">
      <c r="A110" s="144" t="s">
        <v>617</v>
      </c>
      <c r="B110" s="23" t="s">
        <v>213</v>
      </c>
      <c r="C110" s="24">
        <v>476448</v>
      </c>
      <c r="D110" s="7" t="str">
        <f t="shared" si="11"/>
        <v>N/A</v>
      </c>
      <c r="E110" s="24">
        <v>509166</v>
      </c>
      <c r="F110" s="7" t="str">
        <f t="shared" si="12"/>
        <v>N/A</v>
      </c>
      <c r="G110" s="24">
        <v>520215</v>
      </c>
      <c r="H110" s="7" t="str">
        <f t="shared" si="13"/>
        <v>N/A</v>
      </c>
      <c r="I110" s="8">
        <v>6.867</v>
      </c>
      <c r="J110" s="8">
        <v>2.17</v>
      </c>
      <c r="K110" s="27" t="s">
        <v>734</v>
      </c>
      <c r="L110" s="87" t="str">
        <f t="shared" si="14"/>
        <v>Yes</v>
      </c>
    </row>
    <row r="111" spans="1:12" x14ac:dyDescent="0.25">
      <c r="A111" s="144" t="s">
        <v>1422</v>
      </c>
      <c r="B111" s="23" t="s">
        <v>213</v>
      </c>
      <c r="C111" s="28">
        <v>527.32429772</v>
      </c>
      <c r="D111" s="7" t="str">
        <f t="shared" si="11"/>
        <v>N/A</v>
      </c>
      <c r="E111" s="28">
        <v>508.33975559999999</v>
      </c>
      <c r="F111" s="7" t="str">
        <f t="shared" si="12"/>
        <v>N/A</v>
      </c>
      <c r="G111" s="28">
        <v>444.85972915000002</v>
      </c>
      <c r="H111" s="7" t="str">
        <f t="shared" si="13"/>
        <v>N/A</v>
      </c>
      <c r="I111" s="8">
        <v>-3.6</v>
      </c>
      <c r="J111" s="8">
        <v>-12.5</v>
      </c>
      <c r="K111" s="27" t="s">
        <v>734</v>
      </c>
      <c r="L111" s="87" t="str">
        <f t="shared" si="14"/>
        <v>Yes</v>
      </c>
    </row>
    <row r="112" spans="1:12" x14ac:dyDescent="0.25">
      <c r="A112" s="144" t="s">
        <v>618</v>
      </c>
      <c r="B112" s="23" t="s">
        <v>213</v>
      </c>
      <c r="C112" s="28">
        <v>692909374</v>
      </c>
      <c r="D112" s="7" t="str">
        <f t="shared" si="11"/>
        <v>N/A</v>
      </c>
      <c r="E112" s="28">
        <v>905421035</v>
      </c>
      <c r="F112" s="7" t="str">
        <f t="shared" si="12"/>
        <v>N/A</v>
      </c>
      <c r="G112" s="28">
        <v>1217742663</v>
      </c>
      <c r="H112" s="7" t="str">
        <f t="shared" si="13"/>
        <v>N/A</v>
      </c>
      <c r="I112" s="8">
        <v>30.67</v>
      </c>
      <c r="J112" s="8">
        <v>34.49</v>
      </c>
      <c r="K112" s="27" t="s">
        <v>734</v>
      </c>
      <c r="L112" s="87" t="str">
        <f t="shared" si="14"/>
        <v>No</v>
      </c>
    </row>
    <row r="113" spans="1:12" x14ac:dyDescent="0.25">
      <c r="A113" s="144" t="s">
        <v>619</v>
      </c>
      <c r="B113" s="23" t="s">
        <v>213</v>
      </c>
      <c r="C113" s="24">
        <v>498266</v>
      </c>
      <c r="D113" s="7" t="str">
        <f t="shared" si="11"/>
        <v>N/A</v>
      </c>
      <c r="E113" s="24">
        <v>517583</v>
      </c>
      <c r="F113" s="7" t="str">
        <f t="shared" si="12"/>
        <v>N/A</v>
      </c>
      <c r="G113" s="24">
        <v>592058</v>
      </c>
      <c r="H113" s="7" t="str">
        <f t="shared" si="13"/>
        <v>N/A</v>
      </c>
      <c r="I113" s="8">
        <v>3.8769999999999998</v>
      </c>
      <c r="J113" s="8">
        <v>14.39</v>
      </c>
      <c r="K113" s="27" t="s">
        <v>734</v>
      </c>
      <c r="L113" s="87" t="str">
        <f t="shared" si="14"/>
        <v>Yes</v>
      </c>
    </row>
    <row r="114" spans="1:12" x14ac:dyDescent="0.25">
      <c r="A114" s="144" t="s">
        <v>1423</v>
      </c>
      <c r="B114" s="23" t="s">
        <v>213</v>
      </c>
      <c r="C114" s="28">
        <v>1390.6414927000001</v>
      </c>
      <c r="D114" s="7" t="str">
        <f t="shared" si="11"/>
        <v>N/A</v>
      </c>
      <c r="E114" s="28">
        <v>1749.3252966</v>
      </c>
      <c r="F114" s="7" t="str">
        <f t="shared" si="12"/>
        <v>N/A</v>
      </c>
      <c r="G114" s="28">
        <v>2056.7962311000001</v>
      </c>
      <c r="H114" s="7" t="str">
        <f t="shared" si="13"/>
        <v>N/A</v>
      </c>
      <c r="I114" s="8">
        <v>25.79</v>
      </c>
      <c r="J114" s="8">
        <v>17.579999999999998</v>
      </c>
      <c r="K114" s="27" t="s">
        <v>734</v>
      </c>
      <c r="L114" s="87" t="str">
        <f t="shared" si="14"/>
        <v>Yes</v>
      </c>
    </row>
    <row r="115" spans="1:12" ht="25" x14ac:dyDescent="0.25">
      <c r="A115" s="144" t="s">
        <v>620</v>
      </c>
      <c r="B115" s="23" t="s">
        <v>213</v>
      </c>
      <c r="C115" s="28">
        <v>22358239</v>
      </c>
      <c r="D115" s="7" t="str">
        <f t="shared" si="11"/>
        <v>N/A</v>
      </c>
      <c r="E115" s="28">
        <v>126621627</v>
      </c>
      <c r="F115" s="7" t="str">
        <f t="shared" si="12"/>
        <v>N/A</v>
      </c>
      <c r="G115" s="28">
        <v>256786476</v>
      </c>
      <c r="H115" s="7" t="str">
        <f t="shared" si="13"/>
        <v>N/A</v>
      </c>
      <c r="I115" s="8">
        <v>466.3</v>
      </c>
      <c r="J115" s="8">
        <v>102.8</v>
      </c>
      <c r="K115" s="27" t="s">
        <v>734</v>
      </c>
      <c r="L115" s="87" t="str">
        <f t="shared" si="14"/>
        <v>No</v>
      </c>
    </row>
    <row r="116" spans="1:12" x14ac:dyDescent="0.25">
      <c r="A116" s="147" t="s">
        <v>621</v>
      </c>
      <c r="B116" s="24" t="s">
        <v>213</v>
      </c>
      <c r="C116" s="24">
        <v>53528</v>
      </c>
      <c r="D116" s="7" t="str">
        <f t="shared" si="11"/>
        <v>N/A</v>
      </c>
      <c r="E116" s="24">
        <v>61099</v>
      </c>
      <c r="F116" s="7" t="str">
        <f t="shared" si="12"/>
        <v>N/A</v>
      </c>
      <c r="G116" s="24">
        <v>47572</v>
      </c>
      <c r="H116" s="7" t="str">
        <f t="shared" si="13"/>
        <v>N/A</v>
      </c>
      <c r="I116" s="8">
        <v>14.14</v>
      </c>
      <c r="J116" s="8">
        <v>-22.1</v>
      </c>
      <c r="K116" s="1" t="s">
        <v>734</v>
      </c>
      <c r="L116" s="87" t="str">
        <f t="shared" si="14"/>
        <v>Yes</v>
      </c>
    </row>
    <row r="117" spans="1:12" x14ac:dyDescent="0.25">
      <c r="A117" s="144" t="s">
        <v>1424</v>
      </c>
      <c r="B117" s="23" t="s">
        <v>213</v>
      </c>
      <c r="C117" s="28">
        <v>417.69240397999999</v>
      </c>
      <c r="D117" s="7" t="str">
        <f t="shared" si="11"/>
        <v>N/A</v>
      </c>
      <c r="E117" s="28">
        <v>2072.4009722000001</v>
      </c>
      <c r="F117" s="7" t="str">
        <f t="shared" si="12"/>
        <v>N/A</v>
      </c>
      <c r="G117" s="28">
        <v>5397.8490708999998</v>
      </c>
      <c r="H117" s="7" t="str">
        <f t="shared" si="13"/>
        <v>N/A</v>
      </c>
      <c r="I117" s="8">
        <v>396.2</v>
      </c>
      <c r="J117" s="8">
        <v>160.5</v>
      </c>
      <c r="K117" s="27" t="s">
        <v>734</v>
      </c>
      <c r="L117" s="87" t="str">
        <f t="shared" si="14"/>
        <v>No</v>
      </c>
    </row>
    <row r="118" spans="1:12" ht="25" x14ac:dyDescent="0.25">
      <c r="A118" s="144" t="s">
        <v>622</v>
      </c>
      <c r="B118" s="23" t="s">
        <v>213</v>
      </c>
      <c r="C118" s="28">
        <v>74864887</v>
      </c>
      <c r="D118" s="7" t="str">
        <f t="shared" si="11"/>
        <v>N/A</v>
      </c>
      <c r="E118" s="28">
        <v>86014299</v>
      </c>
      <c r="F118" s="7" t="str">
        <f t="shared" si="12"/>
        <v>N/A</v>
      </c>
      <c r="G118" s="28">
        <v>119269331</v>
      </c>
      <c r="H118" s="7" t="str">
        <f t="shared" si="13"/>
        <v>N/A</v>
      </c>
      <c r="I118" s="8">
        <v>14.89</v>
      </c>
      <c r="J118" s="8">
        <v>38.659999999999997</v>
      </c>
      <c r="K118" s="27" t="s">
        <v>734</v>
      </c>
      <c r="L118" s="87" t="str">
        <f t="shared" si="14"/>
        <v>No</v>
      </c>
    </row>
    <row r="119" spans="1:12" x14ac:dyDescent="0.25">
      <c r="A119" s="144" t="s">
        <v>623</v>
      </c>
      <c r="B119" s="23" t="s">
        <v>213</v>
      </c>
      <c r="C119" s="24">
        <v>108797</v>
      </c>
      <c r="D119" s="7" t="str">
        <f t="shared" si="11"/>
        <v>N/A</v>
      </c>
      <c r="E119" s="24">
        <v>112588</v>
      </c>
      <c r="F119" s="7" t="str">
        <f t="shared" si="12"/>
        <v>N/A</v>
      </c>
      <c r="G119" s="24">
        <v>102044</v>
      </c>
      <c r="H119" s="7" t="str">
        <f t="shared" si="13"/>
        <v>N/A</v>
      </c>
      <c r="I119" s="8">
        <v>3.484</v>
      </c>
      <c r="J119" s="8">
        <v>-9.3699999999999992</v>
      </c>
      <c r="K119" s="27" t="s">
        <v>734</v>
      </c>
      <c r="L119" s="87" t="str">
        <f t="shared" si="14"/>
        <v>Yes</v>
      </c>
    </row>
    <row r="120" spans="1:12" x14ac:dyDescent="0.25">
      <c r="A120" s="144" t="s">
        <v>1425</v>
      </c>
      <c r="B120" s="23" t="s">
        <v>213</v>
      </c>
      <c r="C120" s="28">
        <v>688.11536163999995</v>
      </c>
      <c r="D120" s="7" t="str">
        <f t="shared" si="11"/>
        <v>N/A</v>
      </c>
      <c r="E120" s="28">
        <v>763.97394927000005</v>
      </c>
      <c r="F120" s="7" t="str">
        <f t="shared" si="12"/>
        <v>N/A</v>
      </c>
      <c r="G120" s="28">
        <v>1168.8029770999999</v>
      </c>
      <c r="H120" s="7" t="str">
        <f t="shared" si="13"/>
        <v>N/A</v>
      </c>
      <c r="I120" s="8">
        <v>11.02</v>
      </c>
      <c r="J120" s="8">
        <v>52.99</v>
      </c>
      <c r="K120" s="27" t="s">
        <v>734</v>
      </c>
      <c r="L120" s="87" t="str">
        <f t="shared" si="14"/>
        <v>No</v>
      </c>
    </row>
    <row r="121" spans="1:12" ht="25" x14ac:dyDescent="0.25">
      <c r="A121" s="144" t="s">
        <v>624</v>
      </c>
      <c r="B121" s="23" t="s">
        <v>213</v>
      </c>
      <c r="C121" s="28">
        <v>253237940</v>
      </c>
      <c r="D121" s="7" t="str">
        <f t="shared" si="11"/>
        <v>N/A</v>
      </c>
      <c r="E121" s="28">
        <v>317942621</v>
      </c>
      <c r="F121" s="7" t="str">
        <f t="shared" si="12"/>
        <v>N/A</v>
      </c>
      <c r="G121" s="28">
        <v>276547038</v>
      </c>
      <c r="H121" s="7" t="str">
        <f t="shared" si="13"/>
        <v>N/A</v>
      </c>
      <c r="I121" s="8">
        <v>25.55</v>
      </c>
      <c r="J121" s="8">
        <v>-13</v>
      </c>
      <c r="K121" s="27" t="s">
        <v>734</v>
      </c>
      <c r="L121" s="87" t="str">
        <f t="shared" si="14"/>
        <v>Yes</v>
      </c>
    </row>
    <row r="122" spans="1:12" x14ac:dyDescent="0.25">
      <c r="A122" s="144" t="s">
        <v>625</v>
      </c>
      <c r="B122" s="23" t="s">
        <v>213</v>
      </c>
      <c r="C122" s="24">
        <v>15200</v>
      </c>
      <c r="D122" s="7" t="str">
        <f t="shared" si="11"/>
        <v>N/A</v>
      </c>
      <c r="E122" s="24">
        <v>16493</v>
      </c>
      <c r="F122" s="7" t="str">
        <f t="shared" si="12"/>
        <v>N/A</v>
      </c>
      <c r="G122" s="24">
        <v>17081</v>
      </c>
      <c r="H122" s="7" t="str">
        <f t="shared" si="13"/>
        <v>N/A</v>
      </c>
      <c r="I122" s="8">
        <v>8.5069999999999997</v>
      </c>
      <c r="J122" s="8">
        <v>3.5649999999999999</v>
      </c>
      <c r="K122" s="27" t="s">
        <v>734</v>
      </c>
      <c r="L122" s="87" t="str">
        <f t="shared" si="14"/>
        <v>Yes</v>
      </c>
    </row>
    <row r="123" spans="1:12" ht="25" x14ac:dyDescent="0.25">
      <c r="A123" s="144" t="s">
        <v>1426</v>
      </c>
      <c r="B123" s="23" t="s">
        <v>213</v>
      </c>
      <c r="C123" s="28">
        <v>16660.390789000001</v>
      </c>
      <c r="D123" s="7" t="str">
        <f t="shared" si="11"/>
        <v>N/A</v>
      </c>
      <c r="E123" s="28">
        <v>19277.428059999998</v>
      </c>
      <c r="F123" s="7" t="str">
        <f t="shared" si="12"/>
        <v>N/A</v>
      </c>
      <c r="G123" s="28">
        <v>16190.33066</v>
      </c>
      <c r="H123" s="7" t="str">
        <f t="shared" si="13"/>
        <v>N/A</v>
      </c>
      <c r="I123" s="8">
        <v>15.71</v>
      </c>
      <c r="J123" s="8">
        <v>-16</v>
      </c>
      <c r="K123" s="27" t="s">
        <v>734</v>
      </c>
      <c r="L123" s="87" t="str">
        <f t="shared" si="14"/>
        <v>Yes</v>
      </c>
    </row>
    <row r="124" spans="1:12" ht="25" x14ac:dyDescent="0.25">
      <c r="A124" s="144" t="s">
        <v>626</v>
      </c>
      <c r="B124" s="23" t="s">
        <v>213</v>
      </c>
      <c r="C124" s="28">
        <v>54471967</v>
      </c>
      <c r="D124" s="7" t="str">
        <f t="shared" si="11"/>
        <v>N/A</v>
      </c>
      <c r="E124" s="28">
        <v>78692139</v>
      </c>
      <c r="F124" s="7" t="str">
        <f t="shared" si="12"/>
        <v>N/A</v>
      </c>
      <c r="G124" s="28">
        <v>59917580</v>
      </c>
      <c r="H124" s="7" t="str">
        <f t="shared" si="13"/>
        <v>N/A</v>
      </c>
      <c r="I124" s="8">
        <v>44.46</v>
      </c>
      <c r="J124" s="8">
        <v>-23.9</v>
      </c>
      <c r="K124" s="27" t="s">
        <v>734</v>
      </c>
      <c r="L124" s="87" t="str">
        <f t="shared" si="14"/>
        <v>Yes</v>
      </c>
    </row>
    <row r="125" spans="1:12" x14ac:dyDescent="0.25">
      <c r="A125" s="144" t="s">
        <v>627</v>
      </c>
      <c r="B125" s="23" t="s">
        <v>213</v>
      </c>
      <c r="C125" s="24">
        <v>25788</v>
      </c>
      <c r="D125" s="7" t="str">
        <f t="shared" si="11"/>
        <v>N/A</v>
      </c>
      <c r="E125" s="24">
        <v>27035</v>
      </c>
      <c r="F125" s="7" t="str">
        <f t="shared" si="12"/>
        <v>N/A</v>
      </c>
      <c r="G125" s="24">
        <v>42807</v>
      </c>
      <c r="H125" s="7" t="str">
        <f t="shared" si="13"/>
        <v>N/A</v>
      </c>
      <c r="I125" s="8">
        <v>4.8360000000000003</v>
      </c>
      <c r="J125" s="8">
        <v>58.34</v>
      </c>
      <c r="K125" s="27" t="s">
        <v>734</v>
      </c>
      <c r="L125" s="87" t="str">
        <f t="shared" si="14"/>
        <v>No</v>
      </c>
    </row>
    <row r="126" spans="1:12" ht="25" x14ac:dyDescent="0.25">
      <c r="A126" s="144" t="s">
        <v>1427</v>
      </c>
      <c r="B126" s="23" t="s">
        <v>213</v>
      </c>
      <c r="C126" s="28">
        <v>2112.2990150000001</v>
      </c>
      <c r="D126" s="7" t="str">
        <f t="shared" si="11"/>
        <v>N/A</v>
      </c>
      <c r="E126" s="28">
        <v>2910.7504715999999</v>
      </c>
      <c r="F126" s="7" t="str">
        <f t="shared" si="12"/>
        <v>N/A</v>
      </c>
      <c r="G126" s="28">
        <v>1399.7145327000001</v>
      </c>
      <c r="H126" s="7" t="str">
        <f t="shared" si="13"/>
        <v>N/A</v>
      </c>
      <c r="I126" s="8">
        <v>37.799999999999997</v>
      </c>
      <c r="J126" s="8">
        <v>-51.9</v>
      </c>
      <c r="K126" s="27" t="s">
        <v>734</v>
      </c>
      <c r="L126" s="87" t="str">
        <f t="shared" si="14"/>
        <v>No</v>
      </c>
    </row>
    <row r="127" spans="1:12" ht="25" x14ac:dyDescent="0.25">
      <c r="A127" s="144" t="s">
        <v>628</v>
      </c>
      <c r="B127" s="23" t="s">
        <v>213</v>
      </c>
      <c r="C127" s="28">
        <v>174124891</v>
      </c>
      <c r="D127" s="7" t="str">
        <f t="shared" si="11"/>
        <v>N/A</v>
      </c>
      <c r="E127" s="28">
        <v>165383732</v>
      </c>
      <c r="F127" s="7" t="str">
        <f t="shared" si="12"/>
        <v>N/A</v>
      </c>
      <c r="G127" s="28">
        <v>28980494</v>
      </c>
      <c r="H127" s="7" t="str">
        <f t="shared" si="13"/>
        <v>N/A</v>
      </c>
      <c r="I127" s="8">
        <v>-5.0199999999999996</v>
      </c>
      <c r="J127" s="8">
        <v>-82.5</v>
      </c>
      <c r="K127" s="27" t="s">
        <v>734</v>
      </c>
      <c r="L127" s="87" t="str">
        <f t="shared" si="14"/>
        <v>No</v>
      </c>
    </row>
    <row r="128" spans="1:12" x14ac:dyDescent="0.25">
      <c r="A128" s="144" t="s">
        <v>629</v>
      </c>
      <c r="B128" s="23" t="s">
        <v>213</v>
      </c>
      <c r="C128" s="24">
        <v>6356</v>
      </c>
      <c r="D128" s="7" t="str">
        <f t="shared" si="11"/>
        <v>N/A</v>
      </c>
      <c r="E128" s="24">
        <v>6545</v>
      </c>
      <c r="F128" s="7" t="str">
        <f t="shared" si="12"/>
        <v>N/A</v>
      </c>
      <c r="G128" s="24">
        <v>6350</v>
      </c>
      <c r="H128" s="7" t="str">
        <f t="shared" si="13"/>
        <v>N/A</v>
      </c>
      <c r="I128" s="8">
        <v>2.9740000000000002</v>
      </c>
      <c r="J128" s="8">
        <v>-2.98</v>
      </c>
      <c r="K128" s="27" t="s">
        <v>734</v>
      </c>
      <c r="L128" s="87" t="str">
        <f t="shared" si="14"/>
        <v>Yes</v>
      </c>
    </row>
    <row r="129" spans="1:12" ht="25" x14ac:dyDescent="0.25">
      <c r="A129" s="144" t="s">
        <v>1428</v>
      </c>
      <c r="B129" s="23" t="s">
        <v>213</v>
      </c>
      <c r="C129" s="28">
        <v>27395.3573</v>
      </c>
      <c r="D129" s="7" t="str">
        <f t="shared" si="11"/>
        <v>N/A</v>
      </c>
      <c r="E129" s="28">
        <v>25268.713827</v>
      </c>
      <c r="F129" s="7" t="str">
        <f t="shared" si="12"/>
        <v>N/A</v>
      </c>
      <c r="G129" s="28">
        <v>4563.8573227999996</v>
      </c>
      <c r="H129" s="7" t="str">
        <f t="shared" si="13"/>
        <v>N/A</v>
      </c>
      <c r="I129" s="8">
        <v>-7.76</v>
      </c>
      <c r="J129" s="8">
        <v>-81.900000000000006</v>
      </c>
      <c r="K129" s="27" t="s">
        <v>734</v>
      </c>
      <c r="L129" s="87" t="str">
        <f t="shared" si="14"/>
        <v>No</v>
      </c>
    </row>
    <row r="130" spans="1:12" ht="25" x14ac:dyDescent="0.25">
      <c r="A130" s="144" t="s">
        <v>630</v>
      </c>
      <c r="B130" s="23" t="s">
        <v>213</v>
      </c>
      <c r="C130" s="28">
        <v>1195493</v>
      </c>
      <c r="D130" s="7" t="str">
        <f t="shared" si="11"/>
        <v>N/A</v>
      </c>
      <c r="E130" s="28">
        <v>1658360</v>
      </c>
      <c r="F130" s="7" t="str">
        <f t="shared" si="12"/>
        <v>N/A</v>
      </c>
      <c r="G130" s="28">
        <v>1957013</v>
      </c>
      <c r="H130" s="7" t="str">
        <f t="shared" si="13"/>
        <v>N/A</v>
      </c>
      <c r="I130" s="8">
        <v>38.72</v>
      </c>
      <c r="J130" s="8">
        <v>18.010000000000002</v>
      </c>
      <c r="K130" s="27" t="s">
        <v>734</v>
      </c>
      <c r="L130" s="87" t="str">
        <f t="shared" si="14"/>
        <v>Yes</v>
      </c>
    </row>
    <row r="131" spans="1:12" x14ac:dyDescent="0.25">
      <c r="A131" s="144" t="s">
        <v>631</v>
      </c>
      <c r="B131" s="23" t="s">
        <v>213</v>
      </c>
      <c r="C131" s="24">
        <v>4508</v>
      </c>
      <c r="D131" s="7" t="str">
        <f t="shared" si="11"/>
        <v>N/A</v>
      </c>
      <c r="E131" s="24">
        <v>4957</v>
      </c>
      <c r="F131" s="7" t="str">
        <f t="shared" si="12"/>
        <v>N/A</v>
      </c>
      <c r="G131" s="24">
        <v>4777</v>
      </c>
      <c r="H131" s="7" t="str">
        <f t="shared" si="13"/>
        <v>N/A</v>
      </c>
      <c r="I131" s="8">
        <v>9.9600000000000009</v>
      </c>
      <c r="J131" s="8">
        <v>-3.63</v>
      </c>
      <c r="K131" s="27" t="s">
        <v>734</v>
      </c>
      <c r="L131" s="87" t="str">
        <f t="shared" si="14"/>
        <v>Yes</v>
      </c>
    </row>
    <row r="132" spans="1:12" ht="25" x14ac:dyDescent="0.25">
      <c r="A132" s="144" t="s">
        <v>1429</v>
      </c>
      <c r="B132" s="23" t="s">
        <v>213</v>
      </c>
      <c r="C132" s="28">
        <v>265.19365571999998</v>
      </c>
      <c r="D132" s="7" t="str">
        <f t="shared" si="11"/>
        <v>N/A</v>
      </c>
      <c r="E132" s="28">
        <v>334.54912245000003</v>
      </c>
      <c r="F132" s="7" t="str">
        <f t="shared" si="12"/>
        <v>N/A</v>
      </c>
      <c r="G132" s="28">
        <v>409.67406321999999</v>
      </c>
      <c r="H132" s="7" t="str">
        <f t="shared" si="13"/>
        <v>N/A</v>
      </c>
      <c r="I132" s="8">
        <v>26.15</v>
      </c>
      <c r="J132" s="8">
        <v>22.46</v>
      </c>
      <c r="K132" s="27" t="s">
        <v>734</v>
      </c>
      <c r="L132" s="87" t="str">
        <f t="shared" si="14"/>
        <v>Yes</v>
      </c>
    </row>
    <row r="133" spans="1:12" x14ac:dyDescent="0.25">
      <c r="A133" s="144" t="s">
        <v>632</v>
      </c>
      <c r="B133" s="23" t="s">
        <v>213</v>
      </c>
      <c r="C133" s="28">
        <v>36870740</v>
      </c>
      <c r="D133" s="7" t="str">
        <f t="shared" si="11"/>
        <v>N/A</v>
      </c>
      <c r="E133" s="28">
        <v>39059598</v>
      </c>
      <c r="F133" s="7" t="str">
        <f t="shared" si="12"/>
        <v>N/A</v>
      </c>
      <c r="G133" s="28">
        <v>54457875</v>
      </c>
      <c r="H133" s="7" t="str">
        <f t="shared" si="13"/>
        <v>N/A</v>
      </c>
      <c r="I133" s="8">
        <v>5.9370000000000003</v>
      </c>
      <c r="J133" s="8">
        <v>39.42</v>
      </c>
      <c r="K133" s="27" t="s">
        <v>734</v>
      </c>
      <c r="L133" s="87" t="str">
        <f t="shared" si="14"/>
        <v>No</v>
      </c>
    </row>
    <row r="134" spans="1:12" x14ac:dyDescent="0.25">
      <c r="A134" s="144" t="s">
        <v>633</v>
      </c>
      <c r="B134" s="23" t="s">
        <v>213</v>
      </c>
      <c r="C134" s="24">
        <v>2783</v>
      </c>
      <c r="D134" s="7" t="str">
        <f t="shared" si="11"/>
        <v>N/A</v>
      </c>
      <c r="E134" s="24">
        <v>2871</v>
      </c>
      <c r="F134" s="7" t="str">
        <f t="shared" si="12"/>
        <v>N/A</v>
      </c>
      <c r="G134" s="24">
        <v>2945</v>
      </c>
      <c r="H134" s="7" t="str">
        <f t="shared" si="13"/>
        <v>N/A</v>
      </c>
      <c r="I134" s="8">
        <v>3.1619999999999999</v>
      </c>
      <c r="J134" s="8">
        <v>2.577</v>
      </c>
      <c r="K134" s="27" t="s">
        <v>734</v>
      </c>
      <c r="L134" s="87" t="str">
        <f t="shared" si="14"/>
        <v>Yes</v>
      </c>
    </row>
    <row r="135" spans="1:12" x14ac:dyDescent="0.25">
      <c r="A135" s="144" t="s">
        <v>1430</v>
      </c>
      <c r="B135" s="23" t="s">
        <v>213</v>
      </c>
      <c r="C135" s="28">
        <v>13248.559109</v>
      </c>
      <c r="D135" s="7" t="str">
        <f t="shared" si="11"/>
        <v>N/A</v>
      </c>
      <c r="E135" s="28">
        <v>13604.875652999999</v>
      </c>
      <c r="F135" s="7" t="str">
        <f t="shared" si="12"/>
        <v>N/A</v>
      </c>
      <c r="G135" s="28">
        <v>18491.638370000001</v>
      </c>
      <c r="H135" s="7" t="str">
        <f t="shared" si="13"/>
        <v>N/A</v>
      </c>
      <c r="I135" s="8">
        <v>2.6890000000000001</v>
      </c>
      <c r="J135" s="8">
        <v>35.92</v>
      </c>
      <c r="K135" s="27" t="s">
        <v>734</v>
      </c>
      <c r="L135" s="87" t="str">
        <f t="shared" si="14"/>
        <v>No</v>
      </c>
    </row>
    <row r="136" spans="1:12" ht="25" x14ac:dyDescent="0.25">
      <c r="A136" s="144" t="s">
        <v>634</v>
      </c>
      <c r="B136" s="23" t="s">
        <v>213</v>
      </c>
      <c r="C136" s="28">
        <v>15845157</v>
      </c>
      <c r="D136" s="7" t="str">
        <f t="shared" si="11"/>
        <v>N/A</v>
      </c>
      <c r="E136" s="28">
        <v>22539995</v>
      </c>
      <c r="F136" s="7" t="str">
        <f t="shared" si="12"/>
        <v>N/A</v>
      </c>
      <c r="G136" s="28">
        <v>21088635</v>
      </c>
      <c r="H136" s="7" t="str">
        <f t="shared" si="13"/>
        <v>N/A</v>
      </c>
      <c r="I136" s="8">
        <v>42.25</v>
      </c>
      <c r="J136" s="8">
        <v>-6.44</v>
      </c>
      <c r="K136" s="27" t="s">
        <v>734</v>
      </c>
      <c r="L136" s="87" t="str">
        <f>IF(J136="Div by 0", "N/A", IF(OR(J136="N/A",K136="N/A"),"N/A", IF(J136&gt;VALUE(MID(K136,1,2)), "No", IF(J136&lt;-1*VALUE(MID(K136,1,2)), "No", "Yes"))))</f>
        <v>Yes</v>
      </c>
    </row>
    <row r="137" spans="1:12" x14ac:dyDescent="0.25">
      <c r="A137" s="144" t="s">
        <v>635</v>
      </c>
      <c r="B137" s="23" t="s">
        <v>213</v>
      </c>
      <c r="C137" s="24">
        <v>90844</v>
      </c>
      <c r="D137" s="7" t="str">
        <f t="shared" si="11"/>
        <v>N/A</v>
      </c>
      <c r="E137" s="24">
        <v>117111</v>
      </c>
      <c r="F137" s="7" t="str">
        <f t="shared" si="12"/>
        <v>N/A</v>
      </c>
      <c r="G137" s="24">
        <v>125123</v>
      </c>
      <c r="H137" s="7" t="str">
        <f t="shared" si="13"/>
        <v>N/A</v>
      </c>
      <c r="I137" s="8">
        <v>28.91</v>
      </c>
      <c r="J137" s="8">
        <v>6.8410000000000002</v>
      </c>
      <c r="K137" s="27" t="s">
        <v>734</v>
      </c>
      <c r="L137" s="87" t="str">
        <f t="shared" ref="L137:L141" si="15">IF(J137="Div by 0", "N/A", IF(OR(J137="N/A",K137="N/A"),"N/A", IF(J137&gt;VALUE(MID(K137,1,2)), "No", IF(J137&lt;-1*VALUE(MID(K137,1,2)), "No", "Yes"))))</f>
        <v>Yes</v>
      </c>
    </row>
    <row r="138" spans="1:12" ht="25" x14ac:dyDescent="0.25">
      <c r="A138" s="144" t="s">
        <v>1431</v>
      </c>
      <c r="B138" s="23" t="s">
        <v>213</v>
      </c>
      <c r="C138" s="28">
        <v>174.42161286999999</v>
      </c>
      <c r="D138" s="7" t="str">
        <f t="shared" si="11"/>
        <v>N/A</v>
      </c>
      <c r="E138" s="28">
        <v>192.46693307999999</v>
      </c>
      <c r="F138" s="7" t="str">
        <f t="shared" si="12"/>
        <v>N/A</v>
      </c>
      <c r="G138" s="28">
        <v>168.54323346000001</v>
      </c>
      <c r="H138" s="7" t="str">
        <f t="shared" si="13"/>
        <v>N/A</v>
      </c>
      <c r="I138" s="8">
        <v>10.35</v>
      </c>
      <c r="J138" s="8">
        <v>-12.4</v>
      </c>
      <c r="K138" s="27" t="s">
        <v>734</v>
      </c>
      <c r="L138" s="87" t="str">
        <f t="shared" si="15"/>
        <v>Yes</v>
      </c>
    </row>
    <row r="139" spans="1:12" ht="25" x14ac:dyDescent="0.25">
      <c r="A139" s="144" t="s">
        <v>636</v>
      </c>
      <c r="B139" s="23" t="s">
        <v>213</v>
      </c>
      <c r="C139" s="28">
        <v>0</v>
      </c>
      <c r="D139" s="7" t="str">
        <f t="shared" si="11"/>
        <v>N/A</v>
      </c>
      <c r="E139" s="28">
        <v>0</v>
      </c>
      <c r="F139" s="7" t="str">
        <f t="shared" si="12"/>
        <v>N/A</v>
      </c>
      <c r="G139" s="28">
        <v>0</v>
      </c>
      <c r="H139" s="7" t="str">
        <f t="shared" si="13"/>
        <v>N/A</v>
      </c>
      <c r="I139" s="8" t="s">
        <v>1749</v>
      </c>
      <c r="J139" s="8" t="s">
        <v>1749</v>
      </c>
      <c r="K139" s="27" t="s">
        <v>734</v>
      </c>
      <c r="L139" s="87" t="str">
        <f t="shared" si="15"/>
        <v>N/A</v>
      </c>
    </row>
    <row r="140" spans="1:12" x14ac:dyDescent="0.25">
      <c r="A140" s="144" t="s">
        <v>637</v>
      </c>
      <c r="B140" s="23" t="s">
        <v>213</v>
      </c>
      <c r="C140" s="24">
        <v>0</v>
      </c>
      <c r="D140" s="7" t="str">
        <f t="shared" si="11"/>
        <v>N/A</v>
      </c>
      <c r="E140" s="24">
        <v>0</v>
      </c>
      <c r="F140" s="7" t="str">
        <f t="shared" si="12"/>
        <v>N/A</v>
      </c>
      <c r="G140" s="24">
        <v>0</v>
      </c>
      <c r="H140" s="7" t="str">
        <f t="shared" si="13"/>
        <v>N/A</v>
      </c>
      <c r="I140" s="8" t="s">
        <v>1749</v>
      </c>
      <c r="J140" s="8" t="s">
        <v>1749</v>
      </c>
      <c r="K140" s="27" t="s">
        <v>734</v>
      </c>
      <c r="L140" s="87" t="str">
        <f t="shared" si="15"/>
        <v>N/A</v>
      </c>
    </row>
    <row r="141" spans="1:12" ht="25" x14ac:dyDescent="0.25">
      <c r="A141" s="144" t="s">
        <v>1432</v>
      </c>
      <c r="B141" s="23" t="s">
        <v>213</v>
      </c>
      <c r="C141" s="28" t="s">
        <v>1749</v>
      </c>
      <c r="D141" s="7" t="str">
        <f t="shared" si="11"/>
        <v>N/A</v>
      </c>
      <c r="E141" s="28" t="s">
        <v>1749</v>
      </c>
      <c r="F141" s="7" t="str">
        <f t="shared" si="12"/>
        <v>N/A</v>
      </c>
      <c r="G141" s="28" t="s">
        <v>1749</v>
      </c>
      <c r="H141" s="7" t="str">
        <f t="shared" si="13"/>
        <v>N/A</v>
      </c>
      <c r="I141" s="8" t="s">
        <v>1749</v>
      </c>
      <c r="J141" s="8" t="s">
        <v>1749</v>
      </c>
      <c r="K141" s="27" t="s">
        <v>734</v>
      </c>
      <c r="L141" s="87" t="str">
        <f t="shared" si="15"/>
        <v>N/A</v>
      </c>
    </row>
    <row r="142" spans="1:12" ht="25" x14ac:dyDescent="0.25">
      <c r="A142" s="144" t="s">
        <v>638</v>
      </c>
      <c r="B142" s="23" t="s">
        <v>213</v>
      </c>
      <c r="C142" s="28">
        <v>134599302</v>
      </c>
      <c r="D142" s="7" t="str">
        <f t="shared" si="11"/>
        <v>N/A</v>
      </c>
      <c r="E142" s="28">
        <v>152208594</v>
      </c>
      <c r="F142" s="7" t="str">
        <f t="shared" si="12"/>
        <v>N/A</v>
      </c>
      <c r="G142" s="28">
        <v>145599992</v>
      </c>
      <c r="H142" s="7" t="str">
        <f t="shared" si="13"/>
        <v>N/A</v>
      </c>
      <c r="I142" s="8">
        <v>13.08</v>
      </c>
      <c r="J142" s="8">
        <v>-4.34</v>
      </c>
      <c r="K142" s="27" t="s">
        <v>734</v>
      </c>
      <c r="L142" s="87" t="str">
        <f t="shared" ref="L142:L153" si="16">IF(J142="Div by 0", "N/A", IF(K142="N/A","N/A", IF(J142&gt;VALUE(MID(K142,1,2)), "No", IF(J142&lt;-1*VALUE(MID(K142,1,2)), "No", "Yes"))))</f>
        <v>Yes</v>
      </c>
    </row>
    <row r="143" spans="1:12" x14ac:dyDescent="0.25">
      <c r="A143" s="144" t="s">
        <v>639</v>
      </c>
      <c r="B143" s="23" t="s">
        <v>213</v>
      </c>
      <c r="C143" s="24">
        <v>291653</v>
      </c>
      <c r="D143" s="7" t="str">
        <f t="shared" si="11"/>
        <v>N/A</v>
      </c>
      <c r="E143" s="24">
        <v>311165</v>
      </c>
      <c r="F143" s="7" t="str">
        <f t="shared" si="12"/>
        <v>N/A</v>
      </c>
      <c r="G143" s="24">
        <v>277503</v>
      </c>
      <c r="H143" s="7" t="str">
        <f t="shared" si="13"/>
        <v>N/A</v>
      </c>
      <c r="I143" s="8">
        <v>6.69</v>
      </c>
      <c r="J143" s="8">
        <v>-10.8</v>
      </c>
      <c r="K143" s="27" t="s">
        <v>734</v>
      </c>
      <c r="L143" s="87" t="str">
        <f t="shared" si="16"/>
        <v>Yes</v>
      </c>
    </row>
    <row r="144" spans="1:12" ht="25" x14ac:dyDescent="0.25">
      <c r="A144" s="144" t="s">
        <v>1433</v>
      </c>
      <c r="B144" s="23" t="s">
        <v>213</v>
      </c>
      <c r="C144" s="28">
        <v>461.50494594999998</v>
      </c>
      <c r="D144" s="7" t="str">
        <f t="shared" si="11"/>
        <v>N/A</v>
      </c>
      <c r="E144" s="28">
        <v>489.15718027000003</v>
      </c>
      <c r="F144" s="7" t="str">
        <f t="shared" si="12"/>
        <v>N/A</v>
      </c>
      <c r="G144" s="28">
        <v>524.67898364999996</v>
      </c>
      <c r="H144" s="7" t="str">
        <f t="shared" si="13"/>
        <v>N/A</v>
      </c>
      <c r="I144" s="8">
        <v>5.992</v>
      </c>
      <c r="J144" s="8">
        <v>7.2619999999999996</v>
      </c>
      <c r="K144" s="27" t="s">
        <v>734</v>
      </c>
      <c r="L144" s="87" t="str">
        <f t="shared" si="16"/>
        <v>Yes</v>
      </c>
    </row>
    <row r="145" spans="1:12" ht="25" x14ac:dyDescent="0.25">
      <c r="A145" s="144" t="s">
        <v>640</v>
      </c>
      <c r="B145" s="23" t="s">
        <v>213</v>
      </c>
      <c r="C145" s="28">
        <v>484114038</v>
      </c>
      <c r="D145" s="7" t="str">
        <f t="shared" ref="D145:D153" si="17">IF($B145="N/A","N/A",IF(C145&gt;10,"No",IF(C145&lt;-10,"No","Yes")))</f>
        <v>N/A</v>
      </c>
      <c r="E145" s="28">
        <v>753632810</v>
      </c>
      <c r="F145" s="7" t="str">
        <f t="shared" ref="F145:F153" si="18">IF($B145="N/A","N/A",IF(E145&gt;10,"No",IF(E145&lt;-10,"No","Yes")))</f>
        <v>N/A</v>
      </c>
      <c r="G145" s="28">
        <v>786409808</v>
      </c>
      <c r="H145" s="7" t="str">
        <f t="shared" ref="H145:H153" si="19">IF($B145="N/A","N/A",IF(G145&gt;10,"No",IF(G145&lt;-10,"No","Yes")))</f>
        <v>N/A</v>
      </c>
      <c r="I145" s="8">
        <v>55.67</v>
      </c>
      <c r="J145" s="8">
        <v>4.3490000000000002</v>
      </c>
      <c r="K145" s="27" t="s">
        <v>734</v>
      </c>
      <c r="L145" s="87" t="str">
        <f t="shared" si="16"/>
        <v>Yes</v>
      </c>
    </row>
    <row r="146" spans="1:12" x14ac:dyDescent="0.25">
      <c r="A146" s="144" t="s">
        <v>641</v>
      </c>
      <c r="B146" s="23" t="s">
        <v>213</v>
      </c>
      <c r="C146" s="24">
        <v>4919</v>
      </c>
      <c r="D146" s="7" t="str">
        <f t="shared" si="17"/>
        <v>N/A</v>
      </c>
      <c r="E146" s="24">
        <v>4897</v>
      </c>
      <c r="F146" s="7" t="str">
        <f t="shared" si="18"/>
        <v>N/A</v>
      </c>
      <c r="G146" s="24">
        <v>4944</v>
      </c>
      <c r="H146" s="7" t="str">
        <f t="shared" si="19"/>
        <v>N/A</v>
      </c>
      <c r="I146" s="8">
        <v>-0.44700000000000001</v>
      </c>
      <c r="J146" s="8">
        <v>0.95979999999999999</v>
      </c>
      <c r="K146" s="27" t="s">
        <v>734</v>
      </c>
      <c r="L146" s="87" t="str">
        <f t="shared" si="16"/>
        <v>Yes</v>
      </c>
    </row>
    <row r="147" spans="1:12" ht="25" x14ac:dyDescent="0.25">
      <c r="A147" s="144" t="s">
        <v>1434</v>
      </c>
      <c r="B147" s="23" t="s">
        <v>213</v>
      </c>
      <c r="C147" s="28">
        <v>98417.165684000007</v>
      </c>
      <c r="D147" s="7" t="str">
        <f t="shared" si="17"/>
        <v>N/A</v>
      </c>
      <c r="E147" s="28">
        <v>153896.83684</v>
      </c>
      <c r="F147" s="7" t="str">
        <f t="shared" si="18"/>
        <v>N/A</v>
      </c>
      <c r="G147" s="28">
        <v>159063.47248999999</v>
      </c>
      <c r="H147" s="7" t="str">
        <f t="shared" si="19"/>
        <v>N/A</v>
      </c>
      <c r="I147" s="8">
        <v>56.37</v>
      </c>
      <c r="J147" s="8">
        <v>3.3570000000000002</v>
      </c>
      <c r="K147" s="27" t="s">
        <v>734</v>
      </c>
      <c r="L147" s="87" t="str">
        <f t="shared" si="16"/>
        <v>Yes</v>
      </c>
    </row>
    <row r="148" spans="1:12" ht="25" x14ac:dyDescent="0.25">
      <c r="A148" s="144" t="s">
        <v>642</v>
      </c>
      <c r="B148" s="23" t="s">
        <v>213</v>
      </c>
      <c r="C148" s="28">
        <v>190333376</v>
      </c>
      <c r="D148" s="7" t="str">
        <f t="shared" si="17"/>
        <v>N/A</v>
      </c>
      <c r="E148" s="28">
        <v>209356229</v>
      </c>
      <c r="F148" s="7" t="str">
        <f t="shared" si="18"/>
        <v>N/A</v>
      </c>
      <c r="G148" s="28">
        <v>200203796</v>
      </c>
      <c r="H148" s="7" t="str">
        <f t="shared" si="19"/>
        <v>N/A</v>
      </c>
      <c r="I148" s="8">
        <v>9.9939999999999998</v>
      </c>
      <c r="J148" s="8">
        <v>-4.37</v>
      </c>
      <c r="K148" s="27" t="s">
        <v>734</v>
      </c>
      <c r="L148" s="87" t="str">
        <f t="shared" si="16"/>
        <v>Yes</v>
      </c>
    </row>
    <row r="149" spans="1:12" x14ac:dyDescent="0.25">
      <c r="A149" s="144" t="s">
        <v>643</v>
      </c>
      <c r="B149" s="23" t="s">
        <v>213</v>
      </c>
      <c r="C149" s="24">
        <v>134784</v>
      </c>
      <c r="D149" s="7" t="str">
        <f t="shared" si="17"/>
        <v>N/A</v>
      </c>
      <c r="E149" s="24">
        <v>142210</v>
      </c>
      <c r="F149" s="7" t="str">
        <f t="shared" si="18"/>
        <v>N/A</v>
      </c>
      <c r="G149" s="24">
        <v>157096</v>
      </c>
      <c r="H149" s="7" t="str">
        <f t="shared" si="19"/>
        <v>N/A</v>
      </c>
      <c r="I149" s="8">
        <v>5.51</v>
      </c>
      <c r="J149" s="8">
        <v>10.47</v>
      </c>
      <c r="K149" s="27" t="s">
        <v>734</v>
      </c>
      <c r="L149" s="87" t="str">
        <f t="shared" si="16"/>
        <v>Yes</v>
      </c>
    </row>
    <row r="150" spans="1:12" ht="25" x14ac:dyDescent="0.25">
      <c r="A150" s="144" t="s">
        <v>1435</v>
      </c>
      <c r="B150" s="23" t="s">
        <v>213</v>
      </c>
      <c r="C150" s="28">
        <v>1412.1362773000001</v>
      </c>
      <c r="D150" s="7" t="str">
        <f t="shared" si="17"/>
        <v>N/A</v>
      </c>
      <c r="E150" s="28">
        <v>1472.1624991000001</v>
      </c>
      <c r="F150" s="7" t="str">
        <f t="shared" si="18"/>
        <v>N/A</v>
      </c>
      <c r="G150" s="28">
        <v>1274.4041605</v>
      </c>
      <c r="H150" s="7" t="str">
        <f t="shared" si="19"/>
        <v>N/A</v>
      </c>
      <c r="I150" s="8">
        <v>4.2510000000000003</v>
      </c>
      <c r="J150" s="8">
        <v>-13.4</v>
      </c>
      <c r="K150" s="27" t="s">
        <v>734</v>
      </c>
      <c r="L150" s="87" t="str">
        <f t="shared" si="16"/>
        <v>Yes</v>
      </c>
    </row>
    <row r="151" spans="1:12" ht="25" x14ac:dyDescent="0.25">
      <c r="A151" s="144" t="s">
        <v>644</v>
      </c>
      <c r="B151" s="23" t="s">
        <v>213</v>
      </c>
      <c r="C151" s="28">
        <v>99642785</v>
      </c>
      <c r="D151" s="7" t="str">
        <f t="shared" si="17"/>
        <v>N/A</v>
      </c>
      <c r="E151" s="28">
        <v>148100547</v>
      </c>
      <c r="F151" s="7" t="str">
        <f t="shared" si="18"/>
        <v>N/A</v>
      </c>
      <c r="G151" s="28">
        <v>145770873</v>
      </c>
      <c r="H151" s="7" t="str">
        <f t="shared" si="19"/>
        <v>N/A</v>
      </c>
      <c r="I151" s="8">
        <v>48.63</v>
      </c>
      <c r="J151" s="8">
        <v>-1.57</v>
      </c>
      <c r="K151" s="27" t="s">
        <v>734</v>
      </c>
      <c r="L151" s="87" t="str">
        <f t="shared" si="16"/>
        <v>Yes</v>
      </c>
    </row>
    <row r="152" spans="1:12" x14ac:dyDescent="0.25">
      <c r="A152" s="144" t="s">
        <v>645</v>
      </c>
      <c r="B152" s="23" t="s">
        <v>213</v>
      </c>
      <c r="C152" s="24">
        <v>5761</v>
      </c>
      <c r="D152" s="7" t="str">
        <f t="shared" si="17"/>
        <v>N/A</v>
      </c>
      <c r="E152" s="24">
        <v>6012</v>
      </c>
      <c r="F152" s="7" t="str">
        <f t="shared" si="18"/>
        <v>N/A</v>
      </c>
      <c r="G152" s="24">
        <v>6361</v>
      </c>
      <c r="H152" s="7" t="str">
        <f t="shared" si="19"/>
        <v>N/A</v>
      </c>
      <c r="I152" s="8">
        <v>4.3570000000000002</v>
      </c>
      <c r="J152" s="8">
        <v>5.8049999999999997</v>
      </c>
      <c r="K152" s="27" t="s">
        <v>734</v>
      </c>
      <c r="L152" s="87" t="str">
        <f t="shared" si="16"/>
        <v>Yes</v>
      </c>
    </row>
    <row r="153" spans="1:12" ht="25" x14ac:dyDescent="0.25">
      <c r="A153" s="144" t="s">
        <v>1436</v>
      </c>
      <c r="B153" s="23" t="s">
        <v>213</v>
      </c>
      <c r="C153" s="28">
        <v>17296.091823999999</v>
      </c>
      <c r="D153" s="7" t="str">
        <f t="shared" si="17"/>
        <v>N/A</v>
      </c>
      <c r="E153" s="28">
        <v>24634.156188000001</v>
      </c>
      <c r="F153" s="7" t="str">
        <f t="shared" si="18"/>
        <v>N/A</v>
      </c>
      <c r="G153" s="28">
        <v>22916.345386000001</v>
      </c>
      <c r="H153" s="7" t="str">
        <f t="shared" si="19"/>
        <v>N/A</v>
      </c>
      <c r="I153" s="8">
        <v>42.43</v>
      </c>
      <c r="J153" s="8">
        <v>-6.97</v>
      </c>
      <c r="K153" s="27" t="s">
        <v>734</v>
      </c>
      <c r="L153" s="87" t="str">
        <f t="shared" si="16"/>
        <v>Yes</v>
      </c>
    </row>
    <row r="154" spans="1:12" x14ac:dyDescent="0.25">
      <c r="A154" s="144" t="s">
        <v>1502</v>
      </c>
      <c r="B154" s="23" t="s">
        <v>213</v>
      </c>
      <c r="C154" s="28">
        <v>957.18581030999997</v>
      </c>
      <c r="D154" s="7" t="str">
        <f t="shared" ref="D154:D173" si="20">IF($B154="N/A","N/A",IF(C154&gt;10,"No",IF(C154&lt;-10,"No","Yes")))</f>
        <v>N/A</v>
      </c>
      <c r="E154" s="28">
        <v>946.77696169000001</v>
      </c>
      <c r="F154" s="7" t="str">
        <f t="shared" ref="F154:F173" si="21">IF($B154="N/A","N/A",IF(E154&gt;10,"No",IF(E154&lt;-10,"No","Yes")))</f>
        <v>N/A</v>
      </c>
      <c r="G154" s="28">
        <v>904.02220520000003</v>
      </c>
      <c r="H154" s="7" t="str">
        <f t="shared" ref="H154:H173" si="22">IF($B154="N/A","N/A",IF(G154&gt;10,"No",IF(G154&lt;-10,"No","Yes")))</f>
        <v>N/A</v>
      </c>
      <c r="I154" s="8">
        <v>-1.0900000000000001</v>
      </c>
      <c r="J154" s="8">
        <v>-4.5199999999999996</v>
      </c>
      <c r="K154" s="27" t="s">
        <v>734</v>
      </c>
      <c r="L154" s="87" t="str">
        <f t="shared" ref="L154:L173" si="23">IF(J154="Div by 0", "N/A", IF(K154="N/A","N/A", IF(J154&gt;VALUE(MID(K154,1,2)), "No", IF(J154&lt;-1*VALUE(MID(K154,1,2)), "No", "Yes"))))</f>
        <v>Yes</v>
      </c>
    </row>
    <row r="155" spans="1:12" x14ac:dyDescent="0.25">
      <c r="A155" s="148" t="s">
        <v>1503</v>
      </c>
      <c r="B155" s="23" t="s">
        <v>213</v>
      </c>
      <c r="C155" s="28">
        <v>971.01574569000002</v>
      </c>
      <c r="D155" s="7" t="str">
        <f t="shared" si="20"/>
        <v>N/A</v>
      </c>
      <c r="E155" s="28">
        <v>1068.0519558999999</v>
      </c>
      <c r="F155" s="7" t="str">
        <f t="shared" si="21"/>
        <v>N/A</v>
      </c>
      <c r="G155" s="28">
        <v>1629.4127473000001</v>
      </c>
      <c r="H155" s="7" t="str">
        <f t="shared" si="22"/>
        <v>N/A</v>
      </c>
      <c r="I155" s="8">
        <v>9.9930000000000003</v>
      </c>
      <c r="J155" s="8">
        <v>52.56</v>
      </c>
      <c r="K155" s="27" t="s">
        <v>734</v>
      </c>
      <c r="L155" s="87" t="str">
        <f t="shared" si="23"/>
        <v>No</v>
      </c>
    </row>
    <row r="156" spans="1:12" x14ac:dyDescent="0.25">
      <c r="A156" s="148" t="s">
        <v>1504</v>
      </c>
      <c r="B156" s="23" t="s">
        <v>213</v>
      </c>
      <c r="C156" s="28">
        <v>2415.3841567999998</v>
      </c>
      <c r="D156" s="7" t="str">
        <f t="shared" si="20"/>
        <v>N/A</v>
      </c>
      <c r="E156" s="28">
        <v>2465.7994773999999</v>
      </c>
      <c r="F156" s="7" t="str">
        <f t="shared" si="21"/>
        <v>N/A</v>
      </c>
      <c r="G156" s="28">
        <v>2553.5561290000001</v>
      </c>
      <c r="H156" s="7" t="str">
        <f t="shared" si="22"/>
        <v>N/A</v>
      </c>
      <c r="I156" s="8">
        <v>2.0870000000000002</v>
      </c>
      <c r="J156" s="8">
        <v>3.5590000000000002</v>
      </c>
      <c r="K156" s="27" t="s">
        <v>734</v>
      </c>
      <c r="L156" s="87" t="str">
        <f t="shared" si="23"/>
        <v>Yes</v>
      </c>
    </row>
    <row r="157" spans="1:12" x14ac:dyDescent="0.25">
      <c r="A157" s="148" t="s">
        <v>1505</v>
      </c>
      <c r="B157" s="23" t="s">
        <v>213</v>
      </c>
      <c r="C157" s="28">
        <v>596.23535871000001</v>
      </c>
      <c r="D157" s="7" t="str">
        <f t="shared" si="20"/>
        <v>N/A</v>
      </c>
      <c r="E157" s="28">
        <v>583.94741216</v>
      </c>
      <c r="F157" s="7" t="str">
        <f t="shared" si="21"/>
        <v>N/A</v>
      </c>
      <c r="G157" s="28">
        <v>118.54867925000001</v>
      </c>
      <c r="H157" s="7" t="str">
        <f t="shared" si="22"/>
        <v>N/A</v>
      </c>
      <c r="I157" s="8">
        <v>-2.06</v>
      </c>
      <c r="J157" s="8">
        <v>-79.7</v>
      </c>
      <c r="K157" s="27" t="s">
        <v>734</v>
      </c>
      <c r="L157" s="87" t="str">
        <f t="shared" si="23"/>
        <v>No</v>
      </c>
    </row>
    <row r="158" spans="1:12" x14ac:dyDescent="0.25">
      <c r="A158" s="148" t="s">
        <v>1506</v>
      </c>
      <c r="B158" s="23" t="s">
        <v>213</v>
      </c>
      <c r="C158" s="28">
        <v>1028.2095314000001</v>
      </c>
      <c r="D158" s="7" t="str">
        <f t="shared" si="20"/>
        <v>N/A</v>
      </c>
      <c r="E158" s="28">
        <v>993.05144198000005</v>
      </c>
      <c r="F158" s="7" t="str">
        <f t="shared" si="21"/>
        <v>N/A</v>
      </c>
      <c r="G158" s="28">
        <v>308.58961039000002</v>
      </c>
      <c r="H158" s="7" t="str">
        <f t="shared" si="22"/>
        <v>N/A</v>
      </c>
      <c r="I158" s="8">
        <v>-3.42</v>
      </c>
      <c r="J158" s="8">
        <v>-68.900000000000006</v>
      </c>
      <c r="K158" s="27" t="s">
        <v>734</v>
      </c>
      <c r="L158" s="87" t="str">
        <f t="shared" si="23"/>
        <v>No</v>
      </c>
    </row>
    <row r="159" spans="1:12" x14ac:dyDescent="0.25">
      <c r="A159" s="144" t="s">
        <v>1507</v>
      </c>
      <c r="B159" s="23" t="s">
        <v>213</v>
      </c>
      <c r="C159" s="28">
        <v>2083.4086461000002</v>
      </c>
      <c r="D159" s="7" t="str">
        <f t="shared" si="20"/>
        <v>N/A</v>
      </c>
      <c r="E159" s="28">
        <v>2362.6787359999998</v>
      </c>
      <c r="F159" s="7" t="str">
        <f t="shared" si="21"/>
        <v>N/A</v>
      </c>
      <c r="G159" s="28">
        <v>2749.5192803</v>
      </c>
      <c r="H159" s="7" t="str">
        <f t="shared" si="22"/>
        <v>N/A</v>
      </c>
      <c r="I159" s="8">
        <v>13.4</v>
      </c>
      <c r="J159" s="8">
        <v>16.37</v>
      </c>
      <c r="K159" s="27" t="s">
        <v>734</v>
      </c>
      <c r="L159" s="87" t="str">
        <f t="shared" si="23"/>
        <v>Yes</v>
      </c>
    </row>
    <row r="160" spans="1:12" x14ac:dyDescent="0.25">
      <c r="A160" s="148" t="s">
        <v>1508</v>
      </c>
      <c r="B160" s="23" t="s">
        <v>213</v>
      </c>
      <c r="C160" s="28">
        <v>20447.469937999998</v>
      </c>
      <c r="D160" s="7" t="str">
        <f t="shared" si="20"/>
        <v>N/A</v>
      </c>
      <c r="E160" s="28">
        <v>22179.197323</v>
      </c>
      <c r="F160" s="7" t="str">
        <f t="shared" si="21"/>
        <v>N/A</v>
      </c>
      <c r="G160" s="28">
        <v>4492.9015385000002</v>
      </c>
      <c r="H160" s="7" t="str">
        <f t="shared" si="22"/>
        <v>N/A</v>
      </c>
      <c r="I160" s="8">
        <v>8.4689999999999994</v>
      </c>
      <c r="J160" s="8">
        <v>-79.7</v>
      </c>
      <c r="K160" s="27" t="s">
        <v>734</v>
      </c>
      <c r="L160" s="87" t="str">
        <f t="shared" si="23"/>
        <v>No</v>
      </c>
    </row>
    <row r="161" spans="1:12" x14ac:dyDescent="0.25">
      <c r="A161" s="148" t="s">
        <v>1509</v>
      </c>
      <c r="B161" s="23" t="s">
        <v>213</v>
      </c>
      <c r="C161" s="28">
        <v>6511.2940246999997</v>
      </c>
      <c r="D161" s="7" t="str">
        <f t="shared" si="20"/>
        <v>N/A</v>
      </c>
      <c r="E161" s="28">
        <v>8480.4300576999995</v>
      </c>
      <c r="F161" s="7" t="str">
        <f t="shared" si="21"/>
        <v>N/A</v>
      </c>
      <c r="G161" s="28">
        <v>1535.7187097000001</v>
      </c>
      <c r="H161" s="7" t="str">
        <f t="shared" si="22"/>
        <v>N/A</v>
      </c>
      <c r="I161" s="8">
        <v>30.24</v>
      </c>
      <c r="J161" s="8">
        <v>-81.900000000000006</v>
      </c>
      <c r="K161" s="27" t="s">
        <v>734</v>
      </c>
      <c r="L161" s="87" t="str">
        <f t="shared" si="23"/>
        <v>No</v>
      </c>
    </row>
    <row r="162" spans="1:12" x14ac:dyDescent="0.25">
      <c r="A162" s="148" t="s">
        <v>1510</v>
      </c>
      <c r="B162" s="23" t="s">
        <v>213</v>
      </c>
      <c r="C162" s="28">
        <v>176.38054987000001</v>
      </c>
      <c r="D162" s="7" t="str">
        <f t="shared" si="20"/>
        <v>N/A</v>
      </c>
      <c r="E162" s="28">
        <v>417.16952547</v>
      </c>
      <c r="F162" s="7" t="str">
        <f t="shared" si="21"/>
        <v>N/A</v>
      </c>
      <c r="G162" s="28">
        <v>25.334842767000001</v>
      </c>
      <c r="H162" s="7" t="str">
        <f t="shared" si="22"/>
        <v>N/A</v>
      </c>
      <c r="I162" s="8">
        <v>136.5</v>
      </c>
      <c r="J162" s="8">
        <v>-93.9</v>
      </c>
      <c r="K162" s="27" t="s">
        <v>734</v>
      </c>
      <c r="L162" s="87" t="str">
        <f t="shared" si="23"/>
        <v>No</v>
      </c>
    </row>
    <row r="163" spans="1:12" x14ac:dyDescent="0.25">
      <c r="A163" s="148" t="s">
        <v>1511</v>
      </c>
      <c r="B163" s="23" t="s">
        <v>213</v>
      </c>
      <c r="C163" s="28">
        <v>111.78591432</v>
      </c>
      <c r="D163" s="7" t="str">
        <f t="shared" si="20"/>
        <v>N/A</v>
      </c>
      <c r="E163" s="28">
        <v>131.30311893999999</v>
      </c>
      <c r="F163" s="7" t="str">
        <f t="shared" si="21"/>
        <v>N/A</v>
      </c>
      <c r="G163" s="28">
        <v>57.698845599000002</v>
      </c>
      <c r="H163" s="7" t="str">
        <f t="shared" si="22"/>
        <v>N/A</v>
      </c>
      <c r="I163" s="8">
        <v>17.46</v>
      </c>
      <c r="J163" s="8">
        <v>-56.1</v>
      </c>
      <c r="K163" s="27" t="s">
        <v>734</v>
      </c>
      <c r="L163" s="87" t="str">
        <f t="shared" si="23"/>
        <v>No</v>
      </c>
    </row>
    <row r="164" spans="1:12" x14ac:dyDescent="0.25">
      <c r="A164" s="144" t="s">
        <v>1512</v>
      </c>
      <c r="B164" s="23" t="s">
        <v>213</v>
      </c>
      <c r="C164" s="28">
        <v>893.10284142</v>
      </c>
      <c r="D164" s="7" t="str">
        <f t="shared" si="20"/>
        <v>N/A</v>
      </c>
      <c r="E164" s="28">
        <v>1106.8797999000001</v>
      </c>
      <c r="F164" s="7" t="str">
        <f t="shared" si="21"/>
        <v>N/A</v>
      </c>
      <c r="G164" s="28">
        <v>1280.9808442999999</v>
      </c>
      <c r="H164" s="7" t="str">
        <f t="shared" si="22"/>
        <v>N/A</v>
      </c>
      <c r="I164" s="8">
        <v>23.94</v>
      </c>
      <c r="J164" s="8">
        <v>15.73</v>
      </c>
      <c r="K164" s="27" t="s">
        <v>734</v>
      </c>
      <c r="L164" s="87" t="str">
        <f t="shared" si="23"/>
        <v>Yes</v>
      </c>
    </row>
    <row r="165" spans="1:12" x14ac:dyDescent="0.25">
      <c r="A165" s="148" t="s">
        <v>1513</v>
      </c>
      <c r="B165" s="23" t="s">
        <v>213</v>
      </c>
      <c r="C165" s="28">
        <v>389.42143865000003</v>
      </c>
      <c r="D165" s="7" t="str">
        <f t="shared" si="20"/>
        <v>N/A</v>
      </c>
      <c r="E165" s="28">
        <v>458.78695349999998</v>
      </c>
      <c r="F165" s="7" t="str">
        <f t="shared" si="21"/>
        <v>N/A</v>
      </c>
      <c r="G165" s="28">
        <v>33.055824176000002</v>
      </c>
      <c r="H165" s="7" t="str">
        <f t="shared" si="22"/>
        <v>N/A</v>
      </c>
      <c r="I165" s="8">
        <v>17.809999999999999</v>
      </c>
      <c r="J165" s="8">
        <v>-92.8</v>
      </c>
      <c r="K165" s="27" t="s">
        <v>734</v>
      </c>
      <c r="L165" s="87" t="str">
        <f t="shared" si="23"/>
        <v>No</v>
      </c>
    </row>
    <row r="166" spans="1:12" x14ac:dyDescent="0.25">
      <c r="A166" s="148" t="s">
        <v>1514</v>
      </c>
      <c r="B166" s="23" t="s">
        <v>213</v>
      </c>
      <c r="C166" s="28">
        <v>3040.7501354999999</v>
      </c>
      <c r="D166" s="7" t="str">
        <f t="shared" si="20"/>
        <v>N/A</v>
      </c>
      <c r="E166" s="28">
        <v>3599.1417646</v>
      </c>
      <c r="F166" s="7" t="str">
        <f t="shared" si="21"/>
        <v>N/A</v>
      </c>
      <c r="G166" s="28">
        <v>300.80645161000001</v>
      </c>
      <c r="H166" s="7" t="str">
        <f t="shared" si="22"/>
        <v>N/A</v>
      </c>
      <c r="I166" s="8">
        <v>18.36</v>
      </c>
      <c r="J166" s="8">
        <v>-91.6</v>
      </c>
      <c r="K166" s="27" t="s">
        <v>734</v>
      </c>
      <c r="L166" s="87" t="str">
        <f t="shared" si="23"/>
        <v>No</v>
      </c>
    </row>
    <row r="167" spans="1:12" x14ac:dyDescent="0.25">
      <c r="A167" s="148" t="s">
        <v>1515</v>
      </c>
      <c r="B167" s="23" t="s">
        <v>213</v>
      </c>
      <c r="C167" s="28">
        <v>408.76153290000002</v>
      </c>
      <c r="D167" s="7" t="str">
        <f t="shared" si="20"/>
        <v>N/A</v>
      </c>
      <c r="E167" s="28">
        <v>468.60324428000001</v>
      </c>
      <c r="F167" s="7" t="str">
        <f t="shared" si="21"/>
        <v>N/A</v>
      </c>
      <c r="G167" s="28">
        <v>31.750691824</v>
      </c>
      <c r="H167" s="7" t="str">
        <f t="shared" si="22"/>
        <v>N/A</v>
      </c>
      <c r="I167" s="8">
        <v>14.64</v>
      </c>
      <c r="J167" s="8">
        <v>-93.2</v>
      </c>
      <c r="K167" s="27" t="s">
        <v>734</v>
      </c>
      <c r="L167" s="87" t="str">
        <f t="shared" si="23"/>
        <v>No</v>
      </c>
    </row>
    <row r="168" spans="1:12" x14ac:dyDescent="0.25">
      <c r="A168" s="148" t="s">
        <v>1516</v>
      </c>
      <c r="B168" s="23" t="s">
        <v>213</v>
      </c>
      <c r="C168" s="28">
        <v>1036.3231568000001</v>
      </c>
      <c r="D168" s="7" t="str">
        <f t="shared" si="20"/>
        <v>N/A</v>
      </c>
      <c r="E168" s="28">
        <v>1345.4681505000001</v>
      </c>
      <c r="F168" s="7" t="str">
        <f t="shared" si="21"/>
        <v>N/A</v>
      </c>
      <c r="G168" s="28">
        <v>101.13398268</v>
      </c>
      <c r="H168" s="7" t="str">
        <f t="shared" si="22"/>
        <v>N/A</v>
      </c>
      <c r="I168" s="8">
        <v>29.83</v>
      </c>
      <c r="J168" s="8">
        <v>-92.5</v>
      </c>
      <c r="K168" s="27" t="s">
        <v>734</v>
      </c>
      <c r="L168" s="87" t="str">
        <f t="shared" si="23"/>
        <v>No</v>
      </c>
    </row>
    <row r="169" spans="1:12" x14ac:dyDescent="0.25">
      <c r="A169" s="144" t="s">
        <v>1517</v>
      </c>
      <c r="B169" s="23" t="s">
        <v>213</v>
      </c>
      <c r="C169" s="28">
        <v>4116.4540042999997</v>
      </c>
      <c r="D169" s="7" t="str">
        <f t="shared" si="20"/>
        <v>N/A</v>
      </c>
      <c r="E169" s="28">
        <v>4741.5348866000004</v>
      </c>
      <c r="F169" s="7" t="str">
        <f t="shared" si="21"/>
        <v>N/A</v>
      </c>
      <c r="G169" s="28">
        <v>3937.5552416</v>
      </c>
      <c r="H169" s="7" t="str">
        <f t="shared" si="22"/>
        <v>N/A</v>
      </c>
      <c r="I169" s="8">
        <v>15.18</v>
      </c>
      <c r="J169" s="8">
        <v>-17</v>
      </c>
      <c r="K169" s="27" t="s">
        <v>734</v>
      </c>
      <c r="L169" s="87" t="str">
        <f t="shared" si="23"/>
        <v>Yes</v>
      </c>
    </row>
    <row r="170" spans="1:12" x14ac:dyDescent="0.25">
      <c r="A170" s="148" t="s">
        <v>1518</v>
      </c>
      <c r="B170" s="23" t="s">
        <v>213</v>
      </c>
      <c r="C170" s="28">
        <v>8655.4453543</v>
      </c>
      <c r="D170" s="7" t="str">
        <f t="shared" si="20"/>
        <v>N/A</v>
      </c>
      <c r="E170" s="28">
        <v>10587.104294999999</v>
      </c>
      <c r="F170" s="7" t="str">
        <f t="shared" si="21"/>
        <v>N/A</v>
      </c>
      <c r="G170" s="28">
        <v>1963.8013186999999</v>
      </c>
      <c r="H170" s="7" t="str">
        <f t="shared" si="22"/>
        <v>N/A</v>
      </c>
      <c r="I170" s="8">
        <v>22.32</v>
      </c>
      <c r="J170" s="8">
        <v>-81.5</v>
      </c>
      <c r="K170" s="27" t="s">
        <v>734</v>
      </c>
      <c r="L170" s="87" t="str">
        <f t="shared" si="23"/>
        <v>No</v>
      </c>
    </row>
    <row r="171" spans="1:12" x14ac:dyDescent="0.25">
      <c r="A171" s="148" t="s">
        <v>1519</v>
      </c>
      <c r="B171" s="23" t="s">
        <v>213</v>
      </c>
      <c r="C171" s="28">
        <v>18445.647553999999</v>
      </c>
      <c r="D171" s="7" t="str">
        <f t="shared" si="20"/>
        <v>N/A</v>
      </c>
      <c r="E171" s="28">
        <v>25136.189179000001</v>
      </c>
      <c r="F171" s="7" t="str">
        <f t="shared" si="21"/>
        <v>N/A</v>
      </c>
      <c r="G171" s="28">
        <v>2486.1716129000001</v>
      </c>
      <c r="H171" s="7" t="str">
        <f t="shared" si="22"/>
        <v>N/A</v>
      </c>
      <c r="I171" s="8">
        <v>36.270000000000003</v>
      </c>
      <c r="J171" s="8">
        <v>-90.1</v>
      </c>
      <c r="K171" s="27" t="s">
        <v>734</v>
      </c>
      <c r="L171" s="87" t="str">
        <f t="shared" si="23"/>
        <v>No</v>
      </c>
    </row>
    <row r="172" spans="1:12" x14ac:dyDescent="0.25">
      <c r="A172" s="148" t="s">
        <v>1520</v>
      </c>
      <c r="B172" s="23" t="s">
        <v>213</v>
      </c>
      <c r="C172" s="28">
        <v>1879.4252630000001</v>
      </c>
      <c r="D172" s="7" t="str">
        <f t="shared" si="20"/>
        <v>N/A</v>
      </c>
      <c r="E172" s="28">
        <v>2044.9610705</v>
      </c>
      <c r="F172" s="7" t="str">
        <f t="shared" si="21"/>
        <v>N/A</v>
      </c>
      <c r="G172" s="28">
        <v>147.15861634999999</v>
      </c>
      <c r="H172" s="7" t="str">
        <f t="shared" si="22"/>
        <v>N/A</v>
      </c>
      <c r="I172" s="8">
        <v>8.8079999999999998</v>
      </c>
      <c r="J172" s="8">
        <v>-92.8</v>
      </c>
      <c r="K172" s="27" t="s">
        <v>734</v>
      </c>
      <c r="L172" s="87" t="str">
        <f t="shared" si="23"/>
        <v>No</v>
      </c>
    </row>
    <row r="173" spans="1:12" x14ac:dyDescent="0.25">
      <c r="A173" s="148" t="s">
        <v>1521</v>
      </c>
      <c r="B173" s="23" t="s">
        <v>213</v>
      </c>
      <c r="C173" s="28">
        <v>2791.9780692999998</v>
      </c>
      <c r="D173" s="7" t="str">
        <f t="shared" si="20"/>
        <v>N/A</v>
      </c>
      <c r="E173" s="28">
        <v>2821.0981092000002</v>
      </c>
      <c r="F173" s="7" t="str">
        <f t="shared" si="21"/>
        <v>N/A</v>
      </c>
      <c r="G173" s="28">
        <v>231.74963925</v>
      </c>
      <c r="H173" s="7" t="str">
        <f t="shared" si="22"/>
        <v>N/A</v>
      </c>
      <c r="I173" s="8">
        <v>1.0429999999999999</v>
      </c>
      <c r="J173" s="8">
        <v>-91.8</v>
      </c>
      <c r="K173" s="27" t="s">
        <v>734</v>
      </c>
      <c r="L173" s="87" t="str">
        <f t="shared" si="23"/>
        <v>No</v>
      </c>
    </row>
    <row r="174" spans="1:12" x14ac:dyDescent="0.25">
      <c r="A174" s="144" t="s">
        <v>371</v>
      </c>
      <c r="B174" s="23" t="s">
        <v>213</v>
      </c>
      <c r="C174" s="4">
        <v>11.086235007999999</v>
      </c>
      <c r="D174" s="7" t="str">
        <f t="shared" ref="D174:D203" si="24">IF($B174="N/A","N/A",IF(C174&gt;10,"No",IF(C174&lt;-10,"No","Yes")))</f>
        <v>N/A</v>
      </c>
      <c r="E174" s="4">
        <v>10.137971672000001</v>
      </c>
      <c r="F174" s="7" t="str">
        <f t="shared" ref="F174:F203" si="25">IF($B174="N/A","N/A",IF(E174&gt;10,"No",IF(E174&lt;-10,"No","Yes")))</f>
        <v>N/A</v>
      </c>
      <c r="G174" s="4">
        <v>9.0357687982999995</v>
      </c>
      <c r="H174" s="7" t="str">
        <f t="shared" ref="H174:H203" si="26">IF($B174="N/A","N/A",IF(G174&gt;10,"No",IF(G174&lt;-10,"No","Yes")))</f>
        <v>N/A</v>
      </c>
      <c r="I174" s="8">
        <v>-8.5500000000000007</v>
      </c>
      <c r="J174" s="8">
        <v>-10.9</v>
      </c>
      <c r="K174" s="27" t="s">
        <v>734</v>
      </c>
      <c r="L174" s="87" t="str">
        <f t="shared" ref="L174:L203" si="27">IF(J174="Div by 0", "N/A", IF(K174="N/A","N/A", IF(J174&gt;VALUE(MID(K174,1,2)), "No", IF(J174&lt;-1*VALUE(MID(K174,1,2)), "No", "Yes"))))</f>
        <v>Yes</v>
      </c>
    </row>
    <row r="175" spans="1:12" x14ac:dyDescent="0.25">
      <c r="A175" s="148" t="s">
        <v>480</v>
      </c>
      <c r="B175" s="23" t="s">
        <v>213</v>
      </c>
      <c r="C175" s="4">
        <v>22.398618538000001</v>
      </c>
      <c r="D175" s="7" t="str">
        <f t="shared" si="24"/>
        <v>N/A</v>
      </c>
      <c r="E175" s="4">
        <v>21.673545418</v>
      </c>
      <c r="F175" s="7" t="str">
        <f t="shared" si="25"/>
        <v>N/A</v>
      </c>
      <c r="G175" s="4">
        <v>18.329670329999999</v>
      </c>
      <c r="H175" s="7" t="str">
        <f t="shared" si="26"/>
        <v>N/A</v>
      </c>
      <c r="I175" s="8">
        <v>-3.24</v>
      </c>
      <c r="J175" s="8">
        <v>-15.4</v>
      </c>
      <c r="K175" s="27" t="s">
        <v>734</v>
      </c>
      <c r="L175" s="87" t="str">
        <f t="shared" si="27"/>
        <v>Yes</v>
      </c>
    </row>
    <row r="176" spans="1:12" x14ac:dyDescent="0.25">
      <c r="A176" s="148" t="s">
        <v>481</v>
      </c>
      <c r="B176" s="23" t="s">
        <v>213</v>
      </c>
      <c r="C176" s="4">
        <v>21.014818140999999</v>
      </c>
      <c r="D176" s="7" t="str">
        <f t="shared" si="24"/>
        <v>N/A</v>
      </c>
      <c r="E176" s="4">
        <v>20.592358919999999</v>
      </c>
      <c r="F176" s="7" t="str">
        <f t="shared" si="25"/>
        <v>N/A</v>
      </c>
      <c r="G176" s="4">
        <v>14.838709677000001</v>
      </c>
      <c r="H176" s="7" t="str">
        <f t="shared" si="26"/>
        <v>N/A</v>
      </c>
      <c r="I176" s="8">
        <v>-2.0099999999999998</v>
      </c>
      <c r="J176" s="8">
        <v>-27.9</v>
      </c>
      <c r="K176" s="27" t="s">
        <v>734</v>
      </c>
      <c r="L176" s="87" t="str">
        <f t="shared" si="27"/>
        <v>Yes</v>
      </c>
    </row>
    <row r="177" spans="1:12" x14ac:dyDescent="0.25">
      <c r="A177" s="148" t="s">
        <v>482</v>
      </c>
      <c r="B177" s="23" t="s">
        <v>213</v>
      </c>
      <c r="C177" s="4">
        <v>6.9848668335999999</v>
      </c>
      <c r="D177" s="7" t="str">
        <f t="shared" si="24"/>
        <v>N/A</v>
      </c>
      <c r="E177" s="4">
        <v>6.7077198439999997</v>
      </c>
      <c r="F177" s="7" t="str">
        <f t="shared" si="25"/>
        <v>N/A</v>
      </c>
      <c r="G177" s="4">
        <v>0.51572327039999999</v>
      </c>
      <c r="H177" s="7" t="str">
        <f t="shared" si="26"/>
        <v>N/A</v>
      </c>
      <c r="I177" s="8">
        <v>-3.97</v>
      </c>
      <c r="J177" s="8">
        <v>-92.3</v>
      </c>
      <c r="K177" s="27" t="s">
        <v>734</v>
      </c>
      <c r="L177" s="87" t="str">
        <f t="shared" si="27"/>
        <v>No</v>
      </c>
    </row>
    <row r="178" spans="1:12" x14ac:dyDescent="0.25">
      <c r="A178" s="148" t="s">
        <v>483</v>
      </c>
      <c r="B178" s="23" t="s">
        <v>213</v>
      </c>
      <c r="C178" s="4">
        <v>11.371642348</v>
      </c>
      <c r="D178" s="7" t="str">
        <f t="shared" si="24"/>
        <v>N/A</v>
      </c>
      <c r="E178" s="4">
        <v>9.7052584600999996</v>
      </c>
      <c r="F178" s="7" t="str">
        <f t="shared" si="25"/>
        <v>N/A</v>
      </c>
      <c r="G178" s="4">
        <v>1.7821067821000001</v>
      </c>
      <c r="H178" s="7" t="str">
        <f t="shared" si="26"/>
        <v>N/A</v>
      </c>
      <c r="I178" s="8">
        <v>-14.7</v>
      </c>
      <c r="J178" s="8">
        <v>-81.599999999999994</v>
      </c>
      <c r="K178" s="27" t="s">
        <v>734</v>
      </c>
      <c r="L178" s="87" t="str">
        <f t="shared" si="27"/>
        <v>No</v>
      </c>
    </row>
    <row r="179" spans="1:12" x14ac:dyDescent="0.25">
      <c r="A179" s="144" t="s">
        <v>1522</v>
      </c>
      <c r="B179" s="23" t="s">
        <v>213</v>
      </c>
      <c r="C179" s="4">
        <v>3.9644516624000001</v>
      </c>
      <c r="D179" s="7" t="str">
        <f t="shared" si="24"/>
        <v>N/A</v>
      </c>
      <c r="E179" s="4">
        <v>3.7758223165000002</v>
      </c>
      <c r="F179" s="7" t="str">
        <f t="shared" si="25"/>
        <v>N/A</v>
      </c>
      <c r="G179" s="4">
        <v>3.2358439060999999</v>
      </c>
      <c r="H179" s="7" t="str">
        <f t="shared" si="26"/>
        <v>N/A</v>
      </c>
      <c r="I179" s="8">
        <v>-4.76</v>
      </c>
      <c r="J179" s="8">
        <v>-14.3</v>
      </c>
      <c r="K179" s="27" t="s">
        <v>734</v>
      </c>
      <c r="L179" s="87" t="str">
        <f t="shared" si="27"/>
        <v>Yes</v>
      </c>
    </row>
    <row r="180" spans="1:12" x14ac:dyDescent="0.25">
      <c r="A180" s="148" t="s">
        <v>1523</v>
      </c>
      <c r="B180" s="23" t="s">
        <v>213</v>
      </c>
      <c r="C180" s="4">
        <v>42.400103981000001</v>
      </c>
      <c r="D180" s="7" t="str">
        <f t="shared" si="24"/>
        <v>N/A</v>
      </c>
      <c r="E180" s="4">
        <v>41.330947076000001</v>
      </c>
      <c r="F180" s="7" t="str">
        <f t="shared" si="25"/>
        <v>N/A</v>
      </c>
      <c r="G180" s="4">
        <v>47.824175824000001</v>
      </c>
      <c r="H180" s="7" t="str">
        <f t="shared" si="26"/>
        <v>N/A</v>
      </c>
      <c r="I180" s="8">
        <v>-2.52</v>
      </c>
      <c r="J180" s="8">
        <v>15.71</v>
      </c>
      <c r="K180" s="27" t="s">
        <v>734</v>
      </c>
      <c r="L180" s="87" t="str">
        <f t="shared" si="27"/>
        <v>Yes</v>
      </c>
    </row>
    <row r="181" spans="1:12" x14ac:dyDescent="0.25">
      <c r="A181" s="148" t="s">
        <v>1524</v>
      </c>
      <c r="B181" s="23" t="s">
        <v>213</v>
      </c>
      <c r="C181" s="4">
        <v>8.6261090379999992</v>
      </c>
      <c r="D181" s="7" t="str">
        <f t="shared" si="24"/>
        <v>N/A</v>
      </c>
      <c r="E181" s="4">
        <v>8.7005703724999996</v>
      </c>
      <c r="F181" s="7" t="str">
        <f t="shared" si="25"/>
        <v>N/A</v>
      </c>
      <c r="G181" s="4">
        <v>11.612903226</v>
      </c>
      <c r="H181" s="7" t="str">
        <f t="shared" si="26"/>
        <v>N/A</v>
      </c>
      <c r="I181" s="8">
        <v>0.86319999999999997</v>
      </c>
      <c r="J181" s="8">
        <v>33.47</v>
      </c>
      <c r="K181" s="27" t="s">
        <v>734</v>
      </c>
      <c r="L181" s="87" t="str">
        <f t="shared" si="27"/>
        <v>No</v>
      </c>
    </row>
    <row r="182" spans="1:12" x14ac:dyDescent="0.25">
      <c r="A182" s="148" t="s">
        <v>1525</v>
      </c>
      <c r="B182" s="23" t="s">
        <v>213</v>
      </c>
      <c r="C182" s="4">
        <v>0.2150550755</v>
      </c>
      <c r="D182" s="7" t="str">
        <f t="shared" si="24"/>
        <v>N/A</v>
      </c>
      <c r="E182" s="4">
        <v>0.22160192619999999</v>
      </c>
      <c r="F182" s="7" t="str">
        <f t="shared" si="25"/>
        <v>N/A</v>
      </c>
      <c r="G182" s="4">
        <v>5.0314465400000001E-2</v>
      </c>
      <c r="H182" s="7" t="str">
        <f t="shared" si="26"/>
        <v>N/A</v>
      </c>
      <c r="I182" s="8">
        <v>3.044</v>
      </c>
      <c r="J182" s="8">
        <v>-77.3</v>
      </c>
      <c r="K182" s="27" t="s">
        <v>734</v>
      </c>
      <c r="L182" s="87" t="str">
        <f t="shared" si="27"/>
        <v>No</v>
      </c>
    </row>
    <row r="183" spans="1:12" x14ac:dyDescent="0.25">
      <c r="A183" s="148" t="s">
        <v>1526</v>
      </c>
      <c r="B183" s="23" t="s">
        <v>213</v>
      </c>
      <c r="C183" s="4">
        <v>0.49972237650000001</v>
      </c>
      <c r="D183" s="7" t="str">
        <f t="shared" si="24"/>
        <v>N/A</v>
      </c>
      <c r="E183" s="4">
        <v>0.55517767029999998</v>
      </c>
      <c r="F183" s="7" t="str">
        <f t="shared" si="25"/>
        <v>N/A</v>
      </c>
      <c r="G183" s="4">
        <v>0.28860028859999998</v>
      </c>
      <c r="H183" s="7" t="str">
        <f t="shared" si="26"/>
        <v>N/A</v>
      </c>
      <c r="I183" s="8">
        <v>11.1</v>
      </c>
      <c r="J183" s="8">
        <v>-48</v>
      </c>
      <c r="K183" s="27" t="s">
        <v>734</v>
      </c>
      <c r="L183" s="87" t="str">
        <f t="shared" si="27"/>
        <v>No</v>
      </c>
    </row>
    <row r="184" spans="1:12" x14ac:dyDescent="0.25">
      <c r="A184" s="144" t="s">
        <v>97</v>
      </c>
      <c r="B184" s="23" t="s">
        <v>213</v>
      </c>
      <c r="C184" s="4">
        <v>64.222364002999996</v>
      </c>
      <c r="D184" s="7" t="str">
        <f t="shared" si="24"/>
        <v>N/A</v>
      </c>
      <c r="E184" s="4">
        <v>63.274669496000001</v>
      </c>
      <c r="F184" s="7" t="str">
        <f t="shared" si="25"/>
        <v>N/A</v>
      </c>
      <c r="G184" s="4">
        <v>62.280396324999998</v>
      </c>
      <c r="H184" s="7" t="str">
        <f t="shared" si="26"/>
        <v>N/A</v>
      </c>
      <c r="I184" s="8">
        <v>-1.48</v>
      </c>
      <c r="J184" s="8">
        <v>-1.57</v>
      </c>
      <c r="K184" s="27" t="s">
        <v>734</v>
      </c>
      <c r="L184" s="87" t="str">
        <f t="shared" si="27"/>
        <v>Yes</v>
      </c>
    </row>
    <row r="185" spans="1:12" x14ac:dyDescent="0.25">
      <c r="A185" s="148" t="s">
        <v>484</v>
      </c>
      <c r="B185" s="23" t="s">
        <v>213</v>
      </c>
      <c r="C185" s="4">
        <v>30.934343433999999</v>
      </c>
      <c r="D185" s="7" t="str">
        <f t="shared" si="24"/>
        <v>N/A</v>
      </c>
      <c r="E185" s="4">
        <v>28.717265056999999</v>
      </c>
      <c r="F185" s="7" t="str">
        <f t="shared" si="25"/>
        <v>N/A</v>
      </c>
      <c r="G185" s="4">
        <v>10.549450548999999</v>
      </c>
      <c r="H185" s="7" t="str">
        <f t="shared" si="26"/>
        <v>N/A</v>
      </c>
      <c r="I185" s="8">
        <v>-7.17</v>
      </c>
      <c r="J185" s="8">
        <v>-63.3</v>
      </c>
      <c r="K185" s="27" t="s">
        <v>734</v>
      </c>
      <c r="L185" s="87" t="str">
        <f t="shared" si="27"/>
        <v>No</v>
      </c>
    </row>
    <row r="186" spans="1:12" x14ac:dyDescent="0.25">
      <c r="A186" s="148" t="s">
        <v>485</v>
      </c>
      <c r="B186" s="23" t="s">
        <v>213</v>
      </c>
      <c r="C186" s="4">
        <v>62.265611692999997</v>
      </c>
      <c r="D186" s="7" t="str">
        <f t="shared" si="24"/>
        <v>N/A</v>
      </c>
      <c r="E186" s="4">
        <v>57.228435777000001</v>
      </c>
      <c r="F186" s="7" t="str">
        <f t="shared" si="25"/>
        <v>N/A</v>
      </c>
      <c r="G186" s="4">
        <v>26.064516129000001</v>
      </c>
      <c r="H186" s="7" t="str">
        <f t="shared" si="26"/>
        <v>N/A</v>
      </c>
      <c r="I186" s="8">
        <v>-8.09</v>
      </c>
      <c r="J186" s="8">
        <v>-54.5</v>
      </c>
      <c r="K186" s="27" t="s">
        <v>734</v>
      </c>
      <c r="L186" s="87" t="str">
        <f t="shared" si="27"/>
        <v>No</v>
      </c>
    </row>
    <row r="187" spans="1:12" x14ac:dyDescent="0.25">
      <c r="A187" s="148" t="s">
        <v>486</v>
      </c>
      <c r="B187" s="23" t="s">
        <v>213</v>
      </c>
      <c r="C187" s="4">
        <v>62.696333082000002</v>
      </c>
      <c r="D187" s="7" t="str">
        <f t="shared" si="24"/>
        <v>N/A</v>
      </c>
      <c r="E187" s="4">
        <v>62.022665494000002</v>
      </c>
      <c r="F187" s="7" t="str">
        <f t="shared" si="25"/>
        <v>N/A</v>
      </c>
      <c r="G187" s="4">
        <v>15.232704403</v>
      </c>
      <c r="H187" s="7" t="str">
        <f t="shared" si="26"/>
        <v>N/A</v>
      </c>
      <c r="I187" s="8">
        <v>-1.07</v>
      </c>
      <c r="J187" s="8">
        <v>-75.400000000000006</v>
      </c>
      <c r="K187" s="27" t="s">
        <v>734</v>
      </c>
      <c r="L187" s="87" t="str">
        <f t="shared" si="27"/>
        <v>No</v>
      </c>
    </row>
    <row r="188" spans="1:12" x14ac:dyDescent="0.25">
      <c r="A188" s="148" t="s">
        <v>487</v>
      </c>
      <c r="B188" s="23" t="s">
        <v>213</v>
      </c>
      <c r="C188" s="4">
        <v>71.563157079999996</v>
      </c>
      <c r="D188" s="7" t="str">
        <f t="shared" si="24"/>
        <v>N/A</v>
      </c>
      <c r="E188" s="4">
        <v>70.488206843</v>
      </c>
      <c r="F188" s="7" t="str">
        <f t="shared" si="25"/>
        <v>N/A</v>
      </c>
      <c r="G188" s="4">
        <v>21.096681097000001</v>
      </c>
      <c r="H188" s="7" t="str">
        <f t="shared" si="26"/>
        <v>N/A</v>
      </c>
      <c r="I188" s="8">
        <v>-1.5</v>
      </c>
      <c r="J188" s="8">
        <v>-70.099999999999994</v>
      </c>
      <c r="K188" s="27" t="s">
        <v>734</v>
      </c>
      <c r="L188" s="87" t="str">
        <f t="shared" si="27"/>
        <v>No</v>
      </c>
    </row>
    <row r="189" spans="1:12" x14ac:dyDescent="0.25">
      <c r="A189" s="144" t="s">
        <v>118</v>
      </c>
      <c r="B189" s="23" t="s">
        <v>213</v>
      </c>
      <c r="C189" s="4">
        <v>88.969446216999998</v>
      </c>
      <c r="D189" s="7" t="str">
        <f t="shared" si="24"/>
        <v>N/A</v>
      </c>
      <c r="E189" s="4">
        <v>88.639403223000002</v>
      </c>
      <c r="F189" s="7" t="str">
        <f t="shared" si="25"/>
        <v>N/A</v>
      </c>
      <c r="G189" s="4">
        <v>83.892627333999997</v>
      </c>
      <c r="H189" s="7" t="str">
        <f t="shared" si="26"/>
        <v>N/A</v>
      </c>
      <c r="I189" s="8">
        <v>-0.371</v>
      </c>
      <c r="J189" s="8">
        <v>-5.36</v>
      </c>
      <c r="K189" s="27" t="s">
        <v>734</v>
      </c>
      <c r="L189" s="87" t="str">
        <f t="shared" si="27"/>
        <v>Yes</v>
      </c>
    </row>
    <row r="190" spans="1:12" x14ac:dyDescent="0.25">
      <c r="A190" s="148" t="s">
        <v>488</v>
      </c>
      <c r="B190" s="23" t="s">
        <v>213</v>
      </c>
      <c r="C190" s="4">
        <v>91.239601901</v>
      </c>
      <c r="D190" s="7" t="str">
        <f t="shared" si="24"/>
        <v>N/A</v>
      </c>
      <c r="E190" s="4">
        <v>92.605646664000005</v>
      </c>
      <c r="F190" s="7" t="str">
        <f t="shared" si="25"/>
        <v>N/A</v>
      </c>
      <c r="G190" s="4">
        <v>66.857142856999999</v>
      </c>
      <c r="H190" s="7" t="str">
        <f t="shared" si="26"/>
        <v>N/A</v>
      </c>
      <c r="I190" s="8">
        <v>1.4970000000000001</v>
      </c>
      <c r="J190" s="8">
        <v>-27.8</v>
      </c>
      <c r="K190" s="27" t="s">
        <v>734</v>
      </c>
      <c r="L190" s="87" t="str">
        <f t="shared" si="27"/>
        <v>Yes</v>
      </c>
    </row>
    <row r="191" spans="1:12" x14ac:dyDescent="0.25">
      <c r="A191" s="148" t="s">
        <v>489</v>
      </c>
      <c r="B191" s="23" t="s">
        <v>213</v>
      </c>
      <c r="C191" s="4">
        <v>95.339330783999998</v>
      </c>
      <c r="D191" s="7" t="str">
        <f t="shared" si="24"/>
        <v>N/A</v>
      </c>
      <c r="E191" s="4">
        <v>95.564477582999999</v>
      </c>
      <c r="F191" s="7" t="str">
        <f t="shared" si="25"/>
        <v>N/A</v>
      </c>
      <c r="G191" s="4">
        <v>52</v>
      </c>
      <c r="H191" s="7" t="str">
        <f t="shared" si="26"/>
        <v>N/A</v>
      </c>
      <c r="I191" s="8">
        <v>0.23619999999999999</v>
      </c>
      <c r="J191" s="8">
        <v>-45.6</v>
      </c>
      <c r="K191" s="27" t="s">
        <v>734</v>
      </c>
      <c r="L191" s="87" t="str">
        <f t="shared" si="27"/>
        <v>No</v>
      </c>
    </row>
    <row r="192" spans="1:12" x14ac:dyDescent="0.25">
      <c r="A192" s="148" t="s">
        <v>490</v>
      </c>
      <c r="B192" s="23" t="s">
        <v>213</v>
      </c>
      <c r="C192" s="4">
        <v>91.762933046000001</v>
      </c>
      <c r="D192" s="7" t="str">
        <f t="shared" si="24"/>
        <v>N/A</v>
      </c>
      <c r="E192" s="4">
        <v>92.457315754999996</v>
      </c>
      <c r="F192" s="7" t="str">
        <f t="shared" si="25"/>
        <v>N/A</v>
      </c>
      <c r="G192" s="4">
        <v>32.742138365000002</v>
      </c>
      <c r="H192" s="7" t="str">
        <f t="shared" si="26"/>
        <v>N/A</v>
      </c>
      <c r="I192" s="8">
        <v>0.75670000000000004</v>
      </c>
      <c r="J192" s="8">
        <v>-64.599999999999994</v>
      </c>
      <c r="K192" s="27" t="s">
        <v>734</v>
      </c>
      <c r="L192" s="87" t="str">
        <f t="shared" si="27"/>
        <v>No</v>
      </c>
    </row>
    <row r="193" spans="1:12" x14ac:dyDescent="0.25">
      <c r="A193" s="148" t="s">
        <v>491</v>
      </c>
      <c r="B193" s="23" t="s">
        <v>213</v>
      </c>
      <c r="C193" s="4">
        <v>84.571716381000002</v>
      </c>
      <c r="D193" s="7" t="str">
        <f t="shared" si="24"/>
        <v>N/A</v>
      </c>
      <c r="E193" s="4">
        <v>83.514852683000001</v>
      </c>
      <c r="F193" s="7" t="str">
        <f t="shared" si="25"/>
        <v>N/A</v>
      </c>
      <c r="G193" s="4">
        <v>23.86002886</v>
      </c>
      <c r="H193" s="7" t="str">
        <f t="shared" si="26"/>
        <v>N/A</v>
      </c>
      <c r="I193" s="8">
        <v>-1.25</v>
      </c>
      <c r="J193" s="8">
        <v>-71.400000000000006</v>
      </c>
      <c r="K193" s="27" t="s">
        <v>734</v>
      </c>
      <c r="L193" s="87" t="str">
        <f t="shared" si="27"/>
        <v>No</v>
      </c>
    </row>
    <row r="194" spans="1:12" x14ac:dyDescent="0.25">
      <c r="A194" s="144" t="s">
        <v>1527</v>
      </c>
      <c r="B194" s="23" t="s">
        <v>213</v>
      </c>
      <c r="C194" s="24">
        <v>5.6529554015999999</v>
      </c>
      <c r="D194" s="7" t="str">
        <f t="shared" si="24"/>
        <v>N/A</v>
      </c>
      <c r="E194" s="24">
        <v>5.6336460543999998</v>
      </c>
      <c r="F194" s="7" t="str">
        <f t="shared" si="25"/>
        <v>N/A</v>
      </c>
      <c r="G194" s="24">
        <v>5.6334447069999998</v>
      </c>
      <c r="H194" s="7" t="str">
        <f t="shared" si="26"/>
        <v>N/A</v>
      </c>
      <c r="I194" s="8">
        <v>-0.34200000000000003</v>
      </c>
      <c r="J194" s="8">
        <v>-4.0000000000000001E-3</v>
      </c>
      <c r="K194" s="27" t="s">
        <v>734</v>
      </c>
      <c r="L194" s="87" t="str">
        <f t="shared" si="27"/>
        <v>Yes</v>
      </c>
    </row>
    <row r="195" spans="1:12" x14ac:dyDescent="0.25">
      <c r="A195" s="148" t="s">
        <v>1528</v>
      </c>
      <c r="B195" s="23" t="s">
        <v>213</v>
      </c>
      <c r="C195" s="24">
        <v>2.8036143579999999</v>
      </c>
      <c r="D195" s="7" t="str">
        <f t="shared" si="24"/>
        <v>N/A</v>
      </c>
      <c r="E195" s="24">
        <v>2.9437984496</v>
      </c>
      <c r="F195" s="7" t="str">
        <f t="shared" si="25"/>
        <v>N/A</v>
      </c>
      <c r="G195" s="24">
        <v>8.2254196643000004</v>
      </c>
      <c r="H195" s="7" t="str">
        <f t="shared" si="26"/>
        <v>N/A</v>
      </c>
      <c r="I195" s="8">
        <v>5</v>
      </c>
      <c r="J195" s="8">
        <v>179.4</v>
      </c>
      <c r="K195" s="27" t="s">
        <v>734</v>
      </c>
      <c r="L195" s="87" t="str">
        <f t="shared" si="27"/>
        <v>No</v>
      </c>
    </row>
    <row r="196" spans="1:12" x14ac:dyDescent="0.25">
      <c r="A196" s="148" t="s">
        <v>1529</v>
      </c>
      <c r="B196" s="23" t="s">
        <v>213</v>
      </c>
      <c r="C196" s="24">
        <v>7.1718243442</v>
      </c>
      <c r="D196" s="7" t="str">
        <f t="shared" si="24"/>
        <v>N/A</v>
      </c>
      <c r="E196" s="24">
        <v>6.7928820115999997</v>
      </c>
      <c r="F196" s="7" t="str">
        <f t="shared" si="25"/>
        <v>N/A</v>
      </c>
      <c r="G196" s="24">
        <v>5.7217391303999996</v>
      </c>
      <c r="H196" s="7" t="str">
        <f t="shared" si="26"/>
        <v>N/A</v>
      </c>
      <c r="I196" s="8">
        <v>-5.28</v>
      </c>
      <c r="J196" s="8">
        <v>-15.8</v>
      </c>
      <c r="K196" s="27" t="s">
        <v>734</v>
      </c>
      <c r="L196" s="87" t="str">
        <f t="shared" si="27"/>
        <v>Yes</v>
      </c>
    </row>
    <row r="197" spans="1:12" x14ac:dyDescent="0.25">
      <c r="A197" s="148" t="s">
        <v>1530</v>
      </c>
      <c r="B197" s="23" t="s">
        <v>213</v>
      </c>
      <c r="C197" s="24">
        <v>5.3971525897000001</v>
      </c>
      <c r="D197" s="7" t="str">
        <f t="shared" si="24"/>
        <v>N/A</v>
      </c>
      <c r="E197" s="24">
        <v>5.2380196042999998</v>
      </c>
      <c r="F197" s="7" t="str">
        <f t="shared" si="25"/>
        <v>N/A</v>
      </c>
      <c r="G197" s="24">
        <v>5.8048780488</v>
      </c>
      <c r="H197" s="7" t="str">
        <f t="shared" si="26"/>
        <v>N/A</v>
      </c>
      <c r="I197" s="8">
        <v>-2.95</v>
      </c>
      <c r="J197" s="8">
        <v>10.82</v>
      </c>
      <c r="K197" s="27" t="s">
        <v>734</v>
      </c>
      <c r="L197" s="87" t="str">
        <f t="shared" si="27"/>
        <v>Yes</v>
      </c>
    </row>
    <row r="198" spans="1:12" x14ac:dyDescent="0.25">
      <c r="A198" s="148" t="s">
        <v>1531</v>
      </c>
      <c r="B198" s="23" t="s">
        <v>213</v>
      </c>
      <c r="C198" s="24">
        <v>6.1763120680999997</v>
      </c>
      <c r="D198" s="7" t="str">
        <f t="shared" si="24"/>
        <v>N/A</v>
      </c>
      <c r="E198" s="24">
        <v>6.3444139727</v>
      </c>
      <c r="F198" s="7" t="str">
        <f t="shared" si="25"/>
        <v>N/A</v>
      </c>
      <c r="G198" s="24">
        <v>8.2550607287000002</v>
      </c>
      <c r="H198" s="7" t="str">
        <f t="shared" si="26"/>
        <v>N/A</v>
      </c>
      <c r="I198" s="8">
        <v>2.722</v>
      </c>
      <c r="J198" s="8">
        <v>30.12</v>
      </c>
      <c r="K198" s="27" t="s">
        <v>734</v>
      </c>
      <c r="L198" s="87" t="str">
        <f t="shared" si="27"/>
        <v>No</v>
      </c>
    </row>
    <row r="199" spans="1:12" x14ac:dyDescent="0.25">
      <c r="A199" s="144" t="s">
        <v>1532</v>
      </c>
      <c r="B199" s="23" t="s">
        <v>213</v>
      </c>
      <c r="C199" s="24">
        <v>213.13736263999999</v>
      </c>
      <c r="D199" s="7" t="str">
        <f t="shared" si="24"/>
        <v>N/A</v>
      </c>
      <c r="E199" s="24">
        <v>233.4627663</v>
      </c>
      <c r="F199" s="7" t="str">
        <f t="shared" si="25"/>
        <v>N/A</v>
      </c>
      <c r="G199" s="24">
        <v>363.36988394000002</v>
      </c>
      <c r="H199" s="7" t="str">
        <f t="shared" si="26"/>
        <v>N/A</v>
      </c>
      <c r="I199" s="8">
        <v>9.5359999999999996</v>
      </c>
      <c r="J199" s="8">
        <v>55.64</v>
      </c>
      <c r="K199" s="27" t="s">
        <v>734</v>
      </c>
      <c r="L199" s="87" t="str">
        <f t="shared" si="27"/>
        <v>No</v>
      </c>
    </row>
    <row r="200" spans="1:12" x14ac:dyDescent="0.25">
      <c r="A200" s="148" t="s">
        <v>1533</v>
      </c>
      <c r="B200" s="23" t="s">
        <v>213</v>
      </c>
      <c r="C200" s="24">
        <v>232.12923144000001</v>
      </c>
      <c r="D200" s="7" t="str">
        <f t="shared" si="24"/>
        <v>N/A</v>
      </c>
      <c r="E200" s="24">
        <v>251.4973047</v>
      </c>
      <c r="F200" s="7" t="str">
        <f t="shared" si="25"/>
        <v>N/A</v>
      </c>
      <c r="G200" s="24">
        <v>47.442095588000001</v>
      </c>
      <c r="H200" s="7" t="str">
        <f t="shared" si="26"/>
        <v>N/A</v>
      </c>
      <c r="I200" s="8">
        <v>8.3439999999999994</v>
      </c>
      <c r="J200" s="8">
        <v>-81.099999999999994</v>
      </c>
      <c r="K200" s="27" t="s">
        <v>734</v>
      </c>
      <c r="L200" s="87" t="str">
        <f t="shared" si="27"/>
        <v>No</v>
      </c>
    </row>
    <row r="201" spans="1:12" x14ac:dyDescent="0.25">
      <c r="A201" s="148" t="s">
        <v>1534</v>
      </c>
      <c r="B201" s="23" t="s">
        <v>213</v>
      </c>
      <c r="C201" s="24">
        <v>196.49901274000001</v>
      </c>
      <c r="D201" s="7" t="str">
        <f t="shared" si="24"/>
        <v>N/A</v>
      </c>
      <c r="E201" s="24">
        <v>235.05951291</v>
      </c>
      <c r="F201" s="7" t="str">
        <f t="shared" si="25"/>
        <v>N/A</v>
      </c>
      <c r="G201" s="24">
        <v>41.7</v>
      </c>
      <c r="H201" s="7" t="str">
        <f t="shared" si="26"/>
        <v>N/A</v>
      </c>
      <c r="I201" s="8">
        <v>19.62</v>
      </c>
      <c r="J201" s="8">
        <v>-82.3</v>
      </c>
      <c r="K201" s="27" t="s">
        <v>734</v>
      </c>
      <c r="L201" s="87" t="str">
        <f t="shared" si="27"/>
        <v>No</v>
      </c>
    </row>
    <row r="202" spans="1:12" x14ac:dyDescent="0.25">
      <c r="A202" s="148" t="s">
        <v>1535</v>
      </c>
      <c r="B202" s="23" t="s">
        <v>213</v>
      </c>
      <c r="C202" s="24">
        <v>49.173049644999999</v>
      </c>
      <c r="D202" s="7" t="str">
        <f t="shared" si="24"/>
        <v>N/A</v>
      </c>
      <c r="E202" s="24">
        <v>86.344780220000004</v>
      </c>
      <c r="F202" s="7" t="str">
        <f t="shared" si="25"/>
        <v>N/A</v>
      </c>
      <c r="G202" s="24">
        <v>7.25</v>
      </c>
      <c r="H202" s="7" t="str">
        <f t="shared" si="26"/>
        <v>N/A</v>
      </c>
      <c r="I202" s="8">
        <v>75.59</v>
      </c>
      <c r="J202" s="8">
        <v>-91.6</v>
      </c>
      <c r="K202" s="27" t="s">
        <v>734</v>
      </c>
      <c r="L202" s="87" t="str">
        <f t="shared" si="27"/>
        <v>No</v>
      </c>
    </row>
    <row r="203" spans="1:12" x14ac:dyDescent="0.25">
      <c r="A203" s="148" t="s">
        <v>1536</v>
      </c>
      <c r="B203" s="23" t="s">
        <v>213</v>
      </c>
      <c r="C203" s="24">
        <v>76.287188827999998</v>
      </c>
      <c r="D203" s="7" t="str">
        <f t="shared" si="24"/>
        <v>N/A</v>
      </c>
      <c r="E203" s="24">
        <v>83.450363195999998</v>
      </c>
      <c r="F203" s="7" t="str">
        <f t="shared" si="25"/>
        <v>N/A</v>
      </c>
      <c r="G203" s="24">
        <v>95.325000000000003</v>
      </c>
      <c r="H203" s="7" t="str">
        <f t="shared" si="26"/>
        <v>N/A</v>
      </c>
      <c r="I203" s="8">
        <v>9.39</v>
      </c>
      <c r="J203" s="8">
        <v>14.23</v>
      </c>
      <c r="K203" s="27" t="s">
        <v>734</v>
      </c>
      <c r="L203" s="87" t="str">
        <f t="shared" si="27"/>
        <v>Yes</v>
      </c>
    </row>
    <row r="204" spans="1:12" x14ac:dyDescent="0.25">
      <c r="A204" s="144" t="s">
        <v>127</v>
      </c>
      <c r="B204" s="23" t="s">
        <v>213</v>
      </c>
      <c r="C204" s="24">
        <v>11</v>
      </c>
      <c r="D204" s="7" t="str">
        <f t="shared" ref="D204:D214" si="28">IF($B204="N/A","N/A",IF(C204&gt;10,"No",IF(C204&lt;-10,"No","Yes")))</f>
        <v>N/A</v>
      </c>
      <c r="E204" s="24">
        <v>51</v>
      </c>
      <c r="F204" s="7" t="str">
        <f t="shared" ref="F204:F214" si="29">IF($B204="N/A","N/A",IF(E204&gt;10,"No",IF(E204&lt;-10,"No","Yes")))</f>
        <v>N/A</v>
      </c>
      <c r="G204" s="24">
        <v>31</v>
      </c>
      <c r="H204" s="7" t="str">
        <f t="shared" ref="H204:H214" si="30">IF($B204="N/A","N/A",IF(G204&gt;10,"No",IF(G204&lt;-10,"No","Yes")))</f>
        <v>N/A</v>
      </c>
      <c r="I204" s="8">
        <v>1175</v>
      </c>
      <c r="J204" s="8">
        <v>-39.200000000000003</v>
      </c>
      <c r="K204" s="10" t="s">
        <v>213</v>
      </c>
      <c r="L204" s="87" t="str">
        <f t="shared" ref="L204:L214" si="31">IF(J204="Div by 0", "N/A", IF(K204="N/A","N/A", IF(J204&gt;VALUE(MID(K204,1,2)), "No", IF(J204&lt;-1*VALUE(MID(K204,1,2)), "No", "Yes"))))</f>
        <v>N/A</v>
      </c>
    </row>
    <row r="205" spans="1:12" x14ac:dyDescent="0.25">
      <c r="A205" s="144" t="s">
        <v>128</v>
      </c>
      <c r="B205" s="23" t="s">
        <v>213</v>
      </c>
      <c r="C205" s="24">
        <v>73</v>
      </c>
      <c r="D205" s="7" t="str">
        <f t="shared" si="28"/>
        <v>N/A</v>
      </c>
      <c r="E205" s="24">
        <v>643</v>
      </c>
      <c r="F205" s="7" t="str">
        <f t="shared" si="29"/>
        <v>N/A</v>
      </c>
      <c r="G205" s="24">
        <v>237</v>
      </c>
      <c r="H205" s="7" t="str">
        <f t="shared" si="30"/>
        <v>N/A</v>
      </c>
      <c r="I205" s="8">
        <v>780.8</v>
      </c>
      <c r="J205" s="8">
        <v>-63.1</v>
      </c>
      <c r="K205" s="10" t="s">
        <v>213</v>
      </c>
      <c r="L205" s="87" t="str">
        <f t="shared" si="31"/>
        <v>N/A</v>
      </c>
    </row>
    <row r="206" spans="1:12" ht="25" x14ac:dyDescent="0.25">
      <c r="A206" s="144" t="s">
        <v>1584</v>
      </c>
      <c r="B206" s="23" t="s">
        <v>213</v>
      </c>
      <c r="C206" s="24">
        <v>15</v>
      </c>
      <c r="D206" s="7" t="str">
        <f t="shared" si="28"/>
        <v>N/A</v>
      </c>
      <c r="E206" s="24">
        <v>12</v>
      </c>
      <c r="F206" s="7" t="str">
        <f t="shared" si="29"/>
        <v>N/A</v>
      </c>
      <c r="G206" s="24">
        <v>32</v>
      </c>
      <c r="H206" s="7" t="str">
        <f t="shared" si="30"/>
        <v>N/A</v>
      </c>
      <c r="I206" s="8">
        <v>-20</v>
      </c>
      <c r="J206" s="8">
        <v>166.7</v>
      </c>
      <c r="K206" s="10" t="s">
        <v>213</v>
      </c>
      <c r="L206" s="87" t="str">
        <f t="shared" si="31"/>
        <v>N/A</v>
      </c>
    </row>
    <row r="207" spans="1:12" ht="25" x14ac:dyDescent="0.25">
      <c r="A207" s="144" t="s">
        <v>1537</v>
      </c>
      <c r="B207" s="23" t="s">
        <v>213</v>
      </c>
      <c r="C207" s="24">
        <v>865</v>
      </c>
      <c r="D207" s="7" t="str">
        <f t="shared" si="28"/>
        <v>N/A</v>
      </c>
      <c r="E207" s="24">
        <v>1014</v>
      </c>
      <c r="F207" s="7" t="str">
        <f t="shared" si="29"/>
        <v>N/A</v>
      </c>
      <c r="G207" s="24">
        <v>1813</v>
      </c>
      <c r="H207" s="7" t="str">
        <f t="shared" si="30"/>
        <v>N/A</v>
      </c>
      <c r="I207" s="8">
        <v>17.23</v>
      </c>
      <c r="J207" s="8">
        <v>78.8</v>
      </c>
      <c r="K207" s="10" t="s">
        <v>213</v>
      </c>
      <c r="L207" s="87" t="str">
        <f t="shared" si="31"/>
        <v>N/A</v>
      </c>
    </row>
    <row r="208" spans="1:12" x14ac:dyDescent="0.25">
      <c r="A208" s="144" t="s">
        <v>1585</v>
      </c>
      <c r="B208" s="23" t="s">
        <v>213</v>
      </c>
      <c r="C208" s="24">
        <v>30</v>
      </c>
      <c r="D208" s="7" t="str">
        <f t="shared" si="28"/>
        <v>N/A</v>
      </c>
      <c r="E208" s="24">
        <v>79</v>
      </c>
      <c r="F208" s="7" t="str">
        <f t="shared" si="29"/>
        <v>N/A</v>
      </c>
      <c r="G208" s="24">
        <v>137</v>
      </c>
      <c r="H208" s="7" t="str">
        <f t="shared" si="30"/>
        <v>N/A</v>
      </c>
      <c r="I208" s="8">
        <v>163.30000000000001</v>
      </c>
      <c r="J208" s="8">
        <v>73.42</v>
      </c>
      <c r="K208" s="10" t="s">
        <v>213</v>
      </c>
      <c r="L208" s="87" t="str">
        <f t="shared" si="31"/>
        <v>N/A</v>
      </c>
    </row>
    <row r="209" spans="1:12" x14ac:dyDescent="0.25">
      <c r="A209" s="144" t="s">
        <v>1586</v>
      </c>
      <c r="B209" s="23" t="s">
        <v>213</v>
      </c>
      <c r="C209" s="24">
        <v>703</v>
      </c>
      <c r="D209" s="7" t="str">
        <f t="shared" si="28"/>
        <v>N/A</v>
      </c>
      <c r="E209" s="24">
        <v>2611</v>
      </c>
      <c r="F209" s="7" t="str">
        <f t="shared" si="29"/>
        <v>N/A</v>
      </c>
      <c r="G209" s="24">
        <v>2894</v>
      </c>
      <c r="H209" s="7" t="str">
        <f t="shared" si="30"/>
        <v>N/A</v>
      </c>
      <c r="I209" s="8">
        <v>271.39999999999998</v>
      </c>
      <c r="J209" s="8">
        <v>10.84</v>
      </c>
      <c r="K209" s="10" t="s">
        <v>213</v>
      </c>
      <c r="L209" s="87" t="str">
        <f t="shared" si="31"/>
        <v>N/A</v>
      </c>
    </row>
    <row r="210" spans="1:12" x14ac:dyDescent="0.25">
      <c r="A210" s="144" t="s">
        <v>125</v>
      </c>
      <c r="B210" s="23" t="s">
        <v>213</v>
      </c>
      <c r="C210" s="28">
        <v>1536562</v>
      </c>
      <c r="D210" s="7" t="str">
        <f t="shared" si="28"/>
        <v>N/A</v>
      </c>
      <c r="E210" s="28">
        <v>1708395</v>
      </c>
      <c r="F210" s="7" t="str">
        <f t="shared" si="29"/>
        <v>N/A</v>
      </c>
      <c r="G210" s="28">
        <v>1820728</v>
      </c>
      <c r="H210" s="7" t="str">
        <f t="shared" si="30"/>
        <v>N/A</v>
      </c>
      <c r="I210" s="8">
        <v>11.18</v>
      </c>
      <c r="J210" s="8">
        <v>6.5750000000000002</v>
      </c>
      <c r="K210" s="10" t="s">
        <v>213</v>
      </c>
      <c r="L210" s="87" t="str">
        <f t="shared" si="31"/>
        <v>N/A</v>
      </c>
    </row>
    <row r="211" spans="1:12" x14ac:dyDescent="0.25">
      <c r="A211" s="144" t="s">
        <v>1587</v>
      </c>
      <c r="B211" s="23" t="s">
        <v>213</v>
      </c>
      <c r="C211" s="28">
        <v>1263056</v>
      </c>
      <c r="D211" s="7" t="str">
        <f t="shared" si="28"/>
        <v>N/A</v>
      </c>
      <c r="E211" s="28">
        <v>1292813</v>
      </c>
      <c r="F211" s="7" t="str">
        <f t="shared" si="29"/>
        <v>N/A</v>
      </c>
      <c r="G211" s="28">
        <v>1644324</v>
      </c>
      <c r="H211" s="7" t="str">
        <f t="shared" si="30"/>
        <v>N/A</v>
      </c>
      <c r="I211" s="8">
        <v>2.3559999999999999</v>
      </c>
      <c r="J211" s="8">
        <v>27.19</v>
      </c>
      <c r="K211" s="10" t="s">
        <v>213</v>
      </c>
      <c r="L211" s="87" t="str">
        <f t="shared" si="31"/>
        <v>N/A</v>
      </c>
    </row>
    <row r="212" spans="1:12" x14ac:dyDescent="0.25">
      <c r="A212" s="144" t="s">
        <v>1538</v>
      </c>
      <c r="B212" s="23" t="s">
        <v>213</v>
      </c>
      <c r="C212" s="28">
        <v>884395</v>
      </c>
      <c r="D212" s="7" t="str">
        <f t="shared" si="28"/>
        <v>N/A</v>
      </c>
      <c r="E212" s="28">
        <v>1708316</v>
      </c>
      <c r="F212" s="7" t="str">
        <f t="shared" si="29"/>
        <v>N/A</v>
      </c>
      <c r="G212" s="28">
        <v>1384625</v>
      </c>
      <c r="H212" s="7" t="str">
        <f t="shared" si="30"/>
        <v>N/A</v>
      </c>
      <c r="I212" s="8">
        <v>93.16</v>
      </c>
      <c r="J212" s="8">
        <v>-18.899999999999999</v>
      </c>
      <c r="K212" s="10" t="s">
        <v>213</v>
      </c>
      <c r="L212" s="87" t="str">
        <f t="shared" si="31"/>
        <v>N/A</v>
      </c>
    </row>
    <row r="213" spans="1:12" x14ac:dyDescent="0.25">
      <c r="A213" s="144" t="s">
        <v>1588</v>
      </c>
      <c r="B213" s="23" t="s">
        <v>213</v>
      </c>
      <c r="C213" s="28">
        <v>1508997</v>
      </c>
      <c r="D213" s="7" t="str">
        <f t="shared" si="28"/>
        <v>N/A</v>
      </c>
      <c r="E213" s="28">
        <v>1522840</v>
      </c>
      <c r="F213" s="7" t="str">
        <f t="shared" si="29"/>
        <v>N/A</v>
      </c>
      <c r="G213" s="28">
        <v>1818171</v>
      </c>
      <c r="H213" s="7" t="str">
        <f t="shared" si="30"/>
        <v>N/A</v>
      </c>
      <c r="I213" s="8">
        <v>0.91739999999999999</v>
      </c>
      <c r="J213" s="8">
        <v>19.39</v>
      </c>
      <c r="K213" s="10" t="s">
        <v>213</v>
      </c>
      <c r="L213" s="87" t="str">
        <f t="shared" si="31"/>
        <v>N/A</v>
      </c>
    </row>
    <row r="214" spans="1:12" x14ac:dyDescent="0.25">
      <c r="A214" s="148" t="s">
        <v>1589</v>
      </c>
      <c r="B214" s="23" t="s">
        <v>213</v>
      </c>
      <c r="C214" s="28">
        <v>617846</v>
      </c>
      <c r="D214" s="7" t="str">
        <f t="shared" si="28"/>
        <v>N/A</v>
      </c>
      <c r="E214" s="28">
        <v>836451</v>
      </c>
      <c r="F214" s="7" t="str">
        <f t="shared" si="29"/>
        <v>N/A</v>
      </c>
      <c r="G214" s="28">
        <v>758145</v>
      </c>
      <c r="H214" s="7" t="str">
        <f t="shared" si="30"/>
        <v>N/A</v>
      </c>
      <c r="I214" s="8">
        <v>35.380000000000003</v>
      </c>
      <c r="J214" s="8">
        <v>-9.36</v>
      </c>
      <c r="K214" s="10" t="s">
        <v>213</v>
      </c>
      <c r="L214" s="87" t="str">
        <f t="shared" si="31"/>
        <v>N/A</v>
      </c>
    </row>
    <row r="215" spans="1:12" ht="25" x14ac:dyDescent="0.25">
      <c r="A215" s="144" t="s">
        <v>1352</v>
      </c>
      <c r="B215" s="23" t="s">
        <v>213</v>
      </c>
      <c r="C215" s="28">
        <v>9226746</v>
      </c>
      <c r="D215" s="7" t="str">
        <f t="shared" ref="D215:D229" si="32">IF($B215="N/A","N/A",IF(C215&gt;10,"No",IF(C215&lt;-10,"No","Yes")))</f>
        <v>N/A</v>
      </c>
      <c r="E215" s="28">
        <v>10214974</v>
      </c>
      <c r="F215" s="7" t="str">
        <f t="shared" ref="F215:F229" si="33">IF($B215="N/A","N/A",IF(E215&gt;10,"No",IF(E215&lt;-10,"No","Yes")))</f>
        <v>N/A</v>
      </c>
      <c r="G215" s="28">
        <v>19409418</v>
      </c>
      <c r="H215" s="7" t="str">
        <f t="shared" ref="H215:H229" si="34">IF($B215="N/A","N/A",IF(G215&gt;10,"No",IF(G215&lt;-10,"No","Yes")))</f>
        <v>N/A</v>
      </c>
      <c r="I215" s="8">
        <v>10.71</v>
      </c>
      <c r="J215" s="8">
        <v>90.01</v>
      </c>
      <c r="K215" s="27" t="s">
        <v>734</v>
      </c>
      <c r="L215" s="87" t="str">
        <f t="shared" ref="L215:L229" si="35">IF(J215="Div by 0", "N/A", IF(K215="N/A","N/A", IF(J215&gt;VALUE(MID(K215,1,2)), "No", IF(J215&lt;-1*VALUE(MID(K215,1,2)), "No", "Yes"))))</f>
        <v>No</v>
      </c>
    </row>
    <row r="216" spans="1:12" x14ac:dyDescent="0.25">
      <c r="A216" s="144" t="s">
        <v>646</v>
      </c>
      <c r="B216" s="23" t="s">
        <v>213</v>
      </c>
      <c r="C216" s="24">
        <v>34797</v>
      </c>
      <c r="D216" s="7" t="str">
        <f t="shared" si="32"/>
        <v>N/A</v>
      </c>
      <c r="E216" s="24">
        <v>35662</v>
      </c>
      <c r="F216" s="7" t="str">
        <f t="shared" si="33"/>
        <v>N/A</v>
      </c>
      <c r="G216" s="24">
        <v>57775</v>
      </c>
      <c r="H216" s="7" t="str">
        <f t="shared" si="34"/>
        <v>N/A</v>
      </c>
      <c r="I216" s="8">
        <v>2.4860000000000002</v>
      </c>
      <c r="J216" s="8">
        <v>62.01</v>
      </c>
      <c r="K216" s="27" t="s">
        <v>734</v>
      </c>
      <c r="L216" s="87" t="str">
        <f t="shared" si="35"/>
        <v>No</v>
      </c>
    </row>
    <row r="217" spans="1:12" x14ac:dyDescent="0.25">
      <c r="A217" s="144" t="s">
        <v>1353</v>
      </c>
      <c r="B217" s="23" t="s">
        <v>213</v>
      </c>
      <c r="C217" s="28">
        <v>265.15923787000003</v>
      </c>
      <c r="D217" s="7" t="str">
        <f t="shared" si="32"/>
        <v>N/A</v>
      </c>
      <c r="E217" s="28">
        <v>286.43861814000002</v>
      </c>
      <c r="F217" s="7" t="str">
        <f t="shared" si="33"/>
        <v>N/A</v>
      </c>
      <c r="G217" s="28">
        <v>335.94838598000001</v>
      </c>
      <c r="H217" s="7" t="str">
        <f t="shared" si="34"/>
        <v>N/A</v>
      </c>
      <c r="I217" s="8">
        <v>8.0250000000000004</v>
      </c>
      <c r="J217" s="8">
        <v>17.28</v>
      </c>
      <c r="K217" s="27" t="s">
        <v>734</v>
      </c>
      <c r="L217" s="87" t="str">
        <f t="shared" si="35"/>
        <v>Yes</v>
      </c>
    </row>
    <row r="218" spans="1:12" ht="25" x14ac:dyDescent="0.25">
      <c r="A218" s="144" t="s">
        <v>1354</v>
      </c>
      <c r="B218" s="23" t="s">
        <v>213</v>
      </c>
      <c r="C218" s="28">
        <v>0</v>
      </c>
      <c r="D218" s="7" t="str">
        <f t="shared" si="32"/>
        <v>N/A</v>
      </c>
      <c r="E218" s="28">
        <v>0</v>
      </c>
      <c r="F218" s="7" t="str">
        <f t="shared" si="33"/>
        <v>N/A</v>
      </c>
      <c r="G218" s="28">
        <v>91</v>
      </c>
      <c r="H218" s="7" t="str">
        <f t="shared" si="34"/>
        <v>N/A</v>
      </c>
      <c r="I218" s="8" t="s">
        <v>1749</v>
      </c>
      <c r="J218" s="8" t="s">
        <v>1749</v>
      </c>
      <c r="K218" s="27" t="s">
        <v>734</v>
      </c>
      <c r="L218" s="87" t="str">
        <f t="shared" si="35"/>
        <v>N/A</v>
      </c>
    </row>
    <row r="219" spans="1:12" x14ac:dyDescent="0.25">
      <c r="A219" s="144" t="s">
        <v>513</v>
      </c>
      <c r="B219" s="23" t="s">
        <v>213</v>
      </c>
      <c r="C219" s="24">
        <v>0</v>
      </c>
      <c r="D219" s="7" t="str">
        <f t="shared" si="32"/>
        <v>N/A</v>
      </c>
      <c r="E219" s="24">
        <v>0</v>
      </c>
      <c r="F219" s="7" t="str">
        <f t="shared" si="33"/>
        <v>N/A</v>
      </c>
      <c r="G219" s="24">
        <v>11</v>
      </c>
      <c r="H219" s="7" t="str">
        <f t="shared" si="34"/>
        <v>N/A</v>
      </c>
      <c r="I219" s="8" t="s">
        <v>1749</v>
      </c>
      <c r="J219" s="8" t="s">
        <v>1749</v>
      </c>
      <c r="K219" s="27" t="s">
        <v>734</v>
      </c>
      <c r="L219" s="87" t="str">
        <f t="shared" si="35"/>
        <v>N/A</v>
      </c>
    </row>
    <row r="220" spans="1:12" x14ac:dyDescent="0.25">
      <c r="A220" s="144" t="s">
        <v>1355</v>
      </c>
      <c r="B220" s="23" t="s">
        <v>213</v>
      </c>
      <c r="C220" s="28" t="s">
        <v>1749</v>
      </c>
      <c r="D220" s="7" t="str">
        <f t="shared" si="32"/>
        <v>N/A</v>
      </c>
      <c r="E220" s="28" t="s">
        <v>1749</v>
      </c>
      <c r="F220" s="7" t="str">
        <f t="shared" si="33"/>
        <v>N/A</v>
      </c>
      <c r="G220" s="28">
        <v>91</v>
      </c>
      <c r="H220" s="7" t="str">
        <f t="shared" si="34"/>
        <v>N/A</v>
      </c>
      <c r="I220" s="8" t="s">
        <v>1749</v>
      </c>
      <c r="J220" s="8" t="s">
        <v>1749</v>
      </c>
      <c r="K220" s="27" t="s">
        <v>734</v>
      </c>
      <c r="L220" s="87" t="str">
        <f t="shared" si="35"/>
        <v>N/A</v>
      </c>
    </row>
    <row r="221" spans="1:12" ht="25" x14ac:dyDescent="0.25">
      <c r="A221" s="144" t="s">
        <v>1356</v>
      </c>
      <c r="B221" s="23" t="s">
        <v>213</v>
      </c>
      <c r="C221" s="28">
        <v>160898891</v>
      </c>
      <c r="D221" s="7" t="str">
        <f t="shared" si="32"/>
        <v>N/A</v>
      </c>
      <c r="E221" s="28">
        <v>167619642</v>
      </c>
      <c r="F221" s="7" t="str">
        <f t="shared" si="33"/>
        <v>N/A</v>
      </c>
      <c r="G221" s="28">
        <v>122003440</v>
      </c>
      <c r="H221" s="7" t="str">
        <f t="shared" si="34"/>
        <v>N/A</v>
      </c>
      <c r="I221" s="8">
        <v>4.1769999999999996</v>
      </c>
      <c r="J221" s="8">
        <v>-27.2</v>
      </c>
      <c r="K221" s="27" t="s">
        <v>734</v>
      </c>
      <c r="L221" s="87" t="str">
        <f t="shared" si="35"/>
        <v>Yes</v>
      </c>
    </row>
    <row r="222" spans="1:12" x14ac:dyDescent="0.25">
      <c r="A222" s="144" t="s">
        <v>514</v>
      </c>
      <c r="B222" s="23" t="s">
        <v>213</v>
      </c>
      <c r="C222" s="24">
        <v>214277</v>
      </c>
      <c r="D222" s="7" t="str">
        <f t="shared" si="32"/>
        <v>N/A</v>
      </c>
      <c r="E222" s="24">
        <v>215233</v>
      </c>
      <c r="F222" s="7" t="str">
        <f t="shared" si="33"/>
        <v>N/A</v>
      </c>
      <c r="G222" s="24">
        <v>196870</v>
      </c>
      <c r="H222" s="7" t="str">
        <f t="shared" si="34"/>
        <v>N/A</v>
      </c>
      <c r="I222" s="8">
        <v>0.44619999999999999</v>
      </c>
      <c r="J222" s="8">
        <v>-8.5299999999999994</v>
      </c>
      <c r="K222" s="27" t="s">
        <v>734</v>
      </c>
      <c r="L222" s="87" t="str">
        <f t="shared" si="35"/>
        <v>Yes</v>
      </c>
    </row>
    <row r="223" spans="1:12" ht="25" x14ac:dyDescent="0.25">
      <c r="A223" s="144" t="s">
        <v>1357</v>
      </c>
      <c r="B223" s="23" t="s">
        <v>213</v>
      </c>
      <c r="C223" s="28">
        <v>750.89202761000001</v>
      </c>
      <c r="D223" s="7" t="str">
        <f t="shared" si="32"/>
        <v>N/A</v>
      </c>
      <c r="E223" s="28">
        <v>778.78225923000002</v>
      </c>
      <c r="F223" s="7" t="str">
        <f t="shared" si="33"/>
        <v>N/A</v>
      </c>
      <c r="G223" s="28">
        <v>619.71575151000002</v>
      </c>
      <c r="H223" s="7" t="str">
        <f t="shared" si="34"/>
        <v>N/A</v>
      </c>
      <c r="I223" s="8">
        <v>3.714</v>
      </c>
      <c r="J223" s="8">
        <v>-20.399999999999999</v>
      </c>
      <c r="K223" s="27" t="s">
        <v>734</v>
      </c>
      <c r="L223" s="87" t="str">
        <f t="shared" si="35"/>
        <v>Yes</v>
      </c>
    </row>
    <row r="224" spans="1:12" ht="25" x14ac:dyDescent="0.25">
      <c r="A224" s="144" t="s">
        <v>1358</v>
      </c>
      <c r="B224" s="23" t="s">
        <v>213</v>
      </c>
      <c r="C224" s="28">
        <v>0</v>
      </c>
      <c r="D224" s="7" t="str">
        <f t="shared" si="32"/>
        <v>N/A</v>
      </c>
      <c r="E224" s="28">
        <v>0</v>
      </c>
      <c r="F224" s="7" t="str">
        <f t="shared" si="33"/>
        <v>N/A</v>
      </c>
      <c r="G224" s="28">
        <v>0</v>
      </c>
      <c r="H224" s="7" t="str">
        <f t="shared" si="34"/>
        <v>N/A</v>
      </c>
      <c r="I224" s="8" t="s">
        <v>1749</v>
      </c>
      <c r="J224" s="8" t="s">
        <v>1749</v>
      </c>
      <c r="K224" s="27" t="s">
        <v>734</v>
      </c>
      <c r="L224" s="87" t="str">
        <f t="shared" si="35"/>
        <v>N/A</v>
      </c>
    </row>
    <row r="225" spans="1:12" x14ac:dyDescent="0.25">
      <c r="A225" s="144" t="s">
        <v>515</v>
      </c>
      <c r="B225" s="23" t="s">
        <v>213</v>
      </c>
      <c r="C225" s="24">
        <v>0</v>
      </c>
      <c r="D225" s="7" t="str">
        <f t="shared" si="32"/>
        <v>N/A</v>
      </c>
      <c r="E225" s="24">
        <v>0</v>
      </c>
      <c r="F225" s="7" t="str">
        <f t="shared" si="33"/>
        <v>N/A</v>
      </c>
      <c r="G225" s="24">
        <v>0</v>
      </c>
      <c r="H225" s="7" t="str">
        <f t="shared" si="34"/>
        <v>N/A</v>
      </c>
      <c r="I225" s="8" t="s">
        <v>1749</v>
      </c>
      <c r="J225" s="8" t="s">
        <v>1749</v>
      </c>
      <c r="K225" s="27" t="s">
        <v>734</v>
      </c>
      <c r="L225" s="87" t="str">
        <f t="shared" si="35"/>
        <v>N/A</v>
      </c>
    </row>
    <row r="226" spans="1:12" x14ac:dyDescent="0.25">
      <c r="A226" s="144" t="s">
        <v>1359</v>
      </c>
      <c r="B226" s="23" t="s">
        <v>213</v>
      </c>
      <c r="C226" s="28" t="s">
        <v>1749</v>
      </c>
      <c r="D226" s="7" t="str">
        <f t="shared" si="32"/>
        <v>N/A</v>
      </c>
      <c r="E226" s="28" t="s">
        <v>1749</v>
      </c>
      <c r="F226" s="7" t="str">
        <f t="shared" si="33"/>
        <v>N/A</v>
      </c>
      <c r="G226" s="28" t="s">
        <v>1749</v>
      </c>
      <c r="H226" s="7" t="str">
        <f t="shared" si="34"/>
        <v>N/A</v>
      </c>
      <c r="I226" s="8" t="s">
        <v>1749</v>
      </c>
      <c r="J226" s="8" t="s">
        <v>1749</v>
      </c>
      <c r="K226" s="27" t="s">
        <v>734</v>
      </c>
      <c r="L226" s="87" t="str">
        <f t="shared" si="35"/>
        <v>N/A</v>
      </c>
    </row>
    <row r="227" spans="1:12" ht="25" x14ac:dyDescent="0.25">
      <c r="A227" s="144" t="s">
        <v>1360</v>
      </c>
      <c r="B227" s="23" t="s">
        <v>213</v>
      </c>
      <c r="C227" s="28">
        <v>1009904239</v>
      </c>
      <c r="D227" s="7" t="str">
        <f t="shared" si="32"/>
        <v>N/A</v>
      </c>
      <c r="E227" s="28">
        <v>1454476142</v>
      </c>
      <c r="F227" s="7" t="str">
        <f t="shared" si="33"/>
        <v>N/A</v>
      </c>
      <c r="G227" s="28">
        <v>1338674119</v>
      </c>
      <c r="H227" s="7" t="str">
        <f t="shared" si="34"/>
        <v>N/A</v>
      </c>
      <c r="I227" s="8">
        <v>44.02</v>
      </c>
      <c r="J227" s="8">
        <v>-7.96</v>
      </c>
      <c r="K227" s="27" t="s">
        <v>734</v>
      </c>
      <c r="L227" s="87" t="str">
        <f t="shared" si="35"/>
        <v>Yes</v>
      </c>
    </row>
    <row r="228" spans="1:12" ht="25" x14ac:dyDescent="0.25">
      <c r="A228" s="144" t="s">
        <v>516</v>
      </c>
      <c r="B228" s="23" t="s">
        <v>213</v>
      </c>
      <c r="C228" s="24">
        <v>24873</v>
      </c>
      <c r="D228" s="7" t="str">
        <f t="shared" si="32"/>
        <v>N/A</v>
      </c>
      <c r="E228" s="24">
        <v>26049</v>
      </c>
      <c r="F228" s="7" t="str">
        <f t="shared" si="33"/>
        <v>N/A</v>
      </c>
      <c r="G228" s="24">
        <v>27341</v>
      </c>
      <c r="H228" s="7" t="str">
        <f t="shared" si="34"/>
        <v>N/A</v>
      </c>
      <c r="I228" s="8">
        <v>4.7279999999999998</v>
      </c>
      <c r="J228" s="8">
        <v>4.96</v>
      </c>
      <c r="K228" s="27" t="s">
        <v>734</v>
      </c>
      <c r="L228" s="87" t="str">
        <f t="shared" si="35"/>
        <v>Yes</v>
      </c>
    </row>
    <row r="229" spans="1:12" ht="25" x14ac:dyDescent="0.25">
      <c r="A229" s="144" t="s">
        <v>1361</v>
      </c>
      <c r="B229" s="23" t="s">
        <v>213</v>
      </c>
      <c r="C229" s="28">
        <v>40602.429903999997</v>
      </c>
      <c r="D229" s="7" t="str">
        <f t="shared" si="32"/>
        <v>N/A</v>
      </c>
      <c r="E229" s="28">
        <v>55836.160389999997</v>
      </c>
      <c r="F229" s="7" t="str">
        <f t="shared" si="33"/>
        <v>N/A</v>
      </c>
      <c r="G229" s="28">
        <v>48962.149117000001</v>
      </c>
      <c r="H229" s="7" t="str">
        <f t="shared" si="34"/>
        <v>N/A</v>
      </c>
      <c r="I229" s="8">
        <v>37.520000000000003</v>
      </c>
      <c r="J229" s="8">
        <v>-12.3</v>
      </c>
      <c r="K229" s="27" t="s">
        <v>734</v>
      </c>
      <c r="L229" s="87" t="str">
        <f t="shared" si="35"/>
        <v>Yes</v>
      </c>
    </row>
    <row r="230" spans="1:12" x14ac:dyDescent="0.25">
      <c r="A230" s="118" t="s">
        <v>1362</v>
      </c>
      <c r="B230" s="23" t="s">
        <v>213</v>
      </c>
      <c r="C230" s="10">
        <v>1285632277</v>
      </c>
      <c r="D230" s="7" t="str">
        <f t="shared" ref="D230:D253" si="36">IF($B230="N/A","N/A",IF(C230&gt;10,"No",IF(C230&lt;-10,"No","Yes")))</f>
        <v>N/A</v>
      </c>
      <c r="E230" s="10">
        <v>1771017333</v>
      </c>
      <c r="F230" s="7" t="str">
        <f t="shared" ref="F230:F253" si="37">IF($B230="N/A","N/A",IF(E230&gt;10,"No",IF(E230&lt;-10,"No","Yes")))</f>
        <v>N/A</v>
      </c>
      <c r="G230" s="10">
        <v>1708851263</v>
      </c>
      <c r="H230" s="7" t="str">
        <f t="shared" ref="H230:H253" si="38">IF($B230="N/A","N/A",IF(G230&gt;10,"No",IF(G230&lt;-10,"No","Yes")))</f>
        <v>N/A</v>
      </c>
      <c r="I230" s="8">
        <v>37.75</v>
      </c>
      <c r="J230" s="8">
        <v>-3.51</v>
      </c>
      <c r="K230" s="27" t="s">
        <v>734</v>
      </c>
      <c r="L230" s="87" t="str">
        <f t="shared" ref="L230:L253" si="39">IF(J230="Div by 0", "N/A", IF(K230="N/A","N/A", IF(J230&gt;VALUE(MID(K230,1,2)), "No", IF(J230&lt;-1*VALUE(MID(K230,1,2)), "No", "Yes"))))</f>
        <v>Yes</v>
      </c>
    </row>
    <row r="231" spans="1:12" x14ac:dyDescent="0.25">
      <c r="A231" s="118" t="s">
        <v>1539</v>
      </c>
      <c r="B231" s="23" t="s">
        <v>213</v>
      </c>
      <c r="C231" s="1">
        <v>45505</v>
      </c>
      <c r="D231" s="1" t="str">
        <f t="shared" si="36"/>
        <v>N/A</v>
      </c>
      <c r="E231" s="1">
        <v>47593</v>
      </c>
      <c r="F231" s="1" t="str">
        <f t="shared" si="37"/>
        <v>N/A</v>
      </c>
      <c r="G231" s="1">
        <v>48876</v>
      </c>
      <c r="H231" s="7" t="str">
        <f t="shared" si="38"/>
        <v>N/A</v>
      </c>
      <c r="I231" s="8">
        <v>4.5890000000000004</v>
      </c>
      <c r="J231" s="8">
        <v>2.6960000000000002</v>
      </c>
      <c r="K231" s="27" t="s">
        <v>734</v>
      </c>
      <c r="L231" s="87" t="str">
        <f t="shared" si="39"/>
        <v>Yes</v>
      </c>
    </row>
    <row r="232" spans="1:12" x14ac:dyDescent="0.25">
      <c r="A232" s="118" t="s">
        <v>1540</v>
      </c>
      <c r="B232" s="23" t="s">
        <v>213</v>
      </c>
      <c r="C232" s="10">
        <v>28252.549763999999</v>
      </c>
      <c r="D232" s="7" t="str">
        <f t="shared" si="36"/>
        <v>N/A</v>
      </c>
      <c r="E232" s="10">
        <v>37211.718803000003</v>
      </c>
      <c r="F232" s="7" t="str">
        <f t="shared" si="37"/>
        <v>N/A</v>
      </c>
      <c r="G232" s="10">
        <v>34962.993350999997</v>
      </c>
      <c r="H232" s="7" t="str">
        <f t="shared" si="38"/>
        <v>N/A</v>
      </c>
      <c r="I232" s="8">
        <v>31.71</v>
      </c>
      <c r="J232" s="8">
        <v>-6.04</v>
      </c>
      <c r="K232" s="27" t="s">
        <v>734</v>
      </c>
      <c r="L232" s="87" t="str">
        <f t="shared" si="39"/>
        <v>Yes</v>
      </c>
    </row>
    <row r="233" spans="1:12" x14ac:dyDescent="0.25">
      <c r="A233" s="149" t="s">
        <v>1541</v>
      </c>
      <c r="B233" s="23" t="s">
        <v>213</v>
      </c>
      <c r="C233" s="10">
        <v>20685.771937000001</v>
      </c>
      <c r="D233" s="7" t="str">
        <f t="shared" si="36"/>
        <v>N/A</v>
      </c>
      <c r="E233" s="10">
        <v>25649.852748000001</v>
      </c>
      <c r="F233" s="7" t="str">
        <f t="shared" si="37"/>
        <v>N/A</v>
      </c>
      <c r="G233" s="10">
        <v>4392.6910111999996</v>
      </c>
      <c r="H233" s="7" t="str">
        <f t="shared" si="38"/>
        <v>N/A</v>
      </c>
      <c r="I233" s="8">
        <v>24</v>
      </c>
      <c r="J233" s="8">
        <v>-82.9</v>
      </c>
      <c r="K233" s="27" t="s">
        <v>734</v>
      </c>
      <c r="L233" s="87" t="str">
        <f t="shared" si="39"/>
        <v>No</v>
      </c>
    </row>
    <row r="234" spans="1:12" x14ac:dyDescent="0.25">
      <c r="A234" s="149" t="s">
        <v>1542</v>
      </c>
      <c r="B234" s="23" t="s">
        <v>213</v>
      </c>
      <c r="C234" s="10">
        <v>44642.540867999996</v>
      </c>
      <c r="D234" s="7" t="str">
        <f t="shared" si="36"/>
        <v>N/A</v>
      </c>
      <c r="E234" s="10">
        <v>62431.223126999997</v>
      </c>
      <c r="F234" s="7" t="str">
        <f t="shared" si="37"/>
        <v>N/A</v>
      </c>
      <c r="G234" s="10">
        <v>11460.159091</v>
      </c>
      <c r="H234" s="7" t="str">
        <f t="shared" si="38"/>
        <v>N/A</v>
      </c>
      <c r="I234" s="8">
        <v>39.85</v>
      </c>
      <c r="J234" s="8">
        <v>-81.599999999999994</v>
      </c>
      <c r="K234" s="27" t="s">
        <v>734</v>
      </c>
      <c r="L234" s="87" t="str">
        <f t="shared" si="39"/>
        <v>No</v>
      </c>
    </row>
    <row r="235" spans="1:12" x14ac:dyDescent="0.25">
      <c r="A235" s="149" t="s">
        <v>1543</v>
      </c>
      <c r="B235" s="23" t="s">
        <v>213</v>
      </c>
      <c r="C235" s="10">
        <v>13461.245961000001</v>
      </c>
      <c r="D235" s="7" t="str">
        <f t="shared" si="36"/>
        <v>N/A</v>
      </c>
      <c r="E235" s="10">
        <v>16365.558389</v>
      </c>
      <c r="F235" s="7" t="str">
        <f t="shared" si="37"/>
        <v>N/A</v>
      </c>
      <c r="G235" s="10">
        <v>1902.25</v>
      </c>
      <c r="H235" s="7" t="str">
        <f t="shared" si="38"/>
        <v>N/A</v>
      </c>
      <c r="I235" s="8">
        <v>21.58</v>
      </c>
      <c r="J235" s="8">
        <v>-88.4</v>
      </c>
      <c r="K235" s="27" t="s">
        <v>734</v>
      </c>
      <c r="L235" s="87" t="str">
        <f t="shared" si="39"/>
        <v>No</v>
      </c>
    </row>
    <row r="236" spans="1:12" x14ac:dyDescent="0.25">
      <c r="A236" s="149" t="s">
        <v>1544</v>
      </c>
      <c r="B236" s="23" t="s">
        <v>213</v>
      </c>
      <c r="C236" s="10">
        <v>4590.5005338000001</v>
      </c>
      <c r="D236" s="7" t="str">
        <f t="shared" si="36"/>
        <v>N/A</v>
      </c>
      <c r="E236" s="10">
        <v>4997.6091181000002</v>
      </c>
      <c r="F236" s="7" t="str">
        <f t="shared" si="37"/>
        <v>N/A</v>
      </c>
      <c r="G236" s="10">
        <v>860.76</v>
      </c>
      <c r="H236" s="7" t="str">
        <f t="shared" si="38"/>
        <v>N/A</v>
      </c>
      <c r="I236" s="8">
        <v>8.8689999999999998</v>
      </c>
      <c r="J236" s="8">
        <v>-82.8</v>
      </c>
      <c r="K236" s="27" t="s">
        <v>734</v>
      </c>
      <c r="L236" s="87" t="str">
        <f t="shared" si="39"/>
        <v>No</v>
      </c>
    </row>
    <row r="237" spans="1:12" x14ac:dyDescent="0.25">
      <c r="A237" s="144" t="s">
        <v>1545</v>
      </c>
      <c r="B237" s="23" t="s">
        <v>213</v>
      </c>
      <c r="C237" s="7">
        <v>5.8652179237000004</v>
      </c>
      <c r="D237" s="7" t="str">
        <f t="shared" si="36"/>
        <v>N/A</v>
      </c>
      <c r="E237" s="7">
        <v>5.8182578355999999</v>
      </c>
      <c r="F237" s="7" t="str">
        <f t="shared" si="37"/>
        <v>N/A</v>
      </c>
      <c r="G237" s="7">
        <v>5.1414162984000003</v>
      </c>
      <c r="H237" s="7" t="str">
        <f t="shared" si="38"/>
        <v>N/A</v>
      </c>
      <c r="I237" s="8">
        <v>-0.80100000000000005</v>
      </c>
      <c r="J237" s="8">
        <v>-11.6</v>
      </c>
      <c r="K237" s="27" t="s">
        <v>734</v>
      </c>
      <c r="L237" s="87" t="str">
        <f t="shared" si="39"/>
        <v>Yes</v>
      </c>
    </row>
    <row r="238" spans="1:12" x14ac:dyDescent="0.25">
      <c r="A238" s="148" t="s">
        <v>1546</v>
      </c>
      <c r="B238" s="23" t="s">
        <v>213</v>
      </c>
      <c r="C238" s="7">
        <v>31.084744504</v>
      </c>
      <c r="D238" s="7" t="str">
        <f t="shared" si="36"/>
        <v>N/A</v>
      </c>
      <c r="E238" s="7">
        <v>31.997151101</v>
      </c>
      <c r="F238" s="7" t="str">
        <f t="shared" si="37"/>
        <v>N/A</v>
      </c>
      <c r="G238" s="7">
        <v>15.648351648</v>
      </c>
      <c r="H238" s="7" t="str">
        <f t="shared" si="38"/>
        <v>N/A</v>
      </c>
      <c r="I238" s="8">
        <v>2.9350000000000001</v>
      </c>
      <c r="J238" s="8">
        <v>-51.1</v>
      </c>
      <c r="K238" s="27" t="s">
        <v>734</v>
      </c>
      <c r="L238" s="87" t="str">
        <f t="shared" si="39"/>
        <v>No</v>
      </c>
    </row>
    <row r="239" spans="1:12" x14ac:dyDescent="0.25">
      <c r="A239" s="148" t="s">
        <v>1547</v>
      </c>
      <c r="B239" s="23" t="s">
        <v>213</v>
      </c>
      <c r="C239" s="7">
        <v>29.893315577999999</v>
      </c>
      <c r="D239" s="7" t="str">
        <f t="shared" si="36"/>
        <v>N/A</v>
      </c>
      <c r="E239" s="7">
        <v>31.317910971</v>
      </c>
      <c r="F239" s="7" t="str">
        <f t="shared" si="37"/>
        <v>N/A</v>
      </c>
      <c r="G239" s="7">
        <v>11.354838709999999</v>
      </c>
      <c r="H239" s="7" t="str">
        <f t="shared" si="38"/>
        <v>N/A</v>
      </c>
      <c r="I239" s="8">
        <v>4.766</v>
      </c>
      <c r="J239" s="8">
        <v>-63.7</v>
      </c>
      <c r="K239" s="27" t="s">
        <v>734</v>
      </c>
      <c r="L239" s="87" t="str">
        <f t="shared" si="39"/>
        <v>No</v>
      </c>
    </row>
    <row r="240" spans="1:12" x14ac:dyDescent="0.25">
      <c r="A240" s="148" t="s">
        <v>1548</v>
      </c>
      <c r="B240" s="23" t="s">
        <v>213</v>
      </c>
      <c r="C240" s="7">
        <v>1.1707537298999999</v>
      </c>
      <c r="D240" s="7" t="str">
        <f t="shared" si="36"/>
        <v>N/A</v>
      </c>
      <c r="E240" s="7">
        <v>1.1338834823999999</v>
      </c>
      <c r="F240" s="7" t="str">
        <f t="shared" si="37"/>
        <v>N/A</v>
      </c>
      <c r="G240" s="7">
        <v>0.2012578616</v>
      </c>
      <c r="H240" s="7" t="str">
        <f t="shared" si="38"/>
        <v>N/A</v>
      </c>
      <c r="I240" s="8">
        <v>-3.15</v>
      </c>
      <c r="J240" s="8">
        <v>-82.3</v>
      </c>
      <c r="K240" s="27" t="s">
        <v>734</v>
      </c>
      <c r="L240" s="87" t="str">
        <f t="shared" si="39"/>
        <v>No</v>
      </c>
    </row>
    <row r="241" spans="1:12" x14ac:dyDescent="0.25">
      <c r="A241" s="148" t="s">
        <v>1549</v>
      </c>
      <c r="B241" s="23" t="s">
        <v>213</v>
      </c>
      <c r="C241" s="7">
        <v>1.7051850368000001</v>
      </c>
      <c r="D241" s="7" t="str">
        <f t="shared" si="36"/>
        <v>N/A</v>
      </c>
      <c r="E241" s="7">
        <v>1.7986143411</v>
      </c>
      <c r="F241" s="7" t="str">
        <f t="shared" si="37"/>
        <v>N/A</v>
      </c>
      <c r="G241" s="7">
        <v>0.3607503608</v>
      </c>
      <c r="H241" s="7" t="str">
        <f t="shared" si="38"/>
        <v>N/A</v>
      </c>
      <c r="I241" s="8">
        <v>5.4790000000000001</v>
      </c>
      <c r="J241" s="8">
        <v>-79.900000000000006</v>
      </c>
      <c r="K241" s="27" t="s">
        <v>734</v>
      </c>
      <c r="L241" s="87" t="str">
        <f t="shared" si="39"/>
        <v>No</v>
      </c>
    </row>
    <row r="242" spans="1:12" x14ac:dyDescent="0.25">
      <c r="A242" s="118" t="s">
        <v>1374</v>
      </c>
      <c r="B242" s="23" t="s">
        <v>213</v>
      </c>
      <c r="C242" s="10">
        <v>1009904239</v>
      </c>
      <c r="D242" s="7" t="str">
        <f t="shared" si="36"/>
        <v>N/A</v>
      </c>
      <c r="E242" s="10">
        <v>1454476142</v>
      </c>
      <c r="F242" s="7" t="str">
        <f t="shared" si="37"/>
        <v>N/A</v>
      </c>
      <c r="G242" s="10">
        <v>1338674119</v>
      </c>
      <c r="H242" s="7" t="str">
        <f t="shared" si="38"/>
        <v>N/A</v>
      </c>
      <c r="I242" s="8">
        <v>44.02</v>
      </c>
      <c r="J242" s="8">
        <v>-7.96</v>
      </c>
      <c r="K242" s="27" t="s">
        <v>734</v>
      </c>
      <c r="L242" s="87" t="str">
        <f t="shared" si="39"/>
        <v>Yes</v>
      </c>
    </row>
    <row r="243" spans="1:12" x14ac:dyDescent="0.25">
      <c r="A243" s="118" t="s">
        <v>1550</v>
      </c>
      <c r="B243" s="23" t="s">
        <v>213</v>
      </c>
      <c r="C243" s="1">
        <v>24874</v>
      </c>
      <c r="D243" s="1" t="str">
        <f t="shared" si="36"/>
        <v>N/A</v>
      </c>
      <c r="E243" s="1">
        <v>26053</v>
      </c>
      <c r="F243" s="1" t="str">
        <f t="shared" si="37"/>
        <v>N/A</v>
      </c>
      <c r="G243" s="1">
        <v>27342</v>
      </c>
      <c r="H243" s="7" t="str">
        <f t="shared" si="38"/>
        <v>N/A</v>
      </c>
      <c r="I243" s="8">
        <v>4.74</v>
      </c>
      <c r="J243" s="8">
        <v>4.9480000000000004</v>
      </c>
      <c r="K243" s="27" t="s">
        <v>734</v>
      </c>
      <c r="L243" s="87" t="str">
        <f t="shared" si="39"/>
        <v>Yes</v>
      </c>
    </row>
    <row r="244" spans="1:12" ht="25" x14ac:dyDescent="0.25">
      <c r="A244" s="118" t="s">
        <v>1551</v>
      </c>
      <c r="B244" s="23" t="s">
        <v>213</v>
      </c>
      <c r="C244" s="10">
        <v>40600.797579999999</v>
      </c>
      <c r="D244" s="7" t="str">
        <f t="shared" si="36"/>
        <v>N/A</v>
      </c>
      <c r="E244" s="10">
        <v>55827.587686999999</v>
      </c>
      <c r="F244" s="7" t="str">
        <f t="shared" si="37"/>
        <v>N/A</v>
      </c>
      <c r="G244" s="10">
        <v>48960.358386</v>
      </c>
      <c r="H244" s="7" t="str">
        <f t="shared" si="38"/>
        <v>N/A</v>
      </c>
      <c r="I244" s="8">
        <v>37.5</v>
      </c>
      <c r="J244" s="8">
        <v>-12.3</v>
      </c>
      <c r="K244" s="27" t="s">
        <v>734</v>
      </c>
      <c r="L244" s="87" t="str">
        <f t="shared" si="39"/>
        <v>Yes</v>
      </c>
    </row>
    <row r="245" spans="1:12" ht="25" x14ac:dyDescent="0.25">
      <c r="A245" s="149" t="s">
        <v>1552</v>
      </c>
      <c r="B245" s="23" t="s">
        <v>213</v>
      </c>
      <c r="C245" s="10">
        <v>18729.571709</v>
      </c>
      <c r="D245" s="7" t="str">
        <f t="shared" si="36"/>
        <v>N/A</v>
      </c>
      <c r="E245" s="10">
        <v>23692.103718999999</v>
      </c>
      <c r="F245" s="7" t="str">
        <f t="shared" si="37"/>
        <v>N/A</v>
      </c>
      <c r="G245" s="10">
        <v>4013.2810651</v>
      </c>
      <c r="H245" s="7" t="str">
        <f t="shared" si="38"/>
        <v>N/A</v>
      </c>
      <c r="I245" s="8">
        <v>26.5</v>
      </c>
      <c r="J245" s="8">
        <v>-83.1</v>
      </c>
      <c r="K245" s="27" t="s">
        <v>734</v>
      </c>
      <c r="L245" s="87" t="str">
        <f t="shared" si="39"/>
        <v>No</v>
      </c>
    </row>
    <row r="246" spans="1:12" ht="25" x14ac:dyDescent="0.25">
      <c r="A246" s="149" t="s">
        <v>1553</v>
      </c>
      <c r="B246" s="23" t="s">
        <v>213</v>
      </c>
      <c r="C246" s="10">
        <v>72688.973866999993</v>
      </c>
      <c r="D246" s="7" t="str">
        <f t="shared" si="36"/>
        <v>N/A</v>
      </c>
      <c r="E246" s="10">
        <v>104322.72613</v>
      </c>
      <c r="F246" s="7" t="str">
        <f t="shared" si="37"/>
        <v>N/A</v>
      </c>
      <c r="G246" s="10">
        <v>22062.125</v>
      </c>
      <c r="H246" s="7" t="str">
        <f t="shared" si="38"/>
        <v>N/A</v>
      </c>
      <c r="I246" s="8">
        <v>43.52</v>
      </c>
      <c r="J246" s="8">
        <v>-78.900000000000006</v>
      </c>
      <c r="K246" s="27" t="s">
        <v>734</v>
      </c>
      <c r="L246" s="87" t="str">
        <f t="shared" si="39"/>
        <v>No</v>
      </c>
    </row>
    <row r="247" spans="1:12" ht="25" x14ac:dyDescent="0.25">
      <c r="A247" s="149" t="s">
        <v>1554</v>
      </c>
      <c r="B247" s="23" t="s">
        <v>213</v>
      </c>
      <c r="C247" s="10">
        <v>31434.053506</v>
      </c>
      <c r="D247" s="7" t="str">
        <f t="shared" si="36"/>
        <v>N/A</v>
      </c>
      <c r="E247" s="10">
        <v>35950.108453000001</v>
      </c>
      <c r="F247" s="7" t="str">
        <f t="shared" si="37"/>
        <v>N/A</v>
      </c>
      <c r="G247" s="10" t="s">
        <v>1749</v>
      </c>
      <c r="H247" s="7" t="str">
        <f t="shared" si="38"/>
        <v>N/A</v>
      </c>
      <c r="I247" s="8">
        <v>14.37</v>
      </c>
      <c r="J247" s="8" t="s">
        <v>1749</v>
      </c>
      <c r="K247" s="27" t="s">
        <v>734</v>
      </c>
      <c r="L247" s="87" t="str">
        <f t="shared" si="39"/>
        <v>N/A</v>
      </c>
    </row>
    <row r="248" spans="1:12" ht="25" x14ac:dyDescent="0.25">
      <c r="A248" s="149" t="s">
        <v>1555</v>
      </c>
      <c r="B248" s="23" t="s">
        <v>213</v>
      </c>
      <c r="C248" s="10">
        <v>33874.141935</v>
      </c>
      <c r="D248" s="7" t="str">
        <f t="shared" si="36"/>
        <v>N/A</v>
      </c>
      <c r="E248" s="10">
        <v>43651.422534999998</v>
      </c>
      <c r="F248" s="7" t="str">
        <f t="shared" si="37"/>
        <v>N/A</v>
      </c>
      <c r="G248" s="10">
        <v>95</v>
      </c>
      <c r="H248" s="7" t="str">
        <f t="shared" si="38"/>
        <v>N/A</v>
      </c>
      <c r="I248" s="8">
        <v>28.86</v>
      </c>
      <c r="J248" s="8">
        <v>-99.8</v>
      </c>
      <c r="K248" s="27" t="s">
        <v>734</v>
      </c>
      <c r="L248" s="87" t="str">
        <f t="shared" si="39"/>
        <v>No</v>
      </c>
    </row>
    <row r="249" spans="1:12" ht="25" x14ac:dyDescent="0.25">
      <c r="A249" s="144" t="s">
        <v>1556</v>
      </c>
      <c r="B249" s="23" t="s">
        <v>213</v>
      </c>
      <c r="C249" s="7">
        <v>3.2060527554</v>
      </c>
      <c r="D249" s="7" t="str">
        <f t="shared" si="36"/>
        <v>N/A</v>
      </c>
      <c r="E249" s="7">
        <v>3.1849866868999999</v>
      </c>
      <c r="F249" s="7" t="str">
        <f t="shared" si="37"/>
        <v>N/A</v>
      </c>
      <c r="G249" s="7">
        <v>2.8761888131000002</v>
      </c>
      <c r="H249" s="7" t="str">
        <f t="shared" si="38"/>
        <v>N/A</v>
      </c>
      <c r="I249" s="8">
        <v>-0.65700000000000003</v>
      </c>
      <c r="J249" s="8">
        <v>-9.6999999999999993</v>
      </c>
      <c r="K249" s="27" t="s">
        <v>734</v>
      </c>
      <c r="L249" s="87" t="str">
        <f t="shared" si="39"/>
        <v>Yes</v>
      </c>
    </row>
    <row r="250" spans="1:12" ht="25" x14ac:dyDescent="0.25">
      <c r="A250" s="148" t="s">
        <v>1557</v>
      </c>
      <c r="B250" s="23" t="s">
        <v>213</v>
      </c>
      <c r="C250" s="7">
        <v>26.489156268999999</v>
      </c>
      <c r="D250" s="7" t="str">
        <f t="shared" si="36"/>
        <v>N/A</v>
      </c>
      <c r="E250" s="7">
        <v>27.449870339</v>
      </c>
      <c r="F250" s="7" t="str">
        <f t="shared" si="37"/>
        <v>N/A</v>
      </c>
      <c r="G250" s="7">
        <v>14.857142856999999</v>
      </c>
      <c r="H250" s="7" t="str">
        <f t="shared" si="38"/>
        <v>N/A</v>
      </c>
      <c r="I250" s="8">
        <v>3.6269999999999998</v>
      </c>
      <c r="J250" s="8">
        <v>-45.9</v>
      </c>
      <c r="K250" s="27" t="s">
        <v>734</v>
      </c>
      <c r="L250" s="87" t="str">
        <f t="shared" si="39"/>
        <v>No</v>
      </c>
    </row>
    <row r="251" spans="1:12" ht="25" x14ac:dyDescent="0.25">
      <c r="A251" s="148" t="s">
        <v>1558</v>
      </c>
      <c r="B251" s="23" t="s">
        <v>213</v>
      </c>
      <c r="C251" s="7">
        <v>15.346143722000001</v>
      </c>
      <c r="D251" s="7" t="str">
        <f t="shared" si="36"/>
        <v>N/A</v>
      </c>
      <c r="E251" s="7">
        <v>16.335277060999999</v>
      </c>
      <c r="F251" s="7" t="str">
        <f t="shared" si="37"/>
        <v>N/A</v>
      </c>
      <c r="G251" s="7">
        <v>5.1612903226000002</v>
      </c>
      <c r="H251" s="7" t="str">
        <f t="shared" si="38"/>
        <v>N/A</v>
      </c>
      <c r="I251" s="8">
        <v>6.4450000000000003</v>
      </c>
      <c r="J251" s="8">
        <v>-68.400000000000006</v>
      </c>
      <c r="K251" s="27" t="s">
        <v>734</v>
      </c>
      <c r="L251" s="87" t="str">
        <f t="shared" si="39"/>
        <v>No</v>
      </c>
    </row>
    <row r="252" spans="1:12" ht="25" x14ac:dyDescent="0.25">
      <c r="A252" s="148" t="s">
        <v>1559</v>
      </c>
      <c r="B252" s="23" t="s">
        <v>213</v>
      </c>
      <c r="C252" s="7">
        <v>0.16533312180000001</v>
      </c>
      <c r="D252" s="7" t="str">
        <f t="shared" si="36"/>
        <v>N/A</v>
      </c>
      <c r="E252" s="7">
        <v>0.19085770290000001</v>
      </c>
      <c r="F252" s="7" t="str">
        <f t="shared" si="37"/>
        <v>N/A</v>
      </c>
      <c r="G252" s="7">
        <v>0</v>
      </c>
      <c r="H252" s="7" t="str">
        <f t="shared" si="38"/>
        <v>N/A</v>
      </c>
      <c r="I252" s="8">
        <v>15.44</v>
      </c>
      <c r="J252" s="8">
        <v>-100</v>
      </c>
      <c r="K252" s="27" t="s">
        <v>734</v>
      </c>
      <c r="L252" s="87" t="str">
        <f t="shared" si="39"/>
        <v>No</v>
      </c>
    </row>
    <row r="253" spans="1:12" ht="25" x14ac:dyDescent="0.25">
      <c r="A253" s="150" t="s">
        <v>1560</v>
      </c>
      <c r="B253" s="95" t="s">
        <v>213</v>
      </c>
      <c r="C253" s="126">
        <v>4.7029124700000001E-2</v>
      </c>
      <c r="D253" s="126" t="str">
        <f t="shared" si="36"/>
        <v>N/A</v>
      </c>
      <c r="E253" s="126">
        <v>3.8176866400000002E-2</v>
      </c>
      <c r="F253" s="126" t="str">
        <f t="shared" si="37"/>
        <v>N/A</v>
      </c>
      <c r="G253" s="126">
        <v>7.2150071999999999E-3</v>
      </c>
      <c r="H253" s="126" t="str">
        <f t="shared" si="38"/>
        <v>N/A</v>
      </c>
      <c r="I253" s="127">
        <v>-18.8</v>
      </c>
      <c r="J253" s="127">
        <v>-81.099999999999994</v>
      </c>
      <c r="K253" s="140" t="s">
        <v>734</v>
      </c>
      <c r="L253" s="98" t="str">
        <f t="shared" si="39"/>
        <v>No</v>
      </c>
    </row>
    <row r="254" spans="1:12" x14ac:dyDescent="0.25">
      <c r="A254" s="175" t="s">
        <v>1619</v>
      </c>
      <c r="B254" s="176"/>
      <c r="C254" s="176"/>
      <c r="D254" s="176"/>
      <c r="E254" s="176"/>
      <c r="F254" s="176"/>
      <c r="G254" s="176"/>
      <c r="H254" s="176"/>
      <c r="I254" s="176"/>
      <c r="J254" s="176"/>
      <c r="K254" s="176"/>
      <c r="L254" s="177"/>
    </row>
    <row r="255" spans="1:12" x14ac:dyDescent="0.25">
      <c r="A255" s="170" t="s">
        <v>1617</v>
      </c>
      <c r="B255" s="171"/>
      <c r="C255" s="171"/>
      <c r="D255" s="171"/>
      <c r="E255" s="171"/>
      <c r="F255" s="171"/>
      <c r="G255" s="171"/>
      <c r="H255" s="171"/>
      <c r="I255" s="171"/>
      <c r="J255" s="171"/>
      <c r="K255" s="171"/>
      <c r="L255" s="172"/>
    </row>
    <row r="256" spans="1:12" s="13" customFormat="1" x14ac:dyDescent="0.25">
      <c r="A256" s="173" t="s">
        <v>1705</v>
      </c>
      <c r="B256" s="173"/>
      <c r="C256" s="173"/>
      <c r="D256" s="173"/>
      <c r="E256" s="173"/>
      <c r="F256" s="173"/>
      <c r="G256" s="173"/>
      <c r="H256" s="173"/>
      <c r="I256" s="173"/>
      <c r="J256" s="173"/>
      <c r="K256" s="173"/>
      <c r="L256" s="174"/>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3"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6"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61" t="s">
        <v>1737</v>
      </c>
      <c r="B1" s="162"/>
      <c r="C1" s="162"/>
      <c r="D1" s="162"/>
      <c r="E1" s="162"/>
      <c r="F1" s="162"/>
      <c r="G1" s="162"/>
      <c r="H1" s="162"/>
      <c r="I1" s="162"/>
      <c r="J1" s="162"/>
      <c r="K1" s="163"/>
    </row>
    <row r="2" spans="1:12" ht="13" x14ac:dyDescent="0.3">
      <c r="A2" s="167" t="s">
        <v>1562</v>
      </c>
      <c r="B2" s="168"/>
      <c r="C2" s="168"/>
      <c r="D2" s="168"/>
      <c r="E2" s="168"/>
      <c r="F2" s="168"/>
      <c r="G2" s="168"/>
      <c r="H2" s="168"/>
      <c r="I2" s="168"/>
      <c r="J2" s="168"/>
      <c r="K2" s="169"/>
    </row>
    <row r="3" spans="1:12" ht="13" x14ac:dyDescent="0.3">
      <c r="A3" s="167" t="s">
        <v>1748</v>
      </c>
      <c r="B3" s="178"/>
      <c r="C3" s="178"/>
      <c r="D3" s="178"/>
      <c r="E3" s="178"/>
      <c r="F3" s="178"/>
      <c r="G3" s="178"/>
      <c r="H3" s="178"/>
      <c r="I3" s="178"/>
      <c r="J3" s="178"/>
      <c r="K3" s="179"/>
    </row>
    <row r="4" spans="1:12" ht="13" x14ac:dyDescent="0.3">
      <c r="A4" s="164" t="s">
        <v>647</v>
      </c>
      <c r="B4" s="165"/>
      <c r="C4" s="165"/>
      <c r="D4" s="165"/>
      <c r="E4" s="165"/>
      <c r="F4" s="165"/>
      <c r="G4" s="165"/>
      <c r="H4" s="165"/>
      <c r="I4" s="165"/>
      <c r="J4" s="165"/>
      <c r="K4" s="166"/>
    </row>
    <row r="5" spans="1:12" ht="52" x14ac:dyDescent="0.3">
      <c r="A5" s="90" t="s">
        <v>11</v>
      </c>
      <c r="B5" s="91" t="s">
        <v>212</v>
      </c>
      <c r="C5" s="91" t="s">
        <v>1702</v>
      </c>
      <c r="D5" s="91" t="s">
        <v>1747</v>
      </c>
      <c r="E5" s="91" t="s">
        <v>1717</v>
      </c>
      <c r="F5" s="91" t="s">
        <v>1746</v>
      </c>
      <c r="G5" s="91" t="s">
        <v>1741</v>
      </c>
      <c r="H5" s="91" t="s">
        <v>1742</v>
      </c>
      <c r="I5" s="92" t="s">
        <v>1745</v>
      </c>
      <c r="J5" s="92" t="s">
        <v>1744</v>
      </c>
      <c r="K5" s="93" t="s">
        <v>648</v>
      </c>
      <c r="L5" s="159"/>
    </row>
    <row r="6" spans="1:12" s="17" customFormat="1" x14ac:dyDescent="0.25">
      <c r="A6" s="84" t="s">
        <v>341</v>
      </c>
      <c r="B6" s="5" t="s">
        <v>213</v>
      </c>
      <c r="C6" s="16">
        <v>7</v>
      </c>
      <c r="D6" s="5" t="s">
        <v>213</v>
      </c>
      <c r="E6" s="16">
        <v>7</v>
      </c>
      <c r="F6" s="5" t="s">
        <v>213</v>
      </c>
      <c r="G6" s="16">
        <v>7</v>
      </c>
      <c r="H6" s="5" t="s">
        <v>213</v>
      </c>
      <c r="I6" s="6" t="s">
        <v>213</v>
      </c>
      <c r="J6" s="6" t="s">
        <v>213</v>
      </c>
      <c r="K6" s="87" t="s">
        <v>213</v>
      </c>
    </row>
    <row r="7" spans="1:12" s="17" customFormat="1" x14ac:dyDescent="0.25">
      <c r="A7" s="85" t="s">
        <v>301</v>
      </c>
      <c r="B7" s="18" t="s">
        <v>213</v>
      </c>
      <c r="C7" s="19">
        <v>133355</v>
      </c>
      <c r="D7" s="20" t="str">
        <f>IF($B7="N/A","N/A",IF(C7&gt;15,"No",IF(C7&lt;-15,"No","Yes")))</f>
        <v>N/A</v>
      </c>
      <c r="E7" s="19">
        <v>135435</v>
      </c>
      <c r="F7" s="20" t="str">
        <f>IF($B7="N/A","N/A",IF(E7&gt;15,"No",IF(E7&lt;-15,"No","Yes")))</f>
        <v>N/A</v>
      </c>
      <c r="G7" s="19">
        <v>145261</v>
      </c>
      <c r="H7" s="20" t="str">
        <f>IF($B7="N/A","N/A",IF(G7&gt;15,"No",IF(G7&lt;-15,"No","Yes")))</f>
        <v>N/A</v>
      </c>
      <c r="I7" s="21">
        <v>1.56</v>
      </c>
      <c r="J7" s="21">
        <v>7.2549999999999999</v>
      </c>
      <c r="K7" s="88" t="str">
        <f t="shared" ref="K7:K24" si="0">IF(J7="Div by 0", "N/A", IF(J7="N/A","N/A", IF(J7&gt;30, "No", IF(J7&lt;-30, "No", "Yes"))))</f>
        <v>Yes</v>
      </c>
    </row>
    <row r="8" spans="1:12" x14ac:dyDescent="0.25">
      <c r="A8" s="84" t="s">
        <v>361</v>
      </c>
      <c r="B8" s="18" t="s">
        <v>213</v>
      </c>
      <c r="C8" s="22">
        <v>100</v>
      </c>
      <c r="D8" s="20" t="str">
        <f>IF($B8="N/A","N/A",IF(C8&gt;15,"No",IF(C8&lt;-15,"No","Yes")))</f>
        <v>N/A</v>
      </c>
      <c r="E8" s="22">
        <v>100</v>
      </c>
      <c r="F8" s="20" t="str">
        <f>IF($B8="N/A","N/A",IF(E8&gt;15,"No",IF(E8&lt;-15,"No","Yes")))</f>
        <v>N/A</v>
      </c>
      <c r="G8" s="22">
        <v>100</v>
      </c>
      <c r="H8" s="20" t="str">
        <f>IF($B8="N/A","N/A",IF(G8&gt;15,"No",IF(G8&lt;-15,"No","Yes")))</f>
        <v>N/A</v>
      </c>
      <c r="I8" s="21">
        <v>0</v>
      </c>
      <c r="J8" s="21">
        <v>0</v>
      </c>
      <c r="K8" s="88" t="str">
        <f t="shared" si="0"/>
        <v>Yes</v>
      </c>
    </row>
    <row r="9" spans="1:12" x14ac:dyDescent="0.25">
      <c r="A9" s="84" t="s">
        <v>302</v>
      </c>
      <c r="B9" s="23" t="s">
        <v>213</v>
      </c>
      <c r="C9" s="5">
        <v>0</v>
      </c>
      <c r="D9" s="5" t="str">
        <f>IF($B9="N/A","N/A",IF(C9&gt;15,"No",IF(C9&lt;-15,"No","Yes")))</f>
        <v>N/A</v>
      </c>
      <c r="E9" s="5">
        <v>0</v>
      </c>
      <c r="F9" s="5" t="str">
        <f>IF($B9="N/A","N/A",IF(E9&gt;15,"No",IF(E9&lt;-15,"No","Yes")))</f>
        <v>N/A</v>
      </c>
      <c r="G9" s="5">
        <v>0</v>
      </c>
      <c r="H9" s="5" t="str">
        <f>IF($B9="N/A","N/A",IF(G9&gt;15,"No",IF(G9&lt;-15,"No","Yes")))</f>
        <v>N/A</v>
      </c>
      <c r="I9" s="6" t="s">
        <v>1749</v>
      </c>
      <c r="J9" s="6" t="s">
        <v>1749</v>
      </c>
      <c r="K9" s="87" t="str">
        <f t="shared" si="0"/>
        <v>N/A</v>
      </c>
    </row>
    <row r="10" spans="1:12" x14ac:dyDescent="0.25">
      <c r="A10" s="84" t="s">
        <v>303</v>
      </c>
      <c r="B10" s="23"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7" t="str">
        <f t="shared" si="0"/>
        <v>N/A</v>
      </c>
    </row>
    <row r="11" spans="1:12" x14ac:dyDescent="0.25">
      <c r="A11" s="84" t="s">
        <v>812</v>
      </c>
      <c r="B11" s="23"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7" t="str">
        <f t="shared" si="0"/>
        <v>Yes</v>
      </c>
    </row>
    <row r="12" spans="1:12" x14ac:dyDescent="0.25">
      <c r="A12" s="84" t="s">
        <v>304</v>
      </c>
      <c r="B12" s="23" t="s">
        <v>213</v>
      </c>
      <c r="C12" s="5">
        <v>0</v>
      </c>
      <c r="D12" s="5" t="str">
        <f t="shared" ref="D12:D13" si="1">IF(OR($B12="N/A",$C12="N/A"),"N/A",IF(C12&gt;100,"No",IF(C12&lt;95,"No","Yes")))</f>
        <v>N/A</v>
      </c>
      <c r="E12" s="5">
        <v>2.1848119023999999</v>
      </c>
      <c r="F12" s="5" t="str">
        <f t="shared" ref="F12:F13" si="2">IF(OR($B12="N/A",$E12="N/A"),"N/A",IF(E12&gt;100,"No",IF(E12&lt;95,"No","Yes")))</f>
        <v>N/A</v>
      </c>
      <c r="G12" s="5">
        <v>85.424855949000005</v>
      </c>
      <c r="H12" s="5" t="str">
        <f t="shared" ref="H12:H13" si="3">IF($B12="N/A","N/A",IF(G12&gt;100,"No",IF(G12&lt;95,"No","Yes")))</f>
        <v>N/A</v>
      </c>
      <c r="I12" s="6" t="s">
        <v>1749</v>
      </c>
      <c r="J12" s="6">
        <v>3810</v>
      </c>
      <c r="K12" s="87" t="str">
        <f t="shared" si="0"/>
        <v>No</v>
      </c>
    </row>
    <row r="13" spans="1:12" x14ac:dyDescent="0.25">
      <c r="A13" s="84" t="s">
        <v>813</v>
      </c>
      <c r="B13" s="23" t="s">
        <v>214</v>
      </c>
      <c r="C13" s="5">
        <v>100</v>
      </c>
      <c r="D13" s="5" t="str">
        <f t="shared" si="1"/>
        <v>Yes</v>
      </c>
      <c r="E13" s="5">
        <v>100</v>
      </c>
      <c r="F13" s="5" t="str">
        <f t="shared" si="2"/>
        <v>Yes</v>
      </c>
      <c r="G13" s="5">
        <v>100</v>
      </c>
      <c r="H13" s="5" t="str">
        <f t="shared" si="3"/>
        <v>Yes</v>
      </c>
      <c r="I13" s="6">
        <v>0</v>
      </c>
      <c r="J13" s="6">
        <v>0</v>
      </c>
      <c r="K13" s="87" t="str">
        <f t="shared" si="0"/>
        <v>Yes</v>
      </c>
    </row>
    <row r="14" spans="1:12" x14ac:dyDescent="0.25">
      <c r="A14" s="85" t="s">
        <v>305</v>
      </c>
      <c r="B14" s="23" t="s">
        <v>213</v>
      </c>
      <c r="C14" s="24">
        <v>133355</v>
      </c>
      <c r="D14" s="5" t="str">
        <f>IF($B14="N/A","N/A",IF(C14&gt;15,"No",IF(C14&lt;-15,"No","Yes")))</f>
        <v>N/A</v>
      </c>
      <c r="E14" s="24">
        <v>135435</v>
      </c>
      <c r="F14" s="5" t="str">
        <f>IF($B14="N/A","N/A",IF(E14&gt;15,"No",IF(E14&lt;-15,"No","Yes")))</f>
        <v>N/A</v>
      </c>
      <c r="G14" s="24">
        <v>145261</v>
      </c>
      <c r="H14" s="5" t="str">
        <f>IF($B14="N/A","N/A",IF(G14&gt;15,"No",IF(G14&lt;-15,"No","Yes")))</f>
        <v>N/A</v>
      </c>
      <c r="I14" s="6">
        <v>1.56</v>
      </c>
      <c r="J14" s="6">
        <v>7.2549999999999999</v>
      </c>
      <c r="K14" s="87" t="str">
        <f t="shared" si="0"/>
        <v>Yes</v>
      </c>
    </row>
    <row r="15" spans="1:12" x14ac:dyDescent="0.25">
      <c r="A15" s="84" t="s">
        <v>432</v>
      </c>
      <c r="B15" s="23" t="s">
        <v>215</v>
      </c>
      <c r="C15" s="5">
        <v>27.259570320000002</v>
      </c>
      <c r="D15" s="5" t="str">
        <f>IF($B15="N/A","N/A",IF(C15&gt;20,"No",IF(C15&lt;5,"No","Yes")))</f>
        <v>No</v>
      </c>
      <c r="E15" s="5">
        <v>27.572636320000001</v>
      </c>
      <c r="F15" s="5" t="str">
        <f>IF($B15="N/A","N/A",IF(E15&gt;20,"No",IF(E15&lt;5,"No","Yes")))</f>
        <v>No</v>
      </c>
      <c r="G15" s="5">
        <v>34.190181811000002</v>
      </c>
      <c r="H15" s="5" t="str">
        <f>IF($B15="N/A","N/A",IF(G15&gt;20,"No",IF(G15&lt;5,"No","Yes")))</f>
        <v>No</v>
      </c>
      <c r="I15" s="6">
        <v>1.1479999999999999</v>
      </c>
      <c r="J15" s="6">
        <v>24</v>
      </c>
      <c r="K15" s="87" t="str">
        <f t="shared" si="0"/>
        <v>Yes</v>
      </c>
    </row>
    <row r="16" spans="1:12" x14ac:dyDescent="0.25">
      <c r="A16" s="84" t="s">
        <v>433</v>
      </c>
      <c r="B16" s="23" t="s">
        <v>213</v>
      </c>
      <c r="C16" s="5">
        <v>72.740429680000005</v>
      </c>
      <c r="D16" s="5" t="str">
        <f>IF($B16="N/A","N/A",IF(C16&gt;15,"No",IF(C16&lt;-15,"No","Yes")))</f>
        <v>N/A</v>
      </c>
      <c r="E16" s="5">
        <v>72.427363679999999</v>
      </c>
      <c r="F16" s="5" t="str">
        <f>IF($B16="N/A","N/A",IF(E16&gt;15,"No",IF(E16&lt;-15,"No","Yes")))</f>
        <v>N/A</v>
      </c>
      <c r="G16" s="5">
        <v>65.809818188999998</v>
      </c>
      <c r="H16" s="5" t="str">
        <f>IF($B16="N/A","N/A",IF(G16&gt;15,"No",IF(G16&lt;-15,"No","Yes")))</f>
        <v>N/A</v>
      </c>
      <c r="I16" s="6">
        <v>-0.43</v>
      </c>
      <c r="J16" s="6">
        <v>-9.14</v>
      </c>
      <c r="K16" s="87" t="str">
        <f t="shared" si="0"/>
        <v>Yes</v>
      </c>
    </row>
    <row r="17" spans="1:11" x14ac:dyDescent="0.25">
      <c r="A17" s="84" t="s">
        <v>434</v>
      </c>
      <c r="B17" s="23" t="s">
        <v>213</v>
      </c>
      <c r="C17" s="5">
        <v>16.828015446999999</v>
      </c>
      <c r="D17" s="5" t="str">
        <f>IF($B17="N/A","N/A",IF(C17&gt;15,"No",IF(C17&lt;-15,"No","Yes")))</f>
        <v>N/A</v>
      </c>
      <c r="E17" s="5">
        <v>26.702108022000001</v>
      </c>
      <c r="F17" s="5" t="str">
        <f>IF($B17="N/A","N/A",IF(E17&gt;15,"No",IF(E17&lt;-15,"No","Yes")))</f>
        <v>N/A</v>
      </c>
      <c r="G17" s="5">
        <v>1.3245124293999999</v>
      </c>
      <c r="H17" s="5" t="str">
        <f>IF($B17="N/A","N/A",IF(G17&gt;15,"No",IF(G17&lt;-15,"No","Yes")))</f>
        <v>N/A</v>
      </c>
      <c r="I17" s="6">
        <v>58.68</v>
      </c>
      <c r="J17" s="6">
        <v>-95</v>
      </c>
      <c r="K17" s="87" t="str">
        <f t="shared" si="0"/>
        <v>No</v>
      </c>
    </row>
    <row r="18" spans="1:11" x14ac:dyDescent="0.25">
      <c r="A18" s="84" t="s">
        <v>814</v>
      </c>
      <c r="B18" s="23" t="s">
        <v>213</v>
      </c>
      <c r="C18" s="53">
        <v>6865.0988369999995</v>
      </c>
      <c r="D18" s="5" t="str">
        <f>IF($B18="N/A","N/A",IF(C18&gt;15,"No",IF(C18&lt;-15,"No","Yes")))</f>
        <v>N/A</v>
      </c>
      <c r="E18" s="53">
        <v>7770.2302565999998</v>
      </c>
      <c r="F18" s="5" t="str">
        <f>IF($B18="N/A","N/A",IF(E18&gt;15,"No",IF(E18&lt;-15,"No","Yes")))</f>
        <v>N/A</v>
      </c>
      <c r="G18" s="53">
        <v>29960.705301000002</v>
      </c>
      <c r="H18" s="5" t="str">
        <f>IF($B18="N/A","N/A",IF(G18&gt;15,"No",IF(G18&lt;-15,"No","Yes")))</f>
        <v>N/A</v>
      </c>
      <c r="I18" s="6">
        <v>13.18</v>
      </c>
      <c r="J18" s="6">
        <v>285.60000000000002</v>
      </c>
      <c r="K18" s="87" t="str">
        <f t="shared" si="0"/>
        <v>No</v>
      </c>
    </row>
    <row r="19" spans="1:11" x14ac:dyDescent="0.25">
      <c r="A19" s="86" t="s">
        <v>306</v>
      </c>
      <c r="B19" s="23" t="s">
        <v>213</v>
      </c>
      <c r="C19" s="24">
        <v>298</v>
      </c>
      <c r="D19" s="23" t="s">
        <v>213</v>
      </c>
      <c r="E19" s="24">
        <v>5348</v>
      </c>
      <c r="F19" s="23" t="s">
        <v>213</v>
      </c>
      <c r="G19" s="24">
        <v>508</v>
      </c>
      <c r="H19" s="5" t="str">
        <f>IF($B19="N/A","N/A",IF(G19&gt;15,"No",IF(G19&lt;-15,"No","Yes")))</f>
        <v>N/A</v>
      </c>
      <c r="I19" s="6">
        <v>1695</v>
      </c>
      <c r="J19" s="6">
        <v>-90.5</v>
      </c>
      <c r="K19" s="87" t="str">
        <f t="shared" si="0"/>
        <v>No</v>
      </c>
    </row>
    <row r="20" spans="1:11" x14ac:dyDescent="0.25">
      <c r="A20" s="86" t="s">
        <v>346</v>
      </c>
      <c r="B20" s="23" t="s">
        <v>213</v>
      </c>
      <c r="C20" s="4">
        <v>0.22346368720000001</v>
      </c>
      <c r="D20" s="23" t="s">
        <v>213</v>
      </c>
      <c r="E20" s="4">
        <v>3.9487577065999999</v>
      </c>
      <c r="F20" s="23" t="s">
        <v>213</v>
      </c>
      <c r="G20" s="4">
        <v>0.34971533999999999</v>
      </c>
      <c r="H20" s="5" t="str">
        <f>IF($B20="N/A","N/A",IF(G20&gt;15,"No",IF(G20&lt;-15,"No","Yes")))</f>
        <v>N/A</v>
      </c>
      <c r="I20" s="6">
        <v>1667</v>
      </c>
      <c r="J20" s="6">
        <v>-91.1</v>
      </c>
      <c r="K20" s="87" t="str">
        <f t="shared" si="0"/>
        <v>No</v>
      </c>
    </row>
    <row r="21" spans="1:11" ht="25" x14ac:dyDescent="0.25">
      <c r="A21" s="86" t="s">
        <v>815</v>
      </c>
      <c r="B21" s="23" t="s">
        <v>213</v>
      </c>
      <c r="C21" s="25">
        <v>5054.1778523000003</v>
      </c>
      <c r="D21" s="5" t="str">
        <f>IF($B21="N/A","N/A",IF(C21&gt;60,"No",IF(C21&lt;15,"No","Yes")))</f>
        <v>N/A</v>
      </c>
      <c r="E21" s="25">
        <v>6482.6469708000004</v>
      </c>
      <c r="F21" s="5" t="str">
        <f>IF($B21="N/A","N/A",IF(E21&gt;60,"No",IF(E21&lt;15,"No","Yes")))</f>
        <v>N/A</v>
      </c>
      <c r="G21" s="25">
        <v>7509.6889763999998</v>
      </c>
      <c r="H21" s="5" t="str">
        <f>IF($B21="N/A","N/A",IF(G21&gt;60,"No",IF(G21&lt;15,"No","Yes")))</f>
        <v>N/A</v>
      </c>
      <c r="I21" s="6">
        <v>28.26</v>
      </c>
      <c r="J21" s="6">
        <v>15.84</v>
      </c>
      <c r="K21" s="87" t="str">
        <f t="shared" si="0"/>
        <v>Yes</v>
      </c>
    </row>
    <row r="22" spans="1:11" x14ac:dyDescent="0.25">
      <c r="A22" s="86" t="s">
        <v>816</v>
      </c>
      <c r="B22" s="23" t="s">
        <v>217</v>
      </c>
      <c r="C22" s="24">
        <v>11</v>
      </c>
      <c r="D22" s="5" t="str">
        <f>IF($B22="N/A","N/A",IF(C22="N/A","N/A",IF(C22=0,"Yes","No")))</f>
        <v>No</v>
      </c>
      <c r="E22" s="24">
        <v>11</v>
      </c>
      <c r="F22" s="5" t="str">
        <f>IF($B22="N/A","N/A",IF(E22="N/A","N/A",IF(E22=0,"Yes","No")))</f>
        <v>No</v>
      </c>
      <c r="G22" s="24">
        <v>11</v>
      </c>
      <c r="H22" s="5" t="str">
        <f>IF($B22="N/A","N/A",IF(G22=0,"Yes","No"))</f>
        <v>No</v>
      </c>
      <c r="I22" s="6">
        <v>0</v>
      </c>
      <c r="J22" s="6">
        <v>100</v>
      </c>
      <c r="K22" s="87" t="str">
        <f t="shared" si="0"/>
        <v>No</v>
      </c>
    </row>
    <row r="23" spans="1:11" x14ac:dyDescent="0.25">
      <c r="A23" s="86" t="s">
        <v>817</v>
      </c>
      <c r="B23" s="23"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7" t="str">
        <f t="shared" si="0"/>
        <v>N/A</v>
      </c>
    </row>
    <row r="24" spans="1:11" x14ac:dyDescent="0.25">
      <c r="A24" s="94" t="s">
        <v>818</v>
      </c>
      <c r="B24" s="95" t="s">
        <v>217</v>
      </c>
      <c r="C24" s="116">
        <v>0</v>
      </c>
      <c r="D24" s="96" t="str">
        <f>IF($B24="N/A","N/A",IF(C24="N/A","N/A",IF(C24=0,"Yes","No")))</f>
        <v>Yes</v>
      </c>
      <c r="E24" s="116">
        <v>0</v>
      </c>
      <c r="F24" s="96" t="str">
        <f t="shared" si="4"/>
        <v>Yes</v>
      </c>
      <c r="G24" s="116">
        <v>0</v>
      </c>
      <c r="H24" s="96" t="str">
        <f t="shared" si="5"/>
        <v>Yes</v>
      </c>
      <c r="I24" s="97" t="s">
        <v>1749</v>
      </c>
      <c r="J24" s="97" t="s">
        <v>1749</v>
      </c>
      <c r="K24" s="98" t="str">
        <f t="shared" si="0"/>
        <v>N/A</v>
      </c>
    </row>
    <row r="25" spans="1:11" s="69" customFormat="1" x14ac:dyDescent="0.25">
      <c r="A25" s="175" t="s">
        <v>1619</v>
      </c>
      <c r="B25" s="176"/>
      <c r="C25" s="176"/>
      <c r="D25" s="176"/>
      <c r="E25" s="176"/>
      <c r="F25" s="176"/>
      <c r="G25" s="176"/>
      <c r="H25" s="176"/>
      <c r="I25" s="176"/>
      <c r="J25" s="176"/>
      <c r="K25" s="177"/>
    </row>
    <row r="26" spans="1:11" ht="16.5" customHeight="1" x14ac:dyDescent="0.25">
      <c r="A26" s="170" t="s">
        <v>1617</v>
      </c>
      <c r="B26" s="171"/>
      <c r="C26" s="171"/>
      <c r="D26" s="171"/>
      <c r="E26" s="171"/>
      <c r="F26" s="171"/>
      <c r="G26" s="171"/>
      <c r="H26" s="171"/>
      <c r="I26" s="171"/>
      <c r="J26" s="171"/>
      <c r="K26" s="172"/>
    </row>
    <row r="27" spans="1:11" x14ac:dyDescent="0.25">
      <c r="A27" s="173" t="s">
        <v>1705</v>
      </c>
      <c r="B27" s="173"/>
      <c r="C27" s="173"/>
      <c r="D27" s="173"/>
      <c r="E27" s="173"/>
      <c r="F27" s="173"/>
      <c r="G27" s="173"/>
      <c r="H27" s="173"/>
      <c r="I27" s="173"/>
      <c r="J27" s="173"/>
      <c r="K27" s="174"/>
    </row>
    <row r="28" spans="1:11" x14ac:dyDescent="0.25">
      <c r="B28" s="23"/>
      <c r="C28" s="4"/>
      <c r="D28" s="5"/>
      <c r="E28" s="4"/>
      <c r="F28" s="5"/>
      <c r="G28" s="4"/>
      <c r="H28" s="5"/>
      <c r="I28" s="6"/>
      <c r="J28" s="6"/>
      <c r="K28" s="5"/>
    </row>
    <row r="29" spans="1:11" x14ac:dyDescent="0.25">
      <c r="B29" s="23"/>
      <c r="C29" s="4"/>
      <c r="D29" s="5"/>
      <c r="E29" s="4"/>
      <c r="F29" s="5"/>
      <c r="G29" s="4"/>
      <c r="H29" s="5"/>
      <c r="I29" s="6"/>
      <c r="J29" s="6"/>
      <c r="K29" s="5"/>
    </row>
    <row r="30" spans="1:11" x14ac:dyDescent="0.25">
      <c r="B30" s="23"/>
      <c r="C30" s="4"/>
      <c r="D30" s="5"/>
      <c r="E30" s="4"/>
      <c r="F30" s="5"/>
      <c r="G30" s="4"/>
      <c r="H30" s="5"/>
      <c r="I30" s="6"/>
      <c r="J30" s="6"/>
      <c r="K30" s="5"/>
    </row>
    <row r="31" spans="1:11" x14ac:dyDescent="0.25">
      <c r="B31" s="23"/>
      <c r="C31" s="4"/>
      <c r="D31" s="5"/>
      <c r="E31" s="4"/>
      <c r="F31" s="5"/>
      <c r="G31" s="4"/>
      <c r="H31" s="5"/>
      <c r="I31" s="6"/>
      <c r="J31" s="6"/>
      <c r="K31" s="5"/>
    </row>
    <row r="32" spans="1:11" x14ac:dyDescent="0.25">
      <c r="B32" s="23"/>
      <c r="C32" s="4"/>
      <c r="D32" s="5"/>
      <c r="E32" s="4"/>
      <c r="F32" s="5"/>
      <c r="G32" s="4"/>
      <c r="H32" s="5"/>
      <c r="I32" s="6"/>
      <c r="J32" s="6"/>
      <c r="K32" s="5"/>
    </row>
    <row r="33" spans="2:11" x14ac:dyDescent="0.25">
      <c r="B33" s="23"/>
      <c r="C33" s="4"/>
      <c r="D33" s="5"/>
      <c r="E33" s="4"/>
      <c r="F33" s="5"/>
      <c r="G33" s="4"/>
      <c r="H33" s="5"/>
      <c r="I33" s="6"/>
      <c r="J33" s="6"/>
      <c r="K33" s="5"/>
    </row>
    <row r="34" spans="2:11" x14ac:dyDescent="0.25">
      <c r="B34" s="23"/>
      <c r="C34" s="4"/>
      <c r="D34" s="5"/>
      <c r="E34" s="4"/>
      <c r="F34" s="5"/>
      <c r="G34" s="4"/>
      <c r="H34" s="5"/>
      <c r="I34" s="6"/>
      <c r="J34" s="6"/>
      <c r="K34" s="5"/>
    </row>
    <row r="35" spans="2:11" x14ac:dyDescent="0.25">
      <c r="B35" s="23"/>
      <c r="C35" s="4"/>
      <c r="D35" s="5"/>
      <c r="E35" s="4"/>
      <c r="F35" s="5"/>
      <c r="G35" s="4"/>
      <c r="H35" s="5"/>
      <c r="I35" s="6"/>
      <c r="J35" s="6"/>
      <c r="K35" s="5"/>
    </row>
    <row r="36" spans="2:11" x14ac:dyDescent="0.25">
      <c r="B36" s="23"/>
      <c r="C36" s="4"/>
      <c r="D36" s="5"/>
      <c r="E36" s="4"/>
      <c r="F36" s="5"/>
      <c r="G36" s="4"/>
      <c r="H36" s="5"/>
      <c r="I36" s="6"/>
      <c r="J36" s="6"/>
      <c r="K36" s="5"/>
    </row>
    <row r="37" spans="2:11" x14ac:dyDescent="0.25">
      <c r="B37" s="23"/>
      <c r="C37" s="4"/>
      <c r="D37" s="5"/>
      <c r="E37" s="4"/>
      <c r="F37" s="5"/>
      <c r="G37" s="4"/>
      <c r="H37" s="5"/>
      <c r="I37" s="6"/>
      <c r="J37" s="6"/>
      <c r="K37" s="5"/>
    </row>
    <row r="38" spans="2:11" x14ac:dyDescent="0.25">
      <c r="B38" s="23"/>
      <c r="C38" s="4"/>
      <c r="D38" s="5"/>
      <c r="E38" s="4"/>
      <c r="F38" s="5"/>
      <c r="G38" s="4"/>
      <c r="H38" s="5"/>
      <c r="I38" s="6"/>
      <c r="J38" s="6"/>
      <c r="K38" s="5"/>
    </row>
    <row r="39" spans="2:11" x14ac:dyDescent="0.25">
      <c r="B39" s="23"/>
      <c r="C39" s="4"/>
      <c r="D39" s="5"/>
      <c r="E39" s="4"/>
      <c r="F39" s="5"/>
      <c r="G39" s="4"/>
      <c r="H39" s="5"/>
      <c r="I39" s="6"/>
      <c r="J39" s="6"/>
      <c r="K39" s="5"/>
    </row>
    <row r="40" spans="2:11" x14ac:dyDescent="0.25">
      <c r="B40" s="23"/>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6"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1737</v>
      </c>
      <c r="B1" s="162"/>
      <c r="C1" s="162"/>
      <c r="D1" s="162"/>
      <c r="E1" s="162"/>
      <c r="F1" s="162"/>
      <c r="G1" s="162"/>
      <c r="H1" s="162"/>
      <c r="I1" s="162"/>
      <c r="J1" s="162"/>
      <c r="K1" s="163"/>
    </row>
    <row r="2" spans="1:11" ht="13" x14ac:dyDescent="0.3">
      <c r="A2" s="167" t="s">
        <v>1563</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83" t="s">
        <v>301</v>
      </c>
      <c r="B6" s="23" t="s">
        <v>213</v>
      </c>
      <c r="C6" s="24">
        <v>97003</v>
      </c>
      <c r="D6" s="5" t="str">
        <f>IF($B6="N/A","N/A",IF(C6&gt;15,"No",IF(C6&lt;-15,"No","Yes")))</f>
        <v>N/A</v>
      </c>
      <c r="E6" s="24">
        <v>98092</v>
      </c>
      <c r="F6" s="5" t="str">
        <f>IF($B6="N/A","N/A",IF(E6&gt;15,"No",IF(E6&lt;-15,"No","Yes")))</f>
        <v>N/A</v>
      </c>
      <c r="G6" s="24">
        <v>95596</v>
      </c>
      <c r="H6" s="5" t="str">
        <f>IF($B6="N/A","N/A",IF(G6&gt;15,"No",IF(G6&lt;-15,"No","Yes")))</f>
        <v>N/A</v>
      </c>
      <c r="I6" s="6">
        <v>1.123</v>
      </c>
      <c r="J6" s="6">
        <v>-2.54</v>
      </c>
      <c r="K6" s="87" t="str">
        <f t="shared" ref="K6:K36" si="0">IF(J6="Div by 0", "N/A", IF(J6="N/A","N/A", IF(J6&gt;30, "No", IF(J6&lt;-30, "No", "Yes"))))</f>
        <v>Yes</v>
      </c>
    </row>
    <row r="7" spans="1:11" x14ac:dyDescent="0.25">
      <c r="A7" s="83" t="s">
        <v>307</v>
      </c>
      <c r="B7" s="23" t="s">
        <v>214</v>
      </c>
      <c r="C7" s="65">
        <v>100</v>
      </c>
      <c r="D7" s="5" t="str">
        <f>IF($B7="N/A","N/A",IF(C7&gt;100,"No",IF(C7&lt;95,"No","Yes")))</f>
        <v>Yes</v>
      </c>
      <c r="E7" s="65">
        <v>100</v>
      </c>
      <c r="F7" s="5" t="str">
        <f>IF($B7="N/A","N/A",IF(E7&gt;100,"No",IF(E7&lt;95,"No","Yes")))</f>
        <v>Yes</v>
      </c>
      <c r="G7" s="5">
        <v>100</v>
      </c>
      <c r="H7" s="5" t="str">
        <f>IF($B7="N/A","N/A",IF(G7&gt;100,"No",IF(G7&lt;95,"No","Yes")))</f>
        <v>Yes</v>
      </c>
      <c r="I7" s="6">
        <v>0</v>
      </c>
      <c r="J7" s="6">
        <v>0</v>
      </c>
      <c r="K7" s="87" t="str">
        <f t="shared" si="0"/>
        <v>Yes</v>
      </c>
    </row>
    <row r="8" spans="1:11" x14ac:dyDescent="0.25">
      <c r="A8" s="83" t="s">
        <v>308</v>
      </c>
      <c r="B8" s="23" t="s">
        <v>217</v>
      </c>
      <c r="C8" s="65">
        <v>0</v>
      </c>
      <c r="D8" s="5" t="str">
        <f>IF($B8="N/A","N/A",IF(C8=0,"Yes","No"))</f>
        <v>Yes</v>
      </c>
      <c r="E8" s="65">
        <v>0</v>
      </c>
      <c r="F8" s="5" t="str">
        <f>IF($B8="N/A","N/A",IF(E8=0,"Yes","No"))</f>
        <v>Yes</v>
      </c>
      <c r="G8" s="65">
        <v>0</v>
      </c>
      <c r="H8" s="5" t="str">
        <f>IF($B8="N/A","N/A",IF(G8=0,"Yes","No"))</f>
        <v>Yes</v>
      </c>
      <c r="I8" s="6" t="s">
        <v>1749</v>
      </c>
      <c r="J8" s="6" t="s">
        <v>1749</v>
      </c>
      <c r="K8" s="87" t="str">
        <f t="shared" si="0"/>
        <v>N/A</v>
      </c>
    </row>
    <row r="9" spans="1:11" x14ac:dyDescent="0.25">
      <c r="A9" s="83" t="s">
        <v>819</v>
      </c>
      <c r="B9" s="23" t="s">
        <v>218</v>
      </c>
      <c r="C9" s="53">
        <v>7400.2623836000002</v>
      </c>
      <c r="D9" s="5" t="str">
        <f>IF($B9="N/A","N/A",IF(C9&gt;7000,"No",IF(C9&lt;2000,"No","Yes")))</f>
        <v>No</v>
      </c>
      <c r="E9" s="53">
        <v>7949.1919829999997</v>
      </c>
      <c r="F9" s="5" t="str">
        <f>IF($B9="N/A","N/A",IF(E9&gt;7000,"No",IF(E9&lt;2000,"No","Yes")))</f>
        <v>No</v>
      </c>
      <c r="G9" s="53">
        <v>8747.4341812999992</v>
      </c>
      <c r="H9" s="5" t="str">
        <f>IF($B9="N/A","N/A",IF(G9&gt;7000,"No",IF(G9&lt;2000,"No","Yes")))</f>
        <v>No</v>
      </c>
      <c r="I9" s="6">
        <v>7.4180000000000001</v>
      </c>
      <c r="J9" s="6">
        <v>10.039999999999999</v>
      </c>
      <c r="K9" s="87" t="str">
        <f t="shared" si="0"/>
        <v>Yes</v>
      </c>
    </row>
    <row r="10" spans="1:11" x14ac:dyDescent="0.25">
      <c r="A10" s="83" t="s">
        <v>820</v>
      </c>
      <c r="B10" s="23" t="s">
        <v>213</v>
      </c>
      <c r="C10" s="53">
        <v>1471.8466522000001</v>
      </c>
      <c r="D10" s="5" t="str">
        <f>IF($B10="N/A","N/A",IF(C10&gt;15,"No",IF(C10&lt;-15,"No","Yes")))</f>
        <v>N/A</v>
      </c>
      <c r="E10" s="53">
        <v>1591.5794179</v>
      </c>
      <c r="F10" s="5" t="str">
        <f>IF($B10="N/A","N/A",IF(E10&gt;15,"No",IF(E10&lt;-15,"No","Yes")))</f>
        <v>N/A</v>
      </c>
      <c r="G10" s="53">
        <v>1693.0069484999999</v>
      </c>
      <c r="H10" s="5" t="str">
        <f>IF($B10="N/A","N/A",IF(G10&gt;15,"No",IF(G10&lt;-15,"No","Yes")))</f>
        <v>N/A</v>
      </c>
      <c r="I10" s="6">
        <v>8.1349999999999998</v>
      </c>
      <c r="J10" s="6">
        <v>6.3730000000000002</v>
      </c>
      <c r="K10" s="87" t="str">
        <f t="shared" si="0"/>
        <v>Yes</v>
      </c>
    </row>
    <row r="11" spans="1:11" x14ac:dyDescent="0.25">
      <c r="A11" s="83" t="s">
        <v>309</v>
      </c>
      <c r="B11" s="23" t="s">
        <v>219</v>
      </c>
      <c r="C11" s="5">
        <v>2.3411647061999998</v>
      </c>
      <c r="D11" s="5" t="str">
        <f>IF($B11="N/A","N/A",IF(C11&gt;10,"No",IF(C11&lt;=0,"No","Yes")))</f>
        <v>Yes</v>
      </c>
      <c r="E11" s="5">
        <v>1.5913632099999999</v>
      </c>
      <c r="F11" s="5" t="str">
        <f>IF($B11="N/A","N/A",IF(E11&gt;10,"No",IF(E11&lt;=0,"No","Yes")))</f>
        <v>Yes</v>
      </c>
      <c r="G11" s="5">
        <v>0.78455165490000001</v>
      </c>
      <c r="H11" s="5" t="str">
        <f>IF($B11="N/A","N/A",IF(G11&gt;10,"No",IF(G11&lt;=0,"No","Yes")))</f>
        <v>Yes</v>
      </c>
      <c r="I11" s="6">
        <v>-32</v>
      </c>
      <c r="J11" s="6">
        <v>-50.7</v>
      </c>
      <c r="K11" s="87" t="str">
        <f t="shared" si="0"/>
        <v>No</v>
      </c>
    </row>
    <row r="12" spans="1:11" x14ac:dyDescent="0.25">
      <c r="A12" s="83" t="s">
        <v>821</v>
      </c>
      <c r="B12" s="23" t="s">
        <v>213</v>
      </c>
      <c r="C12" s="53">
        <v>2921.3681197999999</v>
      </c>
      <c r="D12" s="5" t="str">
        <f>IF($B12="N/A","N/A",IF(C12&gt;15,"No",IF(C12&lt;-15,"No","Yes")))</f>
        <v>N/A</v>
      </c>
      <c r="E12" s="53">
        <v>3399.0269057999999</v>
      </c>
      <c r="F12" s="5" t="str">
        <f>IF($B12="N/A","N/A",IF(E12&gt;15,"No",IF(E12&lt;-15,"No","Yes")))</f>
        <v>N/A</v>
      </c>
      <c r="G12" s="53">
        <v>5964.5013332999997</v>
      </c>
      <c r="H12" s="5" t="str">
        <f>IF($B12="N/A","N/A",IF(G12&gt;15,"No",IF(G12&lt;-15,"No","Yes")))</f>
        <v>N/A</v>
      </c>
      <c r="I12" s="6">
        <v>16.350000000000001</v>
      </c>
      <c r="J12" s="6">
        <v>75.48</v>
      </c>
      <c r="K12" s="87" t="str">
        <f t="shared" si="0"/>
        <v>No</v>
      </c>
    </row>
    <row r="13" spans="1:11" x14ac:dyDescent="0.25">
      <c r="A13" s="83" t="s">
        <v>310</v>
      </c>
      <c r="B13" s="23" t="s">
        <v>214</v>
      </c>
      <c r="C13" s="4">
        <v>99.971134913</v>
      </c>
      <c r="D13" s="5" t="str">
        <f>IF($B13="N/A","N/A",IF(C13&gt;100,"No",IF(C13&lt;95,"No","Yes")))</f>
        <v>Yes</v>
      </c>
      <c r="E13" s="4">
        <v>99.982669330999997</v>
      </c>
      <c r="F13" s="5" t="str">
        <f>IF($B13="N/A","N/A",IF(E13&gt;100,"No",IF(E13&lt;95,"No","Yes")))</f>
        <v>Yes</v>
      </c>
      <c r="G13" s="4">
        <v>99.973848278000006</v>
      </c>
      <c r="H13" s="5" t="str">
        <f>IF($B13="N/A","N/A",IF(G13&gt;100,"No",IF(G13&lt;95,"No","Yes")))</f>
        <v>Yes</v>
      </c>
      <c r="I13" s="6">
        <v>1.15E-2</v>
      </c>
      <c r="J13" s="6">
        <v>-8.9999999999999993E-3</v>
      </c>
      <c r="K13" s="87" t="str">
        <f t="shared" si="0"/>
        <v>Yes</v>
      </c>
    </row>
    <row r="14" spans="1:11" x14ac:dyDescent="0.25">
      <c r="A14" s="83" t="s">
        <v>822</v>
      </c>
      <c r="B14" s="23" t="s">
        <v>220</v>
      </c>
      <c r="C14" s="4">
        <v>1.1521835524999999</v>
      </c>
      <c r="D14" s="5" t="str">
        <f>IF($B14="N/A","N/A",IF(C14&gt;1,"Yes","No"))</f>
        <v>Yes</v>
      </c>
      <c r="E14" s="4">
        <v>1.1469997451</v>
      </c>
      <c r="F14" s="5" t="str">
        <f>IF($B14="N/A","N/A",IF(E14&gt;1,"Yes","No"))</f>
        <v>Yes</v>
      </c>
      <c r="G14" s="4">
        <v>1.1481097822999999</v>
      </c>
      <c r="H14" s="5" t="str">
        <f>IF($B14="N/A","N/A",IF(G14&gt;1,"Yes","No"))</f>
        <v>Yes</v>
      </c>
      <c r="I14" s="6">
        <v>-0.45</v>
      </c>
      <c r="J14" s="6">
        <v>9.6799999999999997E-2</v>
      </c>
      <c r="K14" s="87" t="str">
        <f t="shared" si="0"/>
        <v>Yes</v>
      </c>
    </row>
    <row r="15" spans="1:11" x14ac:dyDescent="0.25">
      <c r="A15" s="83" t="s">
        <v>311</v>
      </c>
      <c r="B15" s="23" t="s">
        <v>214</v>
      </c>
      <c r="C15" s="4">
        <v>99.379400637000003</v>
      </c>
      <c r="D15" s="5" t="str">
        <f>IF($B15="N/A","N/A",IF(C15&gt;100,"No",IF(C15&lt;95,"No","Yes")))</f>
        <v>Yes</v>
      </c>
      <c r="E15" s="4">
        <v>98.266933082999998</v>
      </c>
      <c r="F15" s="5" t="str">
        <f>IF($B15="N/A","N/A",IF(E15&gt;100,"No",IF(E15&lt;95,"No","Yes")))</f>
        <v>Yes</v>
      </c>
      <c r="G15" s="4">
        <v>17.156575588999999</v>
      </c>
      <c r="H15" s="5" t="str">
        <f>IF($B15="N/A","N/A",IF(G15&gt;100,"No",IF(G15&lt;95,"No","Yes")))</f>
        <v>No</v>
      </c>
      <c r="I15" s="6">
        <v>-1.1200000000000001</v>
      </c>
      <c r="J15" s="6">
        <v>-82.5</v>
      </c>
      <c r="K15" s="87" t="str">
        <f t="shared" si="0"/>
        <v>No</v>
      </c>
    </row>
    <row r="16" spans="1:11" x14ac:dyDescent="0.25">
      <c r="A16" s="83" t="s">
        <v>823</v>
      </c>
      <c r="B16" s="23" t="s">
        <v>221</v>
      </c>
      <c r="C16" s="4">
        <v>9.3809711518000007</v>
      </c>
      <c r="D16" s="5" t="str">
        <f>IF($B16="N/A","N/A",IF(C16&gt;3,"Yes","No"))</f>
        <v>Yes</v>
      </c>
      <c r="E16" s="4">
        <v>9.3192796083000005</v>
      </c>
      <c r="F16" s="5" t="str">
        <f>IF($B16="N/A","N/A",IF(E16&gt;3,"Yes","No"))</f>
        <v>Yes</v>
      </c>
      <c r="G16" s="4">
        <v>9.1795012498999995</v>
      </c>
      <c r="H16" s="5" t="str">
        <f>IF($B16="N/A","N/A",IF(G16&gt;3,"Yes","No"))</f>
        <v>Yes</v>
      </c>
      <c r="I16" s="6">
        <v>-0.65800000000000003</v>
      </c>
      <c r="J16" s="6">
        <v>-1.5</v>
      </c>
      <c r="K16" s="87" t="str">
        <f t="shared" si="0"/>
        <v>Yes</v>
      </c>
    </row>
    <row r="17" spans="1:11" x14ac:dyDescent="0.25">
      <c r="A17" s="83" t="s">
        <v>824</v>
      </c>
      <c r="B17" s="23" t="s">
        <v>222</v>
      </c>
      <c r="C17" s="4">
        <v>5.0610790913999999</v>
      </c>
      <c r="D17" s="5" t="str">
        <f>IF($B17="N/A","N/A",IF(C17&gt;=8,"No",IF(C17&lt;2,"No","Yes")))</f>
        <v>Yes</v>
      </c>
      <c r="E17" s="4">
        <v>5.0038058118000004</v>
      </c>
      <c r="F17" s="5" t="str">
        <f>IF($B17="N/A","N/A",IF(E17&gt;=8,"No",IF(E17&lt;2,"No","Yes")))</f>
        <v>Yes</v>
      </c>
      <c r="G17" s="4">
        <v>5.0259240218999999</v>
      </c>
      <c r="H17" s="5" t="str">
        <f>IF($B17="N/A","N/A",IF(G17&gt;=8,"No",IF(G17&lt;2,"No","Yes")))</f>
        <v>Yes</v>
      </c>
      <c r="I17" s="6">
        <v>-1.1299999999999999</v>
      </c>
      <c r="J17" s="6">
        <v>0.442</v>
      </c>
      <c r="K17" s="87" t="str">
        <f t="shared" si="0"/>
        <v>Yes</v>
      </c>
    </row>
    <row r="18" spans="1:11" x14ac:dyDescent="0.25">
      <c r="A18" s="83" t="s">
        <v>825</v>
      </c>
      <c r="B18" s="23" t="s">
        <v>222</v>
      </c>
      <c r="C18" s="4">
        <v>5.0278860229999998</v>
      </c>
      <c r="D18" s="5" t="str">
        <f>IF($B18="N/A","N/A",IF(C18&gt;=8,"No",IF(C18&lt;2,"No","Yes")))</f>
        <v>Yes</v>
      </c>
      <c r="E18" s="4">
        <v>4.9944642111000004</v>
      </c>
      <c r="F18" s="5" t="str">
        <f>IF($B18="N/A","N/A",IF(E18&gt;=8,"No",IF(E18&lt;2,"No","Yes")))</f>
        <v>Yes</v>
      </c>
      <c r="G18" s="4">
        <v>5.1669281947999997</v>
      </c>
      <c r="H18" s="5" t="str">
        <f>IF($B18="N/A","N/A",IF(G18&gt;=8,"No",IF(G18&lt;2,"No","Yes")))</f>
        <v>Yes</v>
      </c>
      <c r="I18" s="6">
        <v>-0.66500000000000004</v>
      </c>
      <c r="J18" s="6">
        <v>3.4529999999999998</v>
      </c>
      <c r="K18" s="87" t="str">
        <f t="shared" si="0"/>
        <v>Yes</v>
      </c>
    </row>
    <row r="19" spans="1:11" x14ac:dyDescent="0.25">
      <c r="A19" s="83" t="s">
        <v>312</v>
      </c>
      <c r="B19" s="23" t="s">
        <v>223</v>
      </c>
      <c r="C19" s="4">
        <v>100</v>
      </c>
      <c r="D19" s="5" t="str">
        <f>IF(OR($B19="N/A",$C19="N/A"),"N/A",IF(C19&gt;100,"No",IF(C19&lt;98,"No","Yes")))</f>
        <v>Yes</v>
      </c>
      <c r="E19" s="4">
        <v>100</v>
      </c>
      <c r="F19" s="5" t="str">
        <f>IF(OR($B19="N/A",$E19="N/A"),"N/A",IF(E19&gt;100,"No",IF(E19&lt;98,"No","Yes")))</f>
        <v>Yes</v>
      </c>
      <c r="G19" s="4">
        <v>99.978032553999995</v>
      </c>
      <c r="H19" s="5" t="str">
        <f>IF($B19="N/A","N/A",IF(G19&gt;100,"No",IF(G19&lt;98,"No","Yes")))</f>
        <v>Yes</v>
      </c>
      <c r="I19" s="6">
        <v>0</v>
      </c>
      <c r="J19" s="6">
        <v>-2.1999999999999999E-2</v>
      </c>
      <c r="K19" s="87" t="str">
        <f t="shared" si="0"/>
        <v>Yes</v>
      </c>
    </row>
    <row r="20" spans="1:11" x14ac:dyDescent="0.25">
      <c r="A20" s="83" t="s">
        <v>31</v>
      </c>
      <c r="B20" s="31" t="s">
        <v>214</v>
      </c>
      <c r="C20" s="4">
        <v>98.16397431</v>
      </c>
      <c r="D20" s="5" t="str">
        <f>IF($B20="N/A","N/A",IF(C20&gt;100,"No",IF(C20&lt;95,"No","Yes")))</f>
        <v>Yes</v>
      </c>
      <c r="E20" s="4">
        <v>97.197528849999998</v>
      </c>
      <c r="F20" s="5" t="str">
        <f>IF($B20="N/A","N/A",IF(E20&gt;100,"No",IF(E20&lt;95,"No","Yes")))</f>
        <v>Yes</v>
      </c>
      <c r="G20" s="4">
        <v>99.384911502999998</v>
      </c>
      <c r="H20" s="5" t="str">
        <f>IF($B20="N/A","N/A",IF(G20&gt;100,"No",IF(G20&lt;95,"No","Yes")))</f>
        <v>Yes</v>
      </c>
      <c r="I20" s="6">
        <v>-0.98499999999999999</v>
      </c>
      <c r="J20" s="6">
        <v>2.25</v>
      </c>
      <c r="K20" s="87" t="str">
        <f t="shared" si="0"/>
        <v>Yes</v>
      </c>
    </row>
    <row r="21" spans="1:11" x14ac:dyDescent="0.25">
      <c r="A21" s="83" t="s">
        <v>313</v>
      </c>
      <c r="B21" s="23" t="s">
        <v>214</v>
      </c>
      <c r="C21" s="4">
        <v>98.585610754000001</v>
      </c>
      <c r="D21" s="5" t="str">
        <f>IF($B21="N/A","N/A",IF(C21&gt;100,"No",IF(C21&lt;95,"No","Yes")))</f>
        <v>Yes</v>
      </c>
      <c r="E21" s="4">
        <v>98.865350895000006</v>
      </c>
      <c r="F21" s="5" t="str">
        <f>IF($B21="N/A","N/A",IF(E21&gt;100,"No",IF(E21&lt;95,"No","Yes")))</f>
        <v>Yes</v>
      </c>
      <c r="G21" s="4">
        <v>99.263567512999998</v>
      </c>
      <c r="H21" s="5" t="str">
        <f>IF($B21="N/A","N/A",IF(G21&gt;100,"No",IF(G21&lt;95,"No","Yes")))</f>
        <v>Yes</v>
      </c>
      <c r="I21" s="6">
        <v>0.2838</v>
      </c>
      <c r="J21" s="6">
        <v>0.40279999999999999</v>
      </c>
      <c r="K21" s="87" t="str">
        <f t="shared" si="0"/>
        <v>Yes</v>
      </c>
    </row>
    <row r="22" spans="1:11" x14ac:dyDescent="0.25">
      <c r="A22" s="83" t="s">
        <v>1680</v>
      </c>
      <c r="B22" s="23" t="s">
        <v>224</v>
      </c>
      <c r="C22" s="4">
        <v>0</v>
      </c>
      <c r="D22" s="5" t="str">
        <f>IF($B22="N/A","N/A",IF(C22&gt;5,"No",IF(C22&lt;=0,"No","Yes")))</f>
        <v>No</v>
      </c>
      <c r="E22" s="4">
        <v>0</v>
      </c>
      <c r="F22" s="5" t="str">
        <f>IF($B22="N/A","N/A",IF(E22&gt;5,"No",IF(E22&lt;=0,"No","Yes")))</f>
        <v>No</v>
      </c>
      <c r="G22" s="4">
        <v>0</v>
      </c>
      <c r="H22" s="5" t="str">
        <f>IF($B22="N/A","N/A",IF(G22&gt;5,"No",IF(G22&lt;=0,"No","Yes")))</f>
        <v>No</v>
      </c>
      <c r="I22" s="6" t="s">
        <v>1749</v>
      </c>
      <c r="J22" s="6" t="s">
        <v>1749</v>
      </c>
      <c r="K22" s="87" t="str">
        <f t="shared" si="0"/>
        <v>N/A</v>
      </c>
    </row>
    <row r="23" spans="1:11" x14ac:dyDescent="0.25">
      <c r="A23" s="83" t="s">
        <v>314</v>
      </c>
      <c r="B23" s="23"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7" t="str">
        <f t="shared" si="0"/>
        <v>Yes</v>
      </c>
    </row>
    <row r="24" spans="1:11" x14ac:dyDescent="0.25">
      <c r="A24" s="83" t="s">
        <v>826</v>
      </c>
      <c r="B24" s="23" t="s">
        <v>225</v>
      </c>
      <c r="C24" s="4">
        <v>6.5440759564000004</v>
      </c>
      <c r="D24" s="5" t="str">
        <f>IF($B24="N/A","N/A",IF(C24&gt;=2,"Yes","No"))</f>
        <v>Yes</v>
      </c>
      <c r="E24" s="4">
        <v>6.7451066345999999</v>
      </c>
      <c r="F24" s="5" t="str">
        <f>IF($B24="N/A","N/A",IF(E24&gt;=2,"Yes","No"))</f>
        <v>Yes</v>
      </c>
      <c r="G24" s="4">
        <v>6.3724319008999997</v>
      </c>
      <c r="H24" s="5" t="str">
        <f>IF($B24="N/A","N/A",IF(G24&gt;=2,"Yes","No"))</f>
        <v>Yes</v>
      </c>
      <c r="I24" s="6">
        <v>3.0720000000000001</v>
      </c>
      <c r="J24" s="6">
        <v>-5.53</v>
      </c>
      <c r="K24" s="87" t="str">
        <f t="shared" si="0"/>
        <v>Yes</v>
      </c>
    </row>
    <row r="25" spans="1:11" x14ac:dyDescent="0.25">
      <c r="A25" s="83" t="s">
        <v>827</v>
      </c>
      <c r="B25" s="23" t="s">
        <v>226</v>
      </c>
      <c r="C25" s="4">
        <v>4.2905889509000001</v>
      </c>
      <c r="D25" s="5" t="str">
        <f>IF($B25="N/A","N/A",IF(C25&gt;30,"No",IF(C25&lt;5,"No","Yes")))</f>
        <v>No</v>
      </c>
      <c r="E25" s="4">
        <v>3.7729886228999998</v>
      </c>
      <c r="F25" s="5" t="str">
        <f>IF($B25="N/A","N/A",IF(E25&gt;30,"No",IF(E25&lt;5,"No","Yes")))</f>
        <v>No</v>
      </c>
      <c r="G25" s="4">
        <v>3.9258964810000001</v>
      </c>
      <c r="H25" s="5" t="str">
        <f>IF($B25="N/A","N/A",IF(G25&gt;30,"No",IF(G25&lt;5,"No","Yes")))</f>
        <v>No</v>
      </c>
      <c r="I25" s="6">
        <v>-12.1</v>
      </c>
      <c r="J25" s="6">
        <v>4.0529999999999999</v>
      </c>
      <c r="K25" s="87" t="str">
        <f t="shared" si="0"/>
        <v>Yes</v>
      </c>
    </row>
    <row r="26" spans="1:11" x14ac:dyDescent="0.25">
      <c r="A26" s="83" t="s">
        <v>828</v>
      </c>
      <c r="B26" s="23" t="s">
        <v>227</v>
      </c>
      <c r="C26" s="4">
        <v>22.610640908000001</v>
      </c>
      <c r="D26" s="5" t="str">
        <f>IF($B26="N/A","N/A",IF(C26&gt;75,"No",IF(C26&lt;15,"No","Yes")))</f>
        <v>Yes</v>
      </c>
      <c r="E26" s="4">
        <v>23.138482240999998</v>
      </c>
      <c r="F26" s="5" t="str">
        <f>IF($B26="N/A","N/A",IF(E26&gt;75,"No",IF(E26&lt;15,"No","Yes")))</f>
        <v>Yes</v>
      </c>
      <c r="G26" s="4">
        <v>26.964517344000001</v>
      </c>
      <c r="H26" s="5" t="str">
        <f>IF($B26="N/A","N/A",IF(G26&gt;75,"No",IF(G26&lt;15,"No","Yes")))</f>
        <v>Yes</v>
      </c>
      <c r="I26" s="6">
        <v>2.3340000000000001</v>
      </c>
      <c r="J26" s="6">
        <v>16.54</v>
      </c>
      <c r="K26" s="87" t="str">
        <f t="shared" si="0"/>
        <v>Yes</v>
      </c>
    </row>
    <row r="27" spans="1:11" x14ac:dyDescent="0.25">
      <c r="A27" s="83" t="s">
        <v>829</v>
      </c>
      <c r="B27" s="23" t="s">
        <v>228</v>
      </c>
      <c r="C27" s="4">
        <v>73.098770141000003</v>
      </c>
      <c r="D27" s="5" t="str">
        <f>IF($B27="N/A","N/A",IF(C27&gt;70,"No",IF(C27&lt;25,"No","Yes")))</f>
        <v>No</v>
      </c>
      <c r="E27" s="4">
        <v>73.088529136000005</v>
      </c>
      <c r="F27" s="5" t="str">
        <f>IF($B27="N/A","N/A",IF(E27&gt;70,"No",IF(E27&lt;25,"No","Yes")))</f>
        <v>No</v>
      </c>
      <c r="G27" s="4">
        <v>64.217122055000004</v>
      </c>
      <c r="H27" s="5" t="str">
        <f>IF($B27="N/A","N/A",IF(G27&gt;70,"No",IF(G27&lt;25,"No","Yes")))</f>
        <v>Yes</v>
      </c>
      <c r="I27" s="6">
        <v>-1.4E-2</v>
      </c>
      <c r="J27" s="6">
        <v>-12.1</v>
      </c>
      <c r="K27" s="87" t="str">
        <f t="shared" si="0"/>
        <v>Yes</v>
      </c>
    </row>
    <row r="28" spans="1:11" x14ac:dyDescent="0.25">
      <c r="A28" s="83" t="s">
        <v>318</v>
      </c>
      <c r="B28" s="23" t="s">
        <v>229</v>
      </c>
      <c r="C28" s="4">
        <v>58.372421471999999</v>
      </c>
      <c r="D28" s="5" t="str">
        <f>IF($B28="N/A","N/A",IF(C28&gt;70,"No",IF(C28&lt;35,"No","Yes")))</f>
        <v>Yes</v>
      </c>
      <c r="E28" s="4">
        <v>57.276842148</v>
      </c>
      <c r="F28" s="5" t="str">
        <f>IF($B28="N/A","N/A",IF(E28&gt;70,"No",IF(E28&lt;35,"No","Yes")))</f>
        <v>Yes</v>
      </c>
      <c r="G28" s="4">
        <v>56.992970417000002</v>
      </c>
      <c r="H28" s="5" t="str">
        <f>IF($B28="N/A","N/A",IF(G28&gt;70,"No",IF(G28&lt;35,"No","Yes")))</f>
        <v>Yes</v>
      </c>
      <c r="I28" s="6">
        <v>-1.88</v>
      </c>
      <c r="J28" s="6">
        <v>-0.496</v>
      </c>
      <c r="K28" s="87" t="str">
        <f t="shared" si="0"/>
        <v>Yes</v>
      </c>
    </row>
    <row r="29" spans="1:11" x14ac:dyDescent="0.25">
      <c r="A29" s="83" t="s">
        <v>830</v>
      </c>
      <c r="B29" s="23" t="s">
        <v>220</v>
      </c>
      <c r="C29" s="4">
        <v>2.0195503594000002</v>
      </c>
      <c r="D29" s="5" t="str">
        <f>IF($B29="N/A","N/A",IF(C29&gt;1,"Yes","No"))</f>
        <v>Yes</v>
      </c>
      <c r="E29" s="4">
        <v>2.0635768190000001</v>
      </c>
      <c r="F29" s="5" t="str">
        <f>IF($B29="N/A","N/A",IF(E29&gt;1,"Yes","No"))</f>
        <v>Yes</v>
      </c>
      <c r="G29" s="4">
        <v>2.1554613366000002</v>
      </c>
      <c r="H29" s="5" t="str">
        <f>IF($B29="N/A","N/A",IF(G29&gt;1,"Yes","No"))</f>
        <v>Yes</v>
      </c>
      <c r="I29" s="6">
        <v>2.1800000000000002</v>
      </c>
      <c r="J29" s="6">
        <v>4.4530000000000003</v>
      </c>
      <c r="K29" s="87" t="str">
        <f t="shared" si="0"/>
        <v>Yes</v>
      </c>
    </row>
    <row r="30" spans="1:11" x14ac:dyDescent="0.25">
      <c r="A30" s="83" t="s">
        <v>319</v>
      </c>
      <c r="B30" s="23"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7" t="str">
        <f t="shared" si="0"/>
        <v>N/A</v>
      </c>
    </row>
    <row r="31" spans="1:11" x14ac:dyDescent="0.25">
      <c r="A31" s="83" t="s">
        <v>831</v>
      </c>
      <c r="B31" s="23" t="s">
        <v>213</v>
      </c>
      <c r="C31" s="4">
        <v>100</v>
      </c>
      <c r="D31" s="5" t="str">
        <f>IF($B31="N/A","N/A",IF(C31&gt;15,"No",IF(C31&lt;-15,"No","Yes")))</f>
        <v>N/A</v>
      </c>
      <c r="E31" s="4">
        <v>99.998220133999993</v>
      </c>
      <c r="F31" s="5" t="str">
        <f>IF($B31="N/A","N/A",IF(E31&gt;15,"No",IF(E31&lt;-15,"No","Yes")))</f>
        <v>N/A</v>
      </c>
      <c r="G31" s="4">
        <v>74.480113063000005</v>
      </c>
      <c r="H31" s="5" t="str">
        <f>IF($B31="N/A","N/A",IF(G31&gt;15,"No",IF(G31&lt;-15,"No","Yes")))</f>
        <v>N/A</v>
      </c>
      <c r="I31" s="6">
        <v>-2E-3</v>
      </c>
      <c r="J31" s="6">
        <v>-25.5</v>
      </c>
      <c r="K31" s="87" t="str">
        <f t="shared" si="0"/>
        <v>Yes</v>
      </c>
    </row>
    <row r="32" spans="1:11" x14ac:dyDescent="0.25">
      <c r="A32" s="83" t="s">
        <v>320</v>
      </c>
      <c r="B32" s="23"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7" t="str">
        <f t="shared" si="0"/>
        <v>N/A</v>
      </c>
    </row>
    <row r="33" spans="1:11" x14ac:dyDescent="0.25">
      <c r="A33" s="83" t="s">
        <v>321</v>
      </c>
      <c r="B33" s="23" t="s">
        <v>213</v>
      </c>
      <c r="C33" s="4">
        <v>100</v>
      </c>
      <c r="D33" s="5" t="str">
        <f>IF($B33="N/A","N/A",IF(C33&gt;15,"No",IF(C33&lt;-15,"No","Yes")))</f>
        <v>N/A</v>
      </c>
      <c r="E33" s="4">
        <v>99.994660306</v>
      </c>
      <c r="F33" s="5" t="str">
        <f>IF($B33="N/A","N/A",IF(E33&gt;15,"No",IF(E33&lt;-15,"No","Yes")))</f>
        <v>N/A</v>
      </c>
      <c r="G33" s="4">
        <v>100</v>
      </c>
      <c r="H33" s="5" t="str">
        <f>IF($B33="N/A","N/A",IF(G33&gt;15,"No",IF(G33&lt;-15,"No","Yes")))</f>
        <v>N/A</v>
      </c>
      <c r="I33" s="6">
        <v>-5.0000000000000001E-3</v>
      </c>
      <c r="J33" s="6">
        <v>5.3E-3</v>
      </c>
      <c r="K33" s="87" t="str">
        <f t="shared" si="0"/>
        <v>Yes</v>
      </c>
    </row>
    <row r="34" spans="1:11" x14ac:dyDescent="0.25">
      <c r="A34" s="83" t="s">
        <v>322</v>
      </c>
      <c r="B34" s="23" t="s">
        <v>230</v>
      </c>
      <c r="C34" s="4">
        <v>0</v>
      </c>
      <c r="D34" s="5" t="str">
        <f>IF($B34="N/A","N/A",IF(C34&gt;=90,"Yes","No"))</f>
        <v>No</v>
      </c>
      <c r="E34" s="4">
        <v>4.5875300700000003E-2</v>
      </c>
      <c r="F34" s="5" t="str">
        <f>IF($B34="N/A","N/A",IF(E34&gt;=90,"Yes","No"))</f>
        <v>No</v>
      </c>
      <c r="G34" s="4">
        <v>68.624210218000002</v>
      </c>
      <c r="H34" s="5" t="str">
        <f>IF($B34="N/A","N/A",IF(G34&gt;=90,"Yes","No"))</f>
        <v>No</v>
      </c>
      <c r="I34" s="6" t="s">
        <v>1749</v>
      </c>
      <c r="J34" s="6">
        <v>149000</v>
      </c>
      <c r="K34" s="87" t="str">
        <f t="shared" si="0"/>
        <v>No</v>
      </c>
    </row>
    <row r="35" spans="1:11" x14ac:dyDescent="0.25">
      <c r="A35" s="83" t="s">
        <v>323</v>
      </c>
      <c r="B35" s="23" t="s">
        <v>213</v>
      </c>
      <c r="C35" s="4">
        <v>14.735626733</v>
      </c>
      <c r="D35" s="5" t="str">
        <f>IF($B35="N/A","N/A",IF(C35&gt;15,"No",IF(C35&lt;-15,"No","Yes")))</f>
        <v>N/A</v>
      </c>
      <c r="E35" s="4">
        <v>14.608734656999999</v>
      </c>
      <c r="F35" s="5" t="str">
        <f>IF($B35="N/A","N/A",IF(E35&gt;15,"No",IF(E35&lt;-15,"No","Yes")))</f>
        <v>N/A</v>
      </c>
      <c r="G35" s="4">
        <v>15.026779362999999</v>
      </c>
      <c r="H35" s="5" t="str">
        <f>IF($B35="N/A","N/A",IF(G35&gt;15,"No",IF(G35&lt;-15,"No","Yes")))</f>
        <v>N/A</v>
      </c>
      <c r="I35" s="6">
        <v>-0.86099999999999999</v>
      </c>
      <c r="J35" s="6">
        <v>2.8620000000000001</v>
      </c>
      <c r="K35" s="87" t="str">
        <f t="shared" si="0"/>
        <v>Yes</v>
      </c>
    </row>
    <row r="36" spans="1:11" x14ac:dyDescent="0.25">
      <c r="A36" s="83" t="s">
        <v>1704</v>
      </c>
      <c r="B36" s="23" t="s">
        <v>213</v>
      </c>
      <c r="C36" s="4">
        <v>15.765491789</v>
      </c>
      <c r="D36" s="5" t="str">
        <f>IF($B36="N/A","N/A",IF(C36&gt;15,"No",IF(C36&lt;-15,"No","Yes")))</f>
        <v>N/A</v>
      </c>
      <c r="E36" s="4">
        <v>15.798434123</v>
      </c>
      <c r="F36" s="5" t="str">
        <f>IF($B36="N/A","N/A",IF(E36&gt;15,"No",IF(E36&lt;-15,"No","Yes")))</f>
        <v>N/A</v>
      </c>
      <c r="G36" s="4">
        <v>15.702539854999999</v>
      </c>
      <c r="H36" s="5" t="str">
        <f>IF($B36="N/A","N/A",IF(G36&gt;15,"No",IF(G36&lt;-15,"No","Yes")))</f>
        <v>N/A</v>
      </c>
      <c r="I36" s="6">
        <v>0.20899999999999999</v>
      </c>
      <c r="J36" s="6">
        <v>-0.60699999999999998</v>
      </c>
      <c r="K36" s="87" t="str">
        <f t="shared" si="0"/>
        <v>Yes</v>
      </c>
    </row>
    <row r="37" spans="1:11" x14ac:dyDescent="0.25">
      <c r="A37" s="83" t="s">
        <v>372</v>
      </c>
      <c r="B37" s="23" t="s">
        <v>231</v>
      </c>
      <c r="C37" s="4">
        <v>80.745956311</v>
      </c>
      <c r="D37" s="5" t="str">
        <f>IF($B37="N/A","N/A",IF(C37&gt;90,"No",IF(C37&lt;75,"No","Yes")))</f>
        <v>Yes</v>
      </c>
      <c r="E37" s="4">
        <v>80.317457081000001</v>
      </c>
      <c r="F37" s="5" t="str">
        <f>IF($B37="N/A","N/A",IF(E37&gt;90,"No",IF(E37&lt;75,"No","Yes")))</f>
        <v>Yes</v>
      </c>
      <c r="G37" s="4">
        <v>80.291016361000004</v>
      </c>
      <c r="H37" s="5" t="str">
        <f>IF($B37="N/A","N/A",IF(G37&gt;90,"No",IF(G37&lt;75,"No","Yes")))</f>
        <v>Yes</v>
      </c>
      <c r="I37" s="6">
        <v>-0.53100000000000003</v>
      </c>
      <c r="J37" s="6">
        <v>-3.3000000000000002E-2</v>
      </c>
      <c r="K37" s="87" t="str">
        <f>IF(J37="Div by 0", "N/A", IF(J37="N/A","N/A", IF(J37&gt;30, "No", IF(J37&lt;-30, "No", "Yes"))))</f>
        <v>Yes</v>
      </c>
    </row>
    <row r="38" spans="1:11" x14ac:dyDescent="0.25">
      <c r="A38" s="83" t="s">
        <v>373</v>
      </c>
      <c r="B38" s="23" t="s">
        <v>232</v>
      </c>
      <c r="C38" s="4">
        <v>15.341793553</v>
      </c>
      <c r="D38" s="5" t="str">
        <f>IF($B38="N/A","N/A",IF(C38&gt;10,"No",IF(C38&lt;1,"No","Yes")))</f>
        <v>No</v>
      </c>
      <c r="E38" s="4">
        <v>16.036985687000001</v>
      </c>
      <c r="F38" s="5" t="str">
        <f>IF($B38="N/A","N/A",IF(E38&gt;10,"No",IF(E38&lt;1,"No","Yes")))</f>
        <v>No</v>
      </c>
      <c r="G38" s="4">
        <v>16.475584753</v>
      </c>
      <c r="H38" s="5" t="str">
        <f>IF($B38="N/A","N/A",IF(G38&gt;10,"No",IF(G38&lt;1,"No","Yes")))</f>
        <v>No</v>
      </c>
      <c r="I38" s="6">
        <v>4.5309999999999997</v>
      </c>
      <c r="J38" s="6">
        <v>2.7349999999999999</v>
      </c>
      <c r="K38" s="87" t="str">
        <f>IF(J38="Div by 0", "N/A", IF(J38="N/A","N/A", IF(J38&gt;30, "No", IF(J38&lt;-30, "No", "Yes"))))</f>
        <v>Yes</v>
      </c>
    </row>
    <row r="39" spans="1:11" x14ac:dyDescent="0.25">
      <c r="A39" s="83" t="s">
        <v>374</v>
      </c>
      <c r="B39" s="23" t="s">
        <v>233</v>
      </c>
      <c r="C39" s="4">
        <v>1.5216024247</v>
      </c>
      <c r="D39" s="5" t="str">
        <f>IF($B39="N/A","N/A",IF(C39&gt;2,"No",IF(C39&lt;=0,"No","Yes")))</f>
        <v>Yes</v>
      </c>
      <c r="E39" s="4">
        <v>1.3008196386999999</v>
      </c>
      <c r="F39" s="5" t="str">
        <f>IF($B39="N/A","N/A",IF(E39&gt;2,"No",IF(E39&lt;=0,"No","Yes")))</f>
        <v>Yes</v>
      </c>
      <c r="G39" s="4">
        <v>0.25210259839999999</v>
      </c>
      <c r="H39" s="5" t="str">
        <f>IF($B39="N/A","N/A",IF(G39&gt;2,"No",IF(G39&lt;=0,"No","Yes")))</f>
        <v>Yes</v>
      </c>
      <c r="I39" s="6">
        <v>-14.5</v>
      </c>
      <c r="J39" s="6">
        <v>-80.599999999999994</v>
      </c>
      <c r="K39" s="87" t="str">
        <f>IF(J39="Div by 0", "N/A", IF(J39="N/A","N/A", IF(J39&gt;30, "No", IF(J39&lt;-30, "No", "Yes"))))</f>
        <v>No</v>
      </c>
    </row>
    <row r="40" spans="1:11" x14ac:dyDescent="0.25">
      <c r="A40" s="99" t="s">
        <v>375</v>
      </c>
      <c r="B40" s="95" t="s">
        <v>234</v>
      </c>
      <c r="C40" s="100">
        <v>0.7319361257</v>
      </c>
      <c r="D40" s="96" t="str">
        <f>IF($B40="N/A","N/A",IF(C40&gt;3,"No",IF(C40&lt;=0,"No","Yes")))</f>
        <v>Yes</v>
      </c>
      <c r="E40" s="100">
        <v>0.71871304489999999</v>
      </c>
      <c r="F40" s="96" t="str">
        <f>IF($B40="N/A","N/A",IF(E40&gt;3,"No",IF(E40&lt;=0,"No","Yes")))</f>
        <v>Yes</v>
      </c>
      <c r="G40" s="100">
        <v>0.80233482570000003</v>
      </c>
      <c r="H40" s="96" t="str">
        <f>IF($B40="N/A","N/A",IF(G40&gt;3,"No",IF(G40&lt;=0,"No","Yes")))</f>
        <v>Yes</v>
      </c>
      <c r="I40" s="97">
        <v>-1.81</v>
      </c>
      <c r="J40" s="97">
        <v>11.63</v>
      </c>
      <c r="K40" s="98" t="str">
        <f>IF(J40="Div by 0", "N/A", IF(J40="N/A","N/A", IF(J40&gt;30, "No", IF(J40&lt;-30, "No", "Yes"))))</f>
        <v>Yes</v>
      </c>
    </row>
    <row r="41" spans="1:11" s="69" customFormat="1" x14ac:dyDescent="0.25">
      <c r="A41" s="180" t="s">
        <v>1619</v>
      </c>
      <c r="B41" s="181"/>
      <c r="C41" s="181"/>
      <c r="D41" s="181"/>
      <c r="E41" s="181"/>
      <c r="F41" s="181"/>
      <c r="G41" s="181"/>
      <c r="H41" s="181"/>
      <c r="I41" s="181"/>
      <c r="J41" s="181"/>
      <c r="K41" s="182"/>
    </row>
    <row r="42" spans="1:11" ht="16.5" customHeight="1" x14ac:dyDescent="0.25">
      <c r="A42" s="170" t="s">
        <v>1617</v>
      </c>
      <c r="B42" s="171"/>
      <c r="C42" s="171"/>
      <c r="D42" s="171"/>
      <c r="E42" s="171"/>
      <c r="F42" s="171"/>
      <c r="G42" s="171"/>
      <c r="H42" s="171"/>
      <c r="I42" s="171"/>
      <c r="J42" s="171"/>
      <c r="K42" s="172"/>
    </row>
    <row r="43" spans="1:11" x14ac:dyDescent="0.25">
      <c r="A43" s="173" t="s">
        <v>1705</v>
      </c>
      <c r="B43" s="173"/>
      <c r="C43" s="173"/>
      <c r="D43" s="173"/>
      <c r="E43" s="173"/>
      <c r="F43" s="173"/>
      <c r="G43" s="173"/>
      <c r="H43" s="173"/>
      <c r="I43" s="173"/>
      <c r="J43" s="173"/>
      <c r="K43" s="174"/>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6"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1737</v>
      </c>
      <c r="B1" s="162"/>
      <c r="C1" s="162"/>
      <c r="D1" s="162"/>
      <c r="E1" s="162"/>
      <c r="F1" s="162"/>
      <c r="G1" s="162"/>
      <c r="H1" s="162"/>
      <c r="I1" s="162"/>
      <c r="J1" s="162"/>
      <c r="K1" s="163"/>
    </row>
    <row r="2" spans="1:11" ht="13" x14ac:dyDescent="0.3">
      <c r="A2" s="167" t="s">
        <v>1561</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83" t="s">
        <v>301</v>
      </c>
      <c r="B6" s="23" t="s">
        <v>213</v>
      </c>
      <c r="C6" s="24">
        <v>36352</v>
      </c>
      <c r="D6" s="5" t="str">
        <f>IF($B6="N/A","N/A",IF(C6&gt;15,"No",IF(C6&lt;-15,"No","Yes")))</f>
        <v>N/A</v>
      </c>
      <c r="E6" s="24">
        <v>37343</v>
      </c>
      <c r="F6" s="5" t="str">
        <f>IF($B6="N/A","N/A",IF(E6&gt;15,"No",IF(E6&lt;-15,"No","Yes")))</f>
        <v>N/A</v>
      </c>
      <c r="G6" s="24">
        <v>49665</v>
      </c>
      <c r="H6" s="5" t="str">
        <f>IF($B6="N/A","N/A",IF(G6&gt;15,"No",IF(G6&lt;-15,"No","Yes")))</f>
        <v>N/A</v>
      </c>
      <c r="I6" s="6">
        <v>2.726</v>
      </c>
      <c r="J6" s="6">
        <v>33</v>
      </c>
      <c r="K6" s="87" t="str">
        <f t="shared" ref="K6:K31" si="0">IF(J6="Div by 0", "N/A", IF(J6="N/A","N/A", IF(J6&gt;30, "No", IF(J6&lt;-30, "No", "Yes"))))</f>
        <v>No</v>
      </c>
    </row>
    <row r="7" spans="1:11" x14ac:dyDescent="0.25">
      <c r="A7" s="83" t="s">
        <v>307</v>
      </c>
      <c r="B7" s="23" t="s">
        <v>213</v>
      </c>
      <c r="C7" s="4">
        <v>100</v>
      </c>
      <c r="D7" s="5" t="str">
        <f>IF($B7="N/A","N/A",IF(C7&gt;15,"No",IF(C7&lt;-15,"No","Yes")))</f>
        <v>N/A</v>
      </c>
      <c r="E7" s="4">
        <v>100</v>
      </c>
      <c r="F7" s="5" t="str">
        <f>IF($B7="N/A","N/A",IF(E7&gt;15,"No",IF(E7&lt;-15,"No","Yes")))</f>
        <v>N/A</v>
      </c>
      <c r="G7" s="4">
        <v>100</v>
      </c>
      <c r="H7" s="5" t="str">
        <f>IF($B7="N/A","N/A",IF(G7&gt;15,"No",IF(G7&lt;-15,"No","Yes")))</f>
        <v>N/A</v>
      </c>
      <c r="I7" s="6">
        <v>0</v>
      </c>
      <c r="J7" s="6">
        <v>0</v>
      </c>
      <c r="K7" s="87" t="str">
        <f t="shared" si="0"/>
        <v>Yes</v>
      </c>
    </row>
    <row r="8" spans="1:11" x14ac:dyDescent="0.25">
      <c r="A8" s="83" t="s">
        <v>308</v>
      </c>
      <c r="B8" s="23" t="s">
        <v>217</v>
      </c>
      <c r="C8" s="4">
        <v>0</v>
      </c>
      <c r="D8" s="5" t="str">
        <f>IF($B8="N/A","N/A",IF(C8=0,"Yes","No"))</f>
        <v>Yes</v>
      </c>
      <c r="E8" s="4">
        <v>0</v>
      </c>
      <c r="F8" s="5" t="str">
        <f>IF($B8="N/A","N/A",IF(E8=0,"Yes","No"))</f>
        <v>Yes</v>
      </c>
      <c r="G8" s="4">
        <v>0</v>
      </c>
      <c r="H8" s="5" t="str">
        <f>IF($B8="N/A","N/A",IF(G8=0,"Yes","No"))</f>
        <v>Yes</v>
      </c>
      <c r="I8" s="6" t="s">
        <v>1749</v>
      </c>
      <c r="J8" s="6" t="s">
        <v>1749</v>
      </c>
      <c r="K8" s="87" t="str">
        <f t="shared" si="0"/>
        <v>N/A</v>
      </c>
    </row>
    <row r="9" spans="1:11" x14ac:dyDescent="0.25">
      <c r="A9" s="83" t="s">
        <v>819</v>
      </c>
      <c r="B9" s="23" t="s">
        <v>213</v>
      </c>
      <c r="C9" s="53">
        <v>1318.5954005000001</v>
      </c>
      <c r="D9" s="5" t="str">
        <f>IF($B9="N/A","N/A",IF(C9&gt;15,"No",IF(C9&lt;-15,"No","Yes")))</f>
        <v>N/A</v>
      </c>
      <c r="E9" s="53">
        <v>1400.2919155</v>
      </c>
      <c r="F9" s="5" t="str">
        <f>IF($B9="N/A","N/A",IF(E9&gt;15,"No",IF(E9&lt;-15,"No","Yes")))</f>
        <v>N/A</v>
      </c>
      <c r="G9" s="53">
        <v>1211.0636262999999</v>
      </c>
      <c r="H9" s="5" t="str">
        <f>IF($B9="N/A","N/A",IF(G9&gt;15,"No",IF(G9&lt;-15,"No","Yes")))</f>
        <v>N/A</v>
      </c>
      <c r="I9" s="6">
        <v>6.1959999999999997</v>
      </c>
      <c r="J9" s="6">
        <v>-13.5</v>
      </c>
      <c r="K9" s="87" t="str">
        <f t="shared" si="0"/>
        <v>Yes</v>
      </c>
    </row>
    <row r="10" spans="1:11" x14ac:dyDescent="0.25">
      <c r="A10" s="83" t="s">
        <v>309</v>
      </c>
      <c r="B10" s="23" t="s">
        <v>213</v>
      </c>
      <c r="C10" s="4">
        <v>1.2296434859000001</v>
      </c>
      <c r="D10" s="5" t="str">
        <f>IF($B10="N/A","N/A",IF(C10&gt;15,"No",IF(C10&lt;-15,"No","Yes")))</f>
        <v>N/A</v>
      </c>
      <c r="E10" s="4">
        <v>1.2264681466</v>
      </c>
      <c r="F10" s="5" t="str">
        <f>IF($B10="N/A","N/A",IF(E10&gt;15,"No",IF(E10&lt;-15,"No","Yes")))</f>
        <v>N/A</v>
      </c>
      <c r="G10" s="4">
        <v>1.7356287124000001</v>
      </c>
      <c r="H10" s="5" t="str">
        <f>IF($B10="N/A","N/A",IF(G10&gt;15,"No",IF(G10&lt;-15,"No","Yes")))</f>
        <v>N/A</v>
      </c>
      <c r="I10" s="6">
        <v>-0.25800000000000001</v>
      </c>
      <c r="J10" s="6">
        <v>41.51</v>
      </c>
      <c r="K10" s="87" t="str">
        <f t="shared" si="0"/>
        <v>No</v>
      </c>
    </row>
    <row r="11" spans="1:11" x14ac:dyDescent="0.25">
      <c r="A11" s="83" t="s">
        <v>821</v>
      </c>
      <c r="B11" s="23" t="s">
        <v>213</v>
      </c>
      <c r="C11" s="53">
        <v>895.27516778999995</v>
      </c>
      <c r="D11" s="5" t="str">
        <f>IF($B11="N/A","N/A",IF(C11&gt;15,"No",IF(C11&lt;-15,"No","Yes")))</f>
        <v>N/A</v>
      </c>
      <c r="E11" s="53">
        <v>1239.3558952000001</v>
      </c>
      <c r="F11" s="5" t="str">
        <f>IF($B11="N/A","N/A",IF(E11&gt;15,"No",IF(E11&lt;-15,"No","Yes")))</f>
        <v>N/A</v>
      </c>
      <c r="G11" s="53">
        <v>1843.4640371</v>
      </c>
      <c r="H11" s="5" t="str">
        <f>IF($B11="N/A","N/A",IF(G11&gt;15,"No",IF(G11&lt;-15,"No","Yes")))</f>
        <v>N/A</v>
      </c>
      <c r="I11" s="6">
        <v>38.43</v>
      </c>
      <c r="J11" s="6">
        <v>48.74</v>
      </c>
      <c r="K11" s="87" t="str">
        <f t="shared" si="0"/>
        <v>No</v>
      </c>
    </row>
    <row r="12" spans="1:11" x14ac:dyDescent="0.25">
      <c r="A12" s="83" t="s">
        <v>310</v>
      </c>
      <c r="B12" s="23" t="s">
        <v>214</v>
      </c>
      <c r="C12" s="4">
        <v>0.14029489440000001</v>
      </c>
      <c r="D12" s="5" t="str">
        <f>IF($B12="N/A","N/A",IF(C12&gt;100,"No",IF(C12&lt;95,"No","Yes")))</f>
        <v>No</v>
      </c>
      <c r="E12" s="4">
        <v>3.4303617812999998</v>
      </c>
      <c r="F12" s="5" t="str">
        <f>IF($B12="N/A","N/A",IF(E12&gt;100,"No",IF(E12&lt;95,"No","Yes")))</f>
        <v>No</v>
      </c>
      <c r="G12" s="4">
        <v>65.156548877000006</v>
      </c>
      <c r="H12" s="5" t="str">
        <f>IF($B12="N/A","N/A",IF(G12&gt;100,"No",IF(G12&lt;95,"No","Yes")))</f>
        <v>No</v>
      </c>
      <c r="I12" s="6">
        <v>2345</v>
      </c>
      <c r="J12" s="6">
        <v>1799</v>
      </c>
      <c r="K12" s="87" t="str">
        <f t="shared" si="0"/>
        <v>No</v>
      </c>
    </row>
    <row r="13" spans="1:11" x14ac:dyDescent="0.25">
      <c r="A13" s="83" t="s">
        <v>822</v>
      </c>
      <c r="B13" s="23" t="s">
        <v>220</v>
      </c>
      <c r="C13" s="4">
        <v>1.2156862745000001</v>
      </c>
      <c r="D13" s="5" t="str">
        <f>IF($B13="N/A","N/A",IF(C13&gt;1,"Yes","No"))</f>
        <v>Yes</v>
      </c>
      <c r="E13" s="4">
        <v>1.2802498047999999</v>
      </c>
      <c r="F13" s="5" t="str">
        <f>IF($B13="N/A","N/A",IF(E13&gt;1,"Yes","No"))</f>
        <v>Yes</v>
      </c>
      <c r="G13" s="4">
        <v>1.255315204</v>
      </c>
      <c r="H13" s="5" t="str">
        <f>IF($B13="N/A","N/A",IF(G13&gt;1,"Yes","No"))</f>
        <v>Yes</v>
      </c>
      <c r="I13" s="6">
        <v>5.3109999999999999</v>
      </c>
      <c r="J13" s="6">
        <v>-1.95</v>
      </c>
      <c r="K13" s="87" t="str">
        <f t="shared" si="0"/>
        <v>Yes</v>
      </c>
    </row>
    <row r="14" spans="1:11" x14ac:dyDescent="0.25">
      <c r="A14" s="83" t="s">
        <v>311</v>
      </c>
      <c r="B14" s="23" t="s">
        <v>214</v>
      </c>
      <c r="C14" s="4">
        <v>0.1292913732</v>
      </c>
      <c r="D14" s="5" t="str">
        <f>IF($B14="N/A","N/A",IF(C14&gt;100,"No",IF(C14&lt;95,"No","Yes")))</f>
        <v>No</v>
      </c>
      <c r="E14" s="4">
        <v>4.1319658303000004</v>
      </c>
      <c r="F14" s="5" t="str">
        <f>IF($B14="N/A","N/A",IF(E14&gt;100,"No",IF(E14&lt;95,"No","Yes")))</f>
        <v>No</v>
      </c>
      <c r="G14" s="4">
        <v>90.079532869999994</v>
      </c>
      <c r="H14" s="5" t="str">
        <f>IF($B14="N/A","N/A",IF(G14&gt;100,"No",IF(G14&lt;95,"No","Yes")))</f>
        <v>No</v>
      </c>
      <c r="I14" s="6">
        <v>3096</v>
      </c>
      <c r="J14" s="6">
        <v>2080</v>
      </c>
      <c r="K14" s="87" t="str">
        <f t="shared" si="0"/>
        <v>No</v>
      </c>
    </row>
    <row r="15" spans="1:11" x14ac:dyDescent="0.25">
      <c r="A15" s="83" t="s">
        <v>823</v>
      </c>
      <c r="B15" s="23" t="s">
        <v>221</v>
      </c>
      <c r="C15" s="4">
        <v>11.382978723000001</v>
      </c>
      <c r="D15" s="5" t="str">
        <f>IF($B15="N/A","N/A",IF(C15&gt;3,"Yes","No"))</f>
        <v>Yes</v>
      </c>
      <c r="E15" s="4">
        <v>11.02786779</v>
      </c>
      <c r="F15" s="5" t="str">
        <f>IF($B15="N/A","N/A",IF(E15&gt;3,"Yes","No"))</f>
        <v>Yes</v>
      </c>
      <c r="G15" s="4">
        <v>9.6359694220000005</v>
      </c>
      <c r="H15" s="5" t="str">
        <f>IF($B15="N/A","N/A",IF(G15&gt;3,"Yes","No"))</f>
        <v>Yes</v>
      </c>
      <c r="I15" s="6">
        <v>-3.12</v>
      </c>
      <c r="J15" s="6">
        <v>-12.6</v>
      </c>
      <c r="K15" s="87" t="str">
        <f t="shared" si="0"/>
        <v>Yes</v>
      </c>
    </row>
    <row r="16" spans="1:11" x14ac:dyDescent="0.25">
      <c r="A16" s="83" t="s">
        <v>824</v>
      </c>
      <c r="B16" s="23" t="s">
        <v>222</v>
      </c>
      <c r="C16" s="4">
        <v>6.2503369921000003</v>
      </c>
      <c r="D16" s="5" t="str">
        <f>IF($B16="N/A","N/A",IF(C16&gt;=8,"No",IF(C16&lt;2,"No","Yes")))</f>
        <v>Yes</v>
      </c>
      <c r="E16" s="4">
        <v>6.3196378830000004</v>
      </c>
      <c r="F16" s="5" t="str">
        <f>IF($B16="N/A","N/A",IF(E16&gt;=8,"No",IF(E16&lt;2,"No","Yes")))</f>
        <v>Yes</v>
      </c>
      <c r="G16" s="4">
        <v>5.3104407231000001</v>
      </c>
      <c r="H16" s="5" t="str">
        <f>IF($B16="N/A","N/A",IF(G16&gt;=8,"No",IF(G16&lt;2,"No","Yes")))</f>
        <v>Yes</v>
      </c>
      <c r="I16" s="6">
        <v>1.109</v>
      </c>
      <c r="J16" s="6">
        <v>-16</v>
      </c>
      <c r="K16" s="87" t="str">
        <f t="shared" si="0"/>
        <v>Yes</v>
      </c>
    </row>
    <row r="17" spans="1:11" x14ac:dyDescent="0.25">
      <c r="A17" s="83" t="s">
        <v>312</v>
      </c>
      <c r="B17" s="23" t="s">
        <v>223</v>
      </c>
      <c r="C17" s="4">
        <v>87.728323063000005</v>
      </c>
      <c r="D17" s="5" t="str">
        <f>IF(OR($B17="N/A",$C17="N/A"),"N/A",IF(C17&gt;100,"No",IF(C17&lt;98,"No","Yes")))</f>
        <v>No</v>
      </c>
      <c r="E17" s="4">
        <v>80.389899044000003</v>
      </c>
      <c r="F17" s="5" t="str">
        <f>IF(OR($B17="N/A",$E17="N/A"),"N/A",IF(E17&gt;100,"No",IF(E17&lt;98,"No","Yes")))</f>
        <v>No</v>
      </c>
      <c r="G17" s="4">
        <v>98.117386488999998</v>
      </c>
      <c r="H17" s="5" t="str">
        <f>IF($B17="N/A","N/A",IF(G17&gt;100,"No",IF(G17&lt;98,"No","Yes")))</f>
        <v>Yes</v>
      </c>
      <c r="I17" s="6">
        <v>-8.36</v>
      </c>
      <c r="J17" s="6">
        <v>22.05</v>
      </c>
      <c r="K17" s="87" t="str">
        <f t="shared" si="0"/>
        <v>Yes</v>
      </c>
    </row>
    <row r="18" spans="1:11" x14ac:dyDescent="0.25">
      <c r="A18" s="83" t="s">
        <v>31</v>
      </c>
      <c r="B18" s="23" t="s">
        <v>214</v>
      </c>
      <c r="C18" s="4">
        <v>87.533010563000005</v>
      </c>
      <c r="D18" s="5" t="str">
        <f>IF($B18="N/A","N/A",IF(C18&gt;100,"No",IF(C18&lt;95,"No","Yes")))</f>
        <v>No</v>
      </c>
      <c r="E18" s="4">
        <v>79.131296360999997</v>
      </c>
      <c r="F18" s="5" t="str">
        <f>IF($B18="N/A","N/A",IF(E18&gt;100,"No",IF(E18&lt;95,"No","Yes")))</f>
        <v>No</v>
      </c>
      <c r="G18" s="4">
        <v>63.807510319000002</v>
      </c>
      <c r="H18" s="5" t="str">
        <f>IF($B18="N/A","N/A",IF(G18&gt;100,"No",IF(G18&lt;95,"No","Yes")))</f>
        <v>No</v>
      </c>
      <c r="I18" s="6">
        <v>-9.6</v>
      </c>
      <c r="J18" s="6">
        <v>-19.399999999999999</v>
      </c>
      <c r="K18" s="87" t="str">
        <f t="shared" si="0"/>
        <v>Yes</v>
      </c>
    </row>
    <row r="19" spans="1:11" x14ac:dyDescent="0.25">
      <c r="A19" s="83" t="s">
        <v>313</v>
      </c>
      <c r="B19" s="23"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7" t="str">
        <f t="shared" si="0"/>
        <v>Yes</v>
      </c>
    </row>
    <row r="20" spans="1:11" x14ac:dyDescent="0.25">
      <c r="A20" s="83" t="s">
        <v>314</v>
      </c>
      <c r="B20" s="23" t="s">
        <v>223</v>
      </c>
      <c r="C20" s="4">
        <v>97.499449823999996</v>
      </c>
      <c r="D20" s="5" t="str">
        <f>IF($B20="N/A","N/A",IF(C20&gt;100,"No",IF(C20&lt;98,"No","Yes")))</f>
        <v>No</v>
      </c>
      <c r="E20" s="4">
        <v>96.944541146000006</v>
      </c>
      <c r="F20" s="5" t="str">
        <f>IF($B20="N/A","N/A",IF(E20&gt;100,"No",IF(E20&lt;98,"No","Yes")))</f>
        <v>No</v>
      </c>
      <c r="G20" s="4">
        <v>99.299305345999997</v>
      </c>
      <c r="H20" s="5" t="str">
        <f>IF($B20="N/A","N/A",IF(G20&gt;100,"No",IF(G20&lt;98,"No","Yes")))</f>
        <v>Yes</v>
      </c>
      <c r="I20" s="6">
        <v>-0.56899999999999995</v>
      </c>
      <c r="J20" s="6">
        <v>2.4289999999999998</v>
      </c>
      <c r="K20" s="87" t="str">
        <f t="shared" si="0"/>
        <v>Yes</v>
      </c>
    </row>
    <row r="21" spans="1:11" x14ac:dyDescent="0.25">
      <c r="A21" s="83" t="s">
        <v>826</v>
      </c>
      <c r="B21" s="23" t="s">
        <v>225</v>
      </c>
      <c r="C21" s="4">
        <v>8.3837711254999991</v>
      </c>
      <c r="D21" s="5" t="str">
        <f>IF($B21="N/A","N/A",IF(C21&gt;=2,"Yes","No"))</f>
        <v>Yes</v>
      </c>
      <c r="E21" s="4">
        <v>8.4593668857999997</v>
      </c>
      <c r="F21" s="5" t="str">
        <f>IF($B21="N/A","N/A",IF(E21&gt;=2,"Yes","No"))</f>
        <v>Yes</v>
      </c>
      <c r="G21" s="4">
        <v>7.1796946286000001</v>
      </c>
      <c r="H21" s="5" t="str">
        <f>IF($B21="N/A","N/A",IF(G21&gt;=2,"Yes","No"))</f>
        <v>Yes</v>
      </c>
      <c r="I21" s="6">
        <v>0.90169999999999995</v>
      </c>
      <c r="J21" s="6">
        <v>-15.1</v>
      </c>
      <c r="K21" s="87" t="str">
        <f t="shared" si="0"/>
        <v>Yes</v>
      </c>
    </row>
    <row r="22" spans="1:11" x14ac:dyDescent="0.25">
      <c r="A22" s="83" t="s">
        <v>827</v>
      </c>
      <c r="B22" s="23" t="s">
        <v>226</v>
      </c>
      <c r="C22" s="4">
        <v>4.8585052055000002</v>
      </c>
      <c r="D22" s="5" t="str">
        <f>IF($B22="N/A","N/A",IF(C22&gt;30,"No",IF(C22&lt;5,"No","Yes")))</f>
        <v>No</v>
      </c>
      <c r="E22" s="4">
        <v>4.3837357052000003</v>
      </c>
      <c r="F22" s="5" t="str">
        <f>IF($B22="N/A","N/A",IF(E22&gt;30,"No",IF(E22&lt;5,"No","Yes")))</f>
        <v>No</v>
      </c>
      <c r="G22" s="4">
        <v>4.0229535454000001</v>
      </c>
      <c r="H22" s="5" t="str">
        <f>IF($B22="N/A","N/A",IF(G22&gt;30,"No",IF(G22&lt;5,"No","Yes")))</f>
        <v>No</v>
      </c>
      <c r="I22" s="6">
        <v>-9.77</v>
      </c>
      <c r="J22" s="6">
        <v>-8.23</v>
      </c>
      <c r="K22" s="87" t="str">
        <f t="shared" si="0"/>
        <v>Yes</v>
      </c>
    </row>
    <row r="23" spans="1:11" x14ac:dyDescent="0.25">
      <c r="A23" s="83" t="s">
        <v>828</v>
      </c>
      <c r="B23" s="23" t="s">
        <v>227</v>
      </c>
      <c r="C23" s="4">
        <v>37.905933470999997</v>
      </c>
      <c r="D23" s="5" t="str">
        <f>IF($B23="N/A","N/A",IF(C23&gt;75,"No",IF(C23&lt;15,"No","Yes")))</f>
        <v>Yes</v>
      </c>
      <c r="E23" s="4">
        <v>38.224407491000001</v>
      </c>
      <c r="F23" s="5" t="str">
        <f>IF($B23="N/A","N/A",IF(E23&gt;75,"No",IF(E23&lt;15,"No","Yes")))</f>
        <v>Yes</v>
      </c>
      <c r="G23" s="4">
        <v>42.141655006999997</v>
      </c>
      <c r="H23" s="5" t="str">
        <f>IF($B23="N/A","N/A",IF(G23&gt;75,"No",IF(G23&lt;15,"No","Yes")))</f>
        <v>Yes</v>
      </c>
      <c r="I23" s="6">
        <v>0.84019999999999995</v>
      </c>
      <c r="J23" s="6">
        <v>10.25</v>
      </c>
      <c r="K23" s="87" t="str">
        <f t="shared" si="0"/>
        <v>Yes</v>
      </c>
    </row>
    <row r="24" spans="1:11" x14ac:dyDescent="0.25">
      <c r="A24" s="83" t="s">
        <v>829</v>
      </c>
      <c r="B24" s="23" t="s">
        <v>228</v>
      </c>
      <c r="C24" s="4">
        <v>57.235561324000003</v>
      </c>
      <c r="D24" s="5" t="str">
        <f>IF($B24="N/A","N/A",IF(C24&gt;70,"No",IF(C24&lt;25,"No","Yes")))</f>
        <v>Yes</v>
      </c>
      <c r="E24" s="4">
        <v>57.383569969</v>
      </c>
      <c r="F24" s="5" t="str">
        <f>IF($B24="N/A","N/A",IF(E24&gt;70,"No",IF(E24&lt;25,"No","Yes")))</f>
        <v>Yes</v>
      </c>
      <c r="G24" s="4">
        <v>48.847253483000003</v>
      </c>
      <c r="H24" s="5" t="str">
        <f>IF($B24="N/A","N/A",IF(G24&gt;70,"No",IF(G24&lt;25,"No","Yes")))</f>
        <v>Yes</v>
      </c>
      <c r="I24" s="6">
        <v>0.2586</v>
      </c>
      <c r="J24" s="6">
        <v>-14.9</v>
      </c>
      <c r="K24" s="87" t="str">
        <f t="shared" si="0"/>
        <v>Yes</v>
      </c>
    </row>
    <row r="25" spans="1:11" x14ac:dyDescent="0.25">
      <c r="A25" s="83" t="s">
        <v>318</v>
      </c>
      <c r="B25" s="23" t="s">
        <v>229</v>
      </c>
      <c r="C25" s="4">
        <v>48.313710387</v>
      </c>
      <c r="D25" s="5" t="str">
        <f>IF($B25="N/A","N/A",IF(C25&gt;70,"No",IF(C25&lt;35,"No","Yes")))</f>
        <v>Yes</v>
      </c>
      <c r="E25" s="4">
        <v>46.758428621</v>
      </c>
      <c r="F25" s="5" t="str">
        <f>IF($B25="N/A","N/A",IF(E25&gt;70,"No",IF(E25&lt;35,"No","Yes")))</f>
        <v>Yes</v>
      </c>
      <c r="G25" s="4">
        <v>34.094432699000002</v>
      </c>
      <c r="H25" s="5" t="str">
        <f>IF($B25="N/A","N/A",IF(G25&gt;70,"No",IF(G25&lt;35,"No","Yes")))</f>
        <v>No</v>
      </c>
      <c r="I25" s="6">
        <v>-3.22</v>
      </c>
      <c r="J25" s="6">
        <v>-27.1</v>
      </c>
      <c r="K25" s="87" t="str">
        <f t="shared" si="0"/>
        <v>Yes</v>
      </c>
    </row>
    <row r="26" spans="1:11" x14ac:dyDescent="0.25">
      <c r="A26" s="83" t="s">
        <v>830</v>
      </c>
      <c r="B26" s="23" t="s">
        <v>220</v>
      </c>
      <c r="C26" s="4">
        <v>2.2619142515999999</v>
      </c>
      <c r="D26" s="5" t="str">
        <f>IF($B26="N/A","N/A",IF(C26&gt;1,"Yes","No"))</f>
        <v>Yes</v>
      </c>
      <c r="E26" s="4">
        <v>2.2399633469000002</v>
      </c>
      <c r="F26" s="5" t="str">
        <f>IF($B26="N/A","N/A",IF(E26&gt;1,"Yes","No"))</f>
        <v>Yes</v>
      </c>
      <c r="G26" s="4">
        <v>2.3748892695000001</v>
      </c>
      <c r="H26" s="5" t="str">
        <f>IF($B26="N/A","N/A",IF(G26&gt;1,"Yes","No"))</f>
        <v>Yes</v>
      </c>
      <c r="I26" s="6">
        <v>-0.97</v>
      </c>
      <c r="J26" s="6">
        <v>6.024</v>
      </c>
      <c r="K26" s="87" t="str">
        <f t="shared" si="0"/>
        <v>Yes</v>
      </c>
    </row>
    <row r="27" spans="1:11" x14ac:dyDescent="0.25">
      <c r="A27" s="83" t="s">
        <v>319</v>
      </c>
      <c r="B27" s="23" t="s">
        <v>213</v>
      </c>
      <c r="C27" s="4">
        <v>0</v>
      </c>
      <c r="D27" s="5" t="str">
        <f>IF($B27="N/A","N/A",IF(C27&gt;15,"No",IF(C27&lt;-15,"No","Yes")))</f>
        <v>N/A</v>
      </c>
      <c r="E27" s="4">
        <v>0</v>
      </c>
      <c r="F27" s="5" t="str">
        <f>IF($B27="N/A","N/A",IF(E27&gt;15,"No",IF(E27&lt;-15,"No","Yes")))</f>
        <v>N/A</v>
      </c>
      <c r="G27" s="4">
        <v>0</v>
      </c>
      <c r="H27" s="5" t="str">
        <f>IF($B27="N/A","N/A",IF(G27&gt;15,"No",IF(G27&lt;-15,"No","Yes")))</f>
        <v>N/A</v>
      </c>
      <c r="I27" s="6" t="s">
        <v>1749</v>
      </c>
      <c r="J27" s="6" t="s">
        <v>1749</v>
      </c>
      <c r="K27" s="87" t="str">
        <f t="shared" si="0"/>
        <v>N/A</v>
      </c>
    </row>
    <row r="28" spans="1:11" x14ac:dyDescent="0.25">
      <c r="A28" s="83" t="s">
        <v>831</v>
      </c>
      <c r="B28" s="23" t="s">
        <v>213</v>
      </c>
      <c r="C28" s="4">
        <v>0.11956954960000001</v>
      </c>
      <c r="D28" s="5" t="str">
        <f>IF($B28="N/A","N/A",IF(C28&gt;15,"No",IF(C28&lt;-15,"No","Yes")))</f>
        <v>N/A</v>
      </c>
      <c r="E28" s="4">
        <v>3.2128744058000001</v>
      </c>
      <c r="F28" s="5" t="str">
        <f>IF($B28="N/A","N/A",IF(E28&gt;15,"No",IF(E28&lt;-15,"No","Yes")))</f>
        <v>N/A</v>
      </c>
      <c r="G28" s="4">
        <v>61.436248745</v>
      </c>
      <c r="H28" s="5" t="str">
        <f>IF($B28="N/A","N/A",IF(G28&gt;15,"No",IF(G28&lt;-15,"No","Yes")))</f>
        <v>N/A</v>
      </c>
      <c r="I28" s="6">
        <v>2587</v>
      </c>
      <c r="J28" s="6">
        <v>1812</v>
      </c>
      <c r="K28" s="87" t="str">
        <f t="shared" si="0"/>
        <v>No</v>
      </c>
    </row>
    <row r="29" spans="1:11" x14ac:dyDescent="0.25">
      <c r="A29" s="83" t="s">
        <v>320</v>
      </c>
      <c r="B29" s="23"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7" t="str">
        <f t="shared" si="0"/>
        <v>N/A</v>
      </c>
    </row>
    <row r="30" spans="1:11" x14ac:dyDescent="0.25">
      <c r="A30" s="83" t="s">
        <v>321</v>
      </c>
      <c r="B30" s="23"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7" t="str">
        <f t="shared" si="0"/>
        <v>Yes</v>
      </c>
    </row>
    <row r="31" spans="1:11" x14ac:dyDescent="0.25">
      <c r="A31" s="99" t="s">
        <v>322</v>
      </c>
      <c r="B31" s="95" t="s">
        <v>230</v>
      </c>
      <c r="C31" s="100">
        <v>0</v>
      </c>
      <c r="D31" s="96" t="str">
        <f>IF($B31="N/A","N/A",IF(C31&gt;=90,"Yes","No"))</f>
        <v>No</v>
      </c>
      <c r="E31" s="100">
        <v>2.6778779999999999E-3</v>
      </c>
      <c r="F31" s="96" t="str">
        <f>IF($B31="N/A","N/A",IF(E31&gt;=90,"Yes","No"))</f>
        <v>No</v>
      </c>
      <c r="G31" s="100">
        <v>0.6604248465</v>
      </c>
      <c r="H31" s="96" t="str">
        <f>IF($B31="N/A","N/A",IF(G31&gt;=90,"Yes","No"))</f>
        <v>No</v>
      </c>
      <c r="I31" s="97" t="s">
        <v>1749</v>
      </c>
      <c r="J31" s="97">
        <v>24562</v>
      </c>
      <c r="K31" s="98" t="str">
        <f t="shared" si="0"/>
        <v>No</v>
      </c>
    </row>
    <row r="32" spans="1:11" x14ac:dyDescent="0.25">
      <c r="A32" s="180" t="s">
        <v>1619</v>
      </c>
      <c r="B32" s="181"/>
      <c r="C32" s="181"/>
      <c r="D32" s="181"/>
      <c r="E32" s="181"/>
      <c r="F32" s="181"/>
      <c r="G32" s="181"/>
      <c r="H32" s="181"/>
      <c r="I32" s="181"/>
      <c r="J32" s="181"/>
      <c r="K32" s="182"/>
    </row>
    <row r="33" spans="1:11" x14ac:dyDescent="0.25">
      <c r="A33" s="170" t="s">
        <v>1617</v>
      </c>
      <c r="B33" s="171"/>
      <c r="C33" s="171"/>
      <c r="D33" s="171"/>
      <c r="E33" s="171"/>
      <c r="F33" s="171"/>
      <c r="G33" s="171"/>
      <c r="H33" s="171"/>
      <c r="I33" s="171"/>
      <c r="J33" s="171"/>
      <c r="K33" s="172"/>
    </row>
    <row r="34" spans="1:11" x14ac:dyDescent="0.25">
      <c r="A34" s="173" t="s">
        <v>1705</v>
      </c>
      <c r="B34" s="173"/>
      <c r="C34" s="173"/>
      <c r="D34" s="173"/>
      <c r="E34" s="173"/>
      <c r="F34" s="173"/>
      <c r="G34" s="173"/>
      <c r="H34" s="173"/>
      <c r="I34" s="173"/>
      <c r="J34" s="173"/>
      <c r="K34" s="174"/>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6"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1737</v>
      </c>
      <c r="B1" s="162"/>
      <c r="C1" s="162"/>
      <c r="D1" s="162"/>
      <c r="E1" s="162"/>
      <c r="F1" s="162"/>
      <c r="G1" s="162"/>
      <c r="H1" s="162"/>
      <c r="I1" s="162"/>
      <c r="J1" s="162"/>
      <c r="K1" s="163"/>
    </row>
    <row r="2" spans="1:11" ht="13" x14ac:dyDescent="0.3">
      <c r="A2" s="167" t="s">
        <v>1564</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1" t="s">
        <v>301</v>
      </c>
      <c r="B6" s="62" t="s">
        <v>213</v>
      </c>
      <c r="C6" s="24">
        <v>0</v>
      </c>
      <c r="D6" s="5" t="str">
        <f>IF(OR($B6="N/A",$C6="N/A"),"N/A",IF(C6&lt;0,"No","Yes"))</f>
        <v>N/A</v>
      </c>
      <c r="E6" s="24">
        <v>0</v>
      </c>
      <c r="F6" s="5" t="str">
        <f>IF($B6="N/A","N/A",IF(E6&lt;0,"No","Yes"))</f>
        <v>N/A</v>
      </c>
      <c r="G6" s="24">
        <v>0</v>
      </c>
      <c r="H6" s="5" t="str">
        <f>IF($B6="N/A","N/A",IF(G6&lt;0,"No","Yes"))</f>
        <v>N/A</v>
      </c>
      <c r="I6" s="6" t="s">
        <v>1749</v>
      </c>
      <c r="J6" s="6" t="s">
        <v>1749</v>
      </c>
      <c r="K6" s="87" t="str">
        <f t="shared" ref="K6:K35" si="0">IF(J6="Div by 0", "N/A", IF(J6="N/A","N/A", IF(J6&gt;30, "No", IF(J6&lt;-30, "No", "Yes"))))</f>
        <v>N/A</v>
      </c>
    </row>
    <row r="7" spans="1:11" x14ac:dyDescent="0.25">
      <c r="A7" s="83" t="s">
        <v>435</v>
      </c>
      <c r="B7" s="62" t="s">
        <v>213</v>
      </c>
      <c r="C7" s="5" t="s">
        <v>1749</v>
      </c>
      <c r="D7" s="5" t="str">
        <f t="shared" ref="D7:D17" si="1">IF(OR($B7="N/A",$C7="N/A"),"N/A",IF(C7&lt;0,"No","Yes"))</f>
        <v>N/A</v>
      </c>
      <c r="E7" s="5" t="s">
        <v>1749</v>
      </c>
      <c r="F7" s="5" t="str">
        <f t="shared" ref="F7:F17" si="2">IF($B7="N/A","N/A",IF(E7&lt;0,"No","Yes"))</f>
        <v>N/A</v>
      </c>
      <c r="G7" s="5" t="s">
        <v>1749</v>
      </c>
      <c r="H7" s="5" t="str">
        <f t="shared" ref="H7:H17" si="3">IF($B7="N/A","N/A",IF(G7&lt;0,"No","Yes"))</f>
        <v>N/A</v>
      </c>
      <c r="I7" s="6" t="s">
        <v>1749</v>
      </c>
      <c r="J7" s="6" t="s">
        <v>1749</v>
      </c>
      <c r="K7" s="87" t="str">
        <f t="shared" si="0"/>
        <v>N/A</v>
      </c>
    </row>
    <row r="8" spans="1:11" x14ac:dyDescent="0.25">
      <c r="A8" s="83" t="s">
        <v>436</v>
      </c>
      <c r="B8" s="62" t="s">
        <v>213</v>
      </c>
      <c r="C8" s="5" t="s">
        <v>1749</v>
      </c>
      <c r="D8" s="5" t="str">
        <f t="shared" si="1"/>
        <v>N/A</v>
      </c>
      <c r="E8" s="5" t="s">
        <v>1749</v>
      </c>
      <c r="F8" s="5" t="str">
        <f t="shared" si="2"/>
        <v>N/A</v>
      </c>
      <c r="G8" s="5" t="s">
        <v>1749</v>
      </c>
      <c r="H8" s="5" t="str">
        <f t="shared" si="3"/>
        <v>N/A</v>
      </c>
      <c r="I8" s="6" t="s">
        <v>1749</v>
      </c>
      <c r="J8" s="6" t="s">
        <v>1749</v>
      </c>
      <c r="K8" s="87" t="str">
        <f t="shared" si="0"/>
        <v>N/A</v>
      </c>
    </row>
    <row r="9" spans="1:11" x14ac:dyDescent="0.25">
      <c r="A9" s="83" t="s">
        <v>437</v>
      </c>
      <c r="B9" s="62" t="s">
        <v>213</v>
      </c>
      <c r="C9" s="5" t="s">
        <v>1749</v>
      </c>
      <c r="D9" s="5" t="str">
        <f t="shared" si="1"/>
        <v>N/A</v>
      </c>
      <c r="E9" s="5" t="s">
        <v>1749</v>
      </c>
      <c r="F9" s="5" t="str">
        <f t="shared" si="2"/>
        <v>N/A</v>
      </c>
      <c r="G9" s="5" t="s">
        <v>1749</v>
      </c>
      <c r="H9" s="5" t="str">
        <f t="shared" si="3"/>
        <v>N/A</v>
      </c>
      <c r="I9" s="6" t="s">
        <v>1749</v>
      </c>
      <c r="J9" s="6" t="s">
        <v>1749</v>
      </c>
      <c r="K9" s="87" t="str">
        <f t="shared" si="0"/>
        <v>N/A</v>
      </c>
    </row>
    <row r="10" spans="1:11" x14ac:dyDescent="0.25">
      <c r="A10" s="83" t="s">
        <v>438</v>
      </c>
      <c r="B10" s="62" t="s">
        <v>213</v>
      </c>
      <c r="C10" s="5" t="s">
        <v>1749</v>
      </c>
      <c r="D10" s="5" t="str">
        <f t="shared" si="1"/>
        <v>N/A</v>
      </c>
      <c r="E10" s="5" t="s">
        <v>1749</v>
      </c>
      <c r="F10" s="5" t="str">
        <f t="shared" si="2"/>
        <v>N/A</v>
      </c>
      <c r="G10" s="5" t="s">
        <v>1749</v>
      </c>
      <c r="H10" s="5" t="str">
        <f t="shared" si="3"/>
        <v>N/A</v>
      </c>
      <c r="I10" s="6" t="s">
        <v>1749</v>
      </c>
      <c r="J10" s="6" t="s">
        <v>1749</v>
      </c>
      <c r="K10" s="87" t="str">
        <f t="shared" si="0"/>
        <v>N/A</v>
      </c>
    </row>
    <row r="11" spans="1:11" x14ac:dyDescent="0.25">
      <c r="A11" s="84" t="s">
        <v>324</v>
      </c>
      <c r="B11" s="62" t="s">
        <v>213</v>
      </c>
      <c r="C11" s="5" t="s">
        <v>1749</v>
      </c>
      <c r="D11" s="5" t="str">
        <f t="shared" si="1"/>
        <v>N/A</v>
      </c>
      <c r="E11" s="5" t="s">
        <v>1749</v>
      </c>
      <c r="F11" s="5" t="str">
        <f t="shared" si="2"/>
        <v>N/A</v>
      </c>
      <c r="G11" s="5" t="s">
        <v>1749</v>
      </c>
      <c r="H11" s="5" t="str">
        <f t="shared" si="3"/>
        <v>N/A</v>
      </c>
      <c r="I11" s="6" t="s">
        <v>1749</v>
      </c>
      <c r="J11" s="6" t="s">
        <v>1749</v>
      </c>
      <c r="K11" s="87" t="str">
        <f t="shared" si="0"/>
        <v>N/A</v>
      </c>
    </row>
    <row r="12" spans="1:11" x14ac:dyDescent="0.25">
      <c r="A12" s="84" t="s">
        <v>310</v>
      </c>
      <c r="B12" s="62" t="s">
        <v>213</v>
      </c>
      <c r="C12" s="5" t="s">
        <v>1749</v>
      </c>
      <c r="D12" s="5" t="str">
        <f t="shared" si="1"/>
        <v>N/A</v>
      </c>
      <c r="E12" s="5" t="s">
        <v>1749</v>
      </c>
      <c r="F12" s="5" t="str">
        <f t="shared" si="2"/>
        <v>N/A</v>
      </c>
      <c r="G12" s="5" t="s">
        <v>1749</v>
      </c>
      <c r="H12" s="5" t="str">
        <f t="shared" si="3"/>
        <v>N/A</v>
      </c>
      <c r="I12" s="6" t="s">
        <v>1749</v>
      </c>
      <c r="J12" s="6" t="s">
        <v>1749</v>
      </c>
      <c r="K12" s="87" t="str">
        <f t="shared" si="0"/>
        <v>N/A</v>
      </c>
    </row>
    <row r="13" spans="1:11" x14ac:dyDescent="0.25">
      <c r="A13" s="84" t="s">
        <v>822</v>
      </c>
      <c r="B13" s="62" t="s">
        <v>213</v>
      </c>
      <c r="C13" s="5" t="s">
        <v>1749</v>
      </c>
      <c r="D13" s="5" t="str">
        <f t="shared" si="1"/>
        <v>N/A</v>
      </c>
      <c r="E13" s="5" t="s">
        <v>1749</v>
      </c>
      <c r="F13" s="5" t="str">
        <f t="shared" si="2"/>
        <v>N/A</v>
      </c>
      <c r="G13" s="5" t="s">
        <v>1749</v>
      </c>
      <c r="H13" s="5" t="str">
        <f t="shared" si="3"/>
        <v>N/A</v>
      </c>
      <c r="I13" s="6" t="s">
        <v>1749</v>
      </c>
      <c r="J13" s="6" t="s">
        <v>1749</v>
      </c>
      <c r="K13" s="87" t="str">
        <f t="shared" si="0"/>
        <v>N/A</v>
      </c>
    </row>
    <row r="14" spans="1:11" x14ac:dyDescent="0.25">
      <c r="A14" s="84" t="s">
        <v>311</v>
      </c>
      <c r="B14" s="62" t="s">
        <v>213</v>
      </c>
      <c r="C14" s="5" t="s">
        <v>1749</v>
      </c>
      <c r="D14" s="5" t="str">
        <f t="shared" si="1"/>
        <v>N/A</v>
      </c>
      <c r="E14" s="5" t="s">
        <v>1749</v>
      </c>
      <c r="F14" s="5" t="str">
        <f t="shared" si="2"/>
        <v>N/A</v>
      </c>
      <c r="G14" s="5" t="s">
        <v>1749</v>
      </c>
      <c r="H14" s="5" t="str">
        <f t="shared" si="3"/>
        <v>N/A</v>
      </c>
      <c r="I14" s="6" t="s">
        <v>1749</v>
      </c>
      <c r="J14" s="6" t="s">
        <v>1749</v>
      </c>
      <c r="K14" s="87" t="str">
        <f t="shared" si="0"/>
        <v>N/A</v>
      </c>
    </row>
    <row r="15" spans="1:11" x14ac:dyDescent="0.25">
      <c r="A15" s="84" t="s">
        <v>823</v>
      </c>
      <c r="B15" s="62" t="s">
        <v>213</v>
      </c>
      <c r="C15" s="5" t="s">
        <v>1749</v>
      </c>
      <c r="D15" s="5" t="str">
        <f t="shared" si="1"/>
        <v>N/A</v>
      </c>
      <c r="E15" s="5" t="s">
        <v>1749</v>
      </c>
      <c r="F15" s="5" t="str">
        <f t="shared" si="2"/>
        <v>N/A</v>
      </c>
      <c r="G15" s="5" t="s">
        <v>1749</v>
      </c>
      <c r="H15" s="5" t="str">
        <f t="shared" si="3"/>
        <v>N/A</v>
      </c>
      <c r="I15" s="6" t="s">
        <v>1749</v>
      </c>
      <c r="J15" s="6" t="s">
        <v>1749</v>
      </c>
      <c r="K15" s="87" t="str">
        <f t="shared" si="0"/>
        <v>N/A</v>
      </c>
    </row>
    <row r="16" spans="1:11" x14ac:dyDescent="0.25">
      <c r="A16" s="84" t="s">
        <v>832</v>
      </c>
      <c r="B16" s="62" t="s">
        <v>213</v>
      </c>
      <c r="C16" s="5" t="s">
        <v>1749</v>
      </c>
      <c r="D16" s="5" t="str">
        <f t="shared" si="1"/>
        <v>N/A</v>
      </c>
      <c r="E16" s="5" t="s">
        <v>1749</v>
      </c>
      <c r="F16" s="5" t="str">
        <f t="shared" si="2"/>
        <v>N/A</v>
      </c>
      <c r="G16" s="5" t="s">
        <v>1749</v>
      </c>
      <c r="H16" s="5" t="str">
        <f t="shared" si="3"/>
        <v>N/A</v>
      </c>
      <c r="I16" s="6" t="s">
        <v>1749</v>
      </c>
      <c r="J16" s="6" t="s">
        <v>1749</v>
      </c>
      <c r="K16" s="87" t="str">
        <f t="shared" si="0"/>
        <v>N/A</v>
      </c>
    </row>
    <row r="17" spans="1:11" x14ac:dyDescent="0.25">
      <c r="A17" s="84" t="s">
        <v>825</v>
      </c>
      <c r="B17" s="62" t="s">
        <v>213</v>
      </c>
      <c r="C17" s="5" t="s">
        <v>1749</v>
      </c>
      <c r="D17" s="5" t="str">
        <f t="shared" si="1"/>
        <v>N/A</v>
      </c>
      <c r="E17" s="5" t="s">
        <v>1749</v>
      </c>
      <c r="F17" s="5" t="str">
        <f t="shared" si="2"/>
        <v>N/A</v>
      </c>
      <c r="G17" s="5" t="s">
        <v>1749</v>
      </c>
      <c r="H17" s="5" t="str">
        <f t="shared" si="3"/>
        <v>N/A</v>
      </c>
      <c r="I17" s="6" t="s">
        <v>1749</v>
      </c>
      <c r="J17" s="6" t="s">
        <v>1749</v>
      </c>
      <c r="K17" s="87" t="str">
        <f t="shared" si="0"/>
        <v>N/A</v>
      </c>
    </row>
    <row r="18" spans="1:11" x14ac:dyDescent="0.25">
      <c r="A18" s="83" t="s">
        <v>312</v>
      </c>
      <c r="B18" s="23" t="s">
        <v>223</v>
      </c>
      <c r="C18" s="5" t="s">
        <v>1749</v>
      </c>
      <c r="D18" s="5" t="str">
        <f>IF(OR($B18="N/A",$C18="N/A"),"N/A",IF(C18&gt;100,"No",IF(C18&lt;98,"No","Yes")))</f>
        <v>No</v>
      </c>
      <c r="E18" s="5" t="s">
        <v>1749</v>
      </c>
      <c r="F18" s="5" t="str">
        <f>IF(OR($B18="N/A",$E18="N/A"),"N/A",IF(E18&gt;100,"No",IF(E18&lt;98,"No","Yes")))</f>
        <v>No</v>
      </c>
      <c r="G18" s="5" t="s">
        <v>1749</v>
      </c>
      <c r="H18" s="5" t="str">
        <f>IF($B18="N/A","N/A",IF(G18&gt;100,"No",IF(G18&lt;98,"No","Yes")))</f>
        <v>No</v>
      </c>
      <c r="I18" s="6" t="s">
        <v>1749</v>
      </c>
      <c r="J18" s="6" t="s">
        <v>1749</v>
      </c>
      <c r="K18" s="87" t="str">
        <f t="shared" si="0"/>
        <v>N/A</v>
      </c>
    </row>
    <row r="19" spans="1:11" x14ac:dyDescent="0.25">
      <c r="A19" s="83" t="s">
        <v>31</v>
      </c>
      <c r="B19" s="23" t="s">
        <v>214</v>
      </c>
      <c r="C19" s="5" t="s">
        <v>1749</v>
      </c>
      <c r="D19" s="5" t="str">
        <f>IF(OR($B19="N/A",$C19="N/A"),"N/A",IF(C19&gt;100,"No",IF(C19&lt;95,"No","Yes")))</f>
        <v>No</v>
      </c>
      <c r="E19" s="5" t="s">
        <v>1749</v>
      </c>
      <c r="F19" s="5" t="str">
        <f>IF(OR($B19="N/A",$E19="N/A"),"N/A",IF(E19&gt;100,"No",IF(E19&lt;98,"No","Yes")))</f>
        <v>No</v>
      </c>
      <c r="G19" s="5" t="s">
        <v>1749</v>
      </c>
      <c r="H19" s="5" t="str">
        <f>IF($B19="N/A","N/A",IF(G19&gt;100,"No",IF(G19&lt;95,"No","Yes")))</f>
        <v>No</v>
      </c>
      <c r="I19" s="6" t="s">
        <v>1749</v>
      </c>
      <c r="J19" s="6" t="s">
        <v>1749</v>
      </c>
      <c r="K19" s="87" t="str">
        <f t="shared" si="0"/>
        <v>N/A</v>
      </c>
    </row>
    <row r="20" spans="1:11" x14ac:dyDescent="0.25">
      <c r="A20" s="84" t="s">
        <v>313</v>
      </c>
      <c r="B20" s="62" t="s">
        <v>213</v>
      </c>
      <c r="C20" s="5" t="s">
        <v>1749</v>
      </c>
      <c r="D20" s="5" t="str">
        <f t="shared" ref="D20:D35" si="4">IF(OR($B20="N/A",$C20="N/A"),"N/A",IF(C20&lt;0,"No","Yes"))</f>
        <v>N/A</v>
      </c>
      <c r="E20" s="5" t="s">
        <v>1749</v>
      </c>
      <c r="F20" s="5" t="str">
        <f t="shared" ref="F20:F34" si="5">IF($B20="N/A","N/A",IF(E20&lt;0,"No","Yes"))</f>
        <v>N/A</v>
      </c>
      <c r="G20" s="5" t="s">
        <v>1749</v>
      </c>
      <c r="H20" s="5" t="str">
        <f t="shared" ref="H20:H35" si="6">IF($B20="N/A","N/A",IF(G20&lt;0,"No","Yes"))</f>
        <v>N/A</v>
      </c>
      <c r="I20" s="6" t="s">
        <v>1749</v>
      </c>
      <c r="J20" s="6" t="s">
        <v>1749</v>
      </c>
      <c r="K20" s="87" t="str">
        <f t="shared" si="0"/>
        <v>N/A</v>
      </c>
    </row>
    <row r="21" spans="1:11" x14ac:dyDescent="0.25">
      <c r="A21" s="84" t="s">
        <v>833</v>
      </c>
      <c r="B21" s="62" t="s">
        <v>213</v>
      </c>
      <c r="C21" s="5" t="s">
        <v>1749</v>
      </c>
      <c r="D21" s="5" t="str">
        <f t="shared" si="4"/>
        <v>N/A</v>
      </c>
      <c r="E21" s="5" t="s">
        <v>1749</v>
      </c>
      <c r="F21" s="5" t="str">
        <f t="shared" si="5"/>
        <v>N/A</v>
      </c>
      <c r="G21" s="5" t="s">
        <v>1749</v>
      </c>
      <c r="H21" s="5" t="str">
        <f t="shared" si="6"/>
        <v>N/A</v>
      </c>
      <c r="I21" s="6" t="s">
        <v>1749</v>
      </c>
      <c r="J21" s="6" t="s">
        <v>1749</v>
      </c>
      <c r="K21" s="87" t="str">
        <f t="shared" si="0"/>
        <v>N/A</v>
      </c>
    </row>
    <row r="22" spans="1:11" x14ac:dyDescent="0.25">
      <c r="A22" s="84" t="s">
        <v>314</v>
      </c>
      <c r="B22" s="62" t="s">
        <v>213</v>
      </c>
      <c r="C22" s="5" t="s">
        <v>1749</v>
      </c>
      <c r="D22" s="5" t="str">
        <f t="shared" si="4"/>
        <v>N/A</v>
      </c>
      <c r="E22" s="5" t="s">
        <v>1749</v>
      </c>
      <c r="F22" s="5" t="str">
        <f t="shared" si="5"/>
        <v>N/A</v>
      </c>
      <c r="G22" s="5" t="s">
        <v>1749</v>
      </c>
      <c r="H22" s="5" t="str">
        <f t="shared" si="6"/>
        <v>N/A</v>
      </c>
      <c r="I22" s="6" t="s">
        <v>1749</v>
      </c>
      <c r="J22" s="6" t="s">
        <v>1749</v>
      </c>
      <c r="K22" s="87" t="str">
        <f t="shared" si="0"/>
        <v>N/A</v>
      </c>
    </row>
    <row r="23" spans="1:11" x14ac:dyDescent="0.25">
      <c r="A23" s="84" t="s">
        <v>826</v>
      </c>
      <c r="B23" s="62" t="s">
        <v>213</v>
      </c>
      <c r="C23" s="5" t="s">
        <v>1749</v>
      </c>
      <c r="D23" s="5" t="str">
        <f t="shared" si="4"/>
        <v>N/A</v>
      </c>
      <c r="E23" s="5" t="s">
        <v>1749</v>
      </c>
      <c r="F23" s="5" t="str">
        <f t="shared" si="5"/>
        <v>N/A</v>
      </c>
      <c r="G23" s="5" t="s">
        <v>1749</v>
      </c>
      <c r="H23" s="5" t="str">
        <f t="shared" si="6"/>
        <v>N/A</v>
      </c>
      <c r="I23" s="6" t="s">
        <v>1749</v>
      </c>
      <c r="J23" s="6" t="s">
        <v>1749</v>
      </c>
      <c r="K23" s="87" t="str">
        <f t="shared" si="0"/>
        <v>N/A</v>
      </c>
    </row>
    <row r="24" spans="1:11" x14ac:dyDescent="0.25">
      <c r="A24" s="84" t="s">
        <v>315</v>
      </c>
      <c r="B24" s="62" t="s">
        <v>213</v>
      </c>
      <c r="C24" s="5" t="s">
        <v>1749</v>
      </c>
      <c r="D24" s="5" t="str">
        <f t="shared" si="4"/>
        <v>N/A</v>
      </c>
      <c r="E24" s="5" t="s">
        <v>1749</v>
      </c>
      <c r="F24" s="5" t="str">
        <f t="shared" si="5"/>
        <v>N/A</v>
      </c>
      <c r="G24" s="5" t="s">
        <v>1749</v>
      </c>
      <c r="H24" s="5" t="str">
        <f t="shared" si="6"/>
        <v>N/A</v>
      </c>
      <c r="I24" s="6" t="s">
        <v>1749</v>
      </c>
      <c r="J24" s="6" t="s">
        <v>1749</v>
      </c>
      <c r="K24" s="87" t="str">
        <f t="shared" si="0"/>
        <v>N/A</v>
      </c>
    </row>
    <row r="25" spans="1:11" x14ac:dyDescent="0.25">
      <c r="A25" s="84" t="s">
        <v>316</v>
      </c>
      <c r="B25" s="62" t="s">
        <v>213</v>
      </c>
      <c r="C25" s="5" t="s">
        <v>1749</v>
      </c>
      <c r="D25" s="5" t="str">
        <f t="shared" si="4"/>
        <v>N/A</v>
      </c>
      <c r="E25" s="5" t="s">
        <v>1749</v>
      </c>
      <c r="F25" s="5" t="str">
        <f t="shared" si="5"/>
        <v>N/A</v>
      </c>
      <c r="G25" s="5" t="s">
        <v>1749</v>
      </c>
      <c r="H25" s="5" t="str">
        <f t="shared" si="6"/>
        <v>N/A</v>
      </c>
      <c r="I25" s="6" t="s">
        <v>1749</v>
      </c>
      <c r="J25" s="6" t="s">
        <v>1749</v>
      </c>
      <c r="K25" s="87" t="str">
        <f t="shared" si="0"/>
        <v>N/A</v>
      </c>
    </row>
    <row r="26" spans="1:11" x14ac:dyDescent="0.25">
      <c r="A26" s="84" t="s">
        <v>317</v>
      </c>
      <c r="B26" s="62" t="s">
        <v>213</v>
      </c>
      <c r="C26" s="5" t="s">
        <v>1749</v>
      </c>
      <c r="D26" s="5" t="str">
        <f t="shared" si="4"/>
        <v>N/A</v>
      </c>
      <c r="E26" s="5" t="s">
        <v>1749</v>
      </c>
      <c r="F26" s="5" t="str">
        <f t="shared" si="5"/>
        <v>N/A</v>
      </c>
      <c r="G26" s="5" t="s">
        <v>1749</v>
      </c>
      <c r="H26" s="5" t="str">
        <f t="shared" si="6"/>
        <v>N/A</v>
      </c>
      <c r="I26" s="6" t="s">
        <v>1749</v>
      </c>
      <c r="J26" s="6" t="s">
        <v>1749</v>
      </c>
      <c r="K26" s="87" t="str">
        <f t="shared" si="0"/>
        <v>N/A</v>
      </c>
    </row>
    <row r="27" spans="1:11" x14ac:dyDescent="0.25">
      <c r="A27" s="84" t="s">
        <v>318</v>
      </c>
      <c r="B27" s="62" t="s">
        <v>213</v>
      </c>
      <c r="C27" s="5" t="s">
        <v>1749</v>
      </c>
      <c r="D27" s="5" t="str">
        <f t="shared" si="4"/>
        <v>N/A</v>
      </c>
      <c r="E27" s="5" t="s">
        <v>1749</v>
      </c>
      <c r="F27" s="5" t="str">
        <f t="shared" si="5"/>
        <v>N/A</v>
      </c>
      <c r="G27" s="5" t="s">
        <v>1749</v>
      </c>
      <c r="H27" s="5" t="str">
        <f t="shared" si="6"/>
        <v>N/A</v>
      </c>
      <c r="I27" s="6" t="s">
        <v>1749</v>
      </c>
      <c r="J27" s="6" t="s">
        <v>1749</v>
      </c>
      <c r="K27" s="87" t="str">
        <f t="shared" si="0"/>
        <v>N/A</v>
      </c>
    </row>
    <row r="28" spans="1:11" x14ac:dyDescent="0.25">
      <c r="A28" s="84" t="s">
        <v>830</v>
      </c>
      <c r="B28" s="62" t="s">
        <v>213</v>
      </c>
      <c r="C28" s="5" t="s">
        <v>1749</v>
      </c>
      <c r="D28" s="5" t="str">
        <f t="shared" si="4"/>
        <v>N/A</v>
      </c>
      <c r="E28" s="5" t="s">
        <v>1749</v>
      </c>
      <c r="F28" s="5" t="str">
        <f t="shared" si="5"/>
        <v>N/A</v>
      </c>
      <c r="G28" s="5" t="s">
        <v>1749</v>
      </c>
      <c r="H28" s="5" t="str">
        <f t="shared" si="6"/>
        <v>N/A</v>
      </c>
      <c r="I28" s="6" t="s">
        <v>1749</v>
      </c>
      <c r="J28" s="6" t="s">
        <v>1749</v>
      </c>
      <c r="K28" s="87" t="str">
        <f t="shared" si="0"/>
        <v>N/A</v>
      </c>
    </row>
    <row r="29" spans="1:11" x14ac:dyDescent="0.25">
      <c r="A29" s="84" t="s">
        <v>319</v>
      </c>
      <c r="B29" s="62" t="s">
        <v>213</v>
      </c>
      <c r="C29" s="5" t="s">
        <v>1749</v>
      </c>
      <c r="D29" s="5" t="str">
        <f t="shared" si="4"/>
        <v>N/A</v>
      </c>
      <c r="E29" s="5" t="s">
        <v>1749</v>
      </c>
      <c r="F29" s="5" t="str">
        <f t="shared" si="5"/>
        <v>N/A</v>
      </c>
      <c r="G29" s="5" t="s">
        <v>1749</v>
      </c>
      <c r="H29" s="5" t="str">
        <f t="shared" si="6"/>
        <v>N/A</v>
      </c>
      <c r="I29" s="6" t="s">
        <v>1749</v>
      </c>
      <c r="J29" s="6" t="s">
        <v>1749</v>
      </c>
      <c r="K29" s="87" t="str">
        <f t="shared" si="0"/>
        <v>N/A</v>
      </c>
    </row>
    <row r="30" spans="1:11" x14ac:dyDescent="0.25">
      <c r="A30" s="84" t="s">
        <v>831</v>
      </c>
      <c r="B30" s="62" t="s">
        <v>213</v>
      </c>
      <c r="C30" s="5" t="s">
        <v>1749</v>
      </c>
      <c r="D30" s="5" t="str">
        <f t="shared" si="4"/>
        <v>N/A</v>
      </c>
      <c r="E30" s="5" t="s">
        <v>1749</v>
      </c>
      <c r="F30" s="5" t="str">
        <f t="shared" si="5"/>
        <v>N/A</v>
      </c>
      <c r="G30" s="5" t="s">
        <v>1749</v>
      </c>
      <c r="H30" s="5" t="str">
        <f t="shared" si="6"/>
        <v>N/A</v>
      </c>
      <c r="I30" s="6" t="s">
        <v>1749</v>
      </c>
      <c r="J30" s="6" t="s">
        <v>1749</v>
      </c>
      <c r="K30" s="87" t="str">
        <f t="shared" si="0"/>
        <v>N/A</v>
      </c>
    </row>
    <row r="31" spans="1:11" x14ac:dyDescent="0.25">
      <c r="A31" s="83" t="s">
        <v>320</v>
      </c>
      <c r="B31" s="23" t="s">
        <v>213</v>
      </c>
      <c r="C31" s="5" t="s">
        <v>1749</v>
      </c>
      <c r="D31" s="5" t="str">
        <f t="shared" si="4"/>
        <v>N/A</v>
      </c>
      <c r="E31" s="5" t="s">
        <v>1749</v>
      </c>
      <c r="F31" s="5" t="str">
        <f t="shared" si="5"/>
        <v>N/A</v>
      </c>
      <c r="G31" s="5" t="s">
        <v>1749</v>
      </c>
      <c r="H31" s="5" t="str">
        <f t="shared" si="6"/>
        <v>N/A</v>
      </c>
      <c r="I31" s="6" t="s">
        <v>1749</v>
      </c>
      <c r="J31" s="6" t="s">
        <v>1749</v>
      </c>
      <c r="K31" s="87" t="str">
        <f t="shared" si="0"/>
        <v>N/A</v>
      </c>
    </row>
    <row r="32" spans="1:11" x14ac:dyDescent="0.25">
      <c r="A32" s="83" t="s">
        <v>321</v>
      </c>
      <c r="B32" s="23" t="s">
        <v>213</v>
      </c>
      <c r="C32" s="5" t="s">
        <v>1749</v>
      </c>
      <c r="D32" s="5" t="str">
        <f t="shared" si="4"/>
        <v>N/A</v>
      </c>
      <c r="E32" s="5" t="s">
        <v>1749</v>
      </c>
      <c r="F32" s="5" t="str">
        <f t="shared" si="5"/>
        <v>N/A</v>
      </c>
      <c r="G32" s="5" t="s">
        <v>1749</v>
      </c>
      <c r="H32" s="5" t="str">
        <f t="shared" si="6"/>
        <v>N/A</v>
      </c>
      <c r="I32" s="6" t="s">
        <v>1749</v>
      </c>
      <c r="J32" s="6" t="s">
        <v>1749</v>
      </c>
      <c r="K32" s="87" t="str">
        <f t="shared" si="0"/>
        <v>N/A</v>
      </c>
    </row>
    <row r="33" spans="1:11" x14ac:dyDescent="0.25">
      <c r="A33" s="84" t="s">
        <v>322</v>
      </c>
      <c r="B33" s="62" t="s">
        <v>213</v>
      </c>
      <c r="C33" s="5" t="s">
        <v>1749</v>
      </c>
      <c r="D33" s="5" t="str">
        <f t="shared" si="4"/>
        <v>N/A</v>
      </c>
      <c r="E33" s="5" t="s">
        <v>1749</v>
      </c>
      <c r="F33" s="5" t="str">
        <f t="shared" si="5"/>
        <v>N/A</v>
      </c>
      <c r="G33" s="5" t="s">
        <v>1749</v>
      </c>
      <c r="H33" s="5" t="str">
        <f t="shared" si="6"/>
        <v>N/A</v>
      </c>
      <c r="I33" s="6" t="s">
        <v>1749</v>
      </c>
      <c r="J33" s="6" t="s">
        <v>1749</v>
      </c>
      <c r="K33" s="87" t="str">
        <f t="shared" si="0"/>
        <v>N/A</v>
      </c>
    </row>
    <row r="34" spans="1:11" x14ac:dyDescent="0.25">
      <c r="A34" s="84" t="s">
        <v>323</v>
      </c>
      <c r="B34" s="62" t="s">
        <v>213</v>
      </c>
      <c r="C34" s="5" t="s">
        <v>1749</v>
      </c>
      <c r="D34" s="5" t="str">
        <f t="shared" si="4"/>
        <v>N/A</v>
      </c>
      <c r="E34" s="5" t="s">
        <v>1749</v>
      </c>
      <c r="F34" s="5" t="str">
        <f t="shared" si="5"/>
        <v>N/A</v>
      </c>
      <c r="G34" s="5" t="s">
        <v>1749</v>
      </c>
      <c r="H34" s="5" t="str">
        <f t="shared" si="6"/>
        <v>N/A</v>
      </c>
      <c r="I34" s="6" t="s">
        <v>1749</v>
      </c>
      <c r="J34" s="6" t="s">
        <v>1749</v>
      </c>
      <c r="K34" s="87" t="str">
        <f t="shared" si="0"/>
        <v>N/A</v>
      </c>
    </row>
    <row r="35" spans="1:11" x14ac:dyDescent="0.25">
      <c r="A35" s="84" t="s">
        <v>1704</v>
      </c>
      <c r="B35" s="62" t="s">
        <v>213</v>
      </c>
      <c r="C35" s="5" t="s">
        <v>1749</v>
      </c>
      <c r="D35" s="5" t="str">
        <f t="shared" si="4"/>
        <v>N/A</v>
      </c>
      <c r="E35" s="5" t="s">
        <v>1749</v>
      </c>
      <c r="F35" s="5" t="str">
        <f>IF($B35="N/A","N/A",IF(E35&lt;0,"No","Yes"))</f>
        <v>N/A</v>
      </c>
      <c r="G35" s="5" t="s">
        <v>1749</v>
      </c>
      <c r="H35" s="5" t="str">
        <f t="shared" si="6"/>
        <v>N/A</v>
      </c>
      <c r="I35" s="6" t="s">
        <v>1749</v>
      </c>
      <c r="J35" s="6" t="s">
        <v>1749</v>
      </c>
      <c r="K35" s="87" t="str">
        <f t="shared" si="0"/>
        <v>N/A</v>
      </c>
    </row>
    <row r="36" spans="1:11" x14ac:dyDescent="0.25">
      <c r="A36" s="85" t="s">
        <v>372</v>
      </c>
      <c r="B36" s="1" t="s">
        <v>213</v>
      </c>
      <c r="C36" s="4" t="s">
        <v>1749</v>
      </c>
      <c r="D36" s="5" t="str">
        <f t="shared" ref="D36:D39" si="7">IF($B36="N/A","N/A",IF(C36&lt;0,"No","Yes"))</f>
        <v>N/A</v>
      </c>
      <c r="E36" s="4" t="s">
        <v>1749</v>
      </c>
      <c r="F36" s="5" t="str">
        <f t="shared" ref="F36:F39" si="8">IF($B36="N/A","N/A",IF(E36&lt;0,"No","Yes"))</f>
        <v>N/A</v>
      </c>
      <c r="G36" s="4" t="s">
        <v>1749</v>
      </c>
      <c r="H36" s="5" t="str">
        <f t="shared" ref="H36:H39" si="9">IF($B36="N/A","N/A",IF(G36&lt;0,"No","Yes"))</f>
        <v>N/A</v>
      </c>
      <c r="I36" s="6" t="s">
        <v>1749</v>
      </c>
      <c r="J36" s="6" t="s">
        <v>1749</v>
      </c>
      <c r="K36" s="87" t="str">
        <f>IF(J36="Div by 0", "N/A", IF(J36="N/A","N/A", IF(J36&gt;30, "No", IF(J36&lt;-30, "No", "Yes"))))</f>
        <v>N/A</v>
      </c>
    </row>
    <row r="37" spans="1:11" x14ac:dyDescent="0.25">
      <c r="A37" s="85" t="s">
        <v>373</v>
      </c>
      <c r="B37" s="1" t="s">
        <v>213</v>
      </c>
      <c r="C37" s="4" t="s">
        <v>1749</v>
      </c>
      <c r="D37" s="5" t="str">
        <f t="shared" si="7"/>
        <v>N/A</v>
      </c>
      <c r="E37" s="4" t="s">
        <v>1749</v>
      </c>
      <c r="F37" s="5" t="str">
        <f t="shared" si="8"/>
        <v>N/A</v>
      </c>
      <c r="G37" s="4" t="s">
        <v>1749</v>
      </c>
      <c r="H37" s="5" t="str">
        <f t="shared" si="9"/>
        <v>N/A</v>
      </c>
      <c r="I37" s="6" t="s">
        <v>1749</v>
      </c>
      <c r="J37" s="6" t="s">
        <v>1749</v>
      </c>
      <c r="K37" s="87" t="str">
        <f>IF(J37="Div by 0", "N/A", IF(J37="N/A","N/A", IF(J37&gt;30, "No", IF(J37&lt;-30, "No", "Yes"))))</f>
        <v>N/A</v>
      </c>
    </row>
    <row r="38" spans="1:11" x14ac:dyDescent="0.25">
      <c r="A38" s="85" t="s">
        <v>374</v>
      </c>
      <c r="B38" s="1" t="s">
        <v>213</v>
      </c>
      <c r="C38" s="4" t="s">
        <v>1749</v>
      </c>
      <c r="D38" s="5" t="str">
        <f t="shared" si="7"/>
        <v>N/A</v>
      </c>
      <c r="E38" s="4" t="s">
        <v>1749</v>
      </c>
      <c r="F38" s="5" t="str">
        <f t="shared" si="8"/>
        <v>N/A</v>
      </c>
      <c r="G38" s="4" t="s">
        <v>1749</v>
      </c>
      <c r="H38" s="5" t="str">
        <f t="shared" si="9"/>
        <v>N/A</v>
      </c>
      <c r="I38" s="6" t="s">
        <v>1749</v>
      </c>
      <c r="J38" s="6" t="s">
        <v>1749</v>
      </c>
      <c r="K38" s="87" t="str">
        <f>IF(J38="Div by 0", "N/A", IF(J38="N/A","N/A", IF(J38&gt;30, "No", IF(J38&lt;-30, "No", "Yes"))))</f>
        <v>N/A</v>
      </c>
    </row>
    <row r="39" spans="1:11" x14ac:dyDescent="0.25">
      <c r="A39" s="102" t="s">
        <v>375</v>
      </c>
      <c r="B39" s="103" t="s">
        <v>213</v>
      </c>
      <c r="C39" s="100" t="s">
        <v>1749</v>
      </c>
      <c r="D39" s="96" t="str">
        <f t="shared" si="7"/>
        <v>N/A</v>
      </c>
      <c r="E39" s="100" t="s">
        <v>1749</v>
      </c>
      <c r="F39" s="96" t="str">
        <f t="shared" si="8"/>
        <v>N/A</v>
      </c>
      <c r="G39" s="100" t="s">
        <v>1749</v>
      </c>
      <c r="H39" s="96" t="str">
        <f t="shared" si="9"/>
        <v>N/A</v>
      </c>
      <c r="I39" s="97" t="s">
        <v>1749</v>
      </c>
      <c r="J39" s="97" t="s">
        <v>1749</v>
      </c>
      <c r="K39" s="98" t="str">
        <f>IF(J39="Div by 0", "N/A", IF(J39="N/A","N/A", IF(J39&gt;30, "No", IF(J39&lt;-30, "No", "Yes"))))</f>
        <v>N/A</v>
      </c>
    </row>
    <row r="40" spans="1:11" x14ac:dyDescent="0.25">
      <c r="A40" s="180" t="s">
        <v>1619</v>
      </c>
      <c r="B40" s="181"/>
      <c r="C40" s="181"/>
      <c r="D40" s="181"/>
      <c r="E40" s="181"/>
      <c r="F40" s="181"/>
      <c r="G40" s="181"/>
      <c r="H40" s="181"/>
      <c r="I40" s="181"/>
      <c r="J40" s="181"/>
      <c r="K40" s="182"/>
    </row>
    <row r="41" spans="1:11" x14ac:dyDescent="0.25">
      <c r="A41" s="170" t="s">
        <v>1617</v>
      </c>
      <c r="B41" s="171"/>
      <c r="C41" s="171"/>
      <c r="D41" s="171"/>
      <c r="E41" s="171"/>
      <c r="F41" s="171"/>
      <c r="G41" s="171"/>
      <c r="H41" s="171"/>
      <c r="I41" s="171"/>
      <c r="J41" s="171"/>
      <c r="K41" s="172"/>
    </row>
    <row r="42" spans="1:11" x14ac:dyDescent="0.25">
      <c r="A42" s="173" t="s">
        <v>1705</v>
      </c>
      <c r="B42" s="173"/>
      <c r="C42" s="173"/>
      <c r="D42" s="173"/>
      <c r="E42" s="173"/>
      <c r="F42" s="173"/>
      <c r="G42" s="173"/>
      <c r="H42" s="173"/>
      <c r="I42" s="173"/>
      <c r="J42" s="173"/>
      <c r="K42" s="174"/>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1738</v>
      </c>
      <c r="B1" s="162"/>
      <c r="C1" s="162"/>
      <c r="D1" s="162"/>
      <c r="E1" s="162"/>
      <c r="F1" s="162"/>
      <c r="G1" s="162"/>
      <c r="H1" s="162"/>
      <c r="I1" s="162"/>
      <c r="J1" s="162"/>
      <c r="K1" s="163"/>
    </row>
    <row r="2" spans="1:11" ht="13" x14ac:dyDescent="0.3">
      <c r="A2" s="167" t="s">
        <v>1565</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65.25" customHeight="1" x14ac:dyDescent="0.3">
      <c r="A5" s="90" t="s">
        <v>11</v>
      </c>
      <c r="B5" s="91" t="s">
        <v>212</v>
      </c>
      <c r="C5" s="91" t="s">
        <v>1702</v>
      </c>
      <c r="D5" s="91" t="s">
        <v>1747</v>
      </c>
      <c r="E5" s="91" t="s">
        <v>1717</v>
      </c>
      <c r="F5" s="91" t="s">
        <v>1746</v>
      </c>
      <c r="G5" s="91" t="s">
        <v>1741</v>
      </c>
      <c r="H5" s="91" t="s">
        <v>1742</v>
      </c>
      <c r="I5" s="92" t="s">
        <v>1745</v>
      </c>
      <c r="J5" s="92" t="s">
        <v>1744</v>
      </c>
      <c r="K5" s="93" t="s">
        <v>648</v>
      </c>
    </row>
    <row r="6" spans="1:11" s="17" customFormat="1" x14ac:dyDescent="0.25">
      <c r="A6" s="104" t="s">
        <v>342</v>
      </c>
      <c r="B6" s="5" t="s">
        <v>213</v>
      </c>
      <c r="C6" s="3">
        <v>7</v>
      </c>
      <c r="D6" s="5" t="s">
        <v>213</v>
      </c>
      <c r="E6" s="3">
        <v>7</v>
      </c>
      <c r="F6" s="5" t="s">
        <v>213</v>
      </c>
      <c r="G6" s="3">
        <v>7</v>
      </c>
      <c r="H6" s="5" t="s">
        <v>213</v>
      </c>
      <c r="I6" s="75" t="s">
        <v>213</v>
      </c>
      <c r="J6" s="75" t="s">
        <v>213</v>
      </c>
      <c r="K6" s="87" t="s">
        <v>213</v>
      </c>
    </row>
    <row r="7" spans="1:11" s="17" customFormat="1" x14ac:dyDescent="0.25">
      <c r="A7" s="104" t="s">
        <v>12</v>
      </c>
      <c r="B7" s="18" t="s">
        <v>213</v>
      </c>
      <c r="C7" s="19">
        <v>286584</v>
      </c>
      <c r="D7" s="20" t="str">
        <f>IF($B7="N/A","N/A",IF(C7&gt;15,"No",IF(C7&lt;-15,"No","Yes")))</f>
        <v>N/A</v>
      </c>
      <c r="E7" s="19">
        <v>312187</v>
      </c>
      <c r="F7" s="20" t="str">
        <f>IF($B7="N/A","N/A",IF(E7&gt;15,"No",IF(E7&lt;-15,"No","Yes")))</f>
        <v>N/A</v>
      </c>
      <c r="G7" s="19">
        <v>463104</v>
      </c>
      <c r="H7" s="20" t="str">
        <f>IF($B7="N/A","N/A",IF(G7&gt;15,"No",IF(G7&lt;-15,"No","Yes")))</f>
        <v>N/A</v>
      </c>
      <c r="I7" s="21">
        <v>8.9339999999999993</v>
      </c>
      <c r="J7" s="21">
        <v>48.34</v>
      </c>
      <c r="K7" s="88" t="str">
        <f t="shared" ref="K7:K24" si="0">IF(J7="Div by 0", "N/A", IF(J7="N/A","N/A", IF(J7&gt;30, "No", IF(J7&lt;-30, "No", "Yes"))))</f>
        <v>No</v>
      </c>
    </row>
    <row r="8" spans="1:11" x14ac:dyDescent="0.25">
      <c r="A8" s="104" t="s">
        <v>362</v>
      </c>
      <c r="B8" s="18" t="s">
        <v>213</v>
      </c>
      <c r="C8" s="22">
        <v>100</v>
      </c>
      <c r="D8" s="20" t="str">
        <f>IF($B8="N/A","N/A",IF(C8&gt;15,"No",IF(C8&lt;-15,"No","Yes")))</f>
        <v>N/A</v>
      </c>
      <c r="E8" s="22">
        <v>100</v>
      </c>
      <c r="F8" s="20" t="str">
        <f>IF($B8="N/A","N/A",IF(E8&gt;15,"No",IF(E8&lt;-15,"No","Yes")))</f>
        <v>N/A</v>
      </c>
      <c r="G8" s="22">
        <v>100</v>
      </c>
      <c r="H8" s="20" t="str">
        <f>IF($B8="N/A","N/A",IF(G8&gt;15,"No",IF(G8&lt;-15,"No","Yes")))</f>
        <v>N/A</v>
      </c>
      <c r="I8" s="21">
        <v>0</v>
      </c>
      <c r="J8" s="21">
        <v>0</v>
      </c>
      <c r="K8" s="88" t="str">
        <f t="shared" si="0"/>
        <v>Yes</v>
      </c>
    </row>
    <row r="9" spans="1:11" x14ac:dyDescent="0.25">
      <c r="A9" s="104" t="s">
        <v>119</v>
      </c>
      <c r="B9" s="23" t="s">
        <v>213</v>
      </c>
      <c r="C9" s="4">
        <v>0</v>
      </c>
      <c r="D9" s="5" t="str">
        <f>IF($B9="N/A","N/A",IF(C9&gt;15,"No",IF(C9&lt;-15,"No","Yes")))</f>
        <v>N/A</v>
      </c>
      <c r="E9" s="4">
        <v>0</v>
      </c>
      <c r="F9" s="5" t="str">
        <f>IF($B9="N/A","N/A",IF(E9&gt;15,"No",IF(E9&lt;-15,"No","Yes")))</f>
        <v>N/A</v>
      </c>
      <c r="G9" s="4">
        <v>0</v>
      </c>
      <c r="H9" s="5" t="str">
        <f>IF($B9="N/A","N/A",IF(G9&gt;15,"No",IF(G9&lt;-15,"No","Yes")))</f>
        <v>N/A</v>
      </c>
      <c r="I9" s="6" t="s">
        <v>1749</v>
      </c>
      <c r="J9" s="6" t="s">
        <v>1749</v>
      </c>
      <c r="K9" s="87" t="str">
        <f t="shared" si="0"/>
        <v>N/A</v>
      </c>
    </row>
    <row r="10" spans="1:11" x14ac:dyDescent="0.25">
      <c r="A10" s="104" t="s">
        <v>120</v>
      </c>
      <c r="B10" s="23"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7" t="str">
        <f t="shared" si="0"/>
        <v>N/A</v>
      </c>
    </row>
    <row r="11" spans="1:11" x14ac:dyDescent="0.25">
      <c r="A11" s="104" t="s">
        <v>834</v>
      </c>
      <c r="B11" s="23"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7" t="str">
        <f t="shared" si="0"/>
        <v>Yes</v>
      </c>
    </row>
    <row r="12" spans="1:11" x14ac:dyDescent="0.25">
      <c r="A12" s="104" t="s">
        <v>348</v>
      </c>
      <c r="B12" s="23"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87" t="str">
        <f t="shared" si="0"/>
        <v>N/A</v>
      </c>
    </row>
    <row r="13" spans="1:11" x14ac:dyDescent="0.25">
      <c r="A13" s="104" t="s">
        <v>835</v>
      </c>
      <c r="B13" s="23" t="s">
        <v>214</v>
      </c>
      <c r="C13" s="4">
        <v>99.759930771000001</v>
      </c>
      <c r="D13" s="5" t="str">
        <f t="shared" si="1"/>
        <v>Yes</v>
      </c>
      <c r="E13" s="4">
        <v>99.710109646000006</v>
      </c>
      <c r="F13" s="5" t="str">
        <f t="shared" si="2"/>
        <v>Yes</v>
      </c>
      <c r="G13" s="4">
        <v>99.997192854999994</v>
      </c>
      <c r="H13" s="5" t="str">
        <f t="shared" si="3"/>
        <v>Yes</v>
      </c>
      <c r="I13" s="6">
        <v>-0.05</v>
      </c>
      <c r="J13" s="6">
        <v>0.28789999999999999</v>
      </c>
      <c r="K13" s="87" t="str">
        <f t="shared" si="0"/>
        <v>Yes</v>
      </c>
    </row>
    <row r="14" spans="1:11" x14ac:dyDescent="0.25">
      <c r="A14" s="104" t="s">
        <v>13</v>
      </c>
      <c r="B14" s="23" t="s">
        <v>213</v>
      </c>
      <c r="C14" s="24">
        <v>286584</v>
      </c>
      <c r="D14" s="5" t="str">
        <f>IF($B14="N/A","N/A",IF(C14&gt;15,"No",IF(C14&lt;-15,"No","Yes")))</f>
        <v>N/A</v>
      </c>
      <c r="E14" s="24">
        <v>312187</v>
      </c>
      <c r="F14" s="5" t="str">
        <f>IF($B14="N/A","N/A",IF(E14&gt;15,"No",IF(E14&lt;-15,"No","Yes")))</f>
        <v>N/A</v>
      </c>
      <c r="G14" s="24">
        <v>463104</v>
      </c>
      <c r="H14" s="5" t="str">
        <f>IF($B14="N/A","N/A",IF(G14&gt;15,"No",IF(G14&lt;-15,"No","Yes")))</f>
        <v>N/A</v>
      </c>
      <c r="I14" s="6">
        <v>8.9339999999999993</v>
      </c>
      <c r="J14" s="6">
        <v>48.34</v>
      </c>
      <c r="K14" s="87" t="str">
        <f t="shared" si="0"/>
        <v>No</v>
      </c>
    </row>
    <row r="15" spans="1:11" x14ac:dyDescent="0.25">
      <c r="A15" s="104" t="s">
        <v>439</v>
      </c>
      <c r="B15" s="23" t="s">
        <v>215</v>
      </c>
      <c r="C15" s="4">
        <v>16.739245736000001</v>
      </c>
      <c r="D15" s="5" t="str">
        <f>IF($B15="N/A","N/A",IF(C15&gt;20,"No",IF(C15&lt;5,"No","Yes")))</f>
        <v>Yes</v>
      </c>
      <c r="E15" s="4">
        <v>16.395621855000002</v>
      </c>
      <c r="F15" s="5" t="str">
        <f>IF($B15="N/A","N/A",IF(E15&gt;20,"No",IF(E15&lt;5,"No","Yes")))</f>
        <v>Yes</v>
      </c>
      <c r="G15" s="4">
        <v>10.821975193</v>
      </c>
      <c r="H15" s="5" t="str">
        <f>IF($B15="N/A","N/A",IF(G15&gt;20,"No",IF(G15&lt;5,"No","Yes")))</f>
        <v>Yes</v>
      </c>
      <c r="I15" s="6">
        <v>-2.0499999999999998</v>
      </c>
      <c r="J15" s="6">
        <v>-34</v>
      </c>
      <c r="K15" s="87" t="str">
        <f t="shared" si="0"/>
        <v>No</v>
      </c>
    </row>
    <row r="16" spans="1:11" x14ac:dyDescent="0.25">
      <c r="A16" s="104" t="s">
        <v>440</v>
      </c>
      <c r="B16" s="18" t="s">
        <v>213</v>
      </c>
      <c r="C16" s="4">
        <v>83.260754263999999</v>
      </c>
      <c r="D16" s="5" t="str">
        <f>IF($B16="N/A","N/A",IF(C16&gt;15,"No",IF(C16&lt;-15,"No","Yes")))</f>
        <v>N/A</v>
      </c>
      <c r="E16" s="4">
        <v>83.604378144999998</v>
      </c>
      <c r="F16" s="5" t="str">
        <f>IF($B16="N/A","N/A",IF(E16&gt;15,"No",IF(E16&lt;-15,"No","Yes")))</f>
        <v>N/A</v>
      </c>
      <c r="G16" s="4">
        <v>89.178024807</v>
      </c>
      <c r="H16" s="5" t="str">
        <f>IF($B16="N/A","N/A",IF(G16&gt;15,"No",IF(G16&lt;-15,"No","Yes")))</f>
        <v>N/A</v>
      </c>
      <c r="I16" s="6">
        <v>0.41270000000000001</v>
      </c>
      <c r="J16" s="6">
        <v>6.6669999999999998</v>
      </c>
      <c r="K16" s="87" t="str">
        <f t="shared" si="0"/>
        <v>Yes</v>
      </c>
    </row>
    <row r="17" spans="1:11" x14ac:dyDescent="0.25">
      <c r="A17" s="104" t="s">
        <v>441</v>
      </c>
      <c r="B17" s="23" t="s">
        <v>235</v>
      </c>
      <c r="C17" s="4">
        <v>33.137230271</v>
      </c>
      <c r="D17" s="5" t="str">
        <f>IF($B17="N/A","N/A",IF(C17&gt;1,"Yes","No"))</f>
        <v>Yes</v>
      </c>
      <c r="E17" s="4">
        <v>23.280277525999999</v>
      </c>
      <c r="F17" s="5" t="str">
        <f>IF($B17="N/A","N/A",IF(E17&gt;1,"Yes","No"))</f>
        <v>Yes</v>
      </c>
      <c r="G17" s="4">
        <v>40.075015547</v>
      </c>
      <c r="H17" s="5" t="str">
        <f>IF($B17="N/A","N/A",IF(G17&gt;1,"Yes","No"))</f>
        <v>Yes</v>
      </c>
      <c r="I17" s="6">
        <v>-29.7</v>
      </c>
      <c r="J17" s="6">
        <v>72.14</v>
      </c>
      <c r="K17" s="87" t="str">
        <f t="shared" si="0"/>
        <v>No</v>
      </c>
    </row>
    <row r="18" spans="1:11" x14ac:dyDescent="0.25">
      <c r="A18" s="104" t="s">
        <v>857</v>
      </c>
      <c r="B18" s="23" t="s">
        <v>213</v>
      </c>
      <c r="C18" s="64">
        <v>6510.2021249999998</v>
      </c>
      <c r="D18" s="5" t="str">
        <f>IF($B18="N/A","N/A",IF(C18&gt;15,"No",IF(C18&lt;-15,"No","Yes")))</f>
        <v>N/A</v>
      </c>
      <c r="E18" s="64">
        <v>8482.9014420000003</v>
      </c>
      <c r="F18" s="5" t="str">
        <f>IF($B18="N/A","N/A",IF(E18&gt;15,"No",IF(E18&lt;-15,"No","Yes")))</f>
        <v>N/A</v>
      </c>
      <c r="G18" s="64">
        <v>5970.7223703999998</v>
      </c>
      <c r="H18" s="5" t="str">
        <f>IF($B18="N/A","N/A",IF(G18&gt;15,"No",IF(G18&lt;-15,"No","Yes")))</f>
        <v>N/A</v>
      </c>
      <c r="I18" s="6">
        <v>30.3</v>
      </c>
      <c r="J18" s="6">
        <v>-29.6</v>
      </c>
      <c r="K18" s="87" t="str">
        <f t="shared" si="0"/>
        <v>Yes</v>
      </c>
    </row>
    <row r="19" spans="1:11" x14ac:dyDescent="0.25">
      <c r="A19" s="86" t="s">
        <v>131</v>
      </c>
      <c r="B19" s="23" t="s">
        <v>213</v>
      </c>
      <c r="C19" s="24">
        <v>187</v>
      </c>
      <c r="D19" s="23" t="s">
        <v>213</v>
      </c>
      <c r="E19" s="24">
        <v>522</v>
      </c>
      <c r="F19" s="23" t="s">
        <v>213</v>
      </c>
      <c r="G19" s="24">
        <v>58</v>
      </c>
      <c r="H19" s="5" t="str">
        <f>IF($B19="N/A","N/A",IF(G19&gt;15,"No",IF(G19&lt;-15,"No","Yes")))</f>
        <v>N/A</v>
      </c>
      <c r="I19" s="6">
        <v>179.1</v>
      </c>
      <c r="J19" s="6">
        <v>-88.9</v>
      </c>
      <c r="K19" s="87" t="str">
        <f t="shared" si="0"/>
        <v>No</v>
      </c>
    </row>
    <row r="20" spans="1:11" x14ac:dyDescent="0.25">
      <c r="A20" s="86" t="s">
        <v>346</v>
      </c>
      <c r="B20" s="18" t="s">
        <v>213</v>
      </c>
      <c r="C20" s="4">
        <v>6.5251374799999998E-2</v>
      </c>
      <c r="D20" s="23" t="s">
        <v>213</v>
      </c>
      <c r="E20" s="4">
        <v>0.16720747499999999</v>
      </c>
      <c r="F20" s="23" t="s">
        <v>213</v>
      </c>
      <c r="G20" s="4">
        <v>1.25241846E-2</v>
      </c>
      <c r="H20" s="5" t="str">
        <f>IF($B20="N/A","N/A",IF(G20&gt;15,"No",IF(G20&lt;-15,"No","Yes")))</f>
        <v>N/A</v>
      </c>
      <c r="I20" s="6">
        <v>156.30000000000001</v>
      </c>
      <c r="J20" s="6">
        <v>-92.5</v>
      </c>
      <c r="K20" s="87" t="str">
        <f t="shared" si="0"/>
        <v>No</v>
      </c>
    </row>
    <row r="21" spans="1:11" ht="25" x14ac:dyDescent="0.25">
      <c r="A21" s="86" t="s">
        <v>836</v>
      </c>
      <c r="B21" s="23" t="s">
        <v>213</v>
      </c>
      <c r="C21" s="64">
        <v>6399.1604278000004</v>
      </c>
      <c r="D21" s="5" t="str">
        <f>IF($B21="N/A","N/A",IF(C21&gt;60,"No",IF(C21&lt;15,"No","Yes")))</f>
        <v>N/A</v>
      </c>
      <c r="E21" s="64">
        <v>15598.419540000001</v>
      </c>
      <c r="F21" s="5" t="str">
        <f>IF($B21="N/A","N/A",IF(E21&gt;60,"No",IF(E21&lt;15,"No","Yes")))</f>
        <v>N/A</v>
      </c>
      <c r="G21" s="64">
        <v>3441.1551724000001</v>
      </c>
      <c r="H21" s="5" t="str">
        <f>IF($B21="N/A","N/A",IF(G21&gt;60,"No",IF(G21&lt;15,"No","Yes")))</f>
        <v>N/A</v>
      </c>
      <c r="I21" s="6">
        <v>143.80000000000001</v>
      </c>
      <c r="J21" s="6">
        <v>-77.900000000000006</v>
      </c>
      <c r="K21" s="87" t="str">
        <f t="shared" si="0"/>
        <v>No</v>
      </c>
    </row>
    <row r="22" spans="1:11" x14ac:dyDescent="0.25">
      <c r="A22" s="86" t="s">
        <v>27</v>
      </c>
      <c r="B22" s="23" t="s">
        <v>217</v>
      </c>
      <c r="C22" s="24">
        <v>11</v>
      </c>
      <c r="D22" s="5" t="str">
        <f>IF($B22="N/A","N/A",IF(C22="N/A","N/A",IF(C22=0,"Yes","No")))</f>
        <v>No</v>
      </c>
      <c r="E22" s="24">
        <v>11</v>
      </c>
      <c r="F22" s="5" t="str">
        <f>IF($B22="N/A","N/A",IF(E22="N/A","N/A",IF(E22=0,"Yes","No")))</f>
        <v>No</v>
      </c>
      <c r="G22" s="24">
        <v>0</v>
      </c>
      <c r="H22" s="5" t="str">
        <f>IF($B22="N/A","N/A",IF(G22=0,"Yes","No"))</f>
        <v>Yes</v>
      </c>
      <c r="I22" s="6">
        <v>200</v>
      </c>
      <c r="J22" s="6">
        <v>-100</v>
      </c>
      <c r="K22" s="87" t="str">
        <f t="shared" si="0"/>
        <v>No</v>
      </c>
    </row>
    <row r="23" spans="1:11" x14ac:dyDescent="0.25">
      <c r="A23" s="86" t="s">
        <v>837</v>
      </c>
      <c r="B23" s="23"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7" t="str">
        <f t="shared" si="0"/>
        <v>N/A</v>
      </c>
    </row>
    <row r="24" spans="1:11" x14ac:dyDescent="0.25">
      <c r="A24" s="94" t="s">
        <v>818</v>
      </c>
      <c r="B24" s="95" t="s">
        <v>217</v>
      </c>
      <c r="C24" s="105">
        <v>0</v>
      </c>
      <c r="D24" s="96" t="str">
        <f t="shared" si="4"/>
        <v>Yes</v>
      </c>
      <c r="E24" s="105">
        <v>0</v>
      </c>
      <c r="F24" s="96" t="str">
        <f t="shared" si="5"/>
        <v>Yes</v>
      </c>
      <c r="G24" s="105">
        <v>0</v>
      </c>
      <c r="H24" s="96" t="str">
        <f t="shared" si="6"/>
        <v>Yes</v>
      </c>
      <c r="I24" s="97" t="s">
        <v>1749</v>
      </c>
      <c r="J24" s="97" t="s">
        <v>1749</v>
      </c>
      <c r="K24" s="98" t="str">
        <f t="shared" si="0"/>
        <v>N/A</v>
      </c>
    </row>
    <row r="25" spans="1:11" x14ac:dyDescent="0.25">
      <c r="A25" s="180" t="s">
        <v>1619</v>
      </c>
      <c r="B25" s="181"/>
      <c r="C25" s="181"/>
      <c r="D25" s="181"/>
      <c r="E25" s="181"/>
      <c r="F25" s="181"/>
      <c r="G25" s="181"/>
      <c r="H25" s="181"/>
      <c r="I25" s="181"/>
      <c r="J25" s="181"/>
      <c r="K25" s="182"/>
    </row>
    <row r="26" spans="1:11" x14ac:dyDescent="0.25">
      <c r="A26" s="170" t="s">
        <v>1617</v>
      </c>
      <c r="B26" s="171"/>
      <c r="C26" s="171"/>
      <c r="D26" s="171"/>
      <c r="E26" s="171"/>
      <c r="F26" s="171"/>
      <c r="G26" s="171"/>
      <c r="H26" s="171"/>
      <c r="I26" s="171"/>
      <c r="J26" s="171"/>
      <c r="K26" s="172"/>
    </row>
    <row r="27" spans="1:11" x14ac:dyDescent="0.25">
      <c r="A27" s="173" t="s">
        <v>1705</v>
      </c>
      <c r="B27" s="173"/>
      <c r="C27" s="173"/>
      <c r="D27" s="173"/>
      <c r="E27" s="173"/>
      <c r="F27" s="173"/>
      <c r="G27" s="173"/>
      <c r="H27" s="173"/>
      <c r="I27" s="173"/>
      <c r="J27" s="173"/>
      <c r="K27" s="17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1738</v>
      </c>
      <c r="B1" s="162"/>
      <c r="C1" s="162"/>
      <c r="D1" s="162"/>
      <c r="E1" s="162"/>
      <c r="F1" s="162"/>
      <c r="G1" s="162"/>
      <c r="H1" s="162"/>
      <c r="I1" s="162"/>
      <c r="J1" s="162"/>
      <c r="K1" s="163"/>
    </row>
    <row r="2" spans="1:11" ht="13" x14ac:dyDescent="0.3">
      <c r="A2" s="167" t="s">
        <v>1566</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1718</v>
      </c>
      <c r="I5" s="92" t="s">
        <v>1745</v>
      </c>
      <c r="J5" s="92" t="s">
        <v>1744</v>
      </c>
      <c r="K5" s="93" t="s">
        <v>648</v>
      </c>
    </row>
    <row r="6" spans="1:11" x14ac:dyDescent="0.25">
      <c r="A6" s="106" t="s">
        <v>12</v>
      </c>
      <c r="B6" s="23" t="s">
        <v>213</v>
      </c>
      <c r="C6" s="24">
        <v>238612</v>
      </c>
      <c r="D6" s="5" t="str">
        <f>IF($B6="N/A","N/A",IF(C6&gt;15,"No",IF(C6&lt;-15,"No","Yes")))</f>
        <v>N/A</v>
      </c>
      <c r="E6" s="24">
        <v>261002</v>
      </c>
      <c r="F6" s="5" t="str">
        <f>IF($B6="N/A","N/A",IF(E6&gt;15,"No",IF(E6&lt;-15,"No","Yes")))</f>
        <v>N/A</v>
      </c>
      <c r="G6" s="24">
        <v>412987</v>
      </c>
      <c r="H6" s="5" t="str">
        <f>IF($B6="N/A","N/A",IF(G6&gt;15,"No",IF(G6&lt;-15,"No","Yes")))</f>
        <v>N/A</v>
      </c>
      <c r="I6" s="6">
        <v>9.3829999999999991</v>
      </c>
      <c r="J6" s="6">
        <v>58.23</v>
      </c>
      <c r="K6" s="87" t="str">
        <f t="shared" ref="K6:K12" si="0">IF(J6="Div by 0", "N/A", IF(J6="N/A","N/A", IF(J6&gt;30, "No", IF(J6&lt;-30, "No", "Yes"))))</f>
        <v>No</v>
      </c>
    </row>
    <row r="7" spans="1:11" x14ac:dyDescent="0.25">
      <c r="A7" s="106" t="s">
        <v>30</v>
      </c>
      <c r="B7" s="23" t="s">
        <v>213</v>
      </c>
      <c r="C7" s="4">
        <v>100</v>
      </c>
      <c r="D7" s="5" t="str">
        <f>IF($B7="N/A","N/A",IF(C7&gt;15,"No",IF(C7&lt;-15,"No","Yes")))</f>
        <v>N/A</v>
      </c>
      <c r="E7" s="4">
        <v>100</v>
      </c>
      <c r="F7" s="5" t="str">
        <f>IF($B7="N/A","N/A",IF(E7&gt;15,"No",IF(E7&lt;-15,"No","Yes")))</f>
        <v>N/A</v>
      </c>
      <c r="G7" s="4">
        <v>100</v>
      </c>
      <c r="H7" s="5" t="str">
        <f>IF($B7="N/A","N/A",IF(G7&gt;15,"No",IF(G7&lt;-15,"No","Yes")))</f>
        <v>N/A</v>
      </c>
      <c r="I7" s="6">
        <v>0</v>
      </c>
      <c r="J7" s="6">
        <v>0</v>
      </c>
      <c r="K7" s="87" t="str">
        <f t="shared" si="0"/>
        <v>Yes</v>
      </c>
    </row>
    <row r="8" spans="1:11" x14ac:dyDescent="0.25">
      <c r="A8" s="106" t="s">
        <v>29</v>
      </c>
      <c r="B8" s="23" t="s">
        <v>217</v>
      </c>
      <c r="C8" s="4">
        <v>0</v>
      </c>
      <c r="D8" s="5" t="str">
        <f>IF($B8="N/A","N/A",IF(C8=0,"Yes","No"))</f>
        <v>Yes</v>
      </c>
      <c r="E8" s="4">
        <v>0</v>
      </c>
      <c r="F8" s="5" t="str">
        <f>IF($B8="N/A","N/A",IF(E8=0,"Yes","No"))</f>
        <v>Yes</v>
      </c>
      <c r="G8" s="4">
        <v>0</v>
      </c>
      <c r="H8" s="5" t="str">
        <f>IF($B8="N/A","N/A",IF(G8=0,"Yes","No"))</f>
        <v>Yes</v>
      </c>
      <c r="I8" s="6" t="s">
        <v>1749</v>
      </c>
      <c r="J8" s="6" t="s">
        <v>1749</v>
      </c>
      <c r="K8" s="87" t="str">
        <f t="shared" si="0"/>
        <v>N/A</v>
      </c>
    </row>
    <row r="9" spans="1:11" ht="25" x14ac:dyDescent="0.25">
      <c r="A9" s="106" t="s">
        <v>838</v>
      </c>
      <c r="B9" s="23" t="s">
        <v>236</v>
      </c>
      <c r="C9" s="25">
        <v>203.33296573999999</v>
      </c>
      <c r="D9" s="5" t="str">
        <f>IF($B9="N/A","N/A",IF(C9&gt;100,"No",IF(C9&lt;50,"No","Yes")))</f>
        <v>No</v>
      </c>
      <c r="E9" s="25">
        <v>202.90979329000001</v>
      </c>
      <c r="F9" s="5" t="str">
        <f>IF($B9="N/A","N/A",IF(E9&gt;100,"No",IF(E9&lt;50,"No","Yes")))</f>
        <v>No</v>
      </c>
      <c r="G9" s="25">
        <v>200.83719478</v>
      </c>
      <c r="H9" s="5" t="str">
        <f>IF($B9="N/A","N/A",IF(G9&gt;100,"No",IF(G9&lt;50,"No","Yes")))</f>
        <v>No</v>
      </c>
      <c r="I9" s="6">
        <v>-0.20799999999999999</v>
      </c>
      <c r="J9" s="6">
        <v>-1.02</v>
      </c>
      <c r="K9" s="87" t="str">
        <f t="shared" si="0"/>
        <v>Yes</v>
      </c>
    </row>
    <row r="10" spans="1:11" ht="25" x14ac:dyDescent="0.25">
      <c r="A10" s="106" t="s">
        <v>839</v>
      </c>
      <c r="B10" s="23" t="s">
        <v>213</v>
      </c>
      <c r="C10" s="25">
        <v>769.05990488999998</v>
      </c>
      <c r="D10" s="5" t="str">
        <f>IF($B10="N/A","N/A",IF(C10&gt;15,"No",IF(C10&lt;-15,"No","Yes")))</f>
        <v>N/A</v>
      </c>
      <c r="E10" s="25">
        <v>783.05994874999999</v>
      </c>
      <c r="F10" s="5" t="str">
        <f>IF($B10="N/A","N/A",IF(E10&gt;15,"No",IF(E10&lt;-15,"No","Yes")))</f>
        <v>N/A</v>
      </c>
      <c r="G10" s="25">
        <v>644.03579418000004</v>
      </c>
      <c r="H10" s="5" t="str">
        <f>IF($B10="N/A","N/A",IF(G10&gt;15,"No",IF(G10&lt;-15,"No","Yes")))</f>
        <v>N/A</v>
      </c>
      <c r="I10" s="6">
        <v>1.82</v>
      </c>
      <c r="J10" s="6">
        <v>-17.8</v>
      </c>
      <c r="K10" s="87" t="str">
        <f t="shared" si="0"/>
        <v>Yes</v>
      </c>
    </row>
    <row r="11" spans="1:11" ht="25" x14ac:dyDescent="0.25">
      <c r="A11" s="106" t="s">
        <v>840</v>
      </c>
      <c r="B11" s="23" t="s">
        <v>213</v>
      </c>
      <c r="C11" s="25">
        <v>1382.3639839</v>
      </c>
      <c r="D11" s="5" t="str">
        <f>IF($B11="N/A","N/A",IF(C11&gt;15,"No",IF(C11&lt;-15,"No","Yes")))</f>
        <v>N/A</v>
      </c>
      <c r="E11" s="25">
        <v>1451.2915961000001</v>
      </c>
      <c r="F11" s="5" t="str">
        <f>IF($B11="N/A","N/A",IF(E11&gt;15,"No",IF(E11&lt;-15,"No","Yes")))</f>
        <v>N/A</v>
      </c>
      <c r="G11" s="25">
        <v>1496.2616378</v>
      </c>
      <c r="H11" s="5" t="str">
        <f>IF($B11="N/A","N/A",IF(G11&gt;15,"No",IF(G11&lt;-15,"No","Yes")))</f>
        <v>N/A</v>
      </c>
      <c r="I11" s="6">
        <v>4.9859999999999998</v>
      </c>
      <c r="J11" s="6">
        <v>3.0990000000000002</v>
      </c>
      <c r="K11" s="87" t="str">
        <f t="shared" si="0"/>
        <v>Yes</v>
      </c>
    </row>
    <row r="12" spans="1:11" ht="25" x14ac:dyDescent="0.25">
      <c r="A12" s="106" t="s">
        <v>841</v>
      </c>
      <c r="B12" s="23" t="s">
        <v>213</v>
      </c>
      <c r="C12" s="25">
        <v>1855.9548646999999</v>
      </c>
      <c r="D12" s="5" t="str">
        <f>IF($B12="N/A","N/A",IF(C12&gt;15,"No",IF(C12&lt;-15,"No","Yes")))</f>
        <v>N/A</v>
      </c>
      <c r="E12" s="25">
        <v>2192.9422611999998</v>
      </c>
      <c r="F12" s="5" t="str">
        <f>IF($B12="N/A","N/A",IF(E12&gt;15,"No",IF(E12&lt;-15,"No","Yes")))</f>
        <v>N/A</v>
      </c>
      <c r="G12" s="25">
        <v>1161.9816020000001</v>
      </c>
      <c r="H12" s="5" t="str">
        <f>IF($B12="N/A","N/A",IF(G12&gt;15,"No",IF(G12&lt;-15,"No","Yes")))</f>
        <v>N/A</v>
      </c>
      <c r="I12" s="6">
        <v>18.16</v>
      </c>
      <c r="J12" s="6">
        <v>-47</v>
      </c>
      <c r="K12" s="87" t="str">
        <f t="shared" si="0"/>
        <v>No</v>
      </c>
    </row>
    <row r="13" spans="1:11" x14ac:dyDescent="0.25">
      <c r="A13" s="106" t="s">
        <v>650</v>
      </c>
      <c r="B13" s="23" t="s">
        <v>237</v>
      </c>
      <c r="C13" s="4">
        <v>93.281561698000004</v>
      </c>
      <c r="D13" s="5" t="str">
        <f>IF($B13="N/A","N/A",IF(C13&gt;99,"No",IF(C13&lt;75,"No","Yes")))</f>
        <v>Yes</v>
      </c>
      <c r="E13" s="4">
        <v>91.229185982999994</v>
      </c>
      <c r="F13" s="5" t="str">
        <f>IF($B13="N/A","N/A",IF(E13&gt;99,"No",IF(E13&lt;75,"No","Yes")))</f>
        <v>Yes</v>
      </c>
      <c r="G13" s="4">
        <v>95.348764005000007</v>
      </c>
      <c r="H13" s="5" t="str">
        <f>IF($B13="N/A","N/A",IF(G13&gt;99,"No",IF(G13&lt;75,"No","Yes")))</f>
        <v>Yes</v>
      </c>
      <c r="I13" s="6">
        <v>-2.2000000000000002</v>
      </c>
      <c r="J13" s="6">
        <v>4.516</v>
      </c>
      <c r="K13" s="87" t="str">
        <f t="shared" ref="K13:K24" si="1">IF(J13="Div by 0", "N/A", IF(J13="N/A","N/A", IF(J13&gt;30, "No", IF(J13&lt;-30, "No", "Yes"))))</f>
        <v>Yes</v>
      </c>
    </row>
    <row r="14" spans="1:11" x14ac:dyDescent="0.25">
      <c r="A14" s="106" t="s">
        <v>492</v>
      </c>
      <c r="B14" s="23" t="s">
        <v>213</v>
      </c>
      <c r="C14" s="5">
        <v>99.999101451000001</v>
      </c>
      <c r="D14" s="5" t="str">
        <f>IF($B14="N/A","N/A",IF(C14&gt;15,"No",IF(C14&lt;-15,"No","Yes")))</f>
        <v>N/A</v>
      </c>
      <c r="E14" s="5">
        <v>100</v>
      </c>
      <c r="F14" s="5" t="str">
        <f>IF($B14="N/A","N/A",IF(E14&gt;15,"No",IF(E14&lt;-15,"No","Yes")))</f>
        <v>N/A</v>
      </c>
      <c r="G14" s="5">
        <v>98.162416386999993</v>
      </c>
      <c r="H14" s="5" t="str">
        <f>IF($B14="N/A","N/A",IF(G14&gt;15,"No",IF(G14&lt;-15,"No","Yes")))</f>
        <v>N/A</v>
      </c>
      <c r="I14" s="6">
        <v>8.9999999999999998E-4</v>
      </c>
      <c r="J14" s="6">
        <v>-1.84</v>
      </c>
      <c r="K14" s="87" t="str">
        <f t="shared" si="1"/>
        <v>Yes</v>
      </c>
    </row>
    <row r="15" spans="1:11" x14ac:dyDescent="0.25">
      <c r="A15" s="106" t="s">
        <v>842</v>
      </c>
      <c r="B15" s="23" t="s">
        <v>213</v>
      </c>
      <c r="C15" s="24">
        <v>27.760669245999999</v>
      </c>
      <c r="D15" s="5" t="str">
        <f>IF($B15="N/A","N/A",IF(C15&gt;15,"No",IF(C15&lt;-15,"No","Yes")))</f>
        <v>N/A</v>
      </c>
      <c r="E15" s="6">
        <v>27.820692117</v>
      </c>
      <c r="F15" s="5" t="str">
        <f>IF($B15="N/A","N/A",IF(E15&gt;15,"No",IF(E15&lt;-15,"No","Yes")))</f>
        <v>N/A</v>
      </c>
      <c r="G15" s="6">
        <v>27.866940720999999</v>
      </c>
      <c r="H15" s="5" t="str">
        <f>IF($B15="N/A","N/A",IF(G15&gt;15,"No",IF(G15&lt;-15,"No","Yes")))</f>
        <v>N/A</v>
      </c>
      <c r="I15" s="6">
        <v>0.2162</v>
      </c>
      <c r="J15" s="6">
        <v>0.16619999999999999</v>
      </c>
      <c r="K15" s="87" t="str">
        <f t="shared" si="1"/>
        <v>Yes</v>
      </c>
    </row>
    <row r="16" spans="1:11" x14ac:dyDescent="0.25">
      <c r="A16" s="107" t="s">
        <v>651</v>
      </c>
      <c r="B16" s="31" t="s">
        <v>238</v>
      </c>
      <c r="C16" s="5">
        <v>5.2109701104999999</v>
      </c>
      <c r="D16" s="5" t="str">
        <f>IF($B16="N/A","N/A",IF(C16&gt;20,"No",IF(C16&lt;=0,"No","Yes")))</f>
        <v>Yes</v>
      </c>
      <c r="E16" s="5">
        <v>7.2229331576</v>
      </c>
      <c r="F16" s="5" t="str">
        <f>IF($B16="N/A","N/A",IF(E16&gt;20,"No",IF(E16&lt;=0,"No","Yes")))</f>
        <v>Yes</v>
      </c>
      <c r="G16" s="5">
        <v>3.7725158419000002</v>
      </c>
      <c r="H16" s="5" t="str">
        <f>IF($B16="N/A","N/A",IF(G16&gt;20,"No",IF(G16&lt;=0,"No","Yes")))</f>
        <v>Yes</v>
      </c>
      <c r="I16" s="6">
        <v>38.61</v>
      </c>
      <c r="J16" s="6">
        <v>-47.8</v>
      </c>
      <c r="K16" s="87" t="str">
        <f t="shared" si="1"/>
        <v>No</v>
      </c>
    </row>
    <row r="17" spans="1:11" x14ac:dyDescent="0.25">
      <c r="A17" s="107" t="s">
        <v>369</v>
      </c>
      <c r="B17" s="23" t="s">
        <v>213</v>
      </c>
      <c r="C17" s="5">
        <v>100</v>
      </c>
      <c r="D17" s="5" t="str">
        <f>IF($B17="N/A","N/A",IF(C17&gt;15,"No",IF(C17&lt;-15,"No","Yes")))</f>
        <v>N/A</v>
      </c>
      <c r="E17" s="5">
        <v>100</v>
      </c>
      <c r="F17" s="5" t="str">
        <f>IF($B17="N/A","N/A",IF(E17&gt;15,"No",IF(E17&lt;-15,"No","Yes")))</f>
        <v>N/A</v>
      </c>
      <c r="G17" s="5">
        <v>98.459563543000002</v>
      </c>
      <c r="H17" s="5" t="str">
        <f>IF($B17="N/A","N/A",IF(G17&gt;15,"No",IF(G17&lt;-15,"No","Yes")))</f>
        <v>N/A</v>
      </c>
      <c r="I17" s="6">
        <v>0</v>
      </c>
      <c r="J17" s="6">
        <v>-1.54</v>
      </c>
      <c r="K17" s="87" t="str">
        <f t="shared" si="1"/>
        <v>Yes</v>
      </c>
    </row>
    <row r="18" spans="1:11" x14ac:dyDescent="0.25">
      <c r="A18" s="107" t="s">
        <v>843</v>
      </c>
      <c r="B18" s="23" t="s">
        <v>213</v>
      </c>
      <c r="C18" s="6">
        <v>27.649589834</v>
      </c>
      <c r="D18" s="5" t="str">
        <f>IF($B18="N/A","N/A",IF(C18&gt;15,"No",IF(C18&lt;-15,"No","Yes")))</f>
        <v>N/A</v>
      </c>
      <c r="E18" s="6">
        <v>28.088213452000002</v>
      </c>
      <c r="F18" s="5" t="str">
        <f>IF($B18="N/A","N/A",IF(E18&gt;15,"No",IF(E18&lt;-15,"No","Yes")))</f>
        <v>N/A</v>
      </c>
      <c r="G18" s="6">
        <v>27.800912647000001</v>
      </c>
      <c r="H18" s="5" t="str">
        <f>IF($B18="N/A","N/A",IF(G18&gt;15,"No",IF(G18&lt;-15,"No","Yes")))</f>
        <v>N/A</v>
      </c>
      <c r="I18" s="6">
        <v>1.5860000000000001</v>
      </c>
      <c r="J18" s="6">
        <v>-1.02</v>
      </c>
      <c r="K18" s="87" t="str">
        <f t="shared" si="1"/>
        <v>Yes</v>
      </c>
    </row>
    <row r="19" spans="1:11" x14ac:dyDescent="0.25">
      <c r="A19" s="106" t="s">
        <v>652</v>
      </c>
      <c r="B19" s="31" t="s">
        <v>239</v>
      </c>
      <c r="C19" s="5">
        <v>0.1152498617</v>
      </c>
      <c r="D19" s="5" t="str">
        <f>IF($B19="N/A","N/A",IF(C19&gt;10,"No",IF(C19&lt;=0,"No","Yes")))</f>
        <v>Yes</v>
      </c>
      <c r="E19" s="5">
        <v>0.132566034</v>
      </c>
      <c r="F19" s="5" t="str">
        <f>IF($B19="N/A","N/A",IF(E19&gt;10,"No",IF(E19&lt;=0,"No","Yes")))</f>
        <v>Yes</v>
      </c>
      <c r="G19" s="5">
        <v>0.1007295629</v>
      </c>
      <c r="H19" s="5" t="str">
        <f>IF($B19="N/A","N/A",IF(G19&gt;10,"No",IF(G19&lt;=0,"No","Yes")))</f>
        <v>Yes</v>
      </c>
      <c r="I19" s="6">
        <v>15.02</v>
      </c>
      <c r="J19" s="6">
        <v>-24</v>
      </c>
      <c r="K19" s="87" t="str">
        <f t="shared" si="1"/>
        <v>Yes</v>
      </c>
    </row>
    <row r="20" spans="1:11" x14ac:dyDescent="0.25">
      <c r="A20" s="106" t="s">
        <v>129</v>
      </c>
      <c r="B20" s="23"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87" t="str">
        <f t="shared" si="1"/>
        <v>Yes</v>
      </c>
    </row>
    <row r="21" spans="1:11" x14ac:dyDescent="0.25">
      <c r="A21" s="106" t="s">
        <v>844</v>
      </c>
      <c r="B21" s="23" t="s">
        <v>213</v>
      </c>
      <c r="C21" s="6">
        <v>34.247272727000002</v>
      </c>
      <c r="D21" s="5" t="str">
        <f>IF($B21="N/A","N/A",IF(C21&gt;15,"No",IF(C21&lt;-15,"No","Yes")))</f>
        <v>N/A</v>
      </c>
      <c r="E21" s="6">
        <v>28.991329480000001</v>
      </c>
      <c r="F21" s="5" t="str">
        <f>IF($B21="N/A","N/A",IF(E21&gt;15,"No",IF(E21&lt;-15,"No","Yes")))</f>
        <v>N/A</v>
      </c>
      <c r="G21" s="6">
        <v>28.298076923</v>
      </c>
      <c r="H21" s="5" t="str">
        <f>IF($B21="N/A","N/A",IF(G21&gt;15,"No",IF(G21&lt;-15,"No","Yes")))</f>
        <v>N/A</v>
      </c>
      <c r="I21" s="6">
        <v>-15.3</v>
      </c>
      <c r="J21" s="6">
        <v>-2.39</v>
      </c>
      <c r="K21" s="87" t="str">
        <f t="shared" si="1"/>
        <v>Yes</v>
      </c>
    </row>
    <row r="22" spans="1:11" x14ac:dyDescent="0.25">
      <c r="A22" s="106" t="s">
        <v>1681</v>
      </c>
      <c r="B22" s="31" t="s">
        <v>224</v>
      </c>
      <c r="C22" s="5">
        <v>1.3922183292999999</v>
      </c>
      <c r="D22" s="5" t="str">
        <f>IF($B22="N/A","N/A",IF(C22&gt;5,"No",IF(C22&lt;=0,"No","Yes")))</f>
        <v>Yes</v>
      </c>
      <c r="E22" s="5">
        <v>1.4153148252000001</v>
      </c>
      <c r="F22" s="5" t="str">
        <f>IF($B22="N/A","N/A",IF(E22&gt;5,"No",IF(E22&lt;=0,"No","Yes")))</f>
        <v>Yes</v>
      </c>
      <c r="G22" s="5">
        <v>0.77799059049999997</v>
      </c>
      <c r="H22" s="5" t="str">
        <f>IF($B22="N/A","N/A",IF(G22&gt;5,"No",IF(G22&lt;=0,"No","Yes")))</f>
        <v>Yes</v>
      </c>
      <c r="I22" s="6">
        <v>1.659</v>
      </c>
      <c r="J22" s="6">
        <v>-45</v>
      </c>
      <c r="K22" s="87" t="str">
        <f t="shared" si="1"/>
        <v>No</v>
      </c>
    </row>
    <row r="23" spans="1:11" x14ac:dyDescent="0.25">
      <c r="A23" s="106" t="s">
        <v>130</v>
      </c>
      <c r="B23" s="23" t="s">
        <v>213</v>
      </c>
      <c r="C23" s="5">
        <v>100</v>
      </c>
      <c r="D23" s="5" t="str">
        <f>IF($B23="N/A","N/A",IF(C23&gt;15,"No",IF(C23&lt;-15,"No","Yes")))</f>
        <v>N/A</v>
      </c>
      <c r="E23" s="5">
        <v>91.553871142000006</v>
      </c>
      <c r="F23" s="5" t="str">
        <f>IF($B23="N/A","N/A",IF(E23&gt;15,"No",IF(E23&lt;-15,"No","Yes")))</f>
        <v>N/A</v>
      </c>
      <c r="G23" s="5">
        <v>27.419856832000001</v>
      </c>
      <c r="H23" s="5" t="str">
        <f>IF($B23="N/A","N/A",IF(G23&gt;15,"No",IF(G23&lt;-15,"No","Yes")))</f>
        <v>N/A</v>
      </c>
      <c r="I23" s="6">
        <v>-8.4499999999999993</v>
      </c>
      <c r="J23" s="6">
        <v>-70.099999999999994</v>
      </c>
      <c r="K23" s="87" t="str">
        <f t="shared" si="1"/>
        <v>No</v>
      </c>
    </row>
    <row r="24" spans="1:11" x14ac:dyDescent="0.25">
      <c r="A24" s="106" t="s">
        <v>845</v>
      </c>
      <c r="B24" s="23" t="s">
        <v>213</v>
      </c>
      <c r="C24" s="6">
        <v>8.5301023479999998</v>
      </c>
      <c r="D24" s="5" t="str">
        <f>IF($B24="N/A","N/A",IF(C24&gt;15,"No",IF(C24&lt;-15,"No","Yes")))</f>
        <v>N/A</v>
      </c>
      <c r="E24" s="6">
        <v>17.237433470999999</v>
      </c>
      <c r="F24" s="5" t="str">
        <f>IF($B24="N/A","N/A",IF(E24&gt;15,"No",IF(E24&lt;-15,"No","Yes")))</f>
        <v>N/A</v>
      </c>
      <c r="G24" s="6">
        <v>14.128263337</v>
      </c>
      <c r="H24" s="5" t="str">
        <f>IF($B24="N/A","N/A",IF(G24&gt;15,"No",IF(G24&lt;-15,"No","Yes")))</f>
        <v>N/A</v>
      </c>
      <c r="I24" s="6">
        <v>102.1</v>
      </c>
      <c r="J24" s="6">
        <v>-18</v>
      </c>
      <c r="K24" s="87" t="str">
        <f t="shared" si="1"/>
        <v>Yes</v>
      </c>
    </row>
    <row r="25" spans="1:11" x14ac:dyDescent="0.25">
      <c r="A25" s="106" t="s">
        <v>15</v>
      </c>
      <c r="B25" s="23" t="s">
        <v>240</v>
      </c>
      <c r="C25" s="5">
        <v>1.6763616246999999</v>
      </c>
      <c r="D25" s="5" t="str">
        <f>IF($B25="N/A","N/A",IF(C25&gt;20,"No",IF(C25&lt;1,"No","Yes")))</f>
        <v>Yes</v>
      </c>
      <c r="E25" s="5">
        <v>1.7812124045</v>
      </c>
      <c r="F25" s="5" t="str">
        <f>IF($B25="N/A","N/A",IF(E25&gt;20,"No",IF(E25&lt;1,"No","Yes")))</f>
        <v>Yes</v>
      </c>
      <c r="G25" s="5">
        <v>1.4261950134000001</v>
      </c>
      <c r="H25" s="5" t="str">
        <f>IF($B25="N/A","N/A",IF(G25&gt;20,"No",IF(G25&lt;1,"No","Yes")))</f>
        <v>Yes</v>
      </c>
      <c r="I25" s="6">
        <v>6.2549999999999999</v>
      </c>
      <c r="J25" s="6">
        <v>-19.899999999999999</v>
      </c>
      <c r="K25" s="87" t="str">
        <f t="shared" ref="K25:K34" si="2">IF(J25="Div by 0", "N/A", IF(J25="N/A","N/A", IF(J25&gt;30, "No", IF(J25&lt;-30, "No", "Yes"))))</f>
        <v>Yes</v>
      </c>
    </row>
    <row r="26" spans="1:11" x14ac:dyDescent="0.25">
      <c r="A26" s="106" t="s">
        <v>159</v>
      </c>
      <c r="B26" s="23"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7" t="str">
        <f t="shared" si="2"/>
        <v>Yes</v>
      </c>
    </row>
    <row r="27" spans="1:11" x14ac:dyDescent="0.25">
      <c r="A27" s="106" t="s">
        <v>32</v>
      </c>
      <c r="B27" s="23"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7" t="str">
        <f t="shared" si="2"/>
        <v>Yes</v>
      </c>
    </row>
    <row r="28" spans="1:11" x14ac:dyDescent="0.25">
      <c r="A28" s="106" t="s">
        <v>846</v>
      </c>
      <c r="B28" s="23" t="s">
        <v>226</v>
      </c>
      <c r="C28" s="5">
        <v>12.313714314</v>
      </c>
      <c r="D28" s="5" t="str">
        <f>IF($B28="N/A","N/A",IF(C28&gt;30,"No",IF(C28&lt;5,"No","Yes")))</f>
        <v>Yes</v>
      </c>
      <c r="E28" s="5">
        <v>11.059685366</v>
      </c>
      <c r="F28" s="5" t="str">
        <f>IF($B28="N/A","N/A",IF(E28&gt;30,"No",IF(E28&lt;5,"No","Yes")))</f>
        <v>Yes</v>
      </c>
      <c r="G28" s="5">
        <v>11.507384010000001</v>
      </c>
      <c r="H28" s="5" t="str">
        <f>IF($B28="N/A","N/A",IF(G28&gt;30,"No",IF(G28&lt;5,"No","Yes")))</f>
        <v>Yes</v>
      </c>
      <c r="I28" s="6">
        <v>-10.199999999999999</v>
      </c>
      <c r="J28" s="6">
        <v>4.048</v>
      </c>
      <c r="K28" s="87" t="str">
        <f t="shared" si="2"/>
        <v>Yes</v>
      </c>
    </row>
    <row r="29" spans="1:11" x14ac:dyDescent="0.25">
      <c r="A29" s="106" t="s">
        <v>847</v>
      </c>
      <c r="B29" s="23" t="s">
        <v>227</v>
      </c>
      <c r="C29" s="5">
        <v>44.433222135000001</v>
      </c>
      <c r="D29" s="5" t="str">
        <f>IF($B29="N/A","N/A",IF(C29&gt;75,"No",IF(C29&lt;15,"No","Yes")))</f>
        <v>Yes</v>
      </c>
      <c r="E29" s="5">
        <v>44.228779856000003</v>
      </c>
      <c r="F29" s="5" t="str">
        <f>IF($B29="N/A","N/A",IF(E29&gt;75,"No",IF(E29&lt;15,"No","Yes")))</f>
        <v>Yes</v>
      </c>
      <c r="G29" s="5">
        <v>40.707576752000001</v>
      </c>
      <c r="H29" s="5" t="str">
        <f>IF($B29="N/A","N/A",IF(G29&gt;75,"No",IF(G29&lt;15,"No","Yes")))</f>
        <v>Yes</v>
      </c>
      <c r="I29" s="6">
        <v>-0.46</v>
      </c>
      <c r="J29" s="6">
        <v>-7.96</v>
      </c>
      <c r="K29" s="87" t="str">
        <f t="shared" si="2"/>
        <v>Yes</v>
      </c>
    </row>
    <row r="30" spans="1:11" x14ac:dyDescent="0.25">
      <c r="A30" s="106" t="s">
        <v>848</v>
      </c>
      <c r="B30" s="23" t="s">
        <v>228</v>
      </c>
      <c r="C30" s="5">
        <v>43.253063550999997</v>
      </c>
      <c r="D30" s="5" t="str">
        <f>IF($B30="N/A","N/A",IF(C30&gt;70,"No",IF(C30&lt;25,"No","Yes")))</f>
        <v>Yes</v>
      </c>
      <c r="E30" s="5">
        <v>44.711534778000001</v>
      </c>
      <c r="F30" s="5" t="str">
        <f>IF($B30="N/A","N/A",IF(E30&gt;70,"No",IF(E30&lt;25,"No","Yes")))</f>
        <v>Yes</v>
      </c>
      <c r="G30" s="5">
        <v>45.574073759999997</v>
      </c>
      <c r="H30" s="5" t="str">
        <f>IF($B30="N/A","N/A",IF(G30&gt;70,"No",IF(G30&lt;25,"No","Yes")))</f>
        <v>Yes</v>
      </c>
      <c r="I30" s="6">
        <v>3.3719999999999999</v>
      </c>
      <c r="J30" s="6">
        <v>1.929</v>
      </c>
      <c r="K30" s="87" t="str">
        <f t="shared" si="2"/>
        <v>Yes</v>
      </c>
    </row>
    <row r="31" spans="1:11" x14ac:dyDescent="0.25">
      <c r="A31" s="106" t="s">
        <v>160</v>
      </c>
      <c r="B31" s="23" t="s">
        <v>214</v>
      </c>
      <c r="C31" s="5">
        <v>99.996647276999994</v>
      </c>
      <c r="D31" s="5" t="str">
        <f>IF($B31="N/A","N/A",IF(C31&gt;100,"No",IF(C31&lt;95,"No","Yes")))</f>
        <v>Yes</v>
      </c>
      <c r="E31" s="5">
        <v>99.998850583999996</v>
      </c>
      <c r="F31" s="5" t="str">
        <f>IF($B31="N/A","N/A",IF(E31&gt;100,"No",IF(E31&lt;95,"No","Yes")))</f>
        <v>Yes</v>
      </c>
      <c r="G31" s="5">
        <v>99.999757861999996</v>
      </c>
      <c r="H31" s="5" t="str">
        <f>IF($B31="N/A","N/A",IF(G31&gt;100,"No",IF(G31&lt;95,"No","Yes")))</f>
        <v>Yes</v>
      </c>
      <c r="I31" s="6">
        <v>2.2000000000000001E-3</v>
      </c>
      <c r="J31" s="6">
        <v>8.9999999999999998E-4</v>
      </c>
      <c r="K31" s="87" t="str">
        <f t="shared" si="2"/>
        <v>Yes</v>
      </c>
    </row>
    <row r="32" spans="1:11" x14ac:dyDescent="0.25">
      <c r="A32" s="85" t="s">
        <v>372</v>
      </c>
      <c r="B32" s="23" t="s">
        <v>241</v>
      </c>
      <c r="C32" s="5">
        <v>1.3708447185999999</v>
      </c>
      <c r="D32" s="5" t="str">
        <f>IF($B32="N/A","N/A",IF(C32&gt;5,"No",IF(C32&lt;1,"No","Yes")))</f>
        <v>Yes</v>
      </c>
      <c r="E32" s="5">
        <v>1.4566938184</v>
      </c>
      <c r="F32" s="5" t="str">
        <f>IF($B32="N/A","N/A",IF(E32&gt;5,"No",IF(E32&lt;1,"No","Yes")))</f>
        <v>Yes</v>
      </c>
      <c r="G32" s="5">
        <v>1.2404748818</v>
      </c>
      <c r="H32" s="5" t="str">
        <f>IF($B32="N/A","N/A",IF(G32&gt;5,"No",IF(G32&lt;1,"No","Yes")))</f>
        <v>Yes</v>
      </c>
      <c r="I32" s="6">
        <v>6.2619999999999996</v>
      </c>
      <c r="J32" s="6">
        <v>-14.8</v>
      </c>
      <c r="K32" s="87" t="str">
        <f t="shared" si="2"/>
        <v>Yes</v>
      </c>
    </row>
    <row r="33" spans="1:11" x14ac:dyDescent="0.25">
      <c r="A33" s="85" t="s">
        <v>374</v>
      </c>
      <c r="B33" s="23" t="s">
        <v>242</v>
      </c>
      <c r="C33" s="5">
        <v>97.055470806000002</v>
      </c>
      <c r="D33" s="5" t="str">
        <f>IF($B33="N/A","N/A",IF(C33&gt;98,"No",IF(C33&lt;8,"No","Yes")))</f>
        <v>Yes</v>
      </c>
      <c r="E33" s="5">
        <v>96.798491966</v>
      </c>
      <c r="F33" s="5" t="str">
        <f>IF($B33="N/A","N/A",IF(E33&gt;98,"No",IF(E33&lt;8,"No","Yes")))</f>
        <v>Yes</v>
      </c>
      <c r="G33" s="5">
        <v>97.007653993999995</v>
      </c>
      <c r="H33" s="5" t="str">
        <f>IF($B33="N/A","N/A",IF(G33&gt;98,"No",IF(G33&lt;8,"No","Yes")))</f>
        <v>Yes</v>
      </c>
      <c r="I33" s="6">
        <v>-0.26500000000000001</v>
      </c>
      <c r="J33" s="6">
        <v>0.21609999999999999</v>
      </c>
      <c r="K33" s="87" t="str">
        <f t="shared" si="2"/>
        <v>Yes</v>
      </c>
    </row>
    <row r="34" spans="1:11" x14ac:dyDescent="0.25">
      <c r="A34" s="102" t="s">
        <v>375</v>
      </c>
      <c r="B34" s="108" t="s">
        <v>224</v>
      </c>
      <c r="C34" s="96">
        <v>0.66342011300000003</v>
      </c>
      <c r="D34" s="96" t="str">
        <f>IF($B34="N/A","N/A",IF(C34&gt;5,"No",IF(C34&lt;=0,"No","Yes")))</f>
        <v>Yes</v>
      </c>
      <c r="E34" s="96">
        <v>0.65095286630000004</v>
      </c>
      <c r="F34" s="96" t="str">
        <f>IF($B34="N/A","N/A",IF(E34&gt;5,"No",IF(E34&lt;=0,"No","Yes")))</f>
        <v>Yes</v>
      </c>
      <c r="G34" s="96">
        <v>0.71164467649999996</v>
      </c>
      <c r="H34" s="96" t="str">
        <f>IF($B34="N/A","N/A",IF(G34&gt;5,"No",IF(G34&lt;=0,"No","Yes")))</f>
        <v>Yes</v>
      </c>
      <c r="I34" s="97">
        <v>-1.88</v>
      </c>
      <c r="J34" s="97">
        <v>9.3239999999999998</v>
      </c>
      <c r="K34" s="98" t="str">
        <f t="shared" si="2"/>
        <v>Yes</v>
      </c>
    </row>
    <row r="35" spans="1:11" ht="12" customHeight="1" x14ac:dyDescent="0.25">
      <c r="A35" s="180" t="s">
        <v>1619</v>
      </c>
      <c r="B35" s="181"/>
      <c r="C35" s="181"/>
      <c r="D35" s="181"/>
      <c r="E35" s="181"/>
      <c r="F35" s="181"/>
      <c r="G35" s="181"/>
      <c r="H35" s="181"/>
      <c r="I35" s="181"/>
      <c r="J35" s="181"/>
      <c r="K35" s="182"/>
    </row>
    <row r="36" spans="1:11" x14ac:dyDescent="0.25">
      <c r="A36" s="170" t="s">
        <v>1617</v>
      </c>
      <c r="B36" s="171"/>
      <c r="C36" s="171"/>
      <c r="D36" s="171"/>
      <c r="E36" s="171"/>
      <c r="F36" s="171"/>
      <c r="G36" s="171"/>
      <c r="H36" s="171"/>
      <c r="I36" s="171"/>
      <c r="J36" s="171"/>
      <c r="K36" s="172"/>
    </row>
    <row r="37" spans="1:11" x14ac:dyDescent="0.25">
      <c r="A37" s="173" t="s">
        <v>1705</v>
      </c>
      <c r="B37" s="173"/>
      <c r="C37" s="173"/>
      <c r="D37" s="173"/>
      <c r="E37" s="173"/>
      <c r="F37" s="173"/>
      <c r="G37" s="173"/>
      <c r="H37" s="173"/>
      <c r="I37" s="173"/>
      <c r="J37" s="173"/>
      <c r="K37" s="174"/>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61" t="s">
        <v>1738</v>
      </c>
      <c r="B1" s="162"/>
      <c r="C1" s="162"/>
      <c r="D1" s="162"/>
      <c r="E1" s="162"/>
      <c r="F1" s="162"/>
      <c r="G1" s="162"/>
      <c r="H1" s="162"/>
      <c r="I1" s="162"/>
      <c r="J1" s="162"/>
      <c r="K1" s="163"/>
    </row>
    <row r="2" spans="1:11" ht="13" x14ac:dyDescent="0.3">
      <c r="A2" s="167" t="s">
        <v>1567</v>
      </c>
      <c r="B2" s="168"/>
      <c r="C2" s="168"/>
      <c r="D2" s="168"/>
      <c r="E2" s="168"/>
      <c r="F2" s="168"/>
      <c r="G2" s="168"/>
      <c r="H2" s="168"/>
      <c r="I2" s="168"/>
      <c r="J2" s="168"/>
      <c r="K2" s="169"/>
    </row>
    <row r="3" spans="1:11" ht="13" x14ac:dyDescent="0.3">
      <c r="A3" s="167" t="s">
        <v>1748</v>
      </c>
      <c r="B3" s="178"/>
      <c r="C3" s="178"/>
      <c r="D3" s="178"/>
      <c r="E3" s="178"/>
      <c r="F3" s="178"/>
      <c r="G3" s="178"/>
      <c r="H3" s="178"/>
      <c r="I3" s="178"/>
      <c r="J3" s="178"/>
      <c r="K3" s="179"/>
    </row>
    <row r="4" spans="1:11" ht="13" x14ac:dyDescent="0.3">
      <c r="A4" s="164" t="s">
        <v>647</v>
      </c>
      <c r="B4" s="165"/>
      <c r="C4" s="165"/>
      <c r="D4" s="165"/>
      <c r="E4" s="165"/>
      <c r="F4" s="165"/>
      <c r="G4" s="165"/>
      <c r="H4" s="165"/>
      <c r="I4" s="165"/>
      <c r="J4" s="165"/>
      <c r="K4" s="166"/>
    </row>
    <row r="5" spans="1:11" ht="52" x14ac:dyDescent="0.3">
      <c r="A5" s="90" t="s">
        <v>11</v>
      </c>
      <c r="B5" s="91" t="s">
        <v>212</v>
      </c>
      <c r="C5" s="91" t="s">
        <v>1702</v>
      </c>
      <c r="D5" s="91" t="s">
        <v>1747</v>
      </c>
      <c r="E5" s="91" t="s">
        <v>1717</v>
      </c>
      <c r="F5" s="91" t="s">
        <v>1746</v>
      </c>
      <c r="G5" s="91" t="s">
        <v>1741</v>
      </c>
      <c r="H5" s="91" t="s">
        <v>1742</v>
      </c>
      <c r="I5" s="92" t="s">
        <v>1745</v>
      </c>
      <c r="J5" s="92" t="s">
        <v>1744</v>
      </c>
      <c r="K5" s="93" t="s">
        <v>648</v>
      </c>
    </row>
    <row r="6" spans="1:11" x14ac:dyDescent="0.25">
      <c r="A6" s="106" t="s">
        <v>12</v>
      </c>
      <c r="B6" s="23" t="s">
        <v>213</v>
      </c>
      <c r="C6" s="24">
        <v>47972</v>
      </c>
      <c r="D6" s="5" t="str">
        <f>IF($B6="N/A","N/A",IF(C6&gt;15,"No",IF(C6&lt;-15,"No","Yes")))</f>
        <v>N/A</v>
      </c>
      <c r="E6" s="24">
        <v>51185</v>
      </c>
      <c r="F6" s="5" t="str">
        <f>IF($B6="N/A","N/A",IF(E6&gt;15,"No",IF(E6&lt;-15,"No","Yes")))</f>
        <v>N/A</v>
      </c>
      <c r="G6" s="24">
        <v>50117</v>
      </c>
      <c r="H6" s="5" t="str">
        <f>IF($B6="N/A","N/A",IF(G6&gt;15,"No",IF(G6&lt;-15,"No","Yes")))</f>
        <v>N/A</v>
      </c>
      <c r="I6" s="6">
        <v>6.6980000000000004</v>
      </c>
      <c r="J6" s="6">
        <v>-2.09</v>
      </c>
      <c r="K6" s="87" t="str">
        <f t="shared" ref="K6:K22" si="0">IF(J6="Div by 0", "N/A", IF(J6="N/A","N/A", IF(J6&gt;30, "No", IF(J6&lt;-30, "No", "Yes"))))</f>
        <v>Yes</v>
      </c>
    </row>
    <row r="7" spans="1:11" x14ac:dyDescent="0.25">
      <c r="A7" s="106" t="s">
        <v>30</v>
      </c>
      <c r="B7" s="23" t="s">
        <v>213</v>
      </c>
      <c r="C7" s="4">
        <v>100</v>
      </c>
      <c r="D7" s="5" t="str">
        <f>IF($B7="N/A","N/A",IF(C7&gt;15,"No",IF(C7&lt;-15,"No","Yes")))</f>
        <v>N/A</v>
      </c>
      <c r="E7" s="4">
        <v>100</v>
      </c>
      <c r="F7" s="5" t="str">
        <f>IF($B7="N/A","N/A",IF(E7&gt;15,"No",IF(E7&lt;-15,"No","Yes")))</f>
        <v>N/A</v>
      </c>
      <c r="G7" s="4">
        <v>100</v>
      </c>
      <c r="H7" s="5" t="str">
        <f>IF($B7="N/A","N/A",IF(G7&gt;15,"No",IF(G7&lt;-15,"No","Yes")))</f>
        <v>N/A</v>
      </c>
      <c r="I7" s="6">
        <v>0</v>
      </c>
      <c r="J7" s="6">
        <v>0</v>
      </c>
      <c r="K7" s="87" t="str">
        <f t="shared" si="0"/>
        <v>Yes</v>
      </c>
    </row>
    <row r="8" spans="1:11" x14ac:dyDescent="0.25">
      <c r="A8" s="106" t="s">
        <v>29</v>
      </c>
      <c r="B8" s="23" t="s">
        <v>217</v>
      </c>
      <c r="C8" s="4">
        <v>0</v>
      </c>
      <c r="D8" s="5" t="str">
        <f>IF($B8="N/A","N/A",IF(C8=0,"Yes","No"))</f>
        <v>Yes</v>
      </c>
      <c r="E8" s="4">
        <v>0</v>
      </c>
      <c r="F8" s="5" t="str">
        <f>IF($B8="N/A","N/A",IF(E8=0,"Yes","No"))</f>
        <v>Yes</v>
      </c>
      <c r="G8" s="4">
        <v>0</v>
      </c>
      <c r="H8" s="5" t="str">
        <f>IF($B8="N/A","N/A",IF(G8=0,"Yes","No"))</f>
        <v>Yes</v>
      </c>
      <c r="I8" s="6" t="s">
        <v>1749</v>
      </c>
      <c r="J8" s="6" t="s">
        <v>1749</v>
      </c>
      <c r="K8" s="87" t="str">
        <f t="shared" si="0"/>
        <v>N/A</v>
      </c>
    </row>
    <row r="9" spans="1:11" x14ac:dyDescent="0.25">
      <c r="A9" s="106" t="s">
        <v>849</v>
      </c>
      <c r="B9" s="23" t="s">
        <v>213</v>
      </c>
      <c r="C9" s="25">
        <v>794.33569581999996</v>
      </c>
      <c r="D9" s="5" t="str">
        <f>IF($B9="N/A","N/A",IF(C9&gt;15,"No",IF(C9&lt;-15,"No","Yes")))</f>
        <v>N/A</v>
      </c>
      <c r="E9" s="25">
        <v>758.84030478</v>
      </c>
      <c r="F9" s="5" t="str">
        <f>IF($B9="N/A","N/A",IF(E9&gt;15,"No",IF(E9&lt;-15,"No","Yes")))</f>
        <v>N/A</v>
      </c>
      <c r="G9" s="25">
        <v>787.04180217999999</v>
      </c>
      <c r="H9" s="5" t="str">
        <f>IF($B9="N/A","N/A",IF(G9&gt;15,"No",IF(G9&lt;-15,"No","Yes")))</f>
        <v>N/A</v>
      </c>
      <c r="I9" s="6">
        <v>-4.47</v>
      </c>
      <c r="J9" s="6">
        <v>3.7160000000000002</v>
      </c>
      <c r="K9" s="87" t="str">
        <f t="shared" si="0"/>
        <v>Yes</v>
      </c>
    </row>
    <row r="10" spans="1:11" x14ac:dyDescent="0.25">
      <c r="A10" s="106" t="s">
        <v>650</v>
      </c>
      <c r="B10" s="23" t="s">
        <v>237</v>
      </c>
      <c r="C10" s="4">
        <v>99.170349369999997</v>
      </c>
      <c r="D10" s="5" t="str">
        <f>IF($B10="N/A","N/A",IF(C10&gt;99,"No",IF(C10&lt;75,"No","Yes")))</f>
        <v>No</v>
      </c>
      <c r="E10" s="4">
        <v>97.923219692999993</v>
      </c>
      <c r="F10" s="5" t="str">
        <f>IF($B10="N/A","N/A",IF(E10&gt;99,"No",IF(E10&lt;75,"No","Yes")))</f>
        <v>Yes</v>
      </c>
      <c r="G10" s="4">
        <v>96.651834707000006</v>
      </c>
      <c r="H10" s="5" t="str">
        <f>IF($B10="N/A","N/A",IF(G10&gt;99,"No",IF(G10&lt;75,"No","Yes")))</f>
        <v>Yes</v>
      </c>
      <c r="I10" s="6">
        <v>-1.26</v>
      </c>
      <c r="J10" s="6">
        <v>-1.3</v>
      </c>
      <c r="K10" s="87" t="str">
        <f t="shared" si="0"/>
        <v>Yes</v>
      </c>
    </row>
    <row r="11" spans="1:11" x14ac:dyDescent="0.25">
      <c r="A11" s="107" t="s">
        <v>651</v>
      </c>
      <c r="B11" s="31" t="s">
        <v>238</v>
      </c>
      <c r="C11" s="5">
        <v>0.2397231719</v>
      </c>
      <c r="D11" s="5" t="str">
        <f>IF($B11="N/A","N/A",IF(C11&gt;20,"No",IF(C11&lt;=0,"No","Yes")))</f>
        <v>Yes</v>
      </c>
      <c r="E11" s="5">
        <v>1.3597733711</v>
      </c>
      <c r="F11" s="5" t="str">
        <f>IF($B11="N/A","N/A",IF(E11&gt;20,"No",IF(E11&lt;=0,"No","Yes")))</f>
        <v>Yes</v>
      </c>
      <c r="G11" s="5">
        <v>2.1609433925000001</v>
      </c>
      <c r="H11" s="5" t="str">
        <f>IF($B11="N/A","N/A",IF(G11&gt;20,"No",IF(G11&lt;=0,"No","Yes")))</f>
        <v>Yes</v>
      </c>
      <c r="I11" s="6">
        <v>467.2</v>
      </c>
      <c r="J11" s="6">
        <v>58.92</v>
      </c>
      <c r="K11" s="87" t="str">
        <f t="shared" si="0"/>
        <v>No</v>
      </c>
    </row>
    <row r="12" spans="1:11" x14ac:dyDescent="0.25">
      <c r="A12" s="106" t="s">
        <v>652</v>
      </c>
      <c r="B12" s="31" t="s">
        <v>239</v>
      </c>
      <c r="C12" s="5">
        <v>0.57116651380000005</v>
      </c>
      <c r="D12" s="5" t="str">
        <f>IF($B12="N/A","N/A",IF(C12&gt;10,"No",IF(C12&lt;=0,"No","Yes")))</f>
        <v>Yes</v>
      </c>
      <c r="E12" s="5">
        <v>0.66425710660000004</v>
      </c>
      <c r="F12" s="5" t="str">
        <f>IF($B12="N/A","N/A",IF(E12&gt;10,"No",IF(E12&lt;=0,"No","Yes")))</f>
        <v>Yes</v>
      </c>
      <c r="G12" s="5">
        <v>1.1812359079999999</v>
      </c>
      <c r="H12" s="5" t="str">
        <f>IF($B12="N/A","N/A",IF(G12&gt;10,"No",IF(G12&lt;=0,"No","Yes")))</f>
        <v>Yes</v>
      </c>
      <c r="I12" s="6">
        <v>16.3</v>
      </c>
      <c r="J12" s="6">
        <v>77.83</v>
      </c>
      <c r="K12" s="87" t="str">
        <f t="shared" si="0"/>
        <v>No</v>
      </c>
    </row>
    <row r="13" spans="1:11" x14ac:dyDescent="0.25">
      <c r="A13" s="106" t="s">
        <v>653</v>
      </c>
      <c r="B13" s="31" t="s">
        <v>224</v>
      </c>
      <c r="C13" s="5">
        <v>1.87609439E-2</v>
      </c>
      <c r="D13" s="5" t="str">
        <f>IF($B13="N/A","N/A",IF(C13&gt;5,"No",IF(C13&lt;=0,"No","Yes")))</f>
        <v>Yes</v>
      </c>
      <c r="E13" s="5">
        <v>5.2749829099999999E-2</v>
      </c>
      <c r="F13" s="5" t="str">
        <f>IF($B13="N/A","N/A",IF(E13&gt;5,"No",IF(E13&lt;=0,"No","Yes")))</f>
        <v>Yes</v>
      </c>
      <c r="G13" s="5">
        <v>5.9859928000000001E-3</v>
      </c>
      <c r="H13" s="5" t="str">
        <f>IF($B13="N/A","N/A",IF(G13&gt;5,"No",IF(G13&lt;=0,"No","Yes")))</f>
        <v>Yes</v>
      </c>
      <c r="I13" s="6">
        <v>181.2</v>
      </c>
      <c r="J13" s="6">
        <v>-88.7</v>
      </c>
      <c r="K13" s="87" t="str">
        <f t="shared" si="0"/>
        <v>No</v>
      </c>
    </row>
    <row r="14" spans="1:11" x14ac:dyDescent="0.25">
      <c r="A14" s="106" t="s">
        <v>159</v>
      </c>
      <c r="B14" s="23" t="s">
        <v>214</v>
      </c>
      <c r="C14" s="5">
        <v>0</v>
      </c>
      <c r="D14" s="5" t="str">
        <f>IF($B14="N/A","N/A",IF(C14&gt;100,"No",IF(C14&lt;95,"No","Yes")))</f>
        <v>No</v>
      </c>
      <c r="E14" s="5">
        <v>3.7843118101000002</v>
      </c>
      <c r="F14" s="5" t="str">
        <f>IF($B14="N/A","N/A",IF(E14&gt;100,"No",IF(E14&lt;95,"No","Yes")))</f>
        <v>No</v>
      </c>
      <c r="G14" s="5">
        <v>91.833110520999995</v>
      </c>
      <c r="H14" s="5" t="str">
        <f>IF($B14="N/A","N/A",IF(G14&gt;100,"No",IF(G14&lt;95,"No","Yes")))</f>
        <v>No</v>
      </c>
      <c r="I14" s="6" t="s">
        <v>1749</v>
      </c>
      <c r="J14" s="6">
        <v>2327</v>
      </c>
      <c r="K14" s="87" t="str">
        <f t="shared" si="0"/>
        <v>No</v>
      </c>
    </row>
    <row r="15" spans="1:11" x14ac:dyDescent="0.25">
      <c r="A15" s="106" t="s">
        <v>32</v>
      </c>
      <c r="B15" s="23" t="s">
        <v>214</v>
      </c>
      <c r="C15" s="5">
        <v>96.658467439000006</v>
      </c>
      <c r="D15" s="5" t="str">
        <f>IF($B15="N/A","N/A",IF(C15&gt;100,"No",IF(C15&lt;95,"No","Yes")))</f>
        <v>Yes</v>
      </c>
      <c r="E15" s="5">
        <v>96.362215492999994</v>
      </c>
      <c r="F15" s="5" t="str">
        <f>IF($B15="N/A","N/A",IF(E15&gt;100,"No",IF(E15&lt;95,"No","Yes")))</f>
        <v>Yes</v>
      </c>
      <c r="G15" s="5">
        <v>97.509827005000005</v>
      </c>
      <c r="H15" s="5" t="str">
        <f>IF($B15="N/A","N/A",IF(G15&gt;100,"No",IF(G15&lt;95,"No","Yes")))</f>
        <v>Yes</v>
      </c>
      <c r="I15" s="6">
        <v>-0.30599999999999999</v>
      </c>
      <c r="J15" s="6">
        <v>1.1910000000000001</v>
      </c>
      <c r="K15" s="87" t="str">
        <f t="shared" si="0"/>
        <v>Yes</v>
      </c>
    </row>
    <row r="16" spans="1:11" x14ac:dyDescent="0.25">
      <c r="A16" s="106" t="s">
        <v>846</v>
      </c>
      <c r="B16" s="23" t="s">
        <v>226</v>
      </c>
      <c r="C16" s="5">
        <v>6.5582609071000002</v>
      </c>
      <c r="D16" s="5" t="str">
        <f>IF($B16="N/A","N/A",IF(C16&gt;30,"No",IF(C16&lt;5,"No","Yes")))</f>
        <v>Yes</v>
      </c>
      <c r="E16" s="5">
        <v>6.8649514424999998</v>
      </c>
      <c r="F16" s="5" t="str">
        <f>IF($B16="N/A","N/A",IF(E16&gt;30,"No",IF(E16&lt;5,"No","Yes")))</f>
        <v>Yes</v>
      </c>
      <c r="G16" s="5">
        <v>6.3393971638000002</v>
      </c>
      <c r="H16" s="5" t="str">
        <f>IF($B16="N/A","N/A",IF(G16&gt;30,"No",IF(G16&lt;5,"No","Yes")))</f>
        <v>Yes</v>
      </c>
      <c r="I16" s="6">
        <v>4.6760000000000002</v>
      </c>
      <c r="J16" s="6">
        <v>-7.66</v>
      </c>
      <c r="K16" s="87" t="str">
        <f t="shared" si="0"/>
        <v>Yes</v>
      </c>
    </row>
    <row r="17" spans="1:11" x14ac:dyDescent="0.25">
      <c r="A17" s="106" t="s">
        <v>847</v>
      </c>
      <c r="B17" s="23" t="s">
        <v>227</v>
      </c>
      <c r="C17" s="5">
        <v>37.770924540000003</v>
      </c>
      <c r="D17" s="5" t="str">
        <f>IF($B17="N/A","N/A",IF(C17&gt;75,"No",IF(C17&lt;15,"No","Yes")))</f>
        <v>Yes</v>
      </c>
      <c r="E17" s="5">
        <v>37.185491556000002</v>
      </c>
      <c r="F17" s="5" t="str">
        <f>IF($B17="N/A","N/A",IF(E17&gt;75,"No",IF(E17&lt;15,"No","Yes")))</f>
        <v>Yes</v>
      </c>
      <c r="G17" s="5">
        <v>36.804518201999997</v>
      </c>
      <c r="H17" s="5" t="str">
        <f>IF($B17="N/A","N/A",IF(G17&gt;75,"No",IF(G17&lt;15,"No","Yes")))</f>
        <v>Yes</v>
      </c>
      <c r="I17" s="6">
        <v>-1.55</v>
      </c>
      <c r="J17" s="6">
        <v>-1.02</v>
      </c>
      <c r="K17" s="87" t="str">
        <f t="shared" si="0"/>
        <v>Yes</v>
      </c>
    </row>
    <row r="18" spans="1:11" x14ac:dyDescent="0.25">
      <c r="A18" s="106" t="s">
        <v>848</v>
      </c>
      <c r="B18" s="23" t="s">
        <v>228</v>
      </c>
      <c r="C18" s="5">
        <v>55.664344712999998</v>
      </c>
      <c r="D18" s="5" t="str">
        <f>IF($B18="N/A","N/A",IF(C18&gt;70,"No",IF(C18&lt;25,"No","Yes")))</f>
        <v>Yes</v>
      </c>
      <c r="E18" s="5">
        <v>55.945502097999999</v>
      </c>
      <c r="F18" s="5" t="str">
        <f>IF($B18="N/A","N/A",IF(E18&gt;70,"No",IF(E18&lt;25,"No","Yes")))</f>
        <v>Yes</v>
      </c>
      <c r="G18" s="5">
        <v>52.775788331999998</v>
      </c>
      <c r="H18" s="5" t="str">
        <f>IF($B18="N/A","N/A",IF(G18&gt;70,"No",IF(G18&lt;25,"No","Yes")))</f>
        <v>Yes</v>
      </c>
      <c r="I18" s="6">
        <v>0.50509999999999999</v>
      </c>
      <c r="J18" s="6">
        <v>-5.67</v>
      </c>
      <c r="K18" s="87" t="str">
        <f t="shared" si="0"/>
        <v>Yes</v>
      </c>
    </row>
    <row r="19" spans="1:11" x14ac:dyDescent="0.25">
      <c r="A19" s="106" t="s">
        <v>160</v>
      </c>
      <c r="B19" s="23" t="s">
        <v>214</v>
      </c>
      <c r="C19" s="5">
        <v>0</v>
      </c>
      <c r="D19" s="5" t="str">
        <f>IF($B19="N/A","N/A",IF(C19&gt;100,"No",IF(C19&lt;95,"No","Yes")))</f>
        <v>No</v>
      </c>
      <c r="E19" s="5">
        <v>2.8738888346000002</v>
      </c>
      <c r="F19" s="5" t="str">
        <f>IF($B19="N/A","N/A",IF(E19&gt;100,"No",IF(E19&lt;95,"No","Yes")))</f>
        <v>No</v>
      </c>
      <c r="G19" s="5">
        <v>81.321707204999996</v>
      </c>
      <c r="H19" s="5" t="str">
        <f>IF($B19="N/A","N/A",IF(G19&gt;100,"No",IF(G19&lt;95,"No","Yes")))</f>
        <v>No</v>
      </c>
      <c r="I19" s="6" t="s">
        <v>1749</v>
      </c>
      <c r="J19" s="6">
        <v>2730</v>
      </c>
      <c r="K19" s="87" t="str">
        <f t="shared" si="0"/>
        <v>No</v>
      </c>
    </row>
    <row r="20" spans="1:11" x14ac:dyDescent="0.25">
      <c r="A20" s="85" t="s">
        <v>372</v>
      </c>
      <c r="B20" s="23" t="s">
        <v>241</v>
      </c>
      <c r="C20" s="5">
        <v>0</v>
      </c>
      <c r="D20" s="5" t="str">
        <f>IF($B20="N/A","N/A",IF(C20&gt;5,"No",IF(C20&lt;1,"No","Yes")))</f>
        <v>No</v>
      </c>
      <c r="E20" s="5">
        <v>0.31649897430000001</v>
      </c>
      <c r="F20" s="5" t="str">
        <f>IF($B20="N/A","N/A",IF(E20&gt;5,"No",IF(E20&lt;1,"No","Yes")))</f>
        <v>No</v>
      </c>
      <c r="G20" s="5">
        <v>6.5786060618000004</v>
      </c>
      <c r="H20" s="5" t="str">
        <f>IF($B20="N/A","N/A",IF(G20&gt;5,"No",IF(G20&lt;1,"No","Yes")))</f>
        <v>No</v>
      </c>
      <c r="I20" s="6" t="s">
        <v>1749</v>
      </c>
      <c r="J20" s="6">
        <v>1979</v>
      </c>
      <c r="K20" s="87" t="str">
        <f t="shared" si="0"/>
        <v>No</v>
      </c>
    </row>
    <row r="21" spans="1:11" x14ac:dyDescent="0.25">
      <c r="A21" s="85" t="s">
        <v>374</v>
      </c>
      <c r="B21" s="23" t="s">
        <v>242</v>
      </c>
      <c r="C21" s="5">
        <v>0</v>
      </c>
      <c r="D21" s="5" t="str">
        <f>IF($B21="N/A","N/A",IF(C21&gt;98,"No",IF(C21&lt;8,"No","Yes")))</f>
        <v>No</v>
      </c>
      <c r="E21" s="5">
        <v>2.3737423073000001</v>
      </c>
      <c r="F21" s="5" t="str">
        <f>IF($B21="N/A","N/A",IF(E21&gt;98,"No",IF(E21&lt;8,"No","Yes")))</f>
        <v>No</v>
      </c>
      <c r="G21" s="5">
        <v>68.834926272999994</v>
      </c>
      <c r="H21" s="5" t="str">
        <f>IF($B21="N/A","N/A",IF(G21&gt;98,"No",IF(G21&lt;8,"No","Yes")))</f>
        <v>Yes</v>
      </c>
      <c r="I21" s="6" t="s">
        <v>1749</v>
      </c>
      <c r="J21" s="6">
        <v>2800</v>
      </c>
      <c r="K21" s="87" t="str">
        <f t="shared" si="0"/>
        <v>No</v>
      </c>
    </row>
    <row r="22" spans="1:11" x14ac:dyDescent="0.25">
      <c r="A22" s="102" t="s">
        <v>375</v>
      </c>
      <c r="B22" s="108" t="s">
        <v>224</v>
      </c>
      <c r="C22" s="96">
        <v>0</v>
      </c>
      <c r="D22" s="96" t="str">
        <f>IF($B22="N/A","N/A",IF(C22&gt;5,"No",IF(C22&lt;=0,"No","Yes")))</f>
        <v>No</v>
      </c>
      <c r="E22" s="96">
        <v>2.34443685E-2</v>
      </c>
      <c r="F22" s="96" t="str">
        <f>IF($B22="N/A","N/A",IF(E22&gt;5,"No",IF(E22&lt;=0,"No","Yes")))</f>
        <v>Yes</v>
      </c>
      <c r="G22" s="96">
        <v>0.45294012010000001</v>
      </c>
      <c r="H22" s="96" t="str">
        <f>IF($B22="N/A","N/A",IF(G22&gt;5,"No",IF(G22&lt;=0,"No","Yes")))</f>
        <v>Yes</v>
      </c>
      <c r="I22" s="97" t="s">
        <v>1749</v>
      </c>
      <c r="J22" s="97">
        <v>1832</v>
      </c>
      <c r="K22" s="98" t="str">
        <f t="shared" si="0"/>
        <v>No</v>
      </c>
    </row>
    <row r="23" spans="1:11" ht="12" customHeight="1" x14ac:dyDescent="0.25">
      <c r="A23" s="180" t="s">
        <v>1619</v>
      </c>
      <c r="B23" s="181"/>
      <c r="C23" s="181"/>
      <c r="D23" s="181"/>
      <c r="E23" s="181"/>
      <c r="F23" s="181"/>
      <c r="G23" s="181"/>
      <c r="H23" s="181"/>
      <c r="I23" s="181"/>
      <c r="J23" s="181"/>
      <c r="K23" s="182"/>
    </row>
    <row r="24" spans="1:11" x14ac:dyDescent="0.25">
      <c r="A24" s="170" t="s">
        <v>1617</v>
      </c>
      <c r="B24" s="171"/>
      <c r="C24" s="171"/>
      <c r="D24" s="171"/>
      <c r="E24" s="171"/>
      <c r="F24" s="171"/>
      <c r="G24" s="171"/>
      <c r="H24" s="171"/>
      <c r="I24" s="171"/>
      <c r="J24" s="171"/>
      <c r="K24" s="172"/>
    </row>
    <row r="25" spans="1:11" x14ac:dyDescent="0.25">
      <c r="A25" s="173" t="s">
        <v>1705</v>
      </c>
      <c r="B25" s="173"/>
      <c r="C25" s="173"/>
      <c r="D25" s="173"/>
      <c r="E25" s="173"/>
      <c r="F25" s="173"/>
      <c r="G25" s="173"/>
      <c r="H25" s="173"/>
      <c r="I25" s="173"/>
      <c r="J25" s="173"/>
      <c r="K25" s="174"/>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2025-04-02T19:52:31Z</dcterms:modified>
  <dc:language>English</dc:language>
</cp:coreProperties>
</file>