
<file path=[Content_Types].xml><?xml version="1.0" encoding="utf-8"?>
<Types xmlns="http://schemas.openxmlformats.org/package/2006/content-types">
  <Default Extension="bin" ContentType="application/vnd.openxmlformats-officedocument.spreadsheetml.printerSettings"/>
  <Default Extension="png" ContentType="image/png"/>
  <Default Extension="jpeg" ContentType="image/jpe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worksheets/sheet16.xml" ContentType="application/vnd.openxmlformats-officedocument.spreadsheetml.worksheet+xml"/>
  <Override PartName="/xl/worksheets/sheet17.xml" ContentType="application/vnd.openxmlformats-officedocument.spreadsheetml.worksheet+xml"/>
  <Override PartName="/xl/worksheets/sheet18.xml" ContentType="application/vnd.openxmlformats-officedocument.spreadsheetml.worksheet+xml"/>
  <Override PartName="/xl/worksheets/sheet19.xml" ContentType="application/vnd.openxmlformats-officedocument.spreadsheetml.worksheet+xml"/>
  <Override PartName="/xl/worksheets/sheet20.xml" ContentType="application/vnd.openxmlformats-officedocument.spreadsheetml.worksheet+xml"/>
  <Override PartName="/xl/worksheets/sheet21.xml" ContentType="application/vnd.openxmlformats-officedocument.spreadsheetml.worksheet+xml"/>
  <Override PartName="/xl/worksheets/sheet22.xml" ContentType="application/vnd.openxmlformats-officedocument.spreadsheetml.worksheet+xml"/>
  <Override PartName="/xl/worksheets/sheet23.xml" ContentType="application/vnd.openxmlformats-officedocument.spreadsheetml.worksheet+xml"/>
  <Override PartName="/xl/worksheets/sheet2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codeName="ThisWorkbook" defaultThemeVersion="124226"/>
  <bookViews>
    <workbookView xWindow="6300" yWindow="0" windowWidth="12105" windowHeight="9825" tabRatio="669" firstSheet="16" activeTab="23"/>
  </bookViews>
  <sheets>
    <sheet name="CoverPage" sheetId="37" r:id="rId1"/>
    <sheet name="Abbreviations and Acronyms" sheetId="36" r:id="rId2"/>
    <sheet name="IP All Stays" sheetId="25" r:id="rId3"/>
    <sheet name="IP FFS Non-Crossover" sheetId="3" r:id="rId4"/>
    <sheet name="IP FFS Crossover" sheetId="26" r:id="rId5"/>
    <sheet name="IP Encounter" sheetId="27" r:id="rId6"/>
    <sheet name="LT All Claims" sheetId="8" r:id="rId7"/>
    <sheet name="LT FFS Non-Crossover" sheetId="28" r:id="rId8"/>
    <sheet name="LT FFS Crossover" sheetId="30" r:id="rId9"/>
    <sheet name="LT Encounter" sheetId="29" r:id="rId10"/>
    <sheet name="OT All Claims" sheetId="6" r:id="rId11"/>
    <sheet name="OT FFS Non-Crossover" sheetId="31" r:id="rId12"/>
    <sheet name="OT FFS Crossover" sheetId="33" r:id="rId13"/>
    <sheet name="OT Encounter" sheetId="32" r:id="rId14"/>
    <sheet name="RX All Claims" sheetId="11" r:id="rId15"/>
    <sheet name="RX FFS Claims" sheetId="34" r:id="rId16"/>
    <sheet name="RX Encounter Claims" sheetId="35" r:id="rId17"/>
    <sheet name="PS All Recs" sheetId="17" r:id="rId18"/>
    <sheet name="PS Enrolled" sheetId="18" r:id="rId19"/>
    <sheet name="PS Enrolled $" sheetId="19" r:id="rId20"/>
    <sheet name="PS Full Benefits" sheetId="20" r:id="rId21"/>
    <sheet name="PS FFS Non-Duals" sheetId="21" r:id="rId22"/>
    <sheet name="PS FFS Duals" sheetId="22" r:id="rId23"/>
    <sheet name="PS FFS All" sheetId="23" r:id="rId24"/>
  </sheets>
  <definedNames>
    <definedName name="ColumnTitleregion1.A3.A7.2">'Abbreviations and Acronyms'!$A$3</definedName>
    <definedName name="ColumnTitleregion2.A9.A79.2">'Abbreviations and Acronyms'!$A$9</definedName>
    <definedName name="_xlnm.Print_Area" localSheetId="2">'IP All Stays'!$A$1:$K$26</definedName>
    <definedName name="_xlnm.Print_Area" localSheetId="5">'IP Encounter'!$A$1:$K$41</definedName>
    <definedName name="_xlnm.Print_Area" localSheetId="4">'IP FFS Crossover'!$A$1:$K$33</definedName>
    <definedName name="_xlnm.Print_Area" localSheetId="3">'IP FFS Non-Crossover'!$A$1:$K$42</definedName>
    <definedName name="_xlnm.Print_Area" localSheetId="6">'LT All Claims'!$A$1:$K$26</definedName>
    <definedName name="_xlnm.Print_Area" localSheetId="9">'LT Encounter'!$A$1:$K$32</definedName>
    <definedName name="_xlnm.Print_Area" localSheetId="8">'LT FFS Crossover'!$A$1:$K$24</definedName>
    <definedName name="_xlnm.Print_Area" localSheetId="7">'LT FFS Non-Crossover'!$A$1:$K$36</definedName>
    <definedName name="_xlnm.Print_Area" localSheetId="10">'OT All Claims'!$A$1:$K$56</definedName>
    <definedName name="_xlnm.Print_Area" localSheetId="13">'OT Encounter'!$A$1:$K$53</definedName>
    <definedName name="_xlnm.Print_Area" localSheetId="12">'OT FFS Crossover'!$A$1:$K$49</definedName>
    <definedName name="_xlnm.Print_Area" localSheetId="11">'OT FFS Non-Crossover'!$A$1:$K$132</definedName>
    <definedName name="_xlnm.Print_Area" localSheetId="17">'PS All Recs'!$A$1:$L$33</definedName>
    <definedName name="_xlnm.Print_Area" localSheetId="18">'PS Enrolled'!$A$1:$L$340</definedName>
    <definedName name="_xlnm.Print_Area" localSheetId="19">'PS Enrolled $'!$A$1:$L$168</definedName>
    <definedName name="_xlnm.Print_Area" localSheetId="23">'PS FFS All'!$A$1:$L$255</definedName>
    <definedName name="_xlnm.Print_Area" localSheetId="22">'PS FFS Duals'!$A$1:$L$205</definedName>
    <definedName name="_xlnm.Print_Area" localSheetId="21">'PS FFS Non-Duals'!$A$1:$L$254</definedName>
    <definedName name="_xlnm.Print_Area" localSheetId="20">'PS Full Benefits'!$A$1:$L$215</definedName>
    <definedName name="_xlnm.Print_Area" localSheetId="14">'RX All Claims'!$A$1:$K$24</definedName>
    <definedName name="_xlnm.Print_Area" localSheetId="16">'RX Encounter Claims'!$A$1:$K$33</definedName>
    <definedName name="_xlnm.Print_Area" localSheetId="15">'RX FFS Claims'!$A$1:$K$33</definedName>
    <definedName name="_xlnm.Print_Titles" localSheetId="2">'IP All Stays'!$1:$5</definedName>
    <definedName name="_xlnm.Print_Titles" localSheetId="5">'IP Encounter'!$1:$5</definedName>
    <definedName name="_xlnm.Print_Titles" localSheetId="4">'IP FFS Crossover'!$1:$5</definedName>
    <definedName name="_xlnm.Print_Titles" localSheetId="3">'IP FFS Non-Crossover'!$A:$B,'IP FFS Non-Crossover'!$1:$5</definedName>
    <definedName name="_xlnm.Print_Titles" localSheetId="6">'LT All Claims'!$1:$5</definedName>
    <definedName name="_xlnm.Print_Titles" localSheetId="9">'LT Encounter'!$1:$5</definedName>
    <definedName name="_xlnm.Print_Titles" localSheetId="8">'LT FFS Crossover'!$1:$5</definedName>
    <definedName name="_xlnm.Print_Titles" localSheetId="7">'LT FFS Non-Crossover'!$1:$5</definedName>
    <definedName name="_xlnm.Print_Titles" localSheetId="10">'OT All Claims'!$A:$B,'OT All Claims'!$5:$5</definedName>
    <definedName name="_xlnm.Print_Titles" localSheetId="13">'OT Encounter'!$1:$5</definedName>
    <definedName name="_xlnm.Print_Titles" localSheetId="12">'OT FFS Crossover'!$1:$5</definedName>
    <definedName name="_xlnm.Print_Titles" localSheetId="11">'OT FFS Non-Crossover'!$1:$5</definedName>
    <definedName name="_xlnm.Print_Titles" localSheetId="17">'PS All Recs'!$1:$5</definedName>
    <definedName name="_xlnm.Print_Titles" localSheetId="18">'PS Enrolled'!$1:$5</definedName>
    <definedName name="_xlnm.Print_Titles" localSheetId="19">'PS Enrolled $'!$1:$5</definedName>
    <definedName name="_xlnm.Print_Titles" localSheetId="23">'PS FFS All'!$1:$5</definedName>
    <definedName name="_xlnm.Print_Titles" localSheetId="22">'PS FFS Duals'!$1:$5</definedName>
    <definedName name="_xlnm.Print_Titles" localSheetId="21">'PS FFS Non-Duals'!$1:$5</definedName>
    <definedName name="_xlnm.Print_Titles" localSheetId="20">'PS Full Benefits'!$1:$5</definedName>
    <definedName name="_xlnm.Print_Titles" localSheetId="14">'RX All Claims'!$1:$5</definedName>
    <definedName name="_xlnm.Print_Titles" localSheetId="16">'RX Encounter Claims'!$1:$5</definedName>
    <definedName name="_xlnm.Print_Titles" localSheetId="15">'RX FFS Claims'!$1:$5</definedName>
    <definedName name="TitleRegion1.A5.K130.12">'OT FFS Non-Crossover'!$A$5</definedName>
    <definedName name="TitleRegion1.A5.K22.15">'RX All Claims'!$A$5</definedName>
    <definedName name="TitleRegion1.A5.K22.9">'LT FFS Crossover'!$A$5</definedName>
    <definedName name="TitleRegion1.A5.K24.3">'IP All Stays'!$A$5</definedName>
    <definedName name="TitleRegion1.A5.K24.7">'LT All Claims'!$A$5</definedName>
    <definedName name="TitleRegion1.A5.K30.10">'LT Encounter'!$A$5</definedName>
    <definedName name="TitleRegion1.A5.K31.16">'RX FFS Claims'!$A$5</definedName>
    <definedName name="TitleRegion1.A5.K31.17">'RX Encounter Claims'!$A$5</definedName>
    <definedName name="TitleRegion1.A5.K31.5">'IP FFS Crossover'!$A$5</definedName>
    <definedName name="TitleRegion1.A5.K34.8">'LT FFS Non-Crossover'!$A$5</definedName>
    <definedName name="TitleRegion1.A5.K39.6">'IP Encounter'!$A$5</definedName>
    <definedName name="TitleRegion1.A5.K40.4">'IP FFS Non-Crossover'!$A$5</definedName>
    <definedName name="TitleRegion1.A5.K47.13">'OT FFS Crossover'!$A$5</definedName>
    <definedName name="TitleRegion1.A5.K51.14">'OT Encounter'!$A$5</definedName>
    <definedName name="TitleRegion1.A5.K54.11">'OT All Claims'!$A$5</definedName>
    <definedName name="TitleRegion1.A5.L166.20">'PS Enrolled $'!$A$5</definedName>
    <definedName name="TitleRegion1.A5.L203.23">'PS FFS Duals'!$A$5</definedName>
    <definedName name="TitleRegion1.A5.L213.21">'PS Full Benefits'!$A$5</definedName>
    <definedName name="TitleRegion1.A5.L252.22">'PS FFS Non-Duals'!$A$5</definedName>
    <definedName name="TitleRegion1.A5.L253.24">'PS FFS All'!$A$5</definedName>
    <definedName name="TitleRegion1.A5.L31.18">'PS All Recs'!$A$5</definedName>
    <definedName name="TitleRegion1.A5.L338.19">'PS Enrolled'!$A$5</definedName>
  </definedNames>
  <calcPr calcId="145621"/>
</workbook>
</file>

<file path=xl/calcChain.xml><?xml version="1.0" encoding="utf-8"?>
<calcChain xmlns="http://schemas.openxmlformats.org/spreadsheetml/2006/main">
  <c r="L213" i="20" l="1"/>
  <c r="H213" i="20"/>
  <c r="F213" i="20"/>
  <c r="D213" i="20"/>
  <c r="L212" i="20"/>
  <c r="H212" i="20"/>
  <c r="F212" i="20"/>
  <c r="D212" i="20"/>
  <c r="L211" i="20"/>
  <c r="H211" i="20"/>
  <c r="F211" i="20"/>
  <c r="D211" i="20"/>
  <c r="L210" i="20"/>
  <c r="H210" i="20"/>
  <c r="F210" i="20"/>
  <c r="D210" i="20"/>
  <c r="L209" i="20"/>
  <c r="H209" i="20"/>
  <c r="F209" i="20"/>
  <c r="D209" i="20"/>
  <c r="L208" i="20"/>
  <c r="H208" i="20"/>
  <c r="F208" i="20"/>
  <c r="D208" i="20"/>
  <c r="L207" i="20"/>
  <c r="H207" i="20"/>
  <c r="F207" i="20"/>
  <c r="D207" i="20"/>
  <c r="L206" i="20"/>
  <c r="H206" i="20"/>
  <c r="F206" i="20"/>
  <c r="D206" i="20"/>
  <c r="L205" i="20"/>
  <c r="H205" i="20"/>
  <c r="F205" i="20"/>
  <c r="D205" i="20"/>
  <c r="L204" i="20"/>
  <c r="H204" i="20"/>
  <c r="F204" i="20"/>
  <c r="D204" i="20"/>
  <c r="L203" i="20"/>
  <c r="H203" i="20"/>
  <c r="F203" i="20"/>
  <c r="D203" i="20"/>
  <c r="L202" i="20"/>
  <c r="H202" i="20"/>
  <c r="F202" i="20"/>
  <c r="D202" i="20"/>
  <c r="L201" i="20"/>
  <c r="H201" i="20"/>
  <c r="F201" i="20"/>
  <c r="D201" i="20"/>
  <c r="L200" i="20"/>
  <c r="H200" i="20"/>
  <c r="F200" i="20"/>
  <c r="D200" i="20"/>
  <c r="L199" i="20"/>
  <c r="H199" i="20"/>
  <c r="F199" i="20"/>
  <c r="D199" i="20"/>
  <c r="L198" i="20"/>
  <c r="H198" i="20"/>
  <c r="F198" i="20"/>
  <c r="D198" i="20"/>
  <c r="L197" i="20"/>
  <c r="H197" i="20"/>
  <c r="F197" i="20"/>
  <c r="D197" i="20"/>
  <c r="L196" i="20"/>
  <c r="H196" i="20"/>
  <c r="F196" i="20"/>
  <c r="D196" i="20"/>
  <c r="L195" i="20"/>
  <c r="H195" i="20"/>
  <c r="F195" i="20"/>
  <c r="D195" i="20"/>
  <c r="L194" i="20"/>
  <c r="H194" i="20"/>
  <c r="F194" i="20"/>
  <c r="D194" i="20"/>
  <c r="L193" i="20"/>
  <c r="H193" i="20"/>
  <c r="F193" i="20"/>
  <c r="D193" i="20"/>
  <c r="L192" i="20"/>
  <c r="H192" i="20"/>
  <c r="F192" i="20"/>
  <c r="D192" i="20"/>
  <c r="L191" i="20"/>
  <c r="H191" i="20"/>
  <c r="F191" i="20"/>
  <c r="D191" i="20"/>
  <c r="L190" i="20"/>
  <c r="H190" i="20"/>
  <c r="F190" i="20"/>
  <c r="D190" i="20"/>
  <c r="L189" i="20"/>
  <c r="H189" i="20"/>
  <c r="F189" i="20"/>
  <c r="D189" i="20"/>
  <c r="L188" i="20"/>
  <c r="H188" i="20"/>
  <c r="F188" i="20"/>
  <c r="D188" i="20"/>
  <c r="L187" i="20"/>
  <c r="H187" i="20"/>
  <c r="F187" i="20"/>
  <c r="D187" i="20"/>
  <c r="L186" i="20"/>
  <c r="H186" i="20"/>
  <c r="F186" i="20"/>
  <c r="D186" i="20"/>
  <c r="L185" i="20"/>
  <c r="H185" i="20"/>
  <c r="F185" i="20"/>
  <c r="D185" i="20"/>
  <c r="L184" i="20"/>
  <c r="H184" i="20"/>
  <c r="F184" i="20"/>
  <c r="D184" i="20"/>
  <c r="L183" i="20"/>
  <c r="H183" i="20"/>
  <c r="F183" i="20"/>
  <c r="D183" i="20"/>
  <c r="L182" i="20"/>
  <c r="H182" i="20"/>
  <c r="F182" i="20"/>
  <c r="D182" i="20"/>
  <c r="L181" i="20"/>
  <c r="H181" i="20"/>
  <c r="F181" i="20"/>
  <c r="D181" i="20"/>
  <c r="L180" i="20"/>
  <c r="H180" i="20"/>
  <c r="F180" i="20"/>
  <c r="D180" i="20"/>
  <c r="L179" i="20"/>
  <c r="H179" i="20"/>
  <c r="F179" i="20"/>
  <c r="D179" i="20"/>
  <c r="L178" i="20"/>
  <c r="H178" i="20"/>
  <c r="F178" i="20"/>
  <c r="D178" i="20"/>
  <c r="L177" i="20"/>
  <c r="H177" i="20"/>
  <c r="F177" i="20"/>
  <c r="D177" i="20"/>
  <c r="L176" i="20"/>
  <c r="H176" i="20"/>
  <c r="F176" i="20"/>
  <c r="D176" i="20"/>
  <c r="L175" i="20"/>
  <c r="H175" i="20"/>
  <c r="F175" i="20"/>
  <c r="D175" i="20"/>
  <c r="L174" i="20"/>
  <c r="H174" i="20"/>
  <c r="F174" i="20"/>
  <c r="D174" i="20"/>
  <c r="L173" i="20"/>
  <c r="H173" i="20"/>
  <c r="F173" i="20"/>
  <c r="D173" i="20"/>
  <c r="L172" i="20"/>
  <c r="H172" i="20"/>
  <c r="F172" i="20"/>
  <c r="D172" i="20"/>
  <c r="L171" i="20"/>
  <c r="H171" i="20"/>
  <c r="F171" i="20"/>
  <c r="D171" i="20"/>
  <c r="L170" i="20"/>
  <c r="H170" i="20"/>
  <c r="F170" i="20"/>
  <c r="D170" i="20"/>
  <c r="L169" i="20"/>
  <c r="H169" i="20"/>
  <c r="F169" i="20"/>
  <c r="D169" i="20"/>
  <c r="L168" i="20"/>
  <c r="H168" i="20"/>
  <c r="F168" i="20"/>
  <c r="D168" i="20"/>
  <c r="L167" i="20"/>
  <c r="H167" i="20"/>
  <c r="F167" i="20"/>
  <c r="D167" i="20"/>
  <c r="L166" i="20"/>
  <c r="H166" i="20"/>
  <c r="F166" i="20"/>
  <c r="D166" i="20"/>
  <c r="L165" i="20"/>
  <c r="H165" i="20"/>
  <c r="F165" i="20"/>
  <c r="D165" i="20"/>
  <c r="L164" i="20"/>
  <c r="H164" i="20"/>
  <c r="F164" i="20"/>
  <c r="D164" i="20"/>
  <c r="L163" i="20"/>
  <c r="H163" i="20"/>
  <c r="F163" i="20"/>
  <c r="D163" i="20"/>
  <c r="L162" i="20"/>
  <c r="H162" i="20"/>
  <c r="F162" i="20"/>
  <c r="D162" i="20"/>
  <c r="L161" i="20"/>
  <c r="H161" i="20"/>
  <c r="F161" i="20"/>
  <c r="D161" i="20"/>
  <c r="L160" i="20"/>
  <c r="H160" i="20"/>
  <c r="F160" i="20"/>
  <c r="D160" i="20"/>
  <c r="L159" i="20"/>
  <c r="H159" i="20"/>
  <c r="F159" i="20"/>
  <c r="D159" i="20"/>
  <c r="L158" i="20"/>
  <c r="H158" i="20"/>
  <c r="F158" i="20"/>
  <c r="D158" i="20"/>
  <c r="L157" i="20"/>
  <c r="H157" i="20"/>
  <c r="F157" i="20"/>
  <c r="D157" i="20"/>
  <c r="L156" i="20"/>
  <c r="H156" i="20"/>
  <c r="F156" i="20"/>
  <c r="D156" i="20"/>
  <c r="L155" i="20"/>
  <c r="H155" i="20"/>
  <c r="F155" i="20"/>
  <c r="D155" i="20"/>
  <c r="L154" i="20"/>
  <c r="H154" i="20"/>
  <c r="F154" i="20"/>
  <c r="D154" i="20"/>
  <c r="L153" i="20"/>
  <c r="H153" i="20"/>
  <c r="F153" i="20"/>
  <c r="D153" i="20"/>
  <c r="L152" i="20"/>
  <c r="H152" i="20"/>
  <c r="F152" i="20"/>
  <c r="D152" i="20"/>
  <c r="L151" i="20"/>
  <c r="H151" i="20"/>
  <c r="F151" i="20"/>
  <c r="D151" i="20"/>
  <c r="L150" i="20"/>
  <c r="H150" i="20"/>
  <c r="F150" i="20"/>
  <c r="D150" i="20"/>
  <c r="L149" i="20"/>
  <c r="H149" i="20"/>
  <c r="F149" i="20"/>
  <c r="D149" i="20"/>
  <c r="L148" i="20"/>
  <c r="H148" i="20"/>
  <c r="F148" i="20"/>
  <c r="D148" i="20"/>
  <c r="L147" i="20"/>
  <c r="H147" i="20"/>
  <c r="F147" i="20"/>
  <c r="D147" i="20"/>
  <c r="L146" i="20"/>
  <c r="H146" i="20"/>
  <c r="F146" i="20"/>
  <c r="D146" i="20"/>
  <c r="L145" i="20"/>
  <c r="H145" i="20"/>
  <c r="F145" i="20"/>
  <c r="D145" i="20"/>
  <c r="L144" i="20"/>
  <c r="H144" i="20"/>
  <c r="F144" i="20"/>
  <c r="D144" i="20"/>
  <c r="L143" i="20"/>
  <c r="H143" i="20"/>
  <c r="F143" i="20"/>
  <c r="D143" i="20"/>
  <c r="L142" i="20"/>
  <c r="H142" i="20"/>
  <c r="F142" i="20"/>
  <c r="D142" i="20"/>
  <c r="L141" i="20"/>
  <c r="H141" i="20"/>
  <c r="F141" i="20"/>
  <c r="D141" i="20"/>
  <c r="L140" i="20"/>
  <c r="H140" i="20"/>
  <c r="F140" i="20"/>
  <c r="D140" i="20"/>
  <c r="L139" i="20"/>
  <c r="H139" i="20"/>
  <c r="F139" i="20"/>
  <c r="D139" i="20"/>
  <c r="L138" i="20"/>
  <c r="H138" i="20"/>
  <c r="F138" i="20"/>
  <c r="D138" i="20"/>
  <c r="L137" i="20"/>
  <c r="H137" i="20"/>
  <c r="F137" i="20"/>
  <c r="D137" i="20"/>
  <c r="L136" i="20"/>
  <c r="H136" i="20"/>
  <c r="F136" i="20"/>
  <c r="D136" i="20"/>
  <c r="L135" i="20"/>
  <c r="H135" i="20"/>
  <c r="F135" i="20"/>
  <c r="D135" i="20"/>
  <c r="L134" i="20"/>
  <c r="H134" i="20"/>
  <c r="F134" i="20"/>
  <c r="D134" i="20"/>
  <c r="L133" i="20"/>
  <c r="H133" i="20"/>
  <c r="F133" i="20"/>
  <c r="D133" i="20"/>
  <c r="L132" i="20"/>
  <c r="H132" i="20"/>
  <c r="F132" i="20"/>
  <c r="D132" i="20"/>
  <c r="L131" i="20"/>
  <c r="H131" i="20"/>
  <c r="F131" i="20"/>
  <c r="D131" i="20"/>
  <c r="L130" i="20"/>
  <c r="H130" i="20"/>
  <c r="F130" i="20"/>
  <c r="D130" i="20"/>
  <c r="L129" i="20"/>
  <c r="H129" i="20"/>
  <c r="F129" i="20"/>
  <c r="D129" i="20"/>
  <c r="L128" i="20"/>
  <c r="H128" i="20"/>
  <c r="F128" i="20"/>
  <c r="D128" i="20"/>
  <c r="L127" i="20"/>
  <c r="H127" i="20"/>
  <c r="F127" i="20"/>
  <c r="D127" i="20"/>
  <c r="L126" i="20"/>
  <c r="H126" i="20"/>
  <c r="F126" i="20"/>
  <c r="D126" i="20"/>
  <c r="L125" i="20"/>
  <c r="H125" i="20"/>
  <c r="F125" i="20"/>
  <c r="D125" i="20"/>
  <c r="L124" i="20"/>
  <c r="H124" i="20"/>
  <c r="F124" i="20"/>
  <c r="D124" i="20"/>
  <c r="L123" i="20"/>
  <c r="H123" i="20"/>
  <c r="F123" i="20"/>
  <c r="D123" i="20"/>
  <c r="L122" i="20"/>
  <c r="H122" i="20"/>
  <c r="F122" i="20"/>
  <c r="D122" i="20"/>
  <c r="L121" i="20"/>
  <c r="H121" i="20"/>
  <c r="F121" i="20"/>
  <c r="D121" i="20"/>
  <c r="L120" i="20"/>
  <c r="H120" i="20"/>
  <c r="F120" i="20"/>
  <c r="D120" i="20"/>
  <c r="L119" i="20"/>
  <c r="H119" i="20"/>
  <c r="F119" i="20"/>
  <c r="D119" i="20"/>
  <c r="L118" i="20"/>
  <c r="H118" i="20"/>
  <c r="F118" i="20"/>
  <c r="D118" i="20"/>
  <c r="L117" i="20"/>
  <c r="H117" i="20"/>
  <c r="F117" i="20"/>
  <c r="D117" i="20"/>
  <c r="L116" i="20"/>
  <c r="H116" i="20"/>
  <c r="F116" i="20"/>
  <c r="D116" i="20"/>
  <c r="L115" i="20"/>
  <c r="H115" i="20"/>
  <c r="F115" i="20"/>
  <c r="D115" i="20"/>
  <c r="L114" i="20"/>
  <c r="H114" i="20"/>
  <c r="F114" i="20"/>
  <c r="D114" i="20"/>
  <c r="L113" i="20"/>
  <c r="H113" i="20"/>
  <c r="F113" i="20"/>
  <c r="D113" i="20"/>
  <c r="L112" i="20"/>
  <c r="H112" i="20"/>
  <c r="F112" i="20"/>
  <c r="D112" i="20"/>
  <c r="L111" i="20"/>
  <c r="H111" i="20"/>
  <c r="F111" i="20"/>
  <c r="D111" i="20"/>
  <c r="L110" i="20"/>
  <c r="H110" i="20"/>
  <c r="F110" i="20"/>
  <c r="D110" i="20"/>
  <c r="L109" i="20"/>
  <c r="H109" i="20"/>
  <c r="F109" i="20"/>
  <c r="D109" i="20"/>
  <c r="L108" i="20"/>
  <c r="H108" i="20"/>
  <c r="F108" i="20"/>
  <c r="D108" i="20"/>
  <c r="L107" i="20"/>
  <c r="H107" i="20"/>
  <c r="F107" i="20"/>
  <c r="D107" i="20"/>
  <c r="L106" i="20"/>
  <c r="H106" i="20"/>
  <c r="F106" i="20"/>
  <c r="D106" i="20"/>
  <c r="L105" i="20"/>
  <c r="H105" i="20"/>
  <c r="F105" i="20"/>
  <c r="D105" i="20"/>
  <c r="L104" i="20"/>
  <c r="H104" i="20"/>
  <c r="F104" i="20"/>
  <c r="D104" i="20"/>
  <c r="L103" i="20"/>
  <c r="H103" i="20"/>
  <c r="F103" i="20"/>
  <c r="D103" i="20"/>
  <c r="L102" i="20"/>
  <c r="H102" i="20"/>
  <c r="F102" i="20"/>
  <c r="D102" i="20"/>
  <c r="L101" i="20"/>
  <c r="H101" i="20"/>
  <c r="F101" i="20"/>
  <c r="D101" i="20"/>
  <c r="L100" i="20"/>
  <c r="H100" i="20"/>
  <c r="F100" i="20"/>
  <c r="D100" i="20"/>
  <c r="L99" i="20"/>
  <c r="H99" i="20"/>
  <c r="F99" i="20"/>
  <c r="D99" i="20"/>
  <c r="L98" i="20"/>
  <c r="H98" i="20"/>
  <c r="F98" i="20"/>
  <c r="D98" i="20"/>
  <c r="L97" i="20"/>
  <c r="H97" i="20"/>
  <c r="F97" i="20"/>
  <c r="D97" i="20"/>
  <c r="L96" i="20"/>
  <c r="H96" i="20"/>
  <c r="F96" i="20"/>
  <c r="D96" i="20"/>
  <c r="L95" i="20"/>
  <c r="H95" i="20"/>
  <c r="F95" i="20"/>
  <c r="D95" i="20"/>
  <c r="L94" i="20"/>
  <c r="H94" i="20"/>
  <c r="F94" i="20"/>
  <c r="D94" i="20"/>
  <c r="L93" i="20"/>
  <c r="H93" i="20"/>
  <c r="F93" i="20"/>
  <c r="D93" i="20"/>
  <c r="L92" i="20"/>
  <c r="H92" i="20"/>
  <c r="F92" i="20"/>
  <c r="D92" i="20"/>
  <c r="L91" i="20"/>
  <c r="H91" i="20"/>
  <c r="F91" i="20"/>
  <c r="D91" i="20"/>
  <c r="L90" i="20"/>
  <c r="H90" i="20"/>
  <c r="F90" i="20"/>
  <c r="D90" i="20"/>
  <c r="L89" i="20"/>
  <c r="H89" i="20"/>
  <c r="F89" i="20"/>
  <c r="D89" i="20"/>
  <c r="L88" i="20"/>
  <c r="H88" i="20"/>
  <c r="F88" i="20"/>
  <c r="D88" i="20"/>
  <c r="L87" i="20"/>
  <c r="H87" i="20"/>
  <c r="F87" i="20"/>
  <c r="D87" i="20"/>
  <c r="L86" i="20"/>
  <c r="H86" i="20"/>
  <c r="F86" i="20"/>
  <c r="D86" i="20"/>
  <c r="L85" i="20"/>
  <c r="H85" i="20"/>
  <c r="F85" i="20"/>
  <c r="D85" i="20"/>
  <c r="L84" i="20"/>
  <c r="H84" i="20"/>
  <c r="F84" i="20"/>
  <c r="D84" i="20"/>
  <c r="L83" i="20"/>
  <c r="H83" i="20"/>
  <c r="F83" i="20"/>
  <c r="D83" i="20"/>
  <c r="L82" i="20"/>
  <c r="H82" i="20"/>
  <c r="F82" i="20"/>
  <c r="D82" i="20"/>
  <c r="L81" i="20"/>
  <c r="H81" i="20"/>
  <c r="F81" i="20"/>
  <c r="D81" i="20"/>
  <c r="L80" i="20"/>
  <c r="H80" i="20"/>
  <c r="F80" i="20"/>
  <c r="D80" i="20"/>
  <c r="L79" i="20"/>
  <c r="H79" i="20"/>
  <c r="F79" i="20"/>
  <c r="D79" i="20"/>
  <c r="L78" i="20"/>
  <c r="H78" i="20"/>
  <c r="F78" i="20"/>
  <c r="D78" i="20"/>
  <c r="L77" i="20"/>
  <c r="H77" i="20"/>
  <c r="F77" i="20"/>
  <c r="D77" i="20"/>
  <c r="L76" i="20"/>
  <c r="H76" i="20"/>
  <c r="F76" i="20"/>
  <c r="D76" i="20"/>
  <c r="L75" i="20"/>
  <c r="H75" i="20"/>
  <c r="F75" i="20"/>
  <c r="D75" i="20"/>
  <c r="L74" i="20"/>
  <c r="H74" i="20"/>
  <c r="F74" i="20"/>
  <c r="D74" i="20"/>
  <c r="L73" i="20"/>
  <c r="H73" i="20"/>
  <c r="F73" i="20"/>
  <c r="D73" i="20"/>
  <c r="L72" i="20"/>
  <c r="H72" i="20"/>
  <c r="F72" i="20"/>
  <c r="D72" i="20"/>
  <c r="L71" i="20"/>
  <c r="H71" i="20"/>
  <c r="F71" i="20"/>
  <c r="D71" i="20"/>
  <c r="L70" i="20"/>
  <c r="H70" i="20"/>
  <c r="F70" i="20"/>
  <c r="D70" i="20"/>
  <c r="L69" i="20"/>
  <c r="H69" i="20"/>
  <c r="F69" i="20"/>
  <c r="D69" i="20"/>
  <c r="L68" i="20"/>
  <c r="H68" i="20"/>
  <c r="F68" i="20"/>
  <c r="D68" i="20"/>
  <c r="L67" i="20"/>
  <c r="H67" i="20"/>
  <c r="F67" i="20"/>
  <c r="D67" i="20"/>
  <c r="L66" i="20"/>
  <c r="H66" i="20"/>
  <c r="F66" i="20"/>
  <c r="D66" i="20"/>
  <c r="L65" i="20"/>
  <c r="H65" i="20"/>
  <c r="F65" i="20"/>
  <c r="D65" i="20"/>
  <c r="L64" i="20"/>
  <c r="H64" i="20"/>
  <c r="F64" i="20"/>
  <c r="D64" i="20"/>
  <c r="L63" i="20"/>
  <c r="H63" i="20"/>
  <c r="F63" i="20"/>
  <c r="D63" i="20"/>
  <c r="L62" i="20"/>
  <c r="H62" i="20"/>
  <c r="F62" i="20"/>
  <c r="D62" i="20"/>
  <c r="L61" i="20"/>
  <c r="H61" i="20"/>
  <c r="F61" i="20"/>
  <c r="D61" i="20"/>
  <c r="L60" i="20"/>
  <c r="H60" i="20"/>
  <c r="F60" i="20"/>
  <c r="D60" i="20"/>
  <c r="L59" i="20"/>
  <c r="H59" i="20"/>
  <c r="F59" i="20"/>
  <c r="D59" i="20"/>
  <c r="L58" i="20"/>
  <c r="H58" i="20"/>
  <c r="F58" i="20"/>
  <c r="D58" i="20"/>
  <c r="L57" i="20"/>
  <c r="H57" i="20"/>
  <c r="F57" i="20"/>
  <c r="D57" i="20"/>
  <c r="L56" i="20"/>
  <c r="H56" i="20"/>
  <c r="F56" i="20"/>
  <c r="D56" i="20"/>
  <c r="L55" i="20"/>
  <c r="H55" i="20"/>
  <c r="F55" i="20"/>
  <c r="D55" i="20"/>
  <c r="L54" i="20"/>
  <c r="H54" i="20"/>
  <c r="F54" i="20"/>
  <c r="D54" i="20"/>
  <c r="L53" i="20"/>
  <c r="H53" i="20"/>
  <c r="F53" i="20"/>
  <c r="D53" i="20"/>
  <c r="L52" i="20"/>
  <c r="H52" i="20"/>
  <c r="F52" i="20"/>
  <c r="D52" i="20"/>
  <c r="L51" i="20"/>
  <c r="H51" i="20"/>
  <c r="F51" i="20"/>
  <c r="D51" i="20"/>
  <c r="L50" i="20"/>
  <c r="H50" i="20"/>
  <c r="F50" i="20"/>
  <c r="D50" i="20"/>
  <c r="L49" i="20"/>
  <c r="H49" i="20"/>
  <c r="F49" i="20"/>
  <c r="D49" i="20"/>
  <c r="L48" i="20"/>
  <c r="H48" i="20"/>
  <c r="F48" i="20"/>
  <c r="D48" i="20"/>
  <c r="L47" i="20"/>
  <c r="H47" i="20"/>
  <c r="F47" i="20"/>
  <c r="D47" i="20"/>
  <c r="L46" i="20"/>
  <c r="H46" i="20"/>
  <c r="F46" i="20"/>
  <c r="D46" i="20"/>
  <c r="L45" i="20"/>
  <c r="H45" i="20"/>
  <c r="F45" i="20"/>
  <c r="D45" i="20"/>
  <c r="L44" i="20"/>
  <c r="H44" i="20"/>
  <c r="F44" i="20"/>
  <c r="D44" i="20"/>
  <c r="L43" i="20"/>
  <c r="H43" i="20"/>
  <c r="F43" i="20"/>
  <c r="D43" i="20"/>
  <c r="L42" i="20"/>
  <c r="H42" i="20"/>
  <c r="F42" i="20"/>
  <c r="D42" i="20"/>
  <c r="L41" i="20"/>
  <c r="H41" i="20"/>
  <c r="F41" i="20"/>
  <c r="D41" i="20"/>
  <c r="L40" i="20"/>
  <c r="H40" i="20"/>
  <c r="F40" i="20"/>
  <c r="D40" i="20"/>
  <c r="L39" i="20"/>
  <c r="H39" i="20"/>
  <c r="F39" i="20"/>
  <c r="D39" i="20"/>
  <c r="L38" i="20"/>
  <c r="H38" i="20"/>
  <c r="F38" i="20"/>
  <c r="D38" i="20"/>
  <c r="L37" i="20"/>
  <c r="H37" i="20"/>
  <c r="F37" i="20"/>
  <c r="D37" i="20"/>
  <c r="L36" i="20"/>
  <c r="H36" i="20"/>
  <c r="F36" i="20"/>
  <c r="D36" i="20"/>
  <c r="L35" i="20"/>
  <c r="H35" i="20"/>
  <c r="F35" i="20"/>
  <c r="D35" i="20"/>
  <c r="L34" i="20"/>
  <c r="H34" i="20"/>
  <c r="F34" i="20"/>
  <c r="D34" i="20"/>
  <c r="L33" i="20"/>
  <c r="H33" i="20"/>
  <c r="F33" i="20"/>
  <c r="D33" i="20"/>
  <c r="L32" i="20"/>
  <c r="H32" i="20"/>
  <c r="F32" i="20"/>
  <c r="D32" i="20"/>
  <c r="L31" i="20"/>
  <c r="H31" i="20"/>
  <c r="F31" i="20"/>
  <c r="D31" i="20"/>
  <c r="L30" i="20"/>
  <c r="H30" i="20"/>
  <c r="F30" i="20"/>
  <c r="D30" i="20"/>
  <c r="L29" i="20"/>
  <c r="H29" i="20"/>
  <c r="F29" i="20"/>
  <c r="D29" i="20"/>
  <c r="L28" i="20"/>
  <c r="H28" i="20"/>
  <c r="F28" i="20"/>
  <c r="D28" i="20"/>
  <c r="L27" i="20"/>
  <c r="H27" i="20"/>
  <c r="F27" i="20"/>
  <c r="D27" i="20"/>
  <c r="L26" i="20"/>
  <c r="H26" i="20"/>
  <c r="F26" i="20"/>
  <c r="D26" i="20"/>
  <c r="L25" i="20"/>
  <c r="H25" i="20"/>
  <c r="F25" i="20"/>
  <c r="D25" i="20"/>
  <c r="L24" i="20"/>
  <c r="H24" i="20"/>
  <c r="F24" i="20"/>
  <c r="D24" i="20"/>
  <c r="L23" i="20"/>
  <c r="H23" i="20"/>
  <c r="F23" i="20"/>
  <c r="D23" i="20"/>
  <c r="L22" i="20"/>
  <c r="H22" i="20"/>
  <c r="F22" i="20"/>
  <c r="D22" i="20"/>
  <c r="L21" i="20"/>
  <c r="H21" i="20"/>
  <c r="F21" i="20"/>
  <c r="D21" i="20"/>
  <c r="L20" i="20"/>
  <c r="H20" i="20"/>
  <c r="F20" i="20"/>
  <c r="D20" i="20"/>
  <c r="L19" i="20"/>
  <c r="H19" i="20"/>
  <c r="F19" i="20"/>
  <c r="D19" i="20"/>
  <c r="L18" i="20"/>
  <c r="H18" i="20"/>
  <c r="F18" i="20"/>
  <c r="D18" i="20"/>
  <c r="L17" i="20"/>
  <c r="H17" i="20"/>
  <c r="F17" i="20"/>
  <c r="D17" i="20"/>
  <c r="L16" i="20"/>
  <c r="H16" i="20"/>
  <c r="F16" i="20"/>
  <c r="D16" i="20"/>
  <c r="L15" i="20"/>
  <c r="H15" i="20"/>
  <c r="F15" i="20"/>
  <c r="D15" i="20"/>
  <c r="L14" i="20"/>
  <c r="L13" i="20"/>
  <c r="L12" i="20"/>
  <c r="L11" i="20"/>
  <c r="H11" i="20"/>
  <c r="F11" i="20"/>
  <c r="D11" i="20"/>
  <c r="L10" i="20"/>
  <c r="H10" i="20"/>
  <c r="F10" i="20"/>
  <c r="D10" i="20"/>
  <c r="L9" i="20"/>
  <c r="H9" i="20"/>
  <c r="F9" i="20"/>
  <c r="D9" i="20"/>
  <c r="L8" i="20"/>
  <c r="H8" i="20"/>
  <c r="F8" i="20"/>
  <c r="D8" i="20"/>
  <c r="L7" i="20"/>
  <c r="H7" i="20"/>
  <c r="F7" i="20"/>
  <c r="D7" i="20"/>
  <c r="L6" i="20"/>
  <c r="H6" i="20"/>
  <c r="F6" i="20"/>
  <c r="D6" i="20"/>
  <c r="K24" i="25"/>
  <c r="H24" i="25"/>
  <c r="F24" i="25"/>
  <c r="D24" i="25"/>
  <c r="K23" i="25"/>
  <c r="H23" i="25"/>
  <c r="F23" i="25"/>
  <c r="D23" i="25"/>
  <c r="K22" i="25"/>
  <c r="H22" i="25"/>
  <c r="F22" i="25"/>
  <c r="D22" i="25"/>
  <c r="K21" i="25"/>
  <c r="H21" i="25"/>
  <c r="F21" i="25"/>
  <c r="D21" i="25"/>
  <c r="K20" i="25"/>
  <c r="H20" i="25"/>
  <c r="K19" i="25"/>
  <c r="H19" i="25"/>
  <c r="K18" i="25"/>
  <c r="H18" i="25"/>
  <c r="F18" i="25"/>
  <c r="D18" i="25"/>
  <c r="K17" i="25"/>
  <c r="H17" i="25"/>
  <c r="F17" i="25"/>
  <c r="D17" i="25"/>
  <c r="K16" i="25"/>
  <c r="H16" i="25"/>
  <c r="F16" i="25"/>
  <c r="D16" i="25"/>
  <c r="K15" i="25"/>
  <c r="H15" i="25"/>
  <c r="F15" i="25"/>
  <c r="D15" i="25"/>
  <c r="K14" i="25"/>
  <c r="H14" i="25"/>
  <c r="F14" i="25"/>
  <c r="D14" i="25"/>
  <c r="K13" i="25"/>
  <c r="H13" i="25"/>
  <c r="F13" i="25"/>
  <c r="D13" i="25"/>
  <c r="K12" i="25"/>
  <c r="H12" i="25"/>
  <c r="F12" i="25"/>
  <c r="D12" i="25"/>
  <c r="K11" i="25"/>
  <c r="H11" i="25"/>
  <c r="F11" i="25"/>
  <c r="D11" i="25"/>
  <c r="K10" i="25"/>
  <c r="H10" i="25"/>
  <c r="F10" i="25"/>
  <c r="D10" i="25"/>
  <c r="K9" i="25"/>
  <c r="H9" i="25"/>
  <c r="F9" i="25"/>
  <c r="D9" i="25"/>
  <c r="K8" i="25"/>
  <c r="H8" i="25"/>
  <c r="F8" i="25"/>
  <c r="D8" i="25"/>
  <c r="K7" i="25"/>
  <c r="H7" i="25"/>
  <c r="F7" i="25"/>
  <c r="D7" i="25"/>
  <c r="L166" i="19"/>
  <c r="H166" i="19"/>
  <c r="F166" i="19"/>
  <c r="D166" i="19"/>
  <c r="L165" i="19"/>
  <c r="H165" i="19"/>
  <c r="F165" i="19"/>
  <c r="D165" i="19"/>
  <c r="L164" i="19"/>
  <c r="H164" i="19"/>
  <c r="F164" i="19"/>
  <c r="D164" i="19"/>
  <c r="L25" i="18"/>
  <c r="H25" i="18"/>
  <c r="F25" i="18"/>
  <c r="D25" i="18"/>
  <c r="L24" i="18"/>
  <c r="H24" i="18"/>
  <c r="F24" i="18"/>
  <c r="D24" i="18"/>
  <c r="L23" i="18"/>
  <c r="H23" i="18"/>
  <c r="F23" i="18"/>
  <c r="D23" i="18"/>
  <c r="L22" i="18"/>
  <c r="H22" i="18"/>
  <c r="F22" i="18"/>
  <c r="D22" i="18"/>
  <c r="L21" i="18"/>
  <c r="H21" i="18"/>
  <c r="F21" i="18"/>
  <c r="D21" i="18"/>
  <c r="L20" i="18"/>
  <c r="H20" i="18"/>
  <c r="F20" i="18"/>
  <c r="D20" i="18"/>
  <c r="L19" i="18"/>
  <c r="H19" i="18"/>
  <c r="F19" i="18"/>
  <c r="D19" i="18"/>
  <c r="L18" i="18"/>
  <c r="H18" i="18"/>
  <c r="F18" i="18"/>
  <c r="D18" i="18"/>
  <c r="L17" i="18"/>
  <c r="H17" i="18"/>
  <c r="F17" i="18"/>
  <c r="D17" i="18"/>
  <c r="L16" i="18"/>
  <c r="H16" i="18"/>
  <c r="F16" i="18"/>
  <c r="D16" i="18"/>
  <c r="L15" i="18"/>
  <c r="H15" i="18"/>
  <c r="F15" i="18"/>
  <c r="D15" i="18"/>
  <c r="L14" i="18"/>
  <c r="H14" i="18"/>
  <c r="F14" i="18"/>
  <c r="D14" i="18"/>
  <c r="L13" i="18"/>
  <c r="H13" i="18"/>
  <c r="F13" i="18"/>
  <c r="D13" i="18"/>
  <c r="K36" i="3"/>
  <c r="H36" i="3"/>
  <c r="F36" i="3"/>
  <c r="D36" i="3"/>
  <c r="K35" i="3"/>
  <c r="H35" i="3"/>
  <c r="F35" i="3"/>
  <c r="D35" i="3"/>
  <c r="K34" i="3"/>
  <c r="H34" i="3"/>
  <c r="F34" i="3"/>
  <c r="D34" i="3"/>
  <c r="K33" i="3"/>
  <c r="H33" i="3"/>
  <c r="F33" i="3"/>
  <c r="D33" i="3"/>
  <c r="K32" i="3"/>
  <c r="H32" i="3"/>
  <c r="F32" i="3"/>
  <c r="D32" i="3"/>
  <c r="K31" i="3"/>
  <c r="H31" i="3"/>
  <c r="F31" i="3"/>
  <c r="D31" i="3"/>
  <c r="K30" i="3"/>
  <c r="H30" i="3"/>
  <c r="F30" i="3"/>
  <c r="D30" i="3"/>
  <c r="K29" i="3"/>
  <c r="H29" i="3"/>
  <c r="F29" i="3"/>
  <c r="D29" i="3"/>
  <c r="K28" i="3"/>
  <c r="H28" i="3"/>
  <c r="F28" i="3"/>
  <c r="D28" i="3"/>
  <c r="K27" i="3"/>
  <c r="H27" i="3"/>
  <c r="F27" i="3"/>
  <c r="D27" i="3"/>
  <c r="K26" i="3"/>
  <c r="H26" i="3"/>
  <c r="F26" i="3"/>
  <c r="D26" i="3"/>
  <c r="K25" i="3"/>
  <c r="H25" i="3"/>
  <c r="F25" i="3"/>
  <c r="D25" i="3"/>
  <c r="K24" i="3"/>
  <c r="H24" i="3"/>
  <c r="F24" i="3"/>
  <c r="D24" i="3"/>
  <c r="K23" i="3"/>
  <c r="H23" i="3"/>
  <c r="F23" i="3"/>
  <c r="D23" i="3"/>
  <c r="K22" i="3"/>
  <c r="H22" i="3"/>
  <c r="F22" i="3"/>
  <c r="D22" i="3"/>
  <c r="K21" i="3"/>
  <c r="H21" i="3"/>
  <c r="F21" i="3"/>
  <c r="D21" i="3"/>
  <c r="K20" i="3"/>
  <c r="H20" i="3"/>
  <c r="F20" i="3"/>
  <c r="D20" i="3"/>
  <c r="K19" i="3"/>
  <c r="H19" i="3"/>
  <c r="F19" i="3"/>
  <c r="D19" i="3"/>
  <c r="K18" i="3"/>
  <c r="H18" i="3"/>
  <c r="F18" i="3"/>
  <c r="D18" i="3"/>
  <c r="K17" i="3"/>
  <c r="H17" i="3"/>
  <c r="F17" i="3"/>
  <c r="D17" i="3"/>
  <c r="K16" i="3"/>
  <c r="H16" i="3"/>
  <c r="F16" i="3"/>
  <c r="D16" i="3"/>
  <c r="K15" i="3"/>
  <c r="H15" i="3"/>
  <c r="F15" i="3"/>
  <c r="D15" i="3"/>
  <c r="K14" i="3"/>
  <c r="H14" i="3"/>
  <c r="F14" i="3"/>
  <c r="D14" i="3"/>
  <c r="K13" i="3"/>
  <c r="H13" i="3"/>
  <c r="F13" i="3"/>
  <c r="D13" i="3"/>
  <c r="K12" i="3"/>
  <c r="H12" i="3"/>
  <c r="F12" i="3"/>
  <c r="D12" i="3"/>
  <c r="K11" i="3"/>
  <c r="H11" i="3"/>
  <c r="F11" i="3"/>
  <c r="D11" i="3"/>
  <c r="K10" i="3"/>
  <c r="H10" i="3"/>
  <c r="F10" i="3"/>
  <c r="D10" i="3"/>
  <c r="K9" i="3"/>
  <c r="H9" i="3"/>
  <c r="F9" i="3"/>
  <c r="D9" i="3"/>
  <c r="K8" i="3"/>
  <c r="H8" i="3"/>
  <c r="F8" i="3"/>
  <c r="D8" i="3"/>
  <c r="K7" i="3"/>
  <c r="H7" i="3"/>
  <c r="F7" i="3"/>
  <c r="D7" i="3"/>
  <c r="K6" i="3"/>
  <c r="H6" i="3"/>
  <c r="F6" i="3"/>
  <c r="D6" i="3"/>
  <c r="L253" i="23"/>
  <c r="H253" i="23"/>
  <c r="F253" i="23"/>
  <c r="D253" i="23"/>
  <c r="L252" i="23"/>
  <c r="H252" i="23"/>
  <c r="F252" i="23"/>
  <c r="D252" i="23"/>
  <c r="L251" i="23"/>
  <c r="H251" i="23"/>
  <c r="F251" i="23"/>
  <c r="D251" i="23"/>
  <c r="L250" i="23"/>
  <c r="H250" i="23"/>
  <c r="F250" i="23"/>
  <c r="D250" i="23"/>
  <c r="L249" i="23"/>
  <c r="H249" i="23"/>
  <c r="F249" i="23"/>
  <c r="D249" i="23"/>
  <c r="L248" i="23"/>
  <c r="H248" i="23"/>
  <c r="F248" i="23"/>
  <c r="D248" i="23"/>
  <c r="L247" i="23"/>
  <c r="H247" i="23"/>
  <c r="F247" i="23"/>
  <c r="D247" i="23"/>
  <c r="L246" i="23"/>
  <c r="H246" i="23"/>
  <c r="F246" i="23"/>
  <c r="D246" i="23"/>
  <c r="L245" i="23"/>
  <c r="H245" i="23"/>
  <c r="F245" i="23"/>
  <c r="D245" i="23"/>
  <c r="L244" i="23"/>
  <c r="H244" i="23"/>
  <c r="F244" i="23"/>
  <c r="D244" i="23"/>
  <c r="L243" i="23"/>
  <c r="H243" i="23"/>
  <c r="F243" i="23"/>
  <c r="D243" i="23"/>
  <c r="L242" i="23"/>
  <c r="H242" i="23"/>
  <c r="F242" i="23"/>
  <c r="D242" i="23"/>
  <c r="L241" i="23"/>
  <c r="H241" i="23"/>
  <c r="F241" i="23"/>
  <c r="D241" i="23"/>
  <c r="L240" i="23"/>
  <c r="H240" i="23"/>
  <c r="F240" i="23"/>
  <c r="D240" i="23"/>
  <c r="L239" i="23"/>
  <c r="H239" i="23"/>
  <c r="F239" i="23"/>
  <c r="D239" i="23"/>
  <c r="L238" i="23"/>
  <c r="H238" i="23"/>
  <c r="F238" i="23"/>
  <c r="D238" i="23"/>
  <c r="L237" i="23"/>
  <c r="H237" i="23"/>
  <c r="F237" i="23"/>
  <c r="D237" i="23"/>
  <c r="L236" i="23"/>
  <c r="H236" i="23"/>
  <c r="F236" i="23"/>
  <c r="D236" i="23"/>
  <c r="L235" i="23"/>
  <c r="H235" i="23"/>
  <c r="F235" i="23"/>
  <c r="D235" i="23"/>
  <c r="L234" i="23"/>
  <c r="H234" i="23"/>
  <c r="F234" i="23"/>
  <c r="D234" i="23"/>
  <c r="L233" i="23"/>
  <c r="H233" i="23"/>
  <c r="F233" i="23"/>
  <c r="D233" i="23"/>
  <c r="L232" i="23"/>
  <c r="H232" i="23"/>
  <c r="F232" i="23"/>
  <c r="D232" i="23"/>
  <c r="L231" i="23"/>
  <c r="H231" i="23"/>
  <c r="F231" i="23"/>
  <c r="D231" i="23"/>
  <c r="L230" i="23"/>
  <c r="H230" i="23"/>
  <c r="F230" i="23"/>
  <c r="D230" i="23"/>
  <c r="L229" i="23"/>
  <c r="H229" i="23"/>
  <c r="F229" i="23"/>
  <c r="D229" i="23"/>
  <c r="L228" i="23"/>
  <c r="H228" i="23"/>
  <c r="F228" i="23"/>
  <c r="D228" i="23"/>
  <c r="L227" i="23"/>
  <c r="H227" i="23"/>
  <c r="F227" i="23"/>
  <c r="D227" i="23"/>
  <c r="L226" i="23"/>
  <c r="H226" i="23"/>
  <c r="F226" i="23"/>
  <c r="D226" i="23"/>
  <c r="L225" i="23"/>
  <c r="H225" i="23"/>
  <c r="F225" i="23"/>
  <c r="D225" i="23"/>
  <c r="L224" i="23"/>
  <c r="H224" i="23"/>
  <c r="F224" i="23"/>
  <c r="D224" i="23"/>
  <c r="L223" i="23"/>
  <c r="H223" i="23"/>
  <c r="F223" i="23"/>
  <c r="D223" i="23"/>
  <c r="L222" i="23"/>
  <c r="H222" i="23"/>
  <c r="F222" i="23"/>
  <c r="D222" i="23"/>
  <c r="L221" i="23"/>
  <c r="H221" i="23"/>
  <c r="F221" i="23"/>
  <c r="D221" i="23"/>
  <c r="L220" i="23"/>
  <c r="H220" i="23"/>
  <c r="F220" i="23"/>
  <c r="D220" i="23"/>
  <c r="L219" i="23"/>
  <c r="H219" i="23"/>
  <c r="F219" i="23"/>
  <c r="D219" i="23"/>
  <c r="L218" i="23"/>
  <c r="H218" i="23"/>
  <c r="F218" i="23"/>
  <c r="D218" i="23"/>
  <c r="L217" i="23"/>
  <c r="H217" i="23"/>
  <c r="F217" i="23"/>
  <c r="D217" i="23"/>
  <c r="L216" i="23"/>
  <c r="H216" i="23"/>
  <c r="F216" i="23"/>
  <c r="D216" i="23"/>
  <c r="L215" i="23"/>
  <c r="H215" i="23"/>
  <c r="F215" i="23"/>
  <c r="D215" i="23"/>
  <c r="L214" i="23"/>
  <c r="H214" i="23"/>
  <c r="F214" i="23"/>
  <c r="D214" i="23"/>
  <c r="L213" i="23"/>
  <c r="H213" i="23"/>
  <c r="F213" i="23"/>
  <c r="D213" i="23"/>
  <c r="L212" i="23"/>
  <c r="H212" i="23"/>
  <c r="F212" i="23"/>
  <c r="D212" i="23"/>
  <c r="L211" i="23"/>
  <c r="H211" i="23"/>
  <c r="F211" i="23"/>
  <c r="D211" i="23"/>
  <c r="L210" i="23"/>
  <c r="H210" i="23"/>
  <c r="F210" i="23"/>
  <c r="D210" i="23"/>
  <c r="L209" i="23"/>
  <c r="H209" i="23"/>
  <c r="F209" i="23"/>
  <c r="D209" i="23"/>
  <c r="L208" i="23"/>
  <c r="H208" i="23"/>
  <c r="F208" i="23"/>
  <c r="D208" i="23"/>
  <c r="L207" i="23"/>
  <c r="H207" i="23"/>
  <c r="F207" i="23"/>
  <c r="D207" i="23"/>
  <c r="L206" i="23"/>
  <c r="H206" i="23"/>
  <c r="F206" i="23"/>
  <c r="D206" i="23"/>
  <c r="L205" i="23"/>
  <c r="H205" i="23"/>
  <c r="F205" i="23"/>
  <c r="D205" i="23"/>
  <c r="L204" i="23"/>
  <c r="H204" i="23"/>
  <c r="F204" i="23"/>
  <c r="D204" i="23"/>
  <c r="L203" i="23"/>
  <c r="H203" i="23"/>
  <c r="F203" i="23"/>
  <c r="D203" i="23"/>
  <c r="L202" i="23"/>
  <c r="H202" i="23"/>
  <c r="F202" i="23"/>
  <c r="D202" i="23"/>
  <c r="L201" i="23"/>
  <c r="H201" i="23"/>
  <c r="F201" i="23"/>
  <c r="D201" i="23"/>
  <c r="L200" i="23"/>
  <c r="H200" i="23"/>
  <c r="F200" i="23"/>
  <c r="D200" i="23"/>
  <c r="L199" i="23"/>
  <c r="H199" i="23"/>
  <c r="F199" i="23"/>
  <c r="D199" i="23"/>
  <c r="L198" i="23"/>
  <c r="H198" i="23"/>
  <c r="F198" i="23"/>
  <c r="D198" i="23"/>
  <c r="L197" i="23"/>
  <c r="H197" i="23"/>
  <c r="F197" i="23"/>
  <c r="D197" i="23"/>
  <c r="L196" i="23"/>
  <c r="H196" i="23"/>
  <c r="F196" i="23"/>
  <c r="D196" i="23"/>
  <c r="L195" i="23"/>
  <c r="H195" i="23"/>
  <c r="F195" i="23"/>
  <c r="D195" i="23"/>
  <c r="L194" i="23"/>
  <c r="H194" i="23"/>
  <c r="F194" i="23"/>
  <c r="D194" i="23"/>
  <c r="L193" i="23"/>
  <c r="H193" i="23"/>
  <c r="F193" i="23"/>
  <c r="D193" i="23"/>
  <c r="L192" i="23"/>
  <c r="H192" i="23"/>
  <c r="F192" i="23"/>
  <c r="D192" i="23"/>
  <c r="L191" i="23"/>
  <c r="H191" i="23"/>
  <c r="F191" i="23"/>
  <c r="D191" i="23"/>
  <c r="L190" i="23"/>
  <c r="H190" i="23"/>
  <c r="F190" i="23"/>
  <c r="D190" i="23"/>
  <c r="L189" i="23"/>
  <c r="H189" i="23"/>
  <c r="F189" i="23"/>
  <c r="D189" i="23"/>
  <c r="L188" i="23"/>
  <c r="H188" i="23"/>
  <c r="F188" i="23"/>
  <c r="D188" i="23"/>
  <c r="L187" i="23"/>
  <c r="H187" i="23"/>
  <c r="F187" i="23"/>
  <c r="D187" i="23"/>
  <c r="L186" i="23"/>
  <c r="H186" i="23"/>
  <c r="F186" i="23"/>
  <c r="D186" i="23"/>
  <c r="L185" i="23"/>
  <c r="H185" i="23"/>
  <c r="F185" i="23"/>
  <c r="D185" i="23"/>
  <c r="L184" i="23"/>
  <c r="H184" i="23"/>
  <c r="F184" i="23"/>
  <c r="D184" i="23"/>
  <c r="L183" i="23"/>
  <c r="H183" i="23"/>
  <c r="F183" i="23"/>
  <c r="D183" i="23"/>
  <c r="L182" i="23"/>
  <c r="H182" i="23"/>
  <c r="F182" i="23"/>
  <c r="D182" i="23"/>
  <c r="L181" i="23"/>
  <c r="H181" i="23"/>
  <c r="F181" i="23"/>
  <c r="D181" i="23"/>
  <c r="L180" i="23"/>
  <c r="H180" i="23"/>
  <c r="F180" i="23"/>
  <c r="D180" i="23"/>
  <c r="L179" i="23"/>
  <c r="H179" i="23"/>
  <c r="F179" i="23"/>
  <c r="D179" i="23"/>
  <c r="L178" i="23"/>
  <c r="H178" i="23"/>
  <c r="F178" i="23"/>
  <c r="D178" i="23"/>
  <c r="L177" i="23"/>
  <c r="H177" i="23"/>
  <c r="F177" i="23"/>
  <c r="D177" i="23"/>
  <c r="L176" i="23"/>
  <c r="H176" i="23"/>
  <c r="F176" i="23"/>
  <c r="D176" i="23"/>
  <c r="L175" i="23"/>
  <c r="H175" i="23"/>
  <c r="F175" i="23"/>
  <c r="D175" i="23"/>
  <c r="L174" i="23"/>
  <c r="H174" i="23"/>
  <c r="F174" i="23"/>
  <c r="D174" i="23"/>
  <c r="L173" i="23"/>
  <c r="H173" i="23"/>
  <c r="F173" i="23"/>
  <c r="D173" i="23"/>
  <c r="L172" i="23"/>
  <c r="H172" i="23"/>
  <c r="F172" i="23"/>
  <c r="D172" i="23"/>
  <c r="L171" i="23"/>
  <c r="H171" i="23"/>
  <c r="F171" i="23"/>
  <c r="D171" i="23"/>
  <c r="L170" i="23"/>
  <c r="H170" i="23"/>
  <c r="F170" i="23"/>
  <c r="D170" i="23"/>
  <c r="L169" i="23"/>
  <c r="H169" i="23"/>
  <c r="F169" i="23"/>
  <c r="D169" i="23"/>
  <c r="L168" i="23"/>
  <c r="H168" i="23"/>
  <c r="F168" i="23"/>
  <c r="D168" i="23"/>
  <c r="L167" i="23"/>
  <c r="H167" i="23"/>
  <c r="F167" i="23"/>
  <c r="D167" i="23"/>
  <c r="L166" i="23"/>
  <c r="H166" i="23"/>
  <c r="F166" i="23"/>
  <c r="D166" i="23"/>
  <c r="L165" i="23"/>
  <c r="H165" i="23"/>
  <c r="F165" i="23"/>
  <c r="D165" i="23"/>
  <c r="L164" i="23"/>
  <c r="H164" i="23"/>
  <c r="F164" i="23"/>
  <c r="D164" i="23"/>
  <c r="L163" i="23"/>
  <c r="H163" i="23"/>
  <c r="F163" i="23"/>
  <c r="D163" i="23"/>
  <c r="L162" i="23"/>
  <c r="H162" i="23"/>
  <c r="F162" i="23"/>
  <c r="D162" i="23"/>
  <c r="L161" i="23"/>
  <c r="H161" i="23"/>
  <c r="F161" i="23"/>
  <c r="D161" i="23"/>
  <c r="L160" i="23"/>
  <c r="H160" i="23"/>
  <c r="F160" i="23"/>
  <c r="D160" i="23"/>
  <c r="L159" i="23"/>
  <c r="H159" i="23"/>
  <c r="F159" i="23"/>
  <c r="D159" i="23"/>
  <c r="L158" i="23"/>
  <c r="H158" i="23"/>
  <c r="F158" i="23"/>
  <c r="D158" i="23"/>
  <c r="L157" i="23"/>
  <c r="H157" i="23"/>
  <c r="F157" i="23"/>
  <c r="D157" i="23"/>
  <c r="L156" i="23"/>
  <c r="H156" i="23"/>
  <c r="F156" i="23"/>
  <c r="D156" i="23"/>
  <c r="L155" i="23"/>
  <c r="H155" i="23"/>
  <c r="F155" i="23"/>
  <c r="D155" i="23"/>
  <c r="L154" i="23"/>
  <c r="H154" i="23"/>
  <c r="F154" i="23"/>
  <c r="D154" i="23"/>
  <c r="L153" i="23"/>
  <c r="H153" i="23"/>
  <c r="F153" i="23"/>
  <c r="D153" i="23"/>
  <c r="L152" i="23"/>
  <c r="H152" i="23"/>
  <c r="F152" i="23"/>
  <c r="D152" i="23"/>
  <c r="L151" i="23"/>
  <c r="H151" i="23"/>
  <c r="F151" i="23"/>
  <c r="D151" i="23"/>
  <c r="L150" i="23"/>
  <c r="H150" i="23"/>
  <c r="F150" i="23"/>
  <c r="D150" i="23"/>
  <c r="L149" i="23"/>
  <c r="H149" i="23"/>
  <c r="F149" i="23"/>
  <c r="D149" i="23"/>
  <c r="L148" i="23"/>
  <c r="H148" i="23"/>
  <c r="F148" i="23"/>
  <c r="D148" i="23"/>
  <c r="L147" i="23"/>
  <c r="H147" i="23"/>
  <c r="F147" i="23"/>
  <c r="D147" i="23"/>
  <c r="L146" i="23"/>
  <c r="H146" i="23"/>
  <c r="F146" i="23"/>
  <c r="D146" i="23"/>
  <c r="L145" i="23"/>
  <c r="H145" i="23"/>
  <c r="F145" i="23"/>
  <c r="D145" i="23"/>
  <c r="L144" i="23"/>
  <c r="H144" i="23"/>
  <c r="F144" i="23"/>
  <c r="D144" i="23"/>
  <c r="L143" i="23"/>
  <c r="H143" i="23"/>
  <c r="F143" i="23"/>
  <c r="D143" i="23"/>
  <c r="L142" i="23"/>
  <c r="H142" i="23"/>
  <c r="F142" i="23"/>
  <c r="D142" i="23"/>
  <c r="L141" i="23"/>
  <c r="H141" i="23"/>
  <c r="F141" i="23"/>
  <c r="D141" i="23"/>
  <c r="L140" i="23"/>
  <c r="H140" i="23"/>
  <c r="F140" i="23"/>
  <c r="D140" i="23"/>
  <c r="L139" i="23"/>
  <c r="H139" i="23"/>
  <c r="F139" i="23"/>
  <c r="D139" i="23"/>
  <c r="L138" i="23"/>
  <c r="H138" i="23"/>
  <c r="F138" i="23"/>
  <c r="D138" i="23"/>
  <c r="L137" i="23"/>
  <c r="H137" i="23"/>
  <c r="F137" i="23"/>
  <c r="D137" i="23"/>
  <c r="L136" i="23"/>
  <c r="H136" i="23"/>
  <c r="F136" i="23"/>
  <c r="D136" i="23"/>
  <c r="L135" i="23"/>
  <c r="H135" i="23"/>
  <c r="F135" i="23"/>
  <c r="D135" i="23"/>
  <c r="L134" i="23"/>
  <c r="H134" i="23"/>
  <c r="F134" i="23"/>
  <c r="D134" i="23"/>
  <c r="L133" i="23"/>
  <c r="H133" i="23"/>
  <c r="F133" i="23"/>
  <c r="D133" i="23"/>
  <c r="L132" i="23"/>
  <c r="H132" i="23"/>
  <c r="F132" i="23"/>
  <c r="D132" i="23"/>
  <c r="L131" i="23"/>
  <c r="H131" i="23"/>
  <c r="F131" i="23"/>
  <c r="D131" i="23"/>
  <c r="L130" i="23"/>
  <c r="H130" i="23"/>
  <c r="F130" i="23"/>
  <c r="D130" i="23"/>
  <c r="L129" i="23"/>
  <c r="H129" i="23"/>
  <c r="F129" i="23"/>
  <c r="D129" i="23"/>
  <c r="L128" i="23"/>
  <c r="H128" i="23"/>
  <c r="F128" i="23"/>
  <c r="D128" i="23"/>
  <c r="L127" i="23"/>
  <c r="H127" i="23"/>
  <c r="F127" i="23"/>
  <c r="D127" i="23"/>
  <c r="L126" i="23"/>
  <c r="H126" i="23"/>
  <c r="F126" i="23"/>
  <c r="D126" i="23"/>
  <c r="L125" i="23"/>
  <c r="H125" i="23"/>
  <c r="F125" i="23"/>
  <c r="D125" i="23"/>
  <c r="L124" i="23"/>
  <c r="H124" i="23"/>
  <c r="F124" i="23"/>
  <c r="D124" i="23"/>
  <c r="L123" i="23"/>
  <c r="H123" i="23"/>
  <c r="F123" i="23"/>
  <c r="D123" i="23"/>
  <c r="L122" i="23"/>
  <c r="H122" i="23"/>
  <c r="F122" i="23"/>
  <c r="D122" i="23"/>
  <c r="L121" i="23"/>
  <c r="H121" i="23"/>
  <c r="F121" i="23"/>
  <c r="D121" i="23"/>
  <c r="L120" i="23"/>
  <c r="H120" i="23"/>
  <c r="F120" i="23"/>
  <c r="D120" i="23"/>
  <c r="L119" i="23"/>
  <c r="H119" i="23"/>
  <c r="F119" i="23"/>
  <c r="D119" i="23"/>
  <c r="L118" i="23"/>
  <c r="H118" i="23"/>
  <c r="F118" i="23"/>
  <c r="D118" i="23"/>
  <c r="L117" i="23"/>
  <c r="H117" i="23"/>
  <c r="F117" i="23"/>
  <c r="D117" i="23"/>
  <c r="L116" i="23"/>
  <c r="H116" i="23"/>
  <c r="F116" i="23"/>
  <c r="D116" i="23"/>
  <c r="L115" i="23"/>
  <c r="H115" i="23"/>
  <c r="F115" i="23"/>
  <c r="D115" i="23"/>
  <c r="L114" i="23"/>
  <c r="H114" i="23"/>
  <c r="F114" i="23"/>
  <c r="D114" i="23"/>
  <c r="L113" i="23"/>
  <c r="H113" i="23"/>
  <c r="F113" i="23"/>
  <c r="D113" i="23"/>
  <c r="L112" i="23"/>
  <c r="H112" i="23"/>
  <c r="F112" i="23"/>
  <c r="D112" i="23"/>
  <c r="L111" i="23"/>
  <c r="H111" i="23"/>
  <c r="F111" i="23"/>
  <c r="D111" i="23"/>
  <c r="L110" i="23"/>
  <c r="H110" i="23"/>
  <c r="F110" i="23"/>
  <c r="D110" i="23"/>
  <c r="L109" i="23"/>
  <c r="H109" i="23"/>
  <c r="F109" i="23"/>
  <c r="D109" i="23"/>
  <c r="L108" i="23"/>
  <c r="H108" i="23"/>
  <c r="F108" i="23"/>
  <c r="D108" i="23"/>
  <c r="L107" i="23"/>
  <c r="H107" i="23"/>
  <c r="F107" i="23"/>
  <c r="D107" i="23"/>
  <c r="L106" i="23"/>
  <c r="H106" i="23"/>
  <c r="F106" i="23"/>
  <c r="D106" i="23"/>
  <c r="L105" i="23"/>
  <c r="H105" i="23"/>
  <c r="F105" i="23"/>
  <c r="D105" i="23"/>
  <c r="L104" i="23"/>
  <c r="H104" i="23"/>
  <c r="F104" i="23"/>
  <c r="D104" i="23"/>
  <c r="L103" i="23"/>
  <c r="H103" i="23"/>
  <c r="F103" i="23"/>
  <c r="D103" i="23"/>
  <c r="L102" i="23"/>
  <c r="H102" i="23"/>
  <c r="F102" i="23"/>
  <c r="D102" i="23"/>
  <c r="L101" i="23"/>
  <c r="H101" i="23"/>
  <c r="F101" i="23"/>
  <c r="D101" i="23"/>
  <c r="L100" i="23"/>
  <c r="H100" i="23"/>
  <c r="F100" i="23"/>
  <c r="D100" i="23"/>
  <c r="L99" i="23"/>
  <c r="H99" i="23"/>
  <c r="F99" i="23"/>
  <c r="D99" i="23"/>
  <c r="L98" i="23"/>
  <c r="H98" i="23"/>
  <c r="F98" i="23"/>
  <c r="D98" i="23"/>
  <c r="L97" i="23"/>
  <c r="H97" i="23"/>
  <c r="F97" i="23"/>
  <c r="D97" i="23"/>
  <c r="L96" i="23"/>
  <c r="H96" i="23"/>
  <c r="F96" i="23"/>
  <c r="D96" i="23"/>
  <c r="L95" i="23"/>
  <c r="H95" i="23"/>
  <c r="F95" i="23"/>
  <c r="D95" i="23"/>
  <c r="L94" i="23"/>
  <c r="H94" i="23"/>
  <c r="F94" i="23"/>
  <c r="D94" i="23"/>
  <c r="L93" i="23"/>
  <c r="H93" i="23"/>
  <c r="F93" i="23"/>
  <c r="D93" i="23"/>
  <c r="L92" i="23"/>
  <c r="H92" i="23"/>
  <c r="F92" i="23"/>
  <c r="D92" i="23"/>
  <c r="L91" i="23"/>
  <c r="H91" i="23"/>
  <c r="F91" i="23"/>
  <c r="D91" i="23"/>
  <c r="L90" i="23"/>
  <c r="H90" i="23"/>
  <c r="F90" i="23"/>
  <c r="D90" i="23"/>
  <c r="L89" i="23"/>
  <c r="H89" i="23"/>
  <c r="F89" i="23"/>
  <c r="D89" i="23"/>
  <c r="L88" i="23"/>
  <c r="H88" i="23"/>
  <c r="F88" i="23"/>
  <c r="D88" i="23"/>
  <c r="L87" i="23"/>
  <c r="H87" i="23"/>
  <c r="F87" i="23"/>
  <c r="D87" i="23"/>
  <c r="L86" i="23"/>
  <c r="H86" i="23"/>
  <c r="F86" i="23"/>
  <c r="D86" i="23"/>
  <c r="L85" i="23"/>
  <c r="H85" i="23"/>
  <c r="F85" i="23"/>
  <c r="D85" i="23"/>
  <c r="L84" i="23"/>
  <c r="H84" i="23"/>
  <c r="F84" i="23"/>
  <c r="D84" i="23"/>
  <c r="L83" i="23"/>
  <c r="H83" i="23"/>
  <c r="F83" i="23"/>
  <c r="D83" i="23"/>
  <c r="L82" i="23"/>
  <c r="H82" i="23"/>
  <c r="F82" i="23"/>
  <c r="D82" i="23"/>
  <c r="L81" i="23"/>
  <c r="H81" i="23"/>
  <c r="F81" i="23"/>
  <c r="D81" i="23"/>
  <c r="L80" i="23"/>
  <c r="H80" i="23"/>
  <c r="F80" i="23"/>
  <c r="D80" i="23"/>
  <c r="L79" i="23"/>
  <c r="H79" i="23"/>
  <c r="F79" i="23"/>
  <c r="D79" i="23"/>
  <c r="L78" i="23"/>
  <c r="H78" i="23"/>
  <c r="F78" i="23"/>
  <c r="D78" i="23"/>
  <c r="L77" i="23"/>
  <c r="H77" i="23"/>
  <c r="F77" i="23"/>
  <c r="D77" i="23"/>
  <c r="L76" i="23"/>
  <c r="H76" i="23"/>
  <c r="F76" i="23"/>
  <c r="D76" i="23"/>
  <c r="L75" i="23"/>
  <c r="H75" i="23"/>
  <c r="F75" i="23"/>
  <c r="D75" i="23"/>
  <c r="L74" i="23"/>
  <c r="H74" i="23"/>
  <c r="F74" i="23"/>
  <c r="D74" i="23"/>
  <c r="L73" i="23"/>
  <c r="H73" i="23"/>
  <c r="F73" i="23"/>
  <c r="D73" i="23"/>
  <c r="L72" i="23"/>
  <c r="H72" i="23"/>
  <c r="F72" i="23"/>
  <c r="D72" i="23"/>
  <c r="L71" i="23"/>
  <c r="H71" i="23"/>
  <c r="F71" i="23"/>
  <c r="D71" i="23"/>
  <c r="L70" i="23"/>
  <c r="H70" i="23"/>
  <c r="F70" i="23"/>
  <c r="D70" i="23"/>
  <c r="L69" i="23"/>
  <c r="H69" i="23"/>
  <c r="F69" i="23"/>
  <c r="D69" i="23"/>
  <c r="L68" i="23"/>
  <c r="H68" i="23"/>
  <c r="F68" i="23"/>
  <c r="D68" i="23"/>
  <c r="L67" i="23"/>
  <c r="H67" i="23"/>
  <c r="F67" i="23"/>
  <c r="D67" i="23"/>
  <c r="L66" i="23"/>
  <c r="H66" i="23"/>
  <c r="F66" i="23"/>
  <c r="D66" i="23"/>
  <c r="L65" i="23"/>
  <c r="H65" i="23"/>
  <c r="F65" i="23"/>
  <c r="D65" i="23"/>
  <c r="L64" i="23"/>
  <c r="H64" i="23"/>
  <c r="F64" i="23"/>
  <c r="D64" i="23"/>
  <c r="L63" i="23"/>
  <c r="H63" i="23"/>
  <c r="F63" i="23"/>
  <c r="D63" i="23"/>
  <c r="L62" i="23"/>
  <c r="H62" i="23"/>
  <c r="F62" i="23"/>
  <c r="D62" i="23"/>
  <c r="L61" i="23"/>
  <c r="H61" i="23"/>
  <c r="F61" i="23"/>
  <c r="D61" i="23"/>
  <c r="L60" i="23"/>
  <c r="H60" i="23"/>
  <c r="F60" i="23"/>
  <c r="D60" i="23"/>
  <c r="L59" i="23"/>
  <c r="H59" i="23"/>
  <c r="F59" i="23"/>
  <c r="D59" i="23"/>
  <c r="L58" i="23"/>
  <c r="H58" i="23"/>
  <c r="F58" i="23"/>
  <c r="D58" i="23"/>
  <c r="L57" i="23"/>
  <c r="H57" i="23"/>
  <c r="F57" i="23"/>
  <c r="D57" i="23"/>
  <c r="L56" i="23"/>
  <c r="H56" i="23"/>
  <c r="F56" i="23"/>
  <c r="D56" i="23"/>
  <c r="L55" i="23"/>
  <c r="H55" i="23"/>
  <c r="F55" i="23"/>
  <c r="D55" i="23"/>
  <c r="L54" i="23"/>
  <c r="H54" i="23"/>
  <c r="F54" i="23"/>
  <c r="D54" i="23"/>
  <c r="L53" i="23"/>
  <c r="H53" i="23"/>
  <c r="F53" i="23"/>
  <c r="D53" i="23"/>
  <c r="L52" i="23"/>
  <c r="H52" i="23"/>
  <c r="F52" i="23"/>
  <c r="D52" i="23"/>
  <c r="L51" i="23"/>
  <c r="H51" i="23"/>
  <c r="F51" i="23"/>
  <c r="D51" i="23"/>
  <c r="L50" i="23"/>
  <c r="H50" i="23"/>
  <c r="F50" i="23"/>
  <c r="D50" i="23"/>
  <c r="L49" i="23"/>
  <c r="H49" i="23"/>
  <c r="F49" i="23"/>
  <c r="D49" i="23"/>
  <c r="L48" i="23"/>
  <c r="H48" i="23"/>
  <c r="F48" i="23"/>
  <c r="D48" i="23"/>
  <c r="L47" i="23"/>
  <c r="H47" i="23"/>
  <c r="F47" i="23"/>
  <c r="D47" i="23"/>
  <c r="L46" i="23"/>
  <c r="H46" i="23"/>
  <c r="F46" i="23"/>
  <c r="D46" i="23"/>
  <c r="L45" i="23"/>
  <c r="H45" i="23"/>
  <c r="F45" i="23"/>
  <c r="D45" i="23"/>
  <c r="L44" i="23"/>
  <c r="H44" i="23"/>
  <c r="F44" i="23"/>
  <c r="D44" i="23"/>
  <c r="L43" i="23"/>
  <c r="H43" i="23"/>
  <c r="F43" i="23"/>
  <c r="D43" i="23"/>
  <c r="L42" i="23"/>
  <c r="H42" i="23"/>
  <c r="F42" i="23"/>
  <c r="D42" i="23"/>
  <c r="L41" i="23"/>
  <c r="H41" i="23"/>
  <c r="F41" i="23"/>
  <c r="D41" i="23"/>
  <c r="L40" i="23"/>
  <c r="H40" i="23"/>
  <c r="F40" i="23"/>
  <c r="D40" i="23"/>
  <c r="L39" i="23"/>
  <c r="H39" i="23"/>
  <c r="F39" i="23"/>
  <c r="D39" i="23"/>
  <c r="L38" i="23"/>
  <c r="H38" i="23"/>
  <c r="F38" i="23"/>
  <c r="D38" i="23"/>
  <c r="L37" i="23"/>
  <c r="H37" i="23"/>
  <c r="F37" i="23"/>
  <c r="D37" i="23"/>
  <c r="L36" i="23"/>
  <c r="H36" i="23"/>
  <c r="F36" i="23"/>
  <c r="D36" i="23"/>
  <c r="L35" i="23"/>
  <c r="H35" i="23"/>
  <c r="F35" i="23"/>
  <c r="D35" i="23"/>
  <c r="L34" i="23"/>
  <c r="H34" i="23"/>
  <c r="F34" i="23"/>
  <c r="D34" i="23"/>
  <c r="L33" i="23"/>
  <c r="H33" i="23"/>
  <c r="F33" i="23"/>
  <c r="D33" i="23"/>
  <c r="L32" i="23"/>
  <c r="H32" i="23"/>
  <c r="F32" i="23"/>
  <c r="D32" i="23"/>
  <c r="L31" i="23"/>
  <c r="H31" i="23"/>
  <c r="F31" i="23"/>
  <c r="D31" i="23"/>
  <c r="L30" i="23"/>
  <c r="H30" i="23"/>
  <c r="F30" i="23"/>
  <c r="D30" i="23"/>
  <c r="L29" i="23"/>
  <c r="H29" i="23"/>
  <c r="F29" i="23"/>
  <c r="D29" i="23"/>
  <c r="L28" i="23"/>
  <c r="H28" i="23"/>
  <c r="F28" i="23"/>
  <c r="D28" i="23"/>
  <c r="L27" i="23"/>
  <c r="H27" i="23"/>
  <c r="F27" i="23"/>
  <c r="D27" i="23"/>
  <c r="L26" i="23"/>
  <c r="H26" i="23"/>
  <c r="F26" i="23"/>
  <c r="D26" i="23"/>
  <c r="L25" i="23"/>
  <c r="H25" i="23"/>
  <c r="F25" i="23"/>
  <c r="D25" i="23"/>
  <c r="L24" i="23"/>
  <c r="H24" i="23"/>
  <c r="F24" i="23"/>
  <c r="D24" i="23"/>
  <c r="L23" i="23"/>
  <c r="H23" i="23"/>
  <c r="F23" i="23"/>
  <c r="D23" i="23"/>
  <c r="L22" i="23"/>
  <c r="H22" i="23"/>
  <c r="F22" i="23"/>
  <c r="D22" i="23"/>
  <c r="L21" i="23"/>
  <c r="H21" i="23"/>
  <c r="F21" i="23"/>
  <c r="D21" i="23"/>
  <c r="L20" i="23"/>
  <c r="H20" i="23"/>
  <c r="F20" i="23"/>
  <c r="D20" i="23"/>
  <c r="L19" i="23"/>
  <c r="H19" i="23"/>
  <c r="F19" i="23"/>
  <c r="D19" i="23"/>
  <c r="L18" i="23"/>
  <c r="H18" i="23"/>
  <c r="F18" i="23"/>
  <c r="D18" i="23"/>
  <c r="L17" i="23"/>
  <c r="H17" i="23"/>
  <c r="F17" i="23"/>
  <c r="D17" i="23"/>
  <c r="L16" i="23"/>
  <c r="H16" i="23"/>
  <c r="F16" i="23"/>
  <c r="D16" i="23"/>
  <c r="L15" i="23"/>
  <c r="H15" i="23"/>
  <c r="F15" i="23"/>
  <c r="D15" i="23"/>
  <c r="L14" i="23"/>
  <c r="H14" i="23"/>
  <c r="F14" i="23"/>
  <c r="D14" i="23"/>
  <c r="L13" i="23"/>
  <c r="H13" i="23"/>
  <c r="F13" i="23"/>
  <c r="D13" i="23"/>
  <c r="L12" i="23"/>
  <c r="H12" i="23"/>
  <c r="F12" i="23"/>
  <c r="D12" i="23"/>
  <c r="L11" i="23"/>
  <c r="H11" i="23"/>
  <c r="F11" i="23"/>
  <c r="D11" i="23"/>
  <c r="L10" i="23"/>
  <c r="H10" i="23"/>
  <c r="F10" i="23"/>
  <c r="D10" i="23"/>
  <c r="L9" i="23"/>
  <c r="H9" i="23"/>
  <c r="F9" i="23"/>
  <c r="D9" i="23"/>
  <c r="L8" i="23"/>
  <c r="H8" i="23"/>
  <c r="F8" i="23"/>
  <c r="D8" i="23"/>
  <c r="L7" i="23"/>
  <c r="H7" i="23"/>
  <c r="F7" i="23"/>
  <c r="D7" i="23"/>
  <c r="L6" i="23"/>
  <c r="H6" i="23"/>
  <c r="F6" i="23"/>
  <c r="D6" i="23"/>
  <c r="L203" i="22"/>
  <c r="H203" i="22"/>
  <c r="F203" i="22"/>
  <c r="D203" i="22"/>
  <c r="L202" i="22"/>
  <c r="H202" i="22"/>
  <c r="F202" i="22"/>
  <c r="D202" i="22"/>
  <c r="L201" i="22"/>
  <c r="H201" i="22"/>
  <c r="F201" i="22"/>
  <c r="D201" i="22"/>
  <c r="L200" i="22"/>
  <c r="H200" i="22"/>
  <c r="F200" i="22"/>
  <c r="D200" i="22"/>
  <c r="L199" i="22"/>
  <c r="H199" i="22"/>
  <c r="F199" i="22"/>
  <c r="D199" i="22"/>
  <c r="L198" i="22"/>
  <c r="H198" i="22"/>
  <c r="F198" i="22"/>
  <c r="D198" i="22"/>
  <c r="L197" i="22"/>
  <c r="H197" i="22"/>
  <c r="F197" i="22"/>
  <c r="D197" i="22"/>
  <c r="L196" i="22"/>
  <c r="H196" i="22"/>
  <c r="F196" i="22"/>
  <c r="D196" i="22"/>
  <c r="L195" i="22"/>
  <c r="H195" i="22"/>
  <c r="F195" i="22"/>
  <c r="D195" i="22"/>
  <c r="L194" i="22"/>
  <c r="H194" i="22"/>
  <c r="F194" i="22"/>
  <c r="D194" i="22"/>
  <c r="L193" i="22"/>
  <c r="H193" i="22"/>
  <c r="F193" i="22"/>
  <c r="D193" i="22"/>
  <c r="L192" i="22"/>
  <c r="H192" i="22"/>
  <c r="F192" i="22"/>
  <c r="D192" i="22"/>
  <c r="L191" i="22"/>
  <c r="H191" i="22"/>
  <c r="F191" i="22"/>
  <c r="D191" i="22"/>
  <c r="L190" i="22"/>
  <c r="H190" i="22"/>
  <c r="F190" i="22"/>
  <c r="D190" i="22"/>
  <c r="L189" i="22"/>
  <c r="H189" i="22"/>
  <c r="F189" i="22"/>
  <c r="D189" i="22"/>
  <c r="L188" i="22"/>
  <c r="H188" i="22"/>
  <c r="F188" i="22"/>
  <c r="D188" i="22"/>
  <c r="L187" i="22"/>
  <c r="H187" i="22"/>
  <c r="F187" i="22"/>
  <c r="D187" i="22"/>
  <c r="L186" i="22"/>
  <c r="H186" i="22"/>
  <c r="F186" i="22"/>
  <c r="D186" i="22"/>
  <c r="L185" i="22"/>
  <c r="H185" i="22"/>
  <c r="F185" i="22"/>
  <c r="D185" i="22"/>
  <c r="L184" i="22"/>
  <c r="H184" i="22"/>
  <c r="F184" i="22"/>
  <c r="D184" i="22"/>
  <c r="L183" i="22"/>
  <c r="H183" i="22"/>
  <c r="F183" i="22"/>
  <c r="D183" i="22"/>
  <c r="L182" i="22"/>
  <c r="H182" i="22"/>
  <c r="F182" i="22"/>
  <c r="D182" i="22"/>
  <c r="L181" i="22"/>
  <c r="H181" i="22"/>
  <c r="F181" i="22"/>
  <c r="D181" i="22"/>
  <c r="L180" i="22"/>
  <c r="H180" i="22"/>
  <c r="F180" i="22"/>
  <c r="D180" i="22"/>
  <c r="L179" i="22"/>
  <c r="H179" i="22"/>
  <c r="F179" i="22"/>
  <c r="D179" i="22"/>
  <c r="L178" i="22"/>
  <c r="H178" i="22"/>
  <c r="F178" i="22"/>
  <c r="D178" i="22"/>
  <c r="L177" i="22"/>
  <c r="H177" i="22"/>
  <c r="F177" i="22"/>
  <c r="D177" i="22"/>
  <c r="L176" i="22"/>
  <c r="H176" i="22"/>
  <c r="F176" i="22"/>
  <c r="D176" i="22"/>
  <c r="L175" i="22"/>
  <c r="H175" i="22"/>
  <c r="F175" i="22"/>
  <c r="D175" i="22"/>
  <c r="L174" i="22"/>
  <c r="H174" i="22"/>
  <c r="F174" i="22"/>
  <c r="D174" i="22"/>
  <c r="L173" i="22"/>
  <c r="H173" i="22"/>
  <c r="F173" i="22"/>
  <c r="D173" i="22"/>
  <c r="L172" i="22"/>
  <c r="H172" i="22"/>
  <c r="F172" i="22"/>
  <c r="D172" i="22"/>
  <c r="L171" i="22"/>
  <c r="H171" i="22"/>
  <c r="F171" i="22"/>
  <c r="D171" i="22"/>
  <c r="L170" i="22"/>
  <c r="H170" i="22"/>
  <c r="F170" i="22"/>
  <c r="D170" i="22"/>
  <c r="L169" i="22"/>
  <c r="H169" i="22"/>
  <c r="F169" i="22"/>
  <c r="D169" i="22"/>
  <c r="L168" i="22"/>
  <c r="H168" i="22"/>
  <c r="F168" i="22"/>
  <c r="D168" i="22"/>
  <c r="L167" i="22"/>
  <c r="H167" i="22"/>
  <c r="F167" i="22"/>
  <c r="D167" i="22"/>
  <c r="L166" i="22"/>
  <c r="H166" i="22"/>
  <c r="F166" i="22"/>
  <c r="D166" i="22"/>
  <c r="L165" i="22"/>
  <c r="H165" i="22"/>
  <c r="F165" i="22"/>
  <c r="D165" i="22"/>
  <c r="L164" i="22"/>
  <c r="H164" i="22"/>
  <c r="F164" i="22"/>
  <c r="D164" i="22"/>
  <c r="L163" i="22"/>
  <c r="H163" i="22"/>
  <c r="F163" i="22"/>
  <c r="D163" i="22"/>
  <c r="L162" i="22"/>
  <c r="H162" i="22"/>
  <c r="F162" i="22"/>
  <c r="D162" i="22"/>
  <c r="L161" i="22"/>
  <c r="H161" i="22"/>
  <c r="F161" i="22"/>
  <c r="D161" i="22"/>
  <c r="L160" i="22"/>
  <c r="H160" i="22"/>
  <c r="F160" i="22"/>
  <c r="D160" i="22"/>
  <c r="L159" i="22"/>
  <c r="H159" i="22"/>
  <c r="F159" i="22"/>
  <c r="D159" i="22"/>
  <c r="L158" i="22"/>
  <c r="H158" i="22"/>
  <c r="F158" i="22"/>
  <c r="D158" i="22"/>
  <c r="L157" i="22"/>
  <c r="H157" i="22"/>
  <c r="F157" i="22"/>
  <c r="D157" i="22"/>
  <c r="L156" i="22"/>
  <c r="H156" i="22"/>
  <c r="F156" i="22"/>
  <c r="D156" i="22"/>
  <c r="L155" i="22"/>
  <c r="H155" i="22"/>
  <c r="F155" i="22"/>
  <c r="D155" i="22"/>
  <c r="L154" i="22"/>
  <c r="H154" i="22"/>
  <c r="F154" i="22"/>
  <c r="D154" i="22"/>
  <c r="L153" i="22"/>
  <c r="H153" i="22"/>
  <c r="F153" i="22"/>
  <c r="D153" i="22"/>
  <c r="L152" i="22"/>
  <c r="H152" i="22"/>
  <c r="F152" i="22"/>
  <c r="D152" i="22"/>
  <c r="L151" i="22"/>
  <c r="H151" i="22"/>
  <c r="F151" i="22"/>
  <c r="D151" i="22"/>
  <c r="L150" i="22"/>
  <c r="H150" i="22"/>
  <c r="F150" i="22"/>
  <c r="D150" i="22"/>
  <c r="L149" i="22"/>
  <c r="H149" i="22"/>
  <c r="F149" i="22"/>
  <c r="D149" i="22"/>
  <c r="L148" i="22"/>
  <c r="H148" i="22"/>
  <c r="F148" i="22"/>
  <c r="D148" i="22"/>
  <c r="L147" i="22"/>
  <c r="H147" i="22"/>
  <c r="F147" i="22"/>
  <c r="D147" i="22"/>
  <c r="L146" i="22"/>
  <c r="H146" i="22"/>
  <c r="F146" i="22"/>
  <c r="D146" i="22"/>
  <c r="L145" i="22"/>
  <c r="H145" i="22"/>
  <c r="F145" i="22"/>
  <c r="D145" i="22"/>
  <c r="L144" i="22"/>
  <c r="H144" i="22"/>
  <c r="F144" i="22"/>
  <c r="D144" i="22"/>
  <c r="L143" i="22"/>
  <c r="H143" i="22"/>
  <c r="F143" i="22"/>
  <c r="D143" i="22"/>
  <c r="L142" i="22"/>
  <c r="H142" i="22"/>
  <c r="F142" i="22"/>
  <c r="D142" i="22"/>
  <c r="L141" i="22"/>
  <c r="H141" i="22"/>
  <c r="F141" i="22"/>
  <c r="D141" i="22"/>
  <c r="L140" i="22"/>
  <c r="H140" i="22"/>
  <c r="F140" i="22"/>
  <c r="D140" i="22"/>
  <c r="L139" i="22"/>
  <c r="H139" i="22"/>
  <c r="F139" i="22"/>
  <c r="D139" i="22"/>
  <c r="L138" i="22"/>
  <c r="H138" i="22"/>
  <c r="F138" i="22"/>
  <c r="D138" i="22"/>
  <c r="L137" i="22"/>
  <c r="H137" i="22"/>
  <c r="F137" i="22"/>
  <c r="D137" i="22"/>
  <c r="L136" i="22"/>
  <c r="H136" i="22"/>
  <c r="F136" i="22"/>
  <c r="D136" i="22"/>
  <c r="L135" i="22"/>
  <c r="H135" i="22"/>
  <c r="F135" i="22"/>
  <c r="D135" i="22"/>
  <c r="L134" i="22"/>
  <c r="H134" i="22"/>
  <c r="F134" i="22"/>
  <c r="D134" i="22"/>
  <c r="L133" i="22"/>
  <c r="H133" i="22"/>
  <c r="F133" i="22"/>
  <c r="D133" i="22"/>
  <c r="L132" i="22"/>
  <c r="H132" i="22"/>
  <c r="F132" i="22"/>
  <c r="D132" i="22"/>
  <c r="L131" i="22"/>
  <c r="H131" i="22"/>
  <c r="F131" i="22"/>
  <c r="D131" i="22"/>
  <c r="L130" i="22"/>
  <c r="H130" i="22"/>
  <c r="F130" i="22"/>
  <c r="D130" i="22"/>
  <c r="L129" i="22"/>
  <c r="H129" i="22"/>
  <c r="F129" i="22"/>
  <c r="D129" i="22"/>
  <c r="L128" i="22"/>
  <c r="H128" i="22"/>
  <c r="F128" i="22"/>
  <c r="D128" i="22"/>
  <c r="L127" i="22"/>
  <c r="H127" i="22"/>
  <c r="F127" i="22"/>
  <c r="D127" i="22"/>
  <c r="L126" i="22"/>
  <c r="H126" i="22"/>
  <c r="F126" i="22"/>
  <c r="D126" i="22"/>
  <c r="L125" i="22"/>
  <c r="H125" i="22"/>
  <c r="F125" i="22"/>
  <c r="D125" i="22"/>
  <c r="L124" i="22"/>
  <c r="H124" i="22"/>
  <c r="F124" i="22"/>
  <c r="D124" i="22"/>
  <c r="L123" i="22"/>
  <c r="H123" i="22"/>
  <c r="F123" i="22"/>
  <c r="D123" i="22"/>
  <c r="L122" i="22"/>
  <c r="H122" i="22"/>
  <c r="F122" i="22"/>
  <c r="D122" i="22"/>
  <c r="L121" i="22"/>
  <c r="H121" i="22"/>
  <c r="F121" i="22"/>
  <c r="D121" i="22"/>
  <c r="L120" i="22"/>
  <c r="H120" i="22"/>
  <c r="F120" i="22"/>
  <c r="D120" i="22"/>
  <c r="L119" i="22"/>
  <c r="H119" i="22"/>
  <c r="F119" i="22"/>
  <c r="D119" i="22"/>
  <c r="L118" i="22"/>
  <c r="H118" i="22"/>
  <c r="F118" i="22"/>
  <c r="D118" i="22"/>
  <c r="L117" i="22"/>
  <c r="H117" i="22"/>
  <c r="F117" i="22"/>
  <c r="D117" i="22"/>
  <c r="L116" i="22"/>
  <c r="H116" i="22"/>
  <c r="F116" i="22"/>
  <c r="D116" i="22"/>
  <c r="L115" i="22"/>
  <c r="H115" i="22"/>
  <c r="F115" i="22"/>
  <c r="D115" i="22"/>
  <c r="L114" i="22"/>
  <c r="H114" i="22"/>
  <c r="F114" i="22"/>
  <c r="D114" i="22"/>
  <c r="L113" i="22"/>
  <c r="H113" i="22"/>
  <c r="F113" i="22"/>
  <c r="D113" i="22"/>
  <c r="L112" i="22"/>
  <c r="H112" i="22"/>
  <c r="F112" i="22"/>
  <c r="D112" i="22"/>
  <c r="L111" i="22"/>
  <c r="H111" i="22"/>
  <c r="F111" i="22"/>
  <c r="D111" i="22"/>
  <c r="L110" i="22"/>
  <c r="H110" i="22"/>
  <c r="F110" i="22"/>
  <c r="D110" i="22"/>
  <c r="L109" i="22"/>
  <c r="H109" i="22"/>
  <c r="F109" i="22"/>
  <c r="D109" i="22"/>
  <c r="L108" i="22"/>
  <c r="H108" i="22"/>
  <c r="F108" i="22"/>
  <c r="D108" i="22"/>
  <c r="L107" i="22"/>
  <c r="H107" i="22"/>
  <c r="F107" i="22"/>
  <c r="D107" i="22"/>
  <c r="L106" i="22"/>
  <c r="H106" i="22"/>
  <c r="F106" i="22"/>
  <c r="D106" i="22"/>
  <c r="L105" i="22"/>
  <c r="H105" i="22"/>
  <c r="F105" i="22"/>
  <c r="D105" i="22"/>
  <c r="L104" i="22"/>
  <c r="H104" i="22"/>
  <c r="F104" i="22"/>
  <c r="D104" i="22"/>
  <c r="L103" i="22"/>
  <c r="H103" i="22"/>
  <c r="F103" i="22"/>
  <c r="D103" i="22"/>
  <c r="L102" i="22"/>
  <c r="H102" i="22"/>
  <c r="F102" i="22"/>
  <c r="D102" i="22"/>
  <c r="L101" i="22"/>
  <c r="H101" i="22"/>
  <c r="F101" i="22"/>
  <c r="D101" i="22"/>
  <c r="L100" i="22"/>
  <c r="H100" i="22"/>
  <c r="F100" i="22"/>
  <c r="D100" i="22"/>
  <c r="L99" i="22"/>
  <c r="H99" i="22"/>
  <c r="F99" i="22"/>
  <c r="D99" i="22"/>
  <c r="L98" i="22"/>
  <c r="H98" i="22"/>
  <c r="F98" i="22"/>
  <c r="D98" i="22"/>
  <c r="L97" i="22"/>
  <c r="H97" i="22"/>
  <c r="F97" i="22"/>
  <c r="D97" i="22"/>
  <c r="L96" i="22"/>
  <c r="H96" i="22"/>
  <c r="F96" i="22"/>
  <c r="D96" i="22"/>
  <c r="L95" i="22"/>
  <c r="H95" i="22"/>
  <c r="F95" i="22"/>
  <c r="D95" i="22"/>
  <c r="L94" i="22"/>
  <c r="H94" i="22"/>
  <c r="F94" i="22"/>
  <c r="D94" i="22"/>
  <c r="L93" i="22"/>
  <c r="H93" i="22"/>
  <c r="F93" i="22"/>
  <c r="D93" i="22"/>
  <c r="L92" i="22"/>
  <c r="H92" i="22"/>
  <c r="F92" i="22"/>
  <c r="D92" i="22"/>
  <c r="L91" i="22"/>
  <c r="H91" i="22"/>
  <c r="F91" i="22"/>
  <c r="D91" i="22"/>
  <c r="L90" i="22"/>
  <c r="H90" i="22"/>
  <c r="F90" i="22"/>
  <c r="D90" i="22"/>
  <c r="L89" i="22"/>
  <c r="H89" i="22"/>
  <c r="F89" i="22"/>
  <c r="D89" i="22"/>
  <c r="L88" i="22"/>
  <c r="H88" i="22"/>
  <c r="F88" i="22"/>
  <c r="D88" i="22"/>
  <c r="L87" i="22"/>
  <c r="H87" i="22"/>
  <c r="F87" i="22"/>
  <c r="D87" i="22"/>
  <c r="L86" i="22"/>
  <c r="H86" i="22"/>
  <c r="F86" i="22"/>
  <c r="D86" i="22"/>
  <c r="L85" i="22"/>
  <c r="H85" i="22"/>
  <c r="F85" i="22"/>
  <c r="D85" i="22"/>
  <c r="L84" i="22"/>
  <c r="H84" i="22"/>
  <c r="F84" i="22"/>
  <c r="D84" i="22"/>
  <c r="L83" i="22"/>
  <c r="H83" i="22"/>
  <c r="F83" i="22"/>
  <c r="D83" i="22"/>
  <c r="L82" i="22"/>
  <c r="H82" i="22"/>
  <c r="F82" i="22"/>
  <c r="D82" i="22"/>
  <c r="L81" i="22"/>
  <c r="H81" i="22"/>
  <c r="F81" i="22"/>
  <c r="D81" i="22"/>
  <c r="L80" i="22"/>
  <c r="H80" i="22"/>
  <c r="F80" i="22"/>
  <c r="D80" i="22"/>
  <c r="L79" i="22"/>
  <c r="H79" i="22"/>
  <c r="F79" i="22"/>
  <c r="D79" i="22"/>
  <c r="L78" i="22"/>
  <c r="H78" i="22"/>
  <c r="F78" i="22"/>
  <c r="D78" i="22"/>
  <c r="L77" i="22"/>
  <c r="H77" i="22"/>
  <c r="F77" i="22"/>
  <c r="D77" i="22"/>
  <c r="L76" i="22"/>
  <c r="H76" i="22"/>
  <c r="F76" i="22"/>
  <c r="D76" i="22"/>
  <c r="L75" i="22"/>
  <c r="H75" i="22"/>
  <c r="F75" i="22"/>
  <c r="D75" i="22"/>
  <c r="L74" i="22"/>
  <c r="H74" i="22"/>
  <c r="F74" i="22"/>
  <c r="D74" i="22"/>
  <c r="L73" i="22"/>
  <c r="H73" i="22"/>
  <c r="F73" i="22"/>
  <c r="D73" i="22"/>
  <c r="L72" i="22"/>
  <c r="H72" i="22"/>
  <c r="F72" i="22"/>
  <c r="D72" i="22"/>
  <c r="L71" i="22"/>
  <c r="H71" i="22"/>
  <c r="F71" i="22"/>
  <c r="D71" i="22"/>
  <c r="L70" i="22"/>
  <c r="H70" i="22"/>
  <c r="F70" i="22"/>
  <c r="D70" i="22"/>
  <c r="L69" i="22"/>
  <c r="H69" i="22"/>
  <c r="F69" i="22"/>
  <c r="D69" i="22"/>
  <c r="L68" i="22"/>
  <c r="H68" i="22"/>
  <c r="F68" i="22"/>
  <c r="D68" i="22"/>
  <c r="L67" i="22"/>
  <c r="H67" i="22"/>
  <c r="F67" i="22"/>
  <c r="D67" i="22"/>
  <c r="L66" i="22"/>
  <c r="H66" i="22"/>
  <c r="F66" i="22"/>
  <c r="D66" i="22"/>
  <c r="L65" i="22"/>
  <c r="H65" i="22"/>
  <c r="F65" i="22"/>
  <c r="D65" i="22"/>
  <c r="L64" i="22"/>
  <c r="H64" i="22"/>
  <c r="F64" i="22"/>
  <c r="D64" i="22"/>
  <c r="L63" i="22"/>
  <c r="H63" i="22"/>
  <c r="F63" i="22"/>
  <c r="D63" i="22"/>
  <c r="L62" i="22"/>
  <c r="H62" i="22"/>
  <c r="F62" i="22"/>
  <c r="D62" i="22"/>
  <c r="L61" i="22"/>
  <c r="H61" i="22"/>
  <c r="F61" i="22"/>
  <c r="D61" i="22"/>
  <c r="L60" i="22"/>
  <c r="H60" i="22"/>
  <c r="F60" i="22"/>
  <c r="D60" i="22"/>
  <c r="L59" i="22"/>
  <c r="H59" i="22"/>
  <c r="F59" i="22"/>
  <c r="D59" i="22"/>
  <c r="L58" i="22"/>
  <c r="H58" i="22"/>
  <c r="F58" i="22"/>
  <c r="D58" i="22"/>
  <c r="L57" i="22"/>
  <c r="H57" i="22"/>
  <c r="F57" i="22"/>
  <c r="D57" i="22"/>
  <c r="L56" i="22"/>
  <c r="H56" i="22"/>
  <c r="F56" i="22"/>
  <c r="D56" i="22"/>
  <c r="L55" i="22"/>
  <c r="H55" i="22"/>
  <c r="F55" i="22"/>
  <c r="D55" i="22"/>
  <c r="L54" i="22"/>
  <c r="H54" i="22"/>
  <c r="F54" i="22"/>
  <c r="D54" i="22"/>
  <c r="L53" i="22"/>
  <c r="H53" i="22"/>
  <c r="F53" i="22"/>
  <c r="D53" i="22"/>
  <c r="L52" i="22"/>
  <c r="H52" i="22"/>
  <c r="F52" i="22"/>
  <c r="D52" i="22"/>
  <c r="L51" i="22"/>
  <c r="H51" i="22"/>
  <c r="F51" i="22"/>
  <c r="D51" i="22"/>
  <c r="L50" i="22"/>
  <c r="H50" i="22"/>
  <c r="F50" i="22"/>
  <c r="D50" i="22"/>
  <c r="L49" i="22"/>
  <c r="H49" i="22"/>
  <c r="F49" i="22"/>
  <c r="D49" i="22"/>
  <c r="L48" i="22"/>
  <c r="H48" i="22"/>
  <c r="F48" i="22"/>
  <c r="D48" i="22"/>
  <c r="L47" i="22"/>
  <c r="H47" i="22"/>
  <c r="F47" i="22"/>
  <c r="D47" i="22"/>
  <c r="L46" i="22"/>
  <c r="H46" i="22"/>
  <c r="F46" i="22"/>
  <c r="D46" i="22"/>
  <c r="L45" i="22"/>
  <c r="H45" i="22"/>
  <c r="F45" i="22"/>
  <c r="D45" i="22"/>
  <c r="L44" i="22"/>
  <c r="H44" i="22"/>
  <c r="F44" i="22"/>
  <c r="D44" i="22"/>
  <c r="L43" i="22"/>
  <c r="H43" i="22"/>
  <c r="F43" i="22"/>
  <c r="D43" i="22"/>
  <c r="L42" i="22"/>
  <c r="H42" i="22"/>
  <c r="F42" i="22"/>
  <c r="D42" i="22"/>
  <c r="L41" i="22"/>
  <c r="H41" i="22"/>
  <c r="F41" i="22"/>
  <c r="D41" i="22"/>
  <c r="L40" i="22"/>
  <c r="H40" i="22"/>
  <c r="F40" i="22"/>
  <c r="D40" i="22"/>
  <c r="L39" i="22"/>
  <c r="H39" i="22"/>
  <c r="F39" i="22"/>
  <c r="D39" i="22"/>
  <c r="L38" i="22"/>
  <c r="H38" i="22"/>
  <c r="F38" i="22"/>
  <c r="D38" i="22"/>
  <c r="L37" i="22"/>
  <c r="H37" i="22"/>
  <c r="F37" i="22"/>
  <c r="D37" i="22"/>
  <c r="L36" i="22"/>
  <c r="H36" i="22"/>
  <c r="F36" i="22"/>
  <c r="D36" i="22"/>
  <c r="L35" i="22"/>
  <c r="H35" i="22"/>
  <c r="F35" i="22"/>
  <c r="D35" i="22"/>
  <c r="L34" i="22"/>
  <c r="H34" i="22"/>
  <c r="F34" i="22"/>
  <c r="D34" i="22"/>
  <c r="L33" i="22"/>
  <c r="H33" i="22"/>
  <c r="F33" i="22"/>
  <c r="D33" i="22"/>
  <c r="L32" i="22"/>
  <c r="H32" i="22"/>
  <c r="F32" i="22"/>
  <c r="D32" i="22"/>
  <c r="L31" i="22"/>
  <c r="H31" i="22"/>
  <c r="F31" i="22"/>
  <c r="D31" i="22"/>
  <c r="L30" i="22"/>
  <c r="H30" i="22"/>
  <c r="F30" i="22"/>
  <c r="D30" i="22"/>
  <c r="L29" i="22"/>
  <c r="H29" i="22"/>
  <c r="F29" i="22"/>
  <c r="D29" i="22"/>
  <c r="L28" i="22"/>
  <c r="H28" i="22"/>
  <c r="F28" i="22"/>
  <c r="D28" i="22"/>
  <c r="L27" i="22"/>
  <c r="H27" i="22"/>
  <c r="F27" i="22"/>
  <c r="D27" i="22"/>
  <c r="L26" i="22"/>
  <c r="H26" i="22"/>
  <c r="F26" i="22"/>
  <c r="D26" i="22"/>
  <c r="L25" i="22"/>
  <c r="H25" i="22"/>
  <c r="F25" i="22"/>
  <c r="D25" i="22"/>
  <c r="L24" i="22"/>
  <c r="H24" i="22"/>
  <c r="F24" i="22"/>
  <c r="D24" i="22"/>
  <c r="L23" i="22"/>
  <c r="H23" i="22"/>
  <c r="F23" i="22"/>
  <c r="D23" i="22"/>
  <c r="L22" i="22"/>
  <c r="H22" i="22"/>
  <c r="F22" i="22"/>
  <c r="D22" i="22"/>
  <c r="L21" i="22"/>
  <c r="H21" i="22"/>
  <c r="F21" i="22"/>
  <c r="D21" i="22"/>
  <c r="L20" i="22"/>
  <c r="H20" i="22"/>
  <c r="F20" i="22"/>
  <c r="D20" i="22"/>
  <c r="L19" i="22"/>
  <c r="H19" i="22"/>
  <c r="F19" i="22"/>
  <c r="D19" i="22"/>
  <c r="L18" i="22"/>
  <c r="H18" i="22"/>
  <c r="F18" i="22"/>
  <c r="D18" i="22"/>
  <c r="L17" i="22"/>
  <c r="H17" i="22"/>
  <c r="F17" i="22"/>
  <c r="D17" i="22"/>
  <c r="L16" i="22"/>
  <c r="H16" i="22"/>
  <c r="F16" i="22"/>
  <c r="D16" i="22"/>
  <c r="L15" i="22"/>
  <c r="H15" i="22"/>
  <c r="F15" i="22"/>
  <c r="D15" i="22"/>
  <c r="L14" i="22"/>
  <c r="H14" i="22"/>
  <c r="F14" i="22"/>
  <c r="D14" i="22"/>
  <c r="L13" i="22"/>
  <c r="H13" i="22"/>
  <c r="F13" i="22"/>
  <c r="D13" i="22"/>
  <c r="L12" i="22"/>
  <c r="H12" i="22"/>
  <c r="F12" i="22"/>
  <c r="D12" i="22"/>
  <c r="L11" i="22"/>
  <c r="H11" i="22"/>
  <c r="F11" i="22"/>
  <c r="D11" i="22"/>
  <c r="L10" i="22"/>
  <c r="H10" i="22"/>
  <c r="F10" i="22"/>
  <c r="D10" i="22"/>
  <c r="L9" i="22"/>
  <c r="H9" i="22"/>
  <c r="F9" i="22"/>
  <c r="D9" i="22"/>
  <c r="L8" i="22"/>
  <c r="H8" i="22"/>
  <c r="F8" i="22"/>
  <c r="D8" i="22"/>
  <c r="L7" i="22"/>
  <c r="H7" i="22"/>
  <c r="F7" i="22"/>
  <c r="D7" i="22"/>
  <c r="L6" i="22"/>
  <c r="H6" i="22"/>
  <c r="F6" i="22"/>
  <c r="D6" i="22"/>
  <c r="L252" i="21"/>
  <c r="H252" i="21"/>
  <c r="F252" i="21"/>
  <c r="D252" i="21"/>
  <c r="L251" i="21"/>
  <c r="H251" i="21"/>
  <c r="F251" i="21"/>
  <c r="D251" i="21"/>
  <c r="L250" i="21"/>
  <c r="H250" i="21"/>
  <c r="F250" i="21"/>
  <c r="D250" i="21"/>
  <c r="L249" i="21"/>
  <c r="H249" i="21"/>
  <c r="F249" i="21"/>
  <c r="D249" i="21"/>
  <c r="L248" i="21"/>
  <c r="H248" i="21"/>
  <c r="F248" i="21"/>
  <c r="D248" i="21"/>
  <c r="L247" i="21"/>
  <c r="H247" i="21"/>
  <c r="F247" i="21"/>
  <c r="D247" i="21"/>
  <c r="L246" i="21"/>
  <c r="H246" i="21"/>
  <c r="F246" i="21"/>
  <c r="D246" i="21"/>
  <c r="L245" i="21"/>
  <c r="H245" i="21"/>
  <c r="F245" i="21"/>
  <c r="D245" i="21"/>
  <c r="L244" i="21"/>
  <c r="H244" i="21"/>
  <c r="F244" i="21"/>
  <c r="D244" i="21"/>
  <c r="L243" i="21"/>
  <c r="H243" i="21"/>
  <c r="F243" i="21"/>
  <c r="D243" i="21"/>
  <c r="L242" i="21"/>
  <c r="H242" i="21"/>
  <c r="F242" i="21"/>
  <c r="D242" i="21"/>
  <c r="L241" i="21"/>
  <c r="H241" i="21"/>
  <c r="F241" i="21"/>
  <c r="D241" i="21"/>
  <c r="L240" i="21"/>
  <c r="H240" i="21"/>
  <c r="F240" i="21"/>
  <c r="D240" i="21"/>
  <c r="L239" i="21"/>
  <c r="H239" i="21"/>
  <c r="F239" i="21"/>
  <c r="D239" i="21"/>
  <c r="L238" i="21"/>
  <c r="H238" i="21"/>
  <c r="F238" i="21"/>
  <c r="D238" i="21"/>
  <c r="L237" i="21"/>
  <c r="H237" i="21"/>
  <c r="F237" i="21"/>
  <c r="D237" i="21"/>
  <c r="L236" i="21"/>
  <c r="H236" i="21"/>
  <c r="F236" i="21"/>
  <c r="D236" i="21"/>
  <c r="L235" i="21"/>
  <c r="H235" i="21"/>
  <c r="F235" i="21"/>
  <c r="D235" i="21"/>
  <c r="L234" i="21"/>
  <c r="H234" i="21"/>
  <c r="F234" i="21"/>
  <c r="D234" i="21"/>
  <c r="L233" i="21"/>
  <c r="H233" i="21"/>
  <c r="F233" i="21"/>
  <c r="D233" i="21"/>
  <c r="L232" i="21"/>
  <c r="H232" i="21"/>
  <c r="F232" i="21"/>
  <c r="D232" i="21"/>
  <c r="L231" i="21"/>
  <c r="H231" i="21"/>
  <c r="F231" i="21"/>
  <c r="D231" i="21"/>
  <c r="L230" i="21"/>
  <c r="H230" i="21"/>
  <c r="F230" i="21"/>
  <c r="D230" i="21"/>
  <c r="L229" i="21"/>
  <c r="H229" i="21"/>
  <c r="F229" i="21"/>
  <c r="D229" i="21"/>
  <c r="L228" i="21"/>
  <c r="H228" i="21"/>
  <c r="F228" i="21"/>
  <c r="D228" i="21"/>
  <c r="L227" i="21"/>
  <c r="H227" i="21"/>
  <c r="F227" i="21"/>
  <c r="D227" i="21"/>
  <c r="L226" i="21"/>
  <c r="H226" i="21"/>
  <c r="F226" i="21"/>
  <c r="D226" i="21"/>
  <c r="L225" i="21"/>
  <c r="H225" i="21"/>
  <c r="F225" i="21"/>
  <c r="D225" i="21"/>
  <c r="L224" i="21"/>
  <c r="H224" i="21"/>
  <c r="F224" i="21"/>
  <c r="D224" i="21"/>
  <c r="L223" i="21"/>
  <c r="H223" i="21"/>
  <c r="F223" i="21"/>
  <c r="D223" i="21"/>
  <c r="L222" i="21"/>
  <c r="H222" i="21"/>
  <c r="F222" i="21"/>
  <c r="D222" i="21"/>
  <c r="L221" i="21"/>
  <c r="H221" i="21"/>
  <c r="F221" i="21"/>
  <c r="D221" i="21"/>
  <c r="L220" i="21"/>
  <c r="H220" i="21"/>
  <c r="F220" i="21"/>
  <c r="D220" i="21"/>
  <c r="L219" i="21"/>
  <c r="H219" i="21"/>
  <c r="F219" i="21"/>
  <c r="D219" i="21"/>
  <c r="L218" i="21"/>
  <c r="H218" i="21"/>
  <c r="F218" i="21"/>
  <c r="D218" i="21"/>
  <c r="L217" i="21"/>
  <c r="H217" i="21"/>
  <c r="F217" i="21"/>
  <c r="D217" i="21"/>
  <c r="L216" i="21"/>
  <c r="H216" i="21"/>
  <c r="F216" i="21"/>
  <c r="D216" i="21"/>
  <c r="L215" i="21"/>
  <c r="H215" i="21"/>
  <c r="F215" i="21"/>
  <c r="D215" i="21"/>
  <c r="L214" i="21"/>
  <c r="H214" i="21"/>
  <c r="F214" i="21"/>
  <c r="D214" i="21"/>
  <c r="L213" i="21"/>
  <c r="H213" i="21"/>
  <c r="F213" i="21"/>
  <c r="D213" i="21"/>
  <c r="L212" i="21"/>
  <c r="H212" i="21"/>
  <c r="F212" i="21"/>
  <c r="D212" i="21"/>
  <c r="L211" i="21"/>
  <c r="H211" i="21"/>
  <c r="F211" i="21"/>
  <c r="D211" i="21"/>
  <c r="L210" i="21"/>
  <c r="H210" i="21"/>
  <c r="F210" i="21"/>
  <c r="D210" i="21"/>
  <c r="L209" i="21"/>
  <c r="H209" i="21"/>
  <c r="F209" i="21"/>
  <c r="D209" i="21"/>
  <c r="L208" i="21"/>
  <c r="H208" i="21"/>
  <c r="F208" i="21"/>
  <c r="D208" i="21"/>
  <c r="L207" i="21"/>
  <c r="H207" i="21"/>
  <c r="F207" i="21"/>
  <c r="D207" i="21"/>
  <c r="L206" i="21"/>
  <c r="H206" i="21"/>
  <c r="F206" i="21"/>
  <c r="D206" i="21"/>
  <c r="L205" i="21"/>
  <c r="H205" i="21"/>
  <c r="F205" i="21"/>
  <c r="D205" i="21"/>
  <c r="L204" i="21"/>
  <c r="H204" i="21"/>
  <c r="F204" i="21"/>
  <c r="D204" i="21"/>
  <c r="L203" i="21"/>
  <c r="H203" i="21"/>
  <c r="F203" i="21"/>
  <c r="D203" i="21"/>
  <c r="L202" i="21"/>
  <c r="H202" i="21"/>
  <c r="F202" i="21"/>
  <c r="D202" i="21"/>
  <c r="L201" i="21"/>
  <c r="H201" i="21"/>
  <c r="F201" i="21"/>
  <c r="D201" i="21"/>
  <c r="L200" i="21"/>
  <c r="H200" i="21"/>
  <c r="F200" i="21"/>
  <c r="D200" i="21"/>
  <c r="L199" i="21"/>
  <c r="H199" i="21"/>
  <c r="F199" i="21"/>
  <c r="D199" i="21"/>
  <c r="L198" i="21"/>
  <c r="H198" i="21"/>
  <c r="F198" i="21"/>
  <c r="D198" i="21"/>
  <c r="L197" i="21"/>
  <c r="H197" i="21"/>
  <c r="F197" i="21"/>
  <c r="D197" i="21"/>
  <c r="L196" i="21"/>
  <c r="H196" i="21"/>
  <c r="F196" i="21"/>
  <c r="D196" i="21"/>
  <c r="L195" i="21"/>
  <c r="H195" i="21"/>
  <c r="F195" i="21"/>
  <c r="D195" i="21"/>
  <c r="L194" i="21"/>
  <c r="H194" i="21"/>
  <c r="F194" i="21"/>
  <c r="D194" i="21"/>
  <c r="L193" i="21"/>
  <c r="H193" i="21"/>
  <c r="F193" i="21"/>
  <c r="D193" i="21"/>
  <c r="L192" i="21"/>
  <c r="H192" i="21"/>
  <c r="F192" i="21"/>
  <c r="D192" i="21"/>
  <c r="L191" i="21"/>
  <c r="H191" i="21"/>
  <c r="F191" i="21"/>
  <c r="D191" i="21"/>
  <c r="L190" i="21"/>
  <c r="H190" i="21"/>
  <c r="F190" i="21"/>
  <c r="D190" i="21"/>
  <c r="L189" i="21"/>
  <c r="H189" i="21"/>
  <c r="F189" i="21"/>
  <c r="D189" i="21"/>
  <c r="L188" i="21"/>
  <c r="H188" i="21"/>
  <c r="F188" i="21"/>
  <c r="D188" i="21"/>
  <c r="L187" i="21"/>
  <c r="H187" i="21"/>
  <c r="F187" i="21"/>
  <c r="D187" i="21"/>
  <c r="L186" i="21"/>
  <c r="H186" i="21"/>
  <c r="F186" i="21"/>
  <c r="D186" i="21"/>
  <c r="L185" i="21"/>
  <c r="H185" i="21"/>
  <c r="F185" i="21"/>
  <c r="D185" i="21"/>
  <c r="L184" i="21"/>
  <c r="H184" i="21"/>
  <c r="F184" i="21"/>
  <c r="D184" i="21"/>
  <c r="L183" i="21"/>
  <c r="H183" i="21"/>
  <c r="F183" i="21"/>
  <c r="D183" i="21"/>
  <c r="L182" i="21"/>
  <c r="H182" i="21"/>
  <c r="F182" i="21"/>
  <c r="D182" i="21"/>
  <c r="L181" i="21"/>
  <c r="H181" i="21"/>
  <c r="F181" i="21"/>
  <c r="D181" i="21"/>
  <c r="L180" i="21"/>
  <c r="H180" i="21"/>
  <c r="F180" i="21"/>
  <c r="D180" i="21"/>
  <c r="L179" i="21"/>
  <c r="H179" i="21"/>
  <c r="F179" i="21"/>
  <c r="D179" i="21"/>
  <c r="L178" i="21"/>
  <c r="H178" i="21"/>
  <c r="F178" i="21"/>
  <c r="D178" i="21"/>
  <c r="L177" i="21"/>
  <c r="H177" i="21"/>
  <c r="F177" i="21"/>
  <c r="D177" i="21"/>
  <c r="L176" i="21"/>
  <c r="H176" i="21"/>
  <c r="F176" i="21"/>
  <c r="D176" i="21"/>
  <c r="L175" i="21"/>
  <c r="H175" i="21"/>
  <c r="F175" i="21"/>
  <c r="D175" i="21"/>
  <c r="L174" i="21"/>
  <c r="H174" i="21"/>
  <c r="F174" i="21"/>
  <c r="D174" i="21"/>
  <c r="L173" i="21"/>
  <c r="H173" i="21"/>
  <c r="F173" i="21"/>
  <c r="D173" i="21"/>
  <c r="L172" i="21"/>
  <c r="H172" i="21"/>
  <c r="F172" i="21"/>
  <c r="D172" i="21"/>
  <c r="L171" i="21"/>
  <c r="H171" i="21"/>
  <c r="F171" i="21"/>
  <c r="D171" i="21"/>
  <c r="L170" i="21"/>
  <c r="H170" i="21"/>
  <c r="F170" i="21"/>
  <c r="D170" i="21"/>
  <c r="L169" i="21"/>
  <c r="H169" i="21"/>
  <c r="F169" i="21"/>
  <c r="D169" i="21"/>
  <c r="L168" i="21"/>
  <c r="H168" i="21"/>
  <c r="F168" i="21"/>
  <c r="D168" i="21"/>
  <c r="L167" i="21"/>
  <c r="H167" i="21"/>
  <c r="F167" i="21"/>
  <c r="D167" i="21"/>
  <c r="L166" i="21"/>
  <c r="H166" i="21"/>
  <c r="F166" i="21"/>
  <c r="D166" i="21"/>
  <c r="L165" i="21"/>
  <c r="H165" i="21"/>
  <c r="F165" i="21"/>
  <c r="D165" i="21"/>
  <c r="L164" i="21"/>
  <c r="H164" i="21"/>
  <c r="F164" i="21"/>
  <c r="D164" i="21"/>
  <c r="L163" i="21"/>
  <c r="H163" i="21"/>
  <c r="F163" i="21"/>
  <c r="D163" i="21"/>
  <c r="L162" i="21"/>
  <c r="H162" i="21"/>
  <c r="F162" i="21"/>
  <c r="D162" i="21"/>
  <c r="L161" i="21"/>
  <c r="H161" i="21"/>
  <c r="F161" i="21"/>
  <c r="D161" i="21"/>
  <c r="L160" i="21"/>
  <c r="H160" i="21"/>
  <c r="F160" i="21"/>
  <c r="D160" i="21"/>
  <c r="L159" i="21"/>
  <c r="H159" i="21"/>
  <c r="F159" i="21"/>
  <c r="D159" i="21"/>
  <c r="L158" i="21"/>
  <c r="H158" i="21"/>
  <c r="F158" i="21"/>
  <c r="D158" i="21"/>
  <c r="L157" i="21"/>
  <c r="H157" i="21"/>
  <c r="F157" i="21"/>
  <c r="D157" i="21"/>
  <c r="L156" i="21"/>
  <c r="H156" i="21"/>
  <c r="F156" i="21"/>
  <c r="D156" i="21"/>
  <c r="L155" i="21"/>
  <c r="H155" i="21"/>
  <c r="F155" i="21"/>
  <c r="D155" i="21"/>
  <c r="L154" i="21"/>
  <c r="H154" i="21"/>
  <c r="F154" i="21"/>
  <c r="D154" i="21"/>
  <c r="L153" i="21"/>
  <c r="H153" i="21"/>
  <c r="F153" i="21"/>
  <c r="D153" i="21"/>
  <c r="L152" i="21"/>
  <c r="H152" i="21"/>
  <c r="F152" i="21"/>
  <c r="D152" i="21"/>
  <c r="L151" i="21"/>
  <c r="H151" i="21"/>
  <c r="F151" i="21"/>
  <c r="D151" i="21"/>
  <c r="L150" i="21"/>
  <c r="H150" i="21"/>
  <c r="F150" i="21"/>
  <c r="D150" i="21"/>
  <c r="L149" i="21"/>
  <c r="H149" i="21"/>
  <c r="F149" i="21"/>
  <c r="D149" i="21"/>
  <c r="L148" i="21"/>
  <c r="H148" i="21"/>
  <c r="F148" i="21"/>
  <c r="D148" i="21"/>
  <c r="L147" i="21"/>
  <c r="H147" i="21"/>
  <c r="F147" i="21"/>
  <c r="D147" i="21"/>
  <c r="L146" i="21"/>
  <c r="H146" i="21"/>
  <c r="F146" i="21"/>
  <c r="D146" i="21"/>
  <c r="L145" i="21"/>
  <c r="H145" i="21"/>
  <c r="F145" i="21"/>
  <c r="D145" i="21"/>
  <c r="L144" i="21"/>
  <c r="H144" i="21"/>
  <c r="F144" i="21"/>
  <c r="D144" i="21"/>
  <c r="L143" i="21"/>
  <c r="H143" i="21"/>
  <c r="F143" i="21"/>
  <c r="D143" i="21"/>
  <c r="L142" i="21"/>
  <c r="H142" i="21"/>
  <c r="F142" i="21"/>
  <c r="D142" i="21"/>
  <c r="L141" i="21"/>
  <c r="H141" i="21"/>
  <c r="F141" i="21"/>
  <c r="D141" i="21"/>
  <c r="L140" i="21"/>
  <c r="H140" i="21"/>
  <c r="F140" i="21"/>
  <c r="D140" i="21"/>
  <c r="L139" i="21"/>
  <c r="H139" i="21"/>
  <c r="F139" i="21"/>
  <c r="D139" i="21"/>
  <c r="L138" i="21"/>
  <c r="H138" i="21"/>
  <c r="F138" i="21"/>
  <c r="D138" i="21"/>
  <c r="L137" i="21"/>
  <c r="H137" i="21"/>
  <c r="F137" i="21"/>
  <c r="D137" i="21"/>
  <c r="L136" i="21"/>
  <c r="H136" i="21"/>
  <c r="F136" i="21"/>
  <c r="D136" i="21"/>
  <c r="L135" i="21"/>
  <c r="H135" i="21"/>
  <c r="F135" i="21"/>
  <c r="D135" i="21"/>
  <c r="L134" i="21"/>
  <c r="H134" i="21"/>
  <c r="F134" i="21"/>
  <c r="D134" i="21"/>
  <c r="L133" i="21"/>
  <c r="H133" i="21"/>
  <c r="F133" i="21"/>
  <c r="D133" i="21"/>
  <c r="L132" i="21"/>
  <c r="H132" i="21"/>
  <c r="F132" i="21"/>
  <c r="D132" i="21"/>
  <c r="L131" i="21"/>
  <c r="H131" i="21"/>
  <c r="F131" i="21"/>
  <c r="D131" i="21"/>
  <c r="L130" i="21"/>
  <c r="H130" i="21"/>
  <c r="F130" i="21"/>
  <c r="D130" i="21"/>
  <c r="L129" i="21"/>
  <c r="H129" i="21"/>
  <c r="F129" i="21"/>
  <c r="D129" i="21"/>
  <c r="L128" i="21"/>
  <c r="H128" i="21"/>
  <c r="F128" i="21"/>
  <c r="D128" i="21"/>
  <c r="L127" i="21"/>
  <c r="H127" i="21"/>
  <c r="F127" i="21"/>
  <c r="D127" i="21"/>
  <c r="L126" i="21"/>
  <c r="H126" i="21"/>
  <c r="F126" i="21"/>
  <c r="D126" i="21"/>
  <c r="L125" i="21"/>
  <c r="H125" i="21"/>
  <c r="F125" i="21"/>
  <c r="D125" i="21"/>
  <c r="L124" i="21"/>
  <c r="H124" i="21"/>
  <c r="F124" i="21"/>
  <c r="D124" i="21"/>
  <c r="L123" i="21"/>
  <c r="H123" i="21"/>
  <c r="F123" i="21"/>
  <c r="D123" i="21"/>
  <c r="L122" i="21"/>
  <c r="H122" i="21"/>
  <c r="F122" i="21"/>
  <c r="D122" i="21"/>
  <c r="L121" i="21"/>
  <c r="H121" i="21"/>
  <c r="F121" i="21"/>
  <c r="D121" i="21"/>
  <c r="L120" i="21"/>
  <c r="H120" i="21"/>
  <c r="F120" i="21"/>
  <c r="D120" i="21"/>
  <c r="L119" i="21"/>
  <c r="H119" i="21"/>
  <c r="F119" i="21"/>
  <c r="D119" i="21"/>
  <c r="L118" i="21"/>
  <c r="H118" i="21"/>
  <c r="F118" i="21"/>
  <c r="D118" i="21"/>
  <c r="L117" i="21"/>
  <c r="H117" i="21"/>
  <c r="F117" i="21"/>
  <c r="D117" i="21"/>
  <c r="L116" i="21"/>
  <c r="H116" i="21"/>
  <c r="F116" i="21"/>
  <c r="D116" i="21"/>
  <c r="L115" i="21"/>
  <c r="H115" i="21"/>
  <c r="F115" i="21"/>
  <c r="D115" i="21"/>
  <c r="L114" i="21"/>
  <c r="H114" i="21"/>
  <c r="F114" i="21"/>
  <c r="D114" i="21"/>
  <c r="L113" i="21"/>
  <c r="H113" i="21"/>
  <c r="F113" i="21"/>
  <c r="D113" i="21"/>
  <c r="L112" i="21"/>
  <c r="H112" i="21"/>
  <c r="F112" i="21"/>
  <c r="D112" i="21"/>
  <c r="L111" i="21"/>
  <c r="H111" i="21"/>
  <c r="F111" i="21"/>
  <c r="D111" i="21"/>
  <c r="L110" i="21"/>
  <c r="H110" i="21"/>
  <c r="F110" i="21"/>
  <c r="D110" i="21"/>
  <c r="L109" i="21"/>
  <c r="H109" i="21"/>
  <c r="F109" i="21"/>
  <c r="D109" i="21"/>
  <c r="L108" i="21"/>
  <c r="H108" i="21"/>
  <c r="F108" i="21"/>
  <c r="D108" i="21"/>
  <c r="L107" i="21"/>
  <c r="H107" i="21"/>
  <c r="F107" i="21"/>
  <c r="D107" i="21"/>
  <c r="L106" i="21"/>
  <c r="H106" i="21"/>
  <c r="F106" i="21"/>
  <c r="D106" i="21"/>
  <c r="L105" i="21"/>
  <c r="H105" i="21"/>
  <c r="F105" i="21"/>
  <c r="D105" i="21"/>
  <c r="L104" i="21"/>
  <c r="H104" i="21"/>
  <c r="F104" i="21"/>
  <c r="D104" i="21"/>
  <c r="L103" i="21"/>
  <c r="H103" i="21"/>
  <c r="F103" i="21"/>
  <c r="D103" i="21"/>
  <c r="L102" i="21"/>
  <c r="H102" i="21"/>
  <c r="F102" i="21"/>
  <c r="D102" i="21"/>
  <c r="L101" i="21"/>
  <c r="H101" i="21"/>
  <c r="F101" i="21"/>
  <c r="D101" i="21"/>
  <c r="L100" i="21"/>
  <c r="H100" i="21"/>
  <c r="F100" i="21"/>
  <c r="D100" i="21"/>
  <c r="L99" i="21"/>
  <c r="H99" i="21"/>
  <c r="F99" i="21"/>
  <c r="D99" i="21"/>
  <c r="L98" i="21"/>
  <c r="H98" i="21"/>
  <c r="F98" i="21"/>
  <c r="D98" i="21"/>
  <c r="L97" i="21"/>
  <c r="H97" i="21"/>
  <c r="F97" i="21"/>
  <c r="D97" i="21"/>
  <c r="L96" i="21"/>
  <c r="H96" i="21"/>
  <c r="F96" i="21"/>
  <c r="D96" i="21"/>
  <c r="L95" i="21"/>
  <c r="H95" i="21"/>
  <c r="F95" i="21"/>
  <c r="D95" i="21"/>
  <c r="L94" i="21"/>
  <c r="H94" i="21"/>
  <c r="F94" i="21"/>
  <c r="D94" i="21"/>
  <c r="L93" i="21"/>
  <c r="H93" i="21"/>
  <c r="F93" i="21"/>
  <c r="D93" i="21"/>
  <c r="L92" i="21"/>
  <c r="H92" i="21"/>
  <c r="F92" i="21"/>
  <c r="D92" i="21"/>
  <c r="L91" i="21"/>
  <c r="H91" i="21"/>
  <c r="F91" i="21"/>
  <c r="D91" i="21"/>
  <c r="L90" i="21"/>
  <c r="H90" i="21"/>
  <c r="F90" i="21"/>
  <c r="D90" i="21"/>
  <c r="L89" i="21"/>
  <c r="H89" i="21"/>
  <c r="F89" i="21"/>
  <c r="D89" i="21"/>
  <c r="L88" i="21"/>
  <c r="H88" i="21"/>
  <c r="F88" i="21"/>
  <c r="D88" i="21"/>
  <c r="L87" i="21"/>
  <c r="H87" i="21"/>
  <c r="F87" i="21"/>
  <c r="D87" i="21"/>
  <c r="L86" i="21"/>
  <c r="H86" i="21"/>
  <c r="F86" i="21"/>
  <c r="D86" i="21"/>
  <c r="L85" i="21"/>
  <c r="H85" i="21"/>
  <c r="F85" i="21"/>
  <c r="D85" i="21"/>
  <c r="L84" i="21"/>
  <c r="H84" i="21"/>
  <c r="F84" i="21"/>
  <c r="D84" i="21"/>
  <c r="L83" i="21"/>
  <c r="H83" i="21"/>
  <c r="F83" i="21"/>
  <c r="D83" i="21"/>
  <c r="L82" i="21"/>
  <c r="H82" i="21"/>
  <c r="F82" i="21"/>
  <c r="D82" i="21"/>
  <c r="L81" i="21"/>
  <c r="H81" i="21"/>
  <c r="F81" i="21"/>
  <c r="D81" i="21"/>
  <c r="L80" i="21"/>
  <c r="H80" i="21"/>
  <c r="F80" i="21"/>
  <c r="D80" i="21"/>
  <c r="L79" i="21"/>
  <c r="H79" i="21"/>
  <c r="F79" i="21"/>
  <c r="D79" i="21"/>
  <c r="L78" i="21"/>
  <c r="H78" i="21"/>
  <c r="F78" i="21"/>
  <c r="D78" i="21"/>
  <c r="L77" i="21"/>
  <c r="H77" i="21"/>
  <c r="F77" i="21"/>
  <c r="D77" i="21"/>
  <c r="L76" i="21"/>
  <c r="H76" i="21"/>
  <c r="F76" i="21"/>
  <c r="D76" i="21"/>
  <c r="L75" i="21"/>
  <c r="H75" i="21"/>
  <c r="F75" i="21"/>
  <c r="D75" i="21"/>
  <c r="L74" i="21"/>
  <c r="H74" i="21"/>
  <c r="F74" i="21"/>
  <c r="D74" i="21"/>
  <c r="L73" i="21"/>
  <c r="H73" i="21"/>
  <c r="F73" i="21"/>
  <c r="D73" i="21"/>
  <c r="L72" i="21"/>
  <c r="H72" i="21"/>
  <c r="F72" i="21"/>
  <c r="D72" i="21"/>
  <c r="L71" i="21"/>
  <c r="H71" i="21"/>
  <c r="F71" i="21"/>
  <c r="D71" i="21"/>
  <c r="L70" i="21"/>
  <c r="H70" i="21"/>
  <c r="F70" i="21"/>
  <c r="D70" i="21"/>
  <c r="L69" i="21"/>
  <c r="H69" i="21"/>
  <c r="F69" i="21"/>
  <c r="D69" i="21"/>
  <c r="L68" i="21"/>
  <c r="H68" i="21"/>
  <c r="F68" i="21"/>
  <c r="D68" i="21"/>
  <c r="L67" i="21"/>
  <c r="H67" i="21"/>
  <c r="F67" i="21"/>
  <c r="D67" i="21"/>
  <c r="L66" i="21"/>
  <c r="H66" i="21"/>
  <c r="F66" i="21"/>
  <c r="D66" i="21"/>
  <c r="L65" i="21"/>
  <c r="H65" i="21"/>
  <c r="F65" i="21"/>
  <c r="D65" i="21"/>
  <c r="L64" i="21"/>
  <c r="H64" i="21"/>
  <c r="F64" i="21"/>
  <c r="D64" i="21"/>
  <c r="L63" i="21"/>
  <c r="H63" i="21"/>
  <c r="F63" i="21"/>
  <c r="D63" i="21"/>
  <c r="L62" i="21"/>
  <c r="H62" i="21"/>
  <c r="F62" i="21"/>
  <c r="D62" i="21"/>
  <c r="L61" i="21"/>
  <c r="H61" i="21"/>
  <c r="F61" i="21"/>
  <c r="D61" i="21"/>
  <c r="L60" i="21"/>
  <c r="H60" i="21"/>
  <c r="F60" i="21"/>
  <c r="D60" i="21"/>
  <c r="L59" i="21"/>
  <c r="H59" i="21"/>
  <c r="F59" i="21"/>
  <c r="D59" i="21"/>
  <c r="L58" i="21"/>
  <c r="H58" i="21"/>
  <c r="F58" i="21"/>
  <c r="D58" i="21"/>
  <c r="L57" i="21"/>
  <c r="H57" i="21"/>
  <c r="F57" i="21"/>
  <c r="D57" i="21"/>
  <c r="L56" i="21"/>
  <c r="H56" i="21"/>
  <c r="F56" i="21"/>
  <c r="D56" i="21"/>
  <c r="L55" i="21"/>
  <c r="H55" i="21"/>
  <c r="F55" i="21"/>
  <c r="D55" i="21"/>
  <c r="L54" i="21"/>
  <c r="H54" i="21"/>
  <c r="F54" i="21"/>
  <c r="D54" i="21"/>
  <c r="L53" i="21"/>
  <c r="H53" i="21"/>
  <c r="F53" i="21"/>
  <c r="D53" i="21"/>
  <c r="L52" i="21"/>
  <c r="H52" i="21"/>
  <c r="F52" i="21"/>
  <c r="D52" i="21"/>
  <c r="L51" i="21"/>
  <c r="H51" i="21"/>
  <c r="F51" i="21"/>
  <c r="D51" i="21"/>
  <c r="L50" i="21"/>
  <c r="H50" i="21"/>
  <c r="F50" i="21"/>
  <c r="D50" i="21"/>
  <c r="L49" i="21"/>
  <c r="H49" i="21"/>
  <c r="F49" i="21"/>
  <c r="D49" i="21"/>
  <c r="L48" i="21"/>
  <c r="H48" i="21"/>
  <c r="F48" i="21"/>
  <c r="D48" i="21"/>
  <c r="L47" i="21"/>
  <c r="H47" i="21"/>
  <c r="F47" i="21"/>
  <c r="D47" i="21"/>
  <c r="L46" i="21"/>
  <c r="H46" i="21"/>
  <c r="F46" i="21"/>
  <c r="D46" i="21"/>
  <c r="L45" i="21"/>
  <c r="H45" i="21"/>
  <c r="F45" i="21"/>
  <c r="D45" i="21"/>
  <c r="L44" i="21"/>
  <c r="H44" i="21"/>
  <c r="F44" i="21"/>
  <c r="D44" i="21"/>
  <c r="L43" i="21"/>
  <c r="H43" i="21"/>
  <c r="F43" i="21"/>
  <c r="D43" i="21"/>
  <c r="L42" i="21"/>
  <c r="H42" i="21"/>
  <c r="F42" i="21"/>
  <c r="D42" i="21"/>
  <c r="L41" i="21"/>
  <c r="H41" i="21"/>
  <c r="F41" i="21"/>
  <c r="D41" i="21"/>
  <c r="L40" i="21"/>
  <c r="H40" i="21"/>
  <c r="F40" i="21"/>
  <c r="D40" i="21"/>
  <c r="L39" i="21"/>
  <c r="H39" i="21"/>
  <c r="F39" i="21"/>
  <c r="D39" i="21"/>
  <c r="L38" i="21"/>
  <c r="H38" i="21"/>
  <c r="F38" i="21"/>
  <c r="D38" i="21"/>
  <c r="L37" i="21"/>
  <c r="H37" i="21"/>
  <c r="F37" i="21"/>
  <c r="D37" i="21"/>
  <c r="L36" i="21"/>
  <c r="H36" i="21"/>
  <c r="F36" i="21"/>
  <c r="D36" i="21"/>
  <c r="L35" i="21"/>
  <c r="H35" i="21"/>
  <c r="F35" i="21"/>
  <c r="D35" i="21"/>
  <c r="L34" i="21"/>
  <c r="H34" i="21"/>
  <c r="F34" i="21"/>
  <c r="D34" i="21"/>
  <c r="L33" i="21"/>
  <c r="H33" i="21"/>
  <c r="F33" i="21"/>
  <c r="D33" i="21"/>
  <c r="L32" i="21"/>
  <c r="H32" i="21"/>
  <c r="F32" i="21"/>
  <c r="D32" i="21"/>
  <c r="L31" i="21"/>
  <c r="H31" i="21"/>
  <c r="F31" i="21"/>
  <c r="D31" i="21"/>
  <c r="L30" i="21"/>
  <c r="H30" i="21"/>
  <c r="F30" i="21"/>
  <c r="D30" i="21"/>
  <c r="L29" i="21"/>
  <c r="H29" i="21"/>
  <c r="F29" i="21"/>
  <c r="D29" i="21"/>
  <c r="L28" i="21"/>
  <c r="H28" i="21"/>
  <c r="F28" i="21"/>
  <c r="D28" i="21"/>
  <c r="L27" i="21"/>
  <c r="H27" i="21"/>
  <c r="F27" i="21"/>
  <c r="D27" i="21"/>
  <c r="L26" i="21"/>
  <c r="H26" i="21"/>
  <c r="F26" i="21"/>
  <c r="D26" i="21"/>
  <c r="L25" i="21"/>
  <c r="H25" i="21"/>
  <c r="F25" i="21"/>
  <c r="D25" i="21"/>
  <c r="L24" i="21"/>
  <c r="H24" i="21"/>
  <c r="F24" i="21"/>
  <c r="D24" i="21"/>
  <c r="L23" i="21"/>
  <c r="H23" i="21"/>
  <c r="F23" i="21"/>
  <c r="D23" i="21"/>
  <c r="L22" i="21"/>
  <c r="H22" i="21"/>
  <c r="F22" i="21"/>
  <c r="D22" i="21"/>
  <c r="L21" i="21"/>
  <c r="H21" i="21"/>
  <c r="F21" i="21"/>
  <c r="D21" i="21"/>
  <c r="L20" i="21"/>
  <c r="H20" i="21"/>
  <c r="F20" i="21"/>
  <c r="D20" i="21"/>
  <c r="L19" i="21"/>
  <c r="H19" i="21"/>
  <c r="F19" i="21"/>
  <c r="D19" i="21"/>
  <c r="L18" i="21"/>
  <c r="H18" i="21"/>
  <c r="F18" i="21"/>
  <c r="D18" i="21"/>
  <c r="L17" i="21"/>
  <c r="H17" i="21"/>
  <c r="F17" i="21"/>
  <c r="D17" i="21"/>
  <c r="L16" i="21"/>
  <c r="H16" i="21"/>
  <c r="F16" i="21"/>
  <c r="D16" i="21"/>
  <c r="L15" i="21"/>
  <c r="H15" i="21"/>
  <c r="F15" i="21"/>
  <c r="D15" i="21"/>
  <c r="L14" i="21"/>
  <c r="H14" i="21"/>
  <c r="F14" i="21"/>
  <c r="D14" i="21"/>
  <c r="L13" i="21"/>
  <c r="H13" i="21"/>
  <c r="F13" i="21"/>
  <c r="D13" i="21"/>
  <c r="L12" i="21"/>
  <c r="H12" i="21"/>
  <c r="F12" i="21"/>
  <c r="D12" i="21"/>
  <c r="L11" i="21"/>
  <c r="H11" i="21"/>
  <c r="F11" i="21"/>
  <c r="D11" i="21"/>
  <c r="L10" i="21"/>
  <c r="H10" i="21"/>
  <c r="F10" i="21"/>
  <c r="D10" i="21"/>
  <c r="L9" i="21"/>
  <c r="H9" i="21"/>
  <c r="F9" i="21"/>
  <c r="D9" i="21"/>
  <c r="L8" i="21"/>
  <c r="H8" i="21"/>
  <c r="F8" i="21"/>
  <c r="D8" i="21"/>
  <c r="L7" i="21"/>
  <c r="H7" i="21"/>
  <c r="F7" i="21"/>
  <c r="D7" i="21"/>
  <c r="L6" i="21"/>
  <c r="H6" i="21"/>
  <c r="F6" i="21"/>
  <c r="D6" i="21"/>
  <c r="L163" i="19"/>
  <c r="L162" i="19"/>
  <c r="L161" i="19"/>
  <c r="L160" i="19"/>
  <c r="H160" i="19"/>
  <c r="F160" i="19"/>
  <c r="D160" i="19"/>
  <c r="L159" i="19"/>
  <c r="H159" i="19"/>
  <c r="F159" i="19"/>
  <c r="D159" i="19"/>
  <c r="L158" i="19"/>
  <c r="H158" i="19"/>
  <c r="F158" i="19"/>
  <c r="D158" i="19"/>
  <c r="L157" i="19"/>
  <c r="H157" i="19"/>
  <c r="F157" i="19"/>
  <c r="D157" i="19"/>
  <c r="L156" i="19"/>
  <c r="H156" i="19"/>
  <c r="F156" i="19"/>
  <c r="D156" i="19"/>
  <c r="L155" i="19"/>
  <c r="H155" i="19"/>
  <c r="F155" i="19"/>
  <c r="D155" i="19"/>
  <c r="L154" i="19"/>
  <c r="H154" i="19"/>
  <c r="F154" i="19"/>
  <c r="D154" i="19"/>
  <c r="L153" i="19"/>
  <c r="H153" i="19"/>
  <c r="F153" i="19"/>
  <c r="D153" i="19"/>
  <c r="L152" i="19"/>
  <c r="H152" i="19"/>
  <c r="F152" i="19"/>
  <c r="D152" i="19"/>
  <c r="L151" i="19"/>
  <c r="H151" i="19"/>
  <c r="F151" i="19"/>
  <c r="D151" i="19"/>
  <c r="L150" i="19"/>
  <c r="H150" i="19"/>
  <c r="F150" i="19"/>
  <c r="D150" i="19"/>
  <c r="L149" i="19"/>
  <c r="H149" i="19"/>
  <c r="F149" i="19"/>
  <c r="D149" i="19"/>
  <c r="L148" i="19"/>
  <c r="H148" i="19"/>
  <c r="F148" i="19"/>
  <c r="D148" i="19"/>
  <c r="L147" i="19"/>
  <c r="H147" i="19"/>
  <c r="F147" i="19"/>
  <c r="D147" i="19"/>
  <c r="L146" i="19"/>
  <c r="H146" i="19"/>
  <c r="F146" i="19"/>
  <c r="D146" i="19"/>
  <c r="L145" i="19"/>
  <c r="H145" i="19"/>
  <c r="F145" i="19"/>
  <c r="D145" i="19"/>
  <c r="L144" i="19"/>
  <c r="H144" i="19"/>
  <c r="F144" i="19"/>
  <c r="D144" i="19"/>
  <c r="L143" i="19"/>
  <c r="H143" i="19"/>
  <c r="F143" i="19"/>
  <c r="D143" i="19"/>
  <c r="L142" i="19"/>
  <c r="H142" i="19"/>
  <c r="F142" i="19"/>
  <c r="D142" i="19"/>
  <c r="L141" i="19"/>
  <c r="H141" i="19"/>
  <c r="F141" i="19"/>
  <c r="D141" i="19"/>
  <c r="L140" i="19"/>
  <c r="H140" i="19"/>
  <c r="F140" i="19"/>
  <c r="D140" i="19"/>
  <c r="L139" i="19"/>
  <c r="H139" i="19"/>
  <c r="F139" i="19"/>
  <c r="D139" i="19"/>
  <c r="L138" i="19"/>
  <c r="H138" i="19"/>
  <c r="F138" i="19"/>
  <c r="D138" i="19"/>
  <c r="L137" i="19"/>
  <c r="H137" i="19"/>
  <c r="F137" i="19"/>
  <c r="D137" i="19"/>
  <c r="L136" i="19"/>
  <c r="H136" i="19"/>
  <c r="F136" i="19"/>
  <c r="D136" i="19"/>
  <c r="L135" i="19"/>
  <c r="H135" i="19"/>
  <c r="F135" i="19"/>
  <c r="D135" i="19"/>
  <c r="L134" i="19"/>
  <c r="H134" i="19"/>
  <c r="F134" i="19"/>
  <c r="D134" i="19"/>
  <c r="L133" i="19"/>
  <c r="H133" i="19"/>
  <c r="F133" i="19"/>
  <c r="D133" i="19"/>
  <c r="L132" i="19"/>
  <c r="H132" i="19"/>
  <c r="F132" i="19"/>
  <c r="D132" i="19"/>
  <c r="L131" i="19"/>
  <c r="H131" i="19"/>
  <c r="F131" i="19"/>
  <c r="D131" i="19"/>
  <c r="L130" i="19"/>
  <c r="H130" i="19"/>
  <c r="F130" i="19"/>
  <c r="D130" i="19"/>
  <c r="L129" i="19"/>
  <c r="H129" i="19"/>
  <c r="F129" i="19"/>
  <c r="D129" i="19"/>
  <c r="L128" i="19"/>
  <c r="H128" i="19"/>
  <c r="F128" i="19"/>
  <c r="D128" i="19"/>
  <c r="L127" i="19"/>
  <c r="H127" i="19"/>
  <c r="F127" i="19"/>
  <c r="D127" i="19"/>
  <c r="L126" i="19"/>
  <c r="H126" i="19"/>
  <c r="F126" i="19"/>
  <c r="D126" i="19"/>
  <c r="L125" i="19"/>
  <c r="H125" i="19"/>
  <c r="F125" i="19"/>
  <c r="D125" i="19"/>
  <c r="L124" i="19"/>
  <c r="H124" i="19"/>
  <c r="F124" i="19"/>
  <c r="D124" i="19"/>
  <c r="L123" i="19"/>
  <c r="H123" i="19"/>
  <c r="F123" i="19"/>
  <c r="D123" i="19"/>
  <c r="L122" i="19"/>
  <c r="H122" i="19"/>
  <c r="F122" i="19"/>
  <c r="D122" i="19"/>
  <c r="L121" i="19"/>
  <c r="H121" i="19"/>
  <c r="F121" i="19"/>
  <c r="D121" i="19"/>
  <c r="L120" i="19"/>
  <c r="H120" i="19"/>
  <c r="F120" i="19"/>
  <c r="D120" i="19"/>
  <c r="L119" i="19"/>
  <c r="H119" i="19"/>
  <c r="F119" i="19"/>
  <c r="D119" i="19"/>
  <c r="L118" i="19"/>
  <c r="H118" i="19"/>
  <c r="F118" i="19"/>
  <c r="D118" i="19"/>
  <c r="L117" i="19"/>
  <c r="H117" i="19"/>
  <c r="F117" i="19"/>
  <c r="D117" i="19"/>
  <c r="L116" i="19"/>
  <c r="H116" i="19"/>
  <c r="F116" i="19"/>
  <c r="D116" i="19"/>
  <c r="L115" i="19"/>
  <c r="H115" i="19"/>
  <c r="F115" i="19"/>
  <c r="D115" i="19"/>
  <c r="L114" i="19"/>
  <c r="H114" i="19"/>
  <c r="F114" i="19"/>
  <c r="D114" i="19"/>
  <c r="L113" i="19"/>
  <c r="H113" i="19"/>
  <c r="F113" i="19"/>
  <c r="D113" i="19"/>
  <c r="L112" i="19"/>
  <c r="H112" i="19"/>
  <c r="F112" i="19"/>
  <c r="D112" i="19"/>
  <c r="L111" i="19"/>
  <c r="H111" i="19"/>
  <c r="F111" i="19"/>
  <c r="D111" i="19"/>
  <c r="L110" i="19"/>
  <c r="H110" i="19"/>
  <c r="F110" i="19"/>
  <c r="D110" i="19"/>
  <c r="L109" i="19"/>
  <c r="H109" i="19"/>
  <c r="F109" i="19"/>
  <c r="D109" i="19"/>
  <c r="L108" i="19"/>
  <c r="H108" i="19"/>
  <c r="F108" i="19"/>
  <c r="D108" i="19"/>
  <c r="L107" i="19"/>
  <c r="H107" i="19"/>
  <c r="F107" i="19"/>
  <c r="D107" i="19"/>
  <c r="L106" i="19"/>
  <c r="H106" i="19"/>
  <c r="F106" i="19"/>
  <c r="D106" i="19"/>
  <c r="L105" i="19"/>
  <c r="H105" i="19"/>
  <c r="F105" i="19"/>
  <c r="D105" i="19"/>
  <c r="L104" i="19"/>
  <c r="H104" i="19"/>
  <c r="F104" i="19"/>
  <c r="D104" i="19"/>
  <c r="L103" i="19"/>
  <c r="H103" i="19"/>
  <c r="F103" i="19"/>
  <c r="D103" i="19"/>
  <c r="L102" i="19"/>
  <c r="H102" i="19"/>
  <c r="F102" i="19"/>
  <c r="D102" i="19"/>
  <c r="L101" i="19"/>
  <c r="H101" i="19"/>
  <c r="F101" i="19"/>
  <c r="D101" i="19"/>
  <c r="L100" i="19"/>
  <c r="H100" i="19"/>
  <c r="F100" i="19"/>
  <c r="D100" i="19"/>
  <c r="L99" i="19"/>
  <c r="H99" i="19"/>
  <c r="F99" i="19"/>
  <c r="D99" i="19"/>
  <c r="L98" i="19"/>
  <c r="H98" i="19"/>
  <c r="F98" i="19"/>
  <c r="D98" i="19"/>
  <c r="L97" i="19"/>
  <c r="H97" i="19"/>
  <c r="F97" i="19"/>
  <c r="D97" i="19"/>
  <c r="L96" i="19"/>
  <c r="H96" i="19"/>
  <c r="F96" i="19"/>
  <c r="D96" i="19"/>
  <c r="L95" i="19"/>
  <c r="H95" i="19"/>
  <c r="F95" i="19"/>
  <c r="D95" i="19"/>
  <c r="L94" i="19"/>
  <c r="H94" i="19"/>
  <c r="F94" i="19"/>
  <c r="D94" i="19"/>
  <c r="L93" i="19"/>
  <c r="H93" i="19"/>
  <c r="F93" i="19"/>
  <c r="D93" i="19"/>
  <c r="L92" i="19"/>
  <c r="H92" i="19"/>
  <c r="F92" i="19"/>
  <c r="D92" i="19"/>
  <c r="L91" i="19"/>
  <c r="H91" i="19"/>
  <c r="F91" i="19"/>
  <c r="D91" i="19"/>
  <c r="L90" i="19"/>
  <c r="H90" i="19"/>
  <c r="F90" i="19"/>
  <c r="D90" i="19"/>
  <c r="L89" i="19"/>
  <c r="H89" i="19"/>
  <c r="F89" i="19"/>
  <c r="D89" i="19"/>
  <c r="L88" i="19"/>
  <c r="H88" i="19"/>
  <c r="F88" i="19"/>
  <c r="D88" i="19"/>
  <c r="L87" i="19"/>
  <c r="H87" i="19"/>
  <c r="F87" i="19"/>
  <c r="D87" i="19"/>
  <c r="L86" i="19"/>
  <c r="H86" i="19"/>
  <c r="F86" i="19"/>
  <c r="D86" i="19"/>
  <c r="L85" i="19"/>
  <c r="H85" i="19"/>
  <c r="F85" i="19"/>
  <c r="D85" i="19"/>
  <c r="L84" i="19"/>
  <c r="H84" i="19"/>
  <c r="F84" i="19"/>
  <c r="D84" i="19"/>
  <c r="L83" i="19"/>
  <c r="H83" i="19"/>
  <c r="F83" i="19"/>
  <c r="D83" i="19"/>
  <c r="L82" i="19"/>
  <c r="H82" i="19"/>
  <c r="F82" i="19"/>
  <c r="D82" i="19"/>
  <c r="L81" i="19"/>
  <c r="H81" i="19"/>
  <c r="F81" i="19"/>
  <c r="D81" i="19"/>
  <c r="L80" i="19"/>
  <c r="H80" i="19"/>
  <c r="F80" i="19"/>
  <c r="D80" i="19"/>
  <c r="L79" i="19"/>
  <c r="H79" i="19"/>
  <c r="F79" i="19"/>
  <c r="D79" i="19"/>
  <c r="L78" i="19"/>
  <c r="H78" i="19"/>
  <c r="F78" i="19"/>
  <c r="D78" i="19"/>
  <c r="L77" i="19"/>
  <c r="H77" i="19"/>
  <c r="F77" i="19"/>
  <c r="D77" i="19"/>
  <c r="L76" i="19"/>
  <c r="H76" i="19"/>
  <c r="F76" i="19"/>
  <c r="D76" i="19"/>
  <c r="L75" i="19"/>
  <c r="H75" i="19"/>
  <c r="F75" i="19"/>
  <c r="D75" i="19"/>
  <c r="L74" i="19"/>
  <c r="H74" i="19"/>
  <c r="F74" i="19"/>
  <c r="D74" i="19"/>
  <c r="L73" i="19"/>
  <c r="H73" i="19"/>
  <c r="F73" i="19"/>
  <c r="D73" i="19"/>
  <c r="L72" i="19"/>
  <c r="H72" i="19"/>
  <c r="F72" i="19"/>
  <c r="D72" i="19"/>
  <c r="L71" i="19"/>
  <c r="H71" i="19"/>
  <c r="F71" i="19"/>
  <c r="D71" i="19"/>
  <c r="L70" i="19"/>
  <c r="H70" i="19"/>
  <c r="F70" i="19"/>
  <c r="D70" i="19"/>
  <c r="L69" i="19"/>
  <c r="H69" i="19"/>
  <c r="F69" i="19"/>
  <c r="D69" i="19"/>
  <c r="L68" i="19"/>
  <c r="H68" i="19"/>
  <c r="F68" i="19"/>
  <c r="D68" i="19"/>
  <c r="L67" i="19"/>
  <c r="H67" i="19"/>
  <c r="F67" i="19"/>
  <c r="D67" i="19"/>
  <c r="L66" i="19"/>
  <c r="H66" i="19"/>
  <c r="F66" i="19"/>
  <c r="D66" i="19"/>
  <c r="L65" i="19"/>
  <c r="H65" i="19"/>
  <c r="F65" i="19"/>
  <c r="D65" i="19"/>
  <c r="L64" i="19"/>
  <c r="H64" i="19"/>
  <c r="F64" i="19"/>
  <c r="D64" i="19"/>
  <c r="L63" i="19"/>
  <c r="H63" i="19"/>
  <c r="F63" i="19"/>
  <c r="D63" i="19"/>
  <c r="L62" i="19"/>
  <c r="H62" i="19"/>
  <c r="F62" i="19"/>
  <c r="D62" i="19"/>
  <c r="L61" i="19"/>
  <c r="H61" i="19"/>
  <c r="F61" i="19"/>
  <c r="D61" i="19"/>
  <c r="L60" i="19"/>
  <c r="H60" i="19"/>
  <c r="F60" i="19"/>
  <c r="D60" i="19"/>
  <c r="L59" i="19"/>
  <c r="H59" i="19"/>
  <c r="F59" i="19"/>
  <c r="D59" i="19"/>
  <c r="L58" i="19"/>
  <c r="H58" i="19"/>
  <c r="F58" i="19"/>
  <c r="D58" i="19"/>
  <c r="L57" i="19"/>
  <c r="H57" i="19"/>
  <c r="F57" i="19"/>
  <c r="D57" i="19"/>
  <c r="L56" i="19"/>
  <c r="H56" i="19"/>
  <c r="F56" i="19"/>
  <c r="D56" i="19"/>
  <c r="L55" i="19"/>
  <c r="H55" i="19"/>
  <c r="F55" i="19"/>
  <c r="D55" i="19"/>
  <c r="L54" i="19"/>
  <c r="H54" i="19"/>
  <c r="F54" i="19"/>
  <c r="D54" i="19"/>
  <c r="L53" i="19"/>
  <c r="H53" i="19"/>
  <c r="F53" i="19"/>
  <c r="D53" i="19"/>
  <c r="L52" i="19"/>
  <c r="H52" i="19"/>
  <c r="F52" i="19"/>
  <c r="D52" i="19"/>
  <c r="L51" i="19"/>
  <c r="H51" i="19"/>
  <c r="F51" i="19"/>
  <c r="D51" i="19"/>
  <c r="L50" i="19"/>
  <c r="H50" i="19"/>
  <c r="F50" i="19"/>
  <c r="D50" i="19"/>
  <c r="L49" i="19"/>
  <c r="H49" i="19"/>
  <c r="F49" i="19"/>
  <c r="D49" i="19"/>
  <c r="L48" i="19"/>
  <c r="H48" i="19"/>
  <c r="F48" i="19"/>
  <c r="D48" i="19"/>
  <c r="L47" i="19"/>
  <c r="H47" i="19"/>
  <c r="F47" i="19"/>
  <c r="D47" i="19"/>
  <c r="L46" i="19"/>
  <c r="H46" i="19"/>
  <c r="F46" i="19"/>
  <c r="D46" i="19"/>
  <c r="L45" i="19"/>
  <c r="H45" i="19"/>
  <c r="F45" i="19"/>
  <c r="D45" i="19"/>
  <c r="L44" i="19"/>
  <c r="H44" i="19"/>
  <c r="F44" i="19"/>
  <c r="D44" i="19"/>
  <c r="L43" i="19"/>
  <c r="H43" i="19"/>
  <c r="F43" i="19"/>
  <c r="D43" i="19"/>
  <c r="L42" i="19"/>
  <c r="H42" i="19"/>
  <c r="F42" i="19"/>
  <c r="D42" i="19"/>
  <c r="L41" i="19"/>
  <c r="H41" i="19"/>
  <c r="F41" i="19"/>
  <c r="D41" i="19"/>
  <c r="L40" i="19"/>
  <c r="H40" i="19"/>
  <c r="F40" i="19"/>
  <c r="D40" i="19"/>
  <c r="L39" i="19"/>
  <c r="H39" i="19"/>
  <c r="F39" i="19"/>
  <c r="D39" i="19"/>
  <c r="L38" i="19"/>
  <c r="H38" i="19"/>
  <c r="F38" i="19"/>
  <c r="D38" i="19"/>
  <c r="L37" i="19"/>
  <c r="H37" i="19"/>
  <c r="F37" i="19"/>
  <c r="D37" i="19"/>
  <c r="L36" i="19"/>
  <c r="H36" i="19"/>
  <c r="F36" i="19"/>
  <c r="D36" i="19"/>
  <c r="L35" i="19"/>
  <c r="H35" i="19"/>
  <c r="F35" i="19"/>
  <c r="D35" i="19"/>
  <c r="L34" i="19"/>
  <c r="H34" i="19"/>
  <c r="F34" i="19"/>
  <c r="D34" i="19"/>
  <c r="L33" i="19"/>
  <c r="H33" i="19"/>
  <c r="F33" i="19"/>
  <c r="D33" i="19"/>
  <c r="L32" i="19"/>
  <c r="H32" i="19"/>
  <c r="F32" i="19"/>
  <c r="D32" i="19"/>
  <c r="L31" i="19"/>
  <c r="H31" i="19"/>
  <c r="F31" i="19"/>
  <c r="D31" i="19"/>
  <c r="L30" i="19"/>
  <c r="H30" i="19"/>
  <c r="F30" i="19"/>
  <c r="D30" i="19"/>
  <c r="L29" i="19"/>
  <c r="H29" i="19"/>
  <c r="F29" i="19"/>
  <c r="D29" i="19"/>
  <c r="L28" i="19"/>
  <c r="H28" i="19"/>
  <c r="F28" i="19"/>
  <c r="D28" i="19"/>
  <c r="L27" i="19"/>
  <c r="H27" i="19"/>
  <c r="F27" i="19"/>
  <c r="D27" i="19"/>
  <c r="L26" i="19"/>
  <c r="H26" i="19"/>
  <c r="F26" i="19"/>
  <c r="D26" i="19"/>
  <c r="L25" i="19"/>
  <c r="H25" i="19"/>
  <c r="F25" i="19"/>
  <c r="D25" i="19"/>
  <c r="L24" i="19"/>
  <c r="H24" i="19"/>
  <c r="F24" i="19"/>
  <c r="D24" i="19"/>
  <c r="L23" i="19"/>
  <c r="H23" i="19"/>
  <c r="F23" i="19"/>
  <c r="D23" i="19"/>
  <c r="L22" i="19"/>
  <c r="H22" i="19"/>
  <c r="F22" i="19"/>
  <c r="D22" i="19"/>
  <c r="L21" i="19"/>
  <c r="H21" i="19"/>
  <c r="F21" i="19"/>
  <c r="D21" i="19"/>
  <c r="L20" i="19"/>
  <c r="H20" i="19"/>
  <c r="F20" i="19"/>
  <c r="D20" i="19"/>
  <c r="L19" i="19"/>
  <c r="H19" i="19"/>
  <c r="F19" i="19"/>
  <c r="D19" i="19"/>
  <c r="L18" i="19"/>
  <c r="H18" i="19"/>
  <c r="F18" i="19"/>
  <c r="D18" i="19"/>
  <c r="L17" i="19"/>
  <c r="H17" i="19"/>
  <c r="F17" i="19"/>
  <c r="D17" i="19"/>
  <c r="L16" i="19"/>
  <c r="H16" i="19"/>
  <c r="F16" i="19"/>
  <c r="D16" i="19"/>
  <c r="L15" i="19"/>
  <c r="H15" i="19"/>
  <c r="F15" i="19"/>
  <c r="D15" i="19"/>
  <c r="L14" i="19"/>
  <c r="H14" i="19"/>
  <c r="F14" i="19"/>
  <c r="D14" i="19"/>
  <c r="L13" i="19"/>
  <c r="H13" i="19"/>
  <c r="F13" i="19"/>
  <c r="D13" i="19"/>
  <c r="L12" i="19"/>
  <c r="H12" i="19"/>
  <c r="F12" i="19"/>
  <c r="D12" i="19"/>
  <c r="L11" i="19"/>
  <c r="H11" i="19"/>
  <c r="F11" i="19"/>
  <c r="D11" i="19"/>
  <c r="L10" i="19"/>
  <c r="H10" i="19"/>
  <c r="F10" i="19"/>
  <c r="D10" i="19"/>
  <c r="L9" i="19"/>
  <c r="H9" i="19"/>
  <c r="F9" i="19"/>
  <c r="D9" i="19"/>
  <c r="L8" i="19"/>
  <c r="H8" i="19"/>
  <c r="F8" i="19"/>
  <c r="D8" i="19"/>
  <c r="L7" i="19"/>
  <c r="H7" i="19"/>
  <c r="F7" i="19"/>
  <c r="D7" i="19"/>
  <c r="L6" i="19"/>
  <c r="H6" i="19"/>
  <c r="F6" i="19"/>
  <c r="D6" i="19"/>
  <c r="L338" i="18"/>
  <c r="H338" i="18"/>
  <c r="F338" i="18"/>
  <c r="D338" i="18"/>
  <c r="L337" i="18"/>
  <c r="H337" i="18"/>
  <c r="F337" i="18"/>
  <c r="D337" i="18"/>
  <c r="L336" i="18"/>
  <c r="H336" i="18"/>
  <c r="F336" i="18"/>
  <c r="D336" i="18"/>
  <c r="L335" i="18"/>
  <c r="H335" i="18"/>
  <c r="F335" i="18"/>
  <c r="D335" i="18"/>
  <c r="L334" i="18"/>
  <c r="H334" i="18"/>
  <c r="F334" i="18"/>
  <c r="D334" i="18"/>
  <c r="L333" i="18"/>
  <c r="H333" i="18"/>
  <c r="F333" i="18"/>
  <c r="D333" i="18"/>
  <c r="L332" i="18"/>
  <c r="H332" i="18"/>
  <c r="F332" i="18"/>
  <c r="D332" i="18"/>
  <c r="L331" i="18"/>
  <c r="H331" i="18"/>
  <c r="F331" i="18"/>
  <c r="D331" i="18"/>
  <c r="L330" i="18"/>
  <c r="H330" i="18"/>
  <c r="F330" i="18"/>
  <c r="D330" i="18"/>
  <c r="L329" i="18"/>
  <c r="H329" i="18"/>
  <c r="F329" i="18"/>
  <c r="D329" i="18"/>
  <c r="L328" i="18"/>
  <c r="H328" i="18"/>
  <c r="F328" i="18"/>
  <c r="D328" i="18"/>
  <c r="L327" i="18"/>
  <c r="H327" i="18"/>
  <c r="F327" i="18"/>
  <c r="D327" i="18"/>
  <c r="L326" i="18"/>
  <c r="H326" i="18"/>
  <c r="F326" i="18"/>
  <c r="D326" i="18"/>
  <c r="L325" i="18"/>
  <c r="H325" i="18"/>
  <c r="F325" i="18"/>
  <c r="D325" i="18"/>
  <c r="L324" i="18"/>
  <c r="H324" i="18"/>
  <c r="F324" i="18"/>
  <c r="D324" i="18"/>
  <c r="L323" i="18"/>
  <c r="H323" i="18"/>
  <c r="F323" i="18"/>
  <c r="D323" i="18"/>
  <c r="L322" i="18"/>
  <c r="H322" i="18"/>
  <c r="F322" i="18"/>
  <c r="D322" i="18"/>
  <c r="L321" i="18"/>
  <c r="H321" i="18"/>
  <c r="F321" i="18"/>
  <c r="D321" i="18"/>
  <c r="L320" i="18"/>
  <c r="H320" i="18"/>
  <c r="F320" i="18"/>
  <c r="D320" i="18"/>
  <c r="L319" i="18"/>
  <c r="H319" i="18"/>
  <c r="F319" i="18"/>
  <c r="D319" i="18"/>
  <c r="L318" i="18"/>
  <c r="H318" i="18"/>
  <c r="F318" i="18"/>
  <c r="D318" i="18"/>
  <c r="L317" i="18"/>
  <c r="H317" i="18"/>
  <c r="F317" i="18"/>
  <c r="D317" i="18"/>
  <c r="L316" i="18"/>
  <c r="H316" i="18"/>
  <c r="F316" i="18"/>
  <c r="D316" i="18"/>
  <c r="L315" i="18"/>
  <c r="H315" i="18"/>
  <c r="F315" i="18"/>
  <c r="D315" i="18"/>
  <c r="L314" i="18"/>
  <c r="H314" i="18"/>
  <c r="F314" i="18"/>
  <c r="D314" i="18"/>
  <c r="L313" i="18"/>
  <c r="H313" i="18"/>
  <c r="F313" i="18"/>
  <c r="D313" i="18"/>
  <c r="L312" i="18"/>
  <c r="H312" i="18"/>
  <c r="F312" i="18"/>
  <c r="D312" i="18"/>
  <c r="L311" i="18"/>
  <c r="H311" i="18"/>
  <c r="F311" i="18"/>
  <c r="D311" i="18"/>
  <c r="L310" i="18"/>
  <c r="H310" i="18"/>
  <c r="F310" i="18"/>
  <c r="D310" i="18"/>
  <c r="L309" i="18"/>
  <c r="H309" i="18"/>
  <c r="F309" i="18"/>
  <c r="D309" i="18"/>
  <c r="L308" i="18"/>
  <c r="L307" i="18"/>
  <c r="L306" i="18"/>
  <c r="L305" i="18"/>
  <c r="L304" i="18"/>
  <c r="L303" i="18"/>
  <c r="H303" i="18"/>
  <c r="F303" i="18"/>
  <c r="D303" i="18"/>
  <c r="L302" i="18"/>
  <c r="H302" i="18"/>
  <c r="F302" i="18"/>
  <c r="D302" i="18"/>
  <c r="L301" i="18"/>
  <c r="H301" i="18"/>
  <c r="F301" i="18"/>
  <c r="D301" i="18"/>
  <c r="L300" i="18"/>
  <c r="H300" i="18"/>
  <c r="F300" i="18"/>
  <c r="D300" i="18"/>
  <c r="L299" i="18"/>
  <c r="H299" i="18"/>
  <c r="F299" i="18"/>
  <c r="D299" i="18"/>
  <c r="L298" i="18"/>
  <c r="H298" i="18"/>
  <c r="F298" i="18"/>
  <c r="D298" i="18"/>
  <c r="L297" i="18"/>
  <c r="H297" i="18"/>
  <c r="F297" i="18"/>
  <c r="D297" i="18"/>
  <c r="L296" i="18"/>
  <c r="H296" i="18"/>
  <c r="F296" i="18"/>
  <c r="D296" i="18"/>
  <c r="L295" i="18"/>
  <c r="H295" i="18"/>
  <c r="F295" i="18"/>
  <c r="D295" i="18"/>
  <c r="L294" i="18"/>
  <c r="H294" i="18"/>
  <c r="F294" i="18"/>
  <c r="D294" i="18"/>
  <c r="L293" i="18"/>
  <c r="H293" i="18"/>
  <c r="F293" i="18"/>
  <c r="D293" i="18"/>
  <c r="L292" i="18"/>
  <c r="H292" i="18"/>
  <c r="F292" i="18"/>
  <c r="D292" i="18"/>
  <c r="L291" i="18"/>
  <c r="H291" i="18"/>
  <c r="F291" i="18"/>
  <c r="D291" i="18"/>
  <c r="L290" i="18"/>
  <c r="H290" i="18"/>
  <c r="F290" i="18"/>
  <c r="D290" i="18"/>
  <c r="L289" i="18"/>
  <c r="H289" i="18"/>
  <c r="F289" i="18"/>
  <c r="D289" i="18"/>
  <c r="L288" i="18"/>
  <c r="H288" i="18"/>
  <c r="F288" i="18"/>
  <c r="D288" i="18"/>
  <c r="L287" i="18"/>
  <c r="H287" i="18"/>
  <c r="F287" i="18"/>
  <c r="D287" i="18"/>
  <c r="L286" i="18"/>
  <c r="H286" i="18"/>
  <c r="F286" i="18"/>
  <c r="D286" i="18"/>
  <c r="L285" i="18"/>
  <c r="H285" i="18"/>
  <c r="F285" i="18"/>
  <c r="D285" i="18"/>
  <c r="L284" i="18"/>
  <c r="H284" i="18"/>
  <c r="F284" i="18"/>
  <c r="D284" i="18"/>
  <c r="L283" i="18"/>
  <c r="H283" i="18"/>
  <c r="F283" i="18"/>
  <c r="D283" i="18"/>
  <c r="L282" i="18"/>
  <c r="H282" i="18"/>
  <c r="F282" i="18"/>
  <c r="D282" i="18"/>
  <c r="L281" i="18"/>
  <c r="H281" i="18"/>
  <c r="F281" i="18"/>
  <c r="D281" i="18"/>
  <c r="L280" i="18"/>
  <c r="H280" i="18"/>
  <c r="F280" i="18"/>
  <c r="D280" i="18"/>
  <c r="L279" i="18"/>
  <c r="H279" i="18"/>
  <c r="F279" i="18"/>
  <c r="D279" i="18"/>
  <c r="L278" i="18"/>
  <c r="H278" i="18"/>
  <c r="F278" i="18"/>
  <c r="D278" i="18"/>
  <c r="L277" i="18"/>
  <c r="H277" i="18"/>
  <c r="F277" i="18"/>
  <c r="D277" i="18"/>
  <c r="L276" i="18"/>
  <c r="H276" i="18"/>
  <c r="F276" i="18"/>
  <c r="D276" i="18"/>
  <c r="L275" i="18"/>
  <c r="H275" i="18"/>
  <c r="F275" i="18"/>
  <c r="D275" i="18"/>
  <c r="L274" i="18"/>
  <c r="H274" i="18"/>
  <c r="F274" i="18"/>
  <c r="D274" i="18"/>
  <c r="L273" i="18"/>
  <c r="H273" i="18"/>
  <c r="F273" i="18"/>
  <c r="D273" i="18"/>
  <c r="L272" i="18"/>
  <c r="H272" i="18"/>
  <c r="F272" i="18"/>
  <c r="D272" i="18"/>
  <c r="L271" i="18"/>
  <c r="H271" i="18"/>
  <c r="F271" i="18"/>
  <c r="D271" i="18"/>
  <c r="L270" i="18"/>
  <c r="H270" i="18"/>
  <c r="F270" i="18"/>
  <c r="D270" i="18"/>
  <c r="L269" i="18"/>
  <c r="H269" i="18"/>
  <c r="F269" i="18"/>
  <c r="D269" i="18"/>
  <c r="L268" i="18"/>
  <c r="H268" i="18"/>
  <c r="F268" i="18"/>
  <c r="D268" i="18"/>
  <c r="L267" i="18"/>
  <c r="H267" i="18"/>
  <c r="F267" i="18"/>
  <c r="D267" i="18"/>
  <c r="L266" i="18"/>
  <c r="H266" i="18"/>
  <c r="F266" i="18"/>
  <c r="D266" i="18"/>
  <c r="L265" i="18"/>
  <c r="H265" i="18"/>
  <c r="F265" i="18"/>
  <c r="D265" i="18"/>
  <c r="L264" i="18"/>
  <c r="H264" i="18"/>
  <c r="F264" i="18"/>
  <c r="D264" i="18"/>
  <c r="L263" i="18"/>
  <c r="H263" i="18"/>
  <c r="F263" i="18"/>
  <c r="D263" i="18"/>
  <c r="L262" i="18"/>
  <c r="H262" i="18"/>
  <c r="F262" i="18"/>
  <c r="D262" i="18"/>
  <c r="L261" i="18"/>
  <c r="H261" i="18"/>
  <c r="F261" i="18"/>
  <c r="D261" i="18"/>
  <c r="L260" i="18"/>
  <c r="H260" i="18"/>
  <c r="F260" i="18"/>
  <c r="D260" i="18"/>
  <c r="L259" i="18"/>
  <c r="H259" i="18"/>
  <c r="F259" i="18"/>
  <c r="D259" i="18"/>
  <c r="L258" i="18"/>
  <c r="H258" i="18"/>
  <c r="F258" i="18"/>
  <c r="D258" i="18"/>
  <c r="L257" i="18"/>
  <c r="H257" i="18"/>
  <c r="F257" i="18"/>
  <c r="D257" i="18"/>
  <c r="L256" i="18"/>
  <c r="H256" i="18"/>
  <c r="F256" i="18"/>
  <c r="D256" i="18"/>
  <c r="L255" i="18"/>
  <c r="H255" i="18"/>
  <c r="F255" i="18"/>
  <c r="D255" i="18"/>
  <c r="L254" i="18"/>
  <c r="H254" i="18"/>
  <c r="F254" i="18"/>
  <c r="D254" i="18"/>
  <c r="L253" i="18"/>
  <c r="H253" i="18"/>
  <c r="F253" i="18"/>
  <c r="D253" i="18"/>
  <c r="L252" i="18"/>
  <c r="H252" i="18"/>
  <c r="F252" i="18"/>
  <c r="D252" i="18"/>
  <c r="L251" i="18"/>
  <c r="H251" i="18"/>
  <c r="F251" i="18"/>
  <c r="D251" i="18"/>
  <c r="L250" i="18"/>
  <c r="H250" i="18"/>
  <c r="F250" i="18"/>
  <c r="D250" i="18"/>
  <c r="L249" i="18"/>
  <c r="H249" i="18"/>
  <c r="F249" i="18"/>
  <c r="D249" i="18"/>
  <c r="L248" i="18"/>
  <c r="H248" i="18"/>
  <c r="F248" i="18"/>
  <c r="D248" i="18"/>
  <c r="L247" i="18"/>
  <c r="H247" i="18"/>
  <c r="F247" i="18"/>
  <c r="D247" i="18"/>
  <c r="L246" i="18"/>
  <c r="H246" i="18"/>
  <c r="F246" i="18"/>
  <c r="D246" i="18"/>
  <c r="L245" i="18"/>
  <c r="H245" i="18"/>
  <c r="F245" i="18"/>
  <c r="D245" i="18"/>
  <c r="L244" i="18"/>
  <c r="H244" i="18"/>
  <c r="F244" i="18"/>
  <c r="D244" i="18"/>
  <c r="L243" i="18"/>
  <c r="H243" i="18"/>
  <c r="F243" i="18"/>
  <c r="D243" i="18"/>
  <c r="L242" i="18"/>
  <c r="H242" i="18"/>
  <c r="F242" i="18"/>
  <c r="D242" i="18"/>
  <c r="L241" i="18"/>
  <c r="H241" i="18"/>
  <c r="F241" i="18"/>
  <c r="D241" i="18"/>
  <c r="L240" i="18"/>
  <c r="H240" i="18"/>
  <c r="F240" i="18"/>
  <c r="D240" i="18"/>
  <c r="L239" i="18"/>
  <c r="H239" i="18"/>
  <c r="F239" i="18"/>
  <c r="D239" i="18"/>
  <c r="L238" i="18"/>
  <c r="H238" i="18"/>
  <c r="F238" i="18"/>
  <c r="D238" i="18"/>
  <c r="L237" i="18"/>
  <c r="H237" i="18"/>
  <c r="F237" i="18"/>
  <c r="D237" i="18"/>
  <c r="L236" i="18"/>
  <c r="H236" i="18"/>
  <c r="F236" i="18"/>
  <c r="D236" i="18"/>
  <c r="L235" i="18"/>
  <c r="H235" i="18"/>
  <c r="F235" i="18"/>
  <c r="D235" i="18"/>
  <c r="L234" i="18"/>
  <c r="H234" i="18"/>
  <c r="F234" i="18"/>
  <c r="D234" i="18"/>
  <c r="L233" i="18"/>
  <c r="H233" i="18"/>
  <c r="F233" i="18"/>
  <c r="D233" i="18"/>
  <c r="L232" i="18"/>
  <c r="H232" i="18"/>
  <c r="F232" i="18"/>
  <c r="D232" i="18"/>
  <c r="L231" i="18"/>
  <c r="H231" i="18"/>
  <c r="F231" i="18"/>
  <c r="D231" i="18"/>
  <c r="L230" i="18"/>
  <c r="H230" i="18"/>
  <c r="F230" i="18"/>
  <c r="D230" i="18"/>
  <c r="L229" i="18"/>
  <c r="H229" i="18"/>
  <c r="F229" i="18"/>
  <c r="D229" i="18"/>
  <c r="L228" i="18"/>
  <c r="H228" i="18"/>
  <c r="F228" i="18"/>
  <c r="D228" i="18"/>
  <c r="L227" i="18"/>
  <c r="H227" i="18"/>
  <c r="F227" i="18"/>
  <c r="D227" i="18"/>
  <c r="L226" i="18"/>
  <c r="H226" i="18"/>
  <c r="F226" i="18"/>
  <c r="D226" i="18"/>
  <c r="L225" i="18"/>
  <c r="H225" i="18"/>
  <c r="F225" i="18"/>
  <c r="D225" i="18"/>
  <c r="L224" i="18"/>
  <c r="H224" i="18"/>
  <c r="F224" i="18"/>
  <c r="D224" i="18"/>
  <c r="L223" i="18"/>
  <c r="H223" i="18"/>
  <c r="F223" i="18"/>
  <c r="D223" i="18"/>
  <c r="L222" i="18"/>
  <c r="H222" i="18"/>
  <c r="F222" i="18"/>
  <c r="D222" i="18"/>
  <c r="L221" i="18"/>
  <c r="H221" i="18"/>
  <c r="F221" i="18"/>
  <c r="D221" i="18"/>
  <c r="L220" i="18"/>
  <c r="H220" i="18"/>
  <c r="F220" i="18"/>
  <c r="D220" i="18"/>
  <c r="L219" i="18"/>
  <c r="H219" i="18"/>
  <c r="F219" i="18"/>
  <c r="D219" i="18"/>
  <c r="L218" i="18"/>
  <c r="H218" i="18"/>
  <c r="F218" i="18"/>
  <c r="D218" i="18"/>
  <c r="L217" i="18"/>
  <c r="H217" i="18"/>
  <c r="F217" i="18"/>
  <c r="D217" i="18"/>
  <c r="L216" i="18"/>
  <c r="H216" i="18"/>
  <c r="F216" i="18"/>
  <c r="D216" i="18"/>
  <c r="L215" i="18"/>
  <c r="H215" i="18"/>
  <c r="F215" i="18"/>
  <c r="D215" i="18"/>
  <c r="L214" i="18"/>
  <c r="H214" i="18"/>
  <c r="F214" i="18"/>
  <c r="D214" i="18"/>
  <c r="L213" i="18"/>
  <c r="H213" i="18"/>
  <c r="F213" i="18"/>
  <c r="D213" i="18"/>
  <c r="L212" i="18"/>
  <c r="H212" i="18"/>
  <c r="F212" i="18"/>
  <c r="D212" i="18"/>
  <c r="L211" i="18"/>
  <c r="H211" i="18"/>
  <c r="F211" i="18"/>
  <c r="D211" i="18"/>
  <c r="L210" i="18"/>
  <c r="H210" i="18"/>
  <c r="F210" i="18"/>
  <c r="D210" i="18"/>
  <c r="L209" i="18"/>
  <c r="H209" i="18"/>
  <c r="F209" i="18"/>
  <c r="D209" i="18"/>
  <c r="L208" i="18"/>
  <c r="H208" i="18"/>
  <c r="F208" i="18"/>
  <c r="D208" i="18"/>
  <c r="L207" i="18"/>
  <c r="H207" i="18"/>
  <c r="F207" i="18"/>
  <c r="D207" i="18"/>
  <c r="L206" i="18"/>
  <c r="H206" i="18"/>
  <c r="F206" i="18"/>
  <c r="D206" i="18"/>
  <c r="L205" i="18"/>
  <c r="H205" i="18"/>
  <c r="F205" i="18"/>
  <c r="D205" i="18"/>
  <c r="L204" i="18"/>
  <c r="H204" i="18"/>
  <c r="F204" i="18"/>
  <c r="D204" i="18"/>
  <c r="L203" i="18"/>
  <c r="H203" i="18"/>
  <c r="F203" i="18"/>
  <c r="D203" i="18"/>
  <c r="L202" i="18"/>
  <c r="H202" i="18"/>
  <c r="F202" i="18"/>
  <c r="D202" i="18"/>
  <c r="L201" i="18"/>
  <c r="H201" i="18"/>
  <c r="F201" i="18"/>
  <c r="D201" i="18"/>
  <c r="L200" i="18"/>
  <c r="H200" i="18"/>
  <c r="F200" i="18"/>
  <c r="D200" i="18"/>
  <c r="L199" i="18"/>
  <c r="H199" i="18"/>
  <c r="F199" i="18"/>
  <c r="D199" i="18"/>
  <c r="L198" i="18"/>
  <c r="H198" i="18"/>
  <c r="F198" i="18"/>
  <c r="D198" i="18"/>
  <c r="L197" i="18"/>
  <c r="H197" i="18"/>
  <c r="F197" i="18"/>
  <c r="D197" i="18"/>
  <c r="L196" i="18"/>
  <c r="H196" i="18"/>
  <c r="F196" i="18"/>
  <c r="D196" i="18"/>
  <c r="L195" i="18"/>
  <c r="H195" i="18"/>
  <c r="F195" i="18"/>
  <c r="D195" i="18"/>
  <c r="L194" i="18"/>
  <c r="H194" i="18"/>
  <c r="F194" i="18"/>
  <c r="D194" i="18"/>
  <c r="L193" i="18"/>
  <c r="H193" i="18"/>
  <c r="F193" i="18"/>
  <c r="D193" i="18"/>
  <c r="L192" i="18"/>
  <c r="H192" i="18"/>
  <c r="F192" i="18"/>
  <c r="D192" i="18"/>
  <c r="L191" i="18"/>
  <c r="H191" i="18"/>
  <c r="F191" i="18"/>
  <c r="D191" i="18"/>
  <c r="L190" i="18"/>
  <c r="H190" i="18"/>
  <c r="F190" i="18"/>
  <c r="D190" i="18"/>
  <c r="L189" i="18"/>
  <c r="H189" i="18"/>
  <c r="F189" i="18"/>
  <c r="D189" i="18"/>
  <c r="L188" i="18"/>
  <c r="H188" i="18"/>
  <c r="F188" i="18"/>
  <c r="D188" i="18"/>
  <c r="L187" i="18"/>
  <c r="H187" i="18"/>
  <c r="F187" i="18"/>
  <c r="D187" i="18"/>
  <c r="L186" i="18"/>
  <c r="H186" i="18"/>
  <c r="F186" i="18"/>
  <c r="D186" i="18"/>
  <c r="L185" i="18"/>
  <c r="H185" i="18"/>
  <c r="F185" i="18"/>
  <c r="D185" i="18"/>
  <c r="L184" i="18"/>
  <c r="H184" i="18"/>
  <c r="F184" i="18"/>
  <c r="D184" i="18"/>
  <c r="L183" i="18"/>
  <c r="H183" i="18"/>
  <c r="F183" i="18"/>
  <c r="D183" i="18"/>
  <c r="L182" i="18"/>
  <c r="H182" i="18"/>
  <c r="F182" i="18"/>
  <c r="D182" i="18"/>
  <c r="L181" i="18"/>
  <c r="H181" i="18"/>
  <c r="F181" i="18"/>
  <c r="D181" i="18"/>
  <c r="L180" i="18"/>
  <c r="H180" i="18"/>
  <c r="F180" i="18"/>
  <c r="D180" i="18"/>
  <c r="L179" i="18"/>
  <c r="H179" i="18"/>
  <c r="F179" i="18"/>
  <c r="D179" i="18"/>
  <c r="L178" i="18"/>
  <c r="H178" i="18"/>
  <c r="F178" i="18"/>
  <c r="D178" i="18"/>
  <c r="L177" i="18"/>
  <c r="H177" i="18"/>
  <c r="F177" i="18"/>
  <c r="D177" i="18"/>
  <c r="L176" i="18"/>
  <c r="H176" i="18"/>
  <c r="F176" i="18"/>
  <c r="D176" i="18"/>
  <c r="L175" i="18"/>
  <c r="H175" i="18"/>
  <c r="F175" i="18"/>
  <c r="D175" i="18"/>
  <c r="L174" i="18"/>
  <c r="H174" i="18"/>
  <c r="F174" i="18"/>
  <c r="D174" i="18"/>
  <c r="L173" i="18"/>
  <c r="H173" i="18"/>
  <c r="F173" i="18"/>
  <c r="D173" i="18"/>
  <c r="L172" i="18"/>
  <c r="H172" i="18"/>
  <c r="F172" i="18"/>
  <c r="D172" i="18"/>
  <c r="L171" i="18"/>
  <c r="H171" i="18"/>
  <c r="F171" i="18"/>
  <c r="D171" i="18"/>
  <c r="L170" i="18"/>
  <c r="H170" i="18"/>
  <c r="F170" i="18"/>
  <c r="D170" i="18"/>
  <c r="L169" i="18"/>
  <c r="H169" i="18"/>
  <c r="F169" i="18"/>
  <c r="D169" i="18"/>
  <c r="L168" i="18"/>
  <c r="H168" i="18"/>
  <c r="F168" i="18"/>
  <c r="D168" i="18"/>
  <c r="L167" i="18"/>
  <c r="H167" i="18"/>
  <c r="F167" i="18"/>
  <c r="D167" i="18"/>
  <c r="L166" i="18"/>
  <c r="H166" i="18"/>
  <c r="F166" i="18"/>
  <c r="D166" i="18"/>
  <c r="L165" i="18"/>
  <c r="H165" i="18"/>
  <c r="F165" i="18"/>
  <c r="D165" i="18"/>
  <c r="L164" i="18"/>
  <c r="H164" i="18"/>
  <c r="F164" i="18"/>
  <c r="D164" i="18"/>
  <c r="L163" i="18"/>
  <c r="H163" i="18"/>
  <c r="F163" i="18"/>
  <c r="D163" i="18"/>
  <c r="L162" i="18"/>
  <c r="H162" i="18"/>
  <c r="F162" i="18"/>
  <c r="D162" i="18"/>
  <c r="L161" i="18"/>
  <c r="H161" i="18"/>
  <c r="F161" i="18"/>
  <c r="D161" i="18"/>
  <c r="L160" i="18"/>
  <c r="H160" i="18"/>
  <c r="F160" i="18"/>
  <c r="D160" i="18"/>
  <c r="L159" i="18"/>
  <c r="H159" i="18"/>
  <c r="F159" i="18"/>
  <c r="D159" i="18"/>
  <c r="L158" i="18"/>
  <c r="H158" i="18"/>
  <c r="F158" i="18"/>
  <c r="D158" i="18"/>
  <c r="L157" i="18"/>
  <c r="H157" i="18"/>
  <c r="F157" i="18"/>
  <c r="D157" i="18"/>
  <c r="L156" i="18"/>
  <c r="H156" i="18"/>
  <c r="F156" i="18"/>
  <c r="D156" i="18"/>
  <c r="L155" i="18"/>
  <c r="H155" i="18"/>
  <c r="F155" i="18"/>
  <c r="D155" i="18"/>
  <c r="L154" i="18"/>
  <c r="H154" i="18"/>
  <c r="F154" i="18"/>
  <c r="D154" i="18"/>
  <c r="L153" i="18"/>
  <c r="H153" i="18"/>
  <c r="F153" i="18"/>
  <c r="D153" i="18"/>
  <c r="L152" i="18"/>
  <c r="H152" i="18"/>
  <c r="F152" i="18"/>
  <c r="D152" i="18"/>
  <c r="L151" i="18"/>
  <c r="H151" i="18"/>
  <c r="F151" i="18"/>
  <c r="D151" i="18"/>
  <c r="L150" i="18"/>
  <c r="H150" i="18"/>
  <c r="F150" i="18"/>
  <c r="D150" i="18"/>
  <c r="L149" i="18"/>
  <c r="H149" i="18"/>
  <c r="F149" i="18"/>
  <c r="D149" i="18"/>
  <c r="L148" i="18"/>
  <c r="H148" i="18"/>
  <c r="F148" i="18"/>
  <c r="D148" i="18"/>
  <c r="L147" i="18"/>
  <c r="H147" i="18"/>
  <c r="F147" i="18"/>
  <c r="D147" i="18"/>
  <c r="L146" i="18"/>
  <c r="H146" i="18"/>
  <c r="F146" i="18"/>
  <c r="D146" i="18"/>
  <c r="L145" i="18"/>
  <c r="H145" i="18"/>
  <c r="F145" i="18"/>
  <c r="D145" i="18"/>
  <c r="L144" i="18"/>
  <c r="H144" i="18"/>
  <c r="F144" i="18"/>
  <c r="D144" i="18"/>
  <c r="L143" i="18"/>
  <c r="H143" i="18"/>
  <c r="F143" i="18"/>
  <c r="D143" i="18"/>
  <c r="L142" i="18"/>
  <c r="H142" i="18"/>
  <c r="F142" i="18"/>
  <c r="D142" i="18"/>
  <c r="L141" i="18"/>
  <c r="H141" i="18"/>
  <c r="F141" i="18"/>
  <c r="D141" i="18"/>
  <c r="L140" i="18"/>
  <c r="H140" i="18"/>
  <c r="F140" i="18"/>
  <c r="D140" i="18"/>
  <c r="L139" i="18"/>
  <c r="H139" i="18"/>
  <c r="F139" i="18"/>
  <c r="D139" i="18"/>
  <c r="L138" i="18"/>
  <c r="H138" i="18"/>
  <c r="F138" i="18"/>
  <c r="D138" i="18"/>
  <c r="L137" i="18"/>
  <c r="H137" i="18"/>
  <c r="F137" i="18"/>
  <c r="D137" i="18"/>
  <c r="L136" i="18"/>
  <c r="H136" i="18"/>
  <c r="F136" i="18"/>
  <c r="D136" i="18"/>
  <c r="L135" i="18"/>
  <c r="H135" i="18"/>
  <c r="F135" i="18"/>
  <c r="D135" i="18"/>
  <c r="L134" i="18"/>
  <c r="H134" i="18"/>
  <c r="F134" i="18"/>
  <c r="D134" i="18"/>
  <c r="L133" i="18"/>
  <c r="H133" i="18"/>
  <c r="F133" i="18"/>
  <c r="D133" i="18"/>
  <c r="L132" i="18"/>
  <c r="H132" i="18"/>
  <c r="F132" i="18"/>
  <c r="D132" i="18"/>
  <c r="L131" i="18"/>
  <c r="H131" i="18"/>
  <c r="F131" i="18"/>
  <c r="D131" i="18"/>
  <c r="L130" i="18"/>
  <c r="H130" i="18"/>
  <c r="F130" i="18"/>
  <c r="D130" i="18"/>
  <c r="L129" i="18"/>
  <c r="H129" i="18"/>
  <c r="F129" i="18"/>
  <c r="D129" i="18"/>
  <c r="L128" i="18"/>
  <c r="H128" i="18"/>
  <c r="F128" i="18"/>
  <c r="D128" i="18"/>
  <c r="L127" i="18"/>
  <c r="H127" i="18"/>
  <c r="F127" i="18"/>
  <c r="D127" i="18"/>
  <c r="L126" i="18"/>
  <c r="H126" i="18"/>
  <c r="F126" i="18"/>
  <c r="D126" i="18"/>
  <c r="L125" i="18"/>
  <c r="H125" i="18"/>
  <c r="F125" i="18"/>
  <c r="D125" i="18"/>
  <c r="L124" i="18"/>
  <c r="H124" i="18"/>
  <c r="F124" i="18"/>
  <c r="D124" i="18"/>
  <c r="L123" i="18"/>
  <c r="H123" i="18"/>
  <c r="F123" i="18"/>
  <c r="D123" i="18"/>
  <c r="L122" i="18"/>
  <c r="H122" i="18"/>
  <c r="F122" i="18"/>
  <c r="D122" i="18"/>
  <c r="L121" i="18"/>
  <c r="H121" i="18"/>
  <c r="L120" i="18"/>
  <c r="H120" i="18"/>
  <c r="F120" i="18"/>
  <c r="D120" i="18"/>
  <c r="L119" i="18"/>
  <c r="H119" i="18"/>
  <c r="F119" i="18"/>
  <c r="D119" i="18"/>
  <c r="L118" i="18"/>
  <c r="H118" i="18"/>
  <c r="F118" i="18"/>
  <c r="D118" i="18"/>
  <c r="L117" i="18"/>
  <c r="H117" i="18"/>
  <c r="F117" i="18"/>
  <c r="D117" i="18"/>
  <c r="L116" i="18"/>
  <c r="H116" i="18"/>
  <c r="F116" i="18"/>
  <c r="D116" i="18"/>
  <c r="L115" i="18"/>
  <c r="H115" i="18"/>
  <c r="F115" i="18"/>
  <c r="D115" i="18"/>
  <c r="L114" i="18"/>
  <c r="H114" i="18"/>
  <c r="F114" i="18"/>
  <c r="D114" i="18"/>
  <c r="L113" i="18"/>
  <c r="H113" i="18"/>
  <c r="F113" i="18"/>
  <c r="D113" i="18"/>
  <c r="L112" i="18"/>
  <c r="H112" i="18"/>
  <c r="F112" i="18"/>
  <c r="D112" i="18"/>
  <c r="L111" i="18"/>
  <c r="H111" i="18"/>
  <c r="F111" i="18"/>
  <c r="D111" i="18"/>
  <c r="L110" i="18"/>
  <c r="H110" i="18"/>
  <c r="F110" i="18"/>
  <c r="D110" i="18"/>
  <c r="L109" i="18"/>
  <c r="H109" i="18"/>
  <c r="F109" i="18"/>
  <c r="D109" i="18"/>
  <c r="L108" i="18"/>
  <c r="H108" i="18"/>
  <c r="F108" i="18"/>
  <c r="D108" i="18"/>
  <c r="L107" i="18"/>
  <c r="H107" i="18"/>
  <c r="F107" i="18"/>
  <c r="D107" i="18"/>
  <c r="L106" i="18"/>
  <c r="H106" i="18"/>
  <c r="F106" i="18"/>
  <c r="D106" i="18"/>
  <c r="L105" i="18"/>
  <c r="H105" i="18"/>
  <c r="F105" i="18"/>
  <c r="D105" i="18"/>
  <c r="L104" i="18"/>
  <c r="H104" i="18"/>
  <c r="F104" i="18"/>
  <c r="D104" i="18"/>
  <c r="L103" i="18"/>
  <c r="H103" i="18"/>
  <c r="F103" i="18"/>
  <c r="D103" i="18"/>
  <c r="L102" i="18"/>
  <c r="H102" i="18"/>
  <c r="F102" i="18"/>
  <c r="D102" i="18"/>
  <c r="L101" i="18"/>
  <c r="H101" i="18"/>
  <c r="F101" i="18"/>
  <c r="D101" i="18"/>
  <c r="L100" i="18"/>
  <c r="H100" i="18"/>
  <c r="F100" i="18"/>
  <c r="D100" i="18"/>
  <c r="L99" i="18"/>
  <c r="H99" i="18"/>
  <c r="F99" i="18"/>
  <c r="D99" i="18"/>
  <c r="L98" i="18"/>
  <c r="H98" i="18"/>
  <c r="F98" i="18"/>
  <c r="D98" i="18"/>
  <c r="L97" i="18"/>
  <c r="H97" i="18"/>
  <c r="F97" i="18"/>
  <c r="D97" i="18"/>
  <c r="L96" i="18"/>
  <c r="H96" i="18"/>
  <c r="F96" i="18"/>
  <c r="D96" i="18"/>
  <c r="L95" i="18"/>
  <c r="H95" i="18"/>
  <c r="F95" i="18"/>
  <c r="D95" i="18"/>
  <c r="L94" i="18"/>
  <c r="H94" i="18"/>
  <c r="F94" i="18"/>
  <c r="D94" i="18"/>
  <c r="L93" i="18"/>
  <c r="H93" i="18"/>
  <c r="F93" i="18"/>
  <c r="D93" i="18"/>
  <c r="L92" i="18"/>
  <c r="L91" i="18"/>
  <c r="L90" i="18"/>
  <c r="L89" i="18"/>
  <c r="L88" i="18"/>
  <c r="L87" i="18"/>
  <c r="L86" i="18"/>
  <c r="L85" i="18"/>
  <c r="L84" i="18"/>
  <c r="L83" i="18"/>
  <c r="L82" i="18"/>
  <c r="L81" i="18"/>
  <c r="L80" i="18"/>
  <c r="H80" i="18"/>
  <c r="F80" i="18"/>
  <c r="D80" i="18"/>
  <c r="L79" i="18"/>
  <c r="H79" i="18"/>
  <c r="F79" i="18"/>
  <c r="D79" i="18"/>
  <c r="L78" i="18"/>
  <c r="H78" i="18"/>
  <c r="F78" i="18"/>
  <c r="D78" i="18"/>
  <c r="L77" i="18"/>
  <c r="H77" i="18"/>
  <c r="F77" i="18"/>
  <c r="D77" i="18"/>
  <c r="L76" i="18"/>
  <c r="H76" i="18"/>
  <c r="F76" i="18"/>
  <c r="D76" i="18"/>
  <c r="L75" i="18"/>
  <c r="H75" i="18"/>
  <c r="F75" i="18"/>
  <c r="D75" i="18"/>
  <c r="L74" i="18"/>
  <c r="H74" i="18"/>
  <c r="F74" i="18"/>
  <c r="D74" i="18"/>
  <c r="L73" i="18"/>
  <c r="H73" i="18"/>
  <c r="F73" i="18"/>
  <c r="D73" i="18"/>
  <c r="L72" i="18"/>
  <c r="H72" i="18"/>
  <c r="F72" i="18"/>
  <c r="D72" i="18"/>
  <c r="L71" i="18"/>
  <c r="H71" i="18"/>
  <c r="F71" i="18"/>
  <c r="D71" i="18"/>
  <c r="L70" i="18"/>
  <c r="H70" i="18"/>
  <c r="F70" i="18"/>
  <c r="D70" i="18"/>
  <c r="L69" i="18"/>
  <c r="H69" i="18"/>
  <c r="F69" i="18"/>
  <c r="D69" i="18"/>
  <c r="L68" i="18"/>
  <c r="H68" i="18"/>
  <c r="F68" i="18"/>
  <c r="D68" i="18"/>
  <c r="L67" i="18"/>
  <c r="H67" i="18"/>
  <c r="F67" i="18"/>
  <c r="D67" i="18"/>
  <c r="L66" i="18"/>
  <c r="H66" i="18"/>
  <c r="F66" i="18"/>
  <c r="D66" i="18"/>
  <c r="L65" i="18"/>
  <c r="H65" i="18"/>
  <c r="F65" i="18"/>
  <c r="D65" i="18"/>
  <c r="L64" i="18"/>
  <c r="H64" i="18"/>
  <c r="F64" i="18"/>
  <c r="D64" i="18"/>
  <c r="L63" i="18"/>
  <c r="H63" i="18"/>
  <c r="F63" i="18"/>
  <c r="D63" i="18"/>
  <c r="L62" i="18"/>
  <c r="H62" i="18"/>
  <c r="F62" i="18"/>
  <c r="D62" i="18"/>
  <c r="L61" i="18"/>
  <c r="H61" i="18"/>
  <c r="F61" i="18"/>
  <c r="D61" i="18"/>
  <c r="L60" i="18"/>
  <c r="H60" i="18"/>
  <c r="F60" i="18"/>
  <c r="D60" i="18"/>
  <c r="L59" i="18"/>
  <c r="H59" i="18"/>
  <c r="F59" i="18"/>
  <c r="D59" i="18"/>
  <c r="L58" i="18"/>
  <c r="H58" i="18"/>
  <c r="F58" i="18"/>
  <c r="D58" i="18"/>
  <c r="L57" i="18"/>
  <c r="H57" i="18"/>
  <c r="F57" i="18"/>
  <c r="D57" i="18"/>
  <c r="L56" i="18"/>
  <c r="H56" i="18"/>
  <c r="F56" i="18"/>
  <c r="D56" i="18"/>
  <c r="L55" i="18"/>
  <c r="H55" i="18"/>
  <c r="F55" i="18"/>
  <c r="D55" i="18"/>
  <c r="L54" i="18"/>
  <c r="H54" i="18"/>
  <c r="F54" i="18"/>
  <c r="D54" i="18"/>
  <c r="L53" i="18"/>
  <c r="H53" i="18"/>
  <c r="F53" i="18"/>
  <c r="D53" i="18"/>
  <c r="L52" i="18"/>
  <c r="H52" i="18"/>
  <c r="F52" i="18"/>
  <c r="D52" i="18"/>
  <c r="L51" i="18"/>
  <c r="H51" i="18"/>
  <c r="F51" i="18"/>
  <c r="D51" i="18"/>
  <c r="L50" i="18"/>
  <c r="H50" i="18"/>
  <c r="F50" i="18"/>
  <c r="D50" i="18"/>
  <c r="L49" i="18"/>
  <c r="H49" i="18"/>
  <c r="F49" i="18"/>
  <c r="D49" i="18"/>
  <c r="L48" i="18"/>
  <c r="H48" i="18"/>
  <c r="F48" i="18"/>
  <c r="D48" i="18"/>
  <c r="L47" i="18"/>
  <c r="H47" i="18"/>
  <c r="F47" i="18"/>
  <c r="D47" i="18"/>
  <c r="L46" i="18"/>
  <c r="H46" i="18"/>
  <c r="F46" i="18"/>
  <c r="D46" i="18"/>
  <c r="L45" i="18"/>
  <c r="H45" i="18"/>
  <c r="F45" i="18"/>
  <c r="D45" i="18"/>
  <c r="L44" i="18"/>
  <c r="H44" i="18"/>
  <c r="F44" i="18"/>
  <c r="D44" i="18"/>
  <c r="L43" i="18"/>
  <c r="H43" i="18"/>
  <c r="F43" i="18"/>
  <c r="D43" i="18"/>
  <c r="L42" i="18"/>
  <c r="H42" i="18"/>
  <c r="F42" i="18"/>
  <c r="D42" i="18"/>
  <c r="L41" i="18"/>
  <c r="H41" i="18"/>
  <c r="F41" i="18"/>
  <c r="D41" i="18"/>
  <c r="L40" i="18"/>
  <c r="H40" i="18"/>
  <c r="F40" i="18"/>
  <c r="D40" i="18"/>
  <c r="L39" i="18"/>
  <c r="H39" i="18"/>
  <c r="F39" i="18"/>
  <c r="D39" i="18"/>
  <c r="L38" i="18"/>
  <c r="H38" i="18"/>
  <c r="F38" i="18"/>
  <c r="D38" i="18"/>
  <c r="L37" i="18"/>
  <c r="H37" i="18"/>
  <c r="F37" i="18"/>
  <c r="D37" i="18"/>
  <c r="L36" i="18"/>
  <c r="H36" i="18"/>
  <c r="F36" i="18"/>
  <c r="D36" i="18"/>
  <c r="L35" i="18"/>
  <c r="H35" i="18"/>
  <c r="F35" i="18"/>
  <c r="D35" i="18"/>
  <c r="L34" i="18"/>
  <c r="H34" i="18"/>
  <c r="F34" i="18"/>
  <c r="D34" i="18"/>
  <c r="L33" i="18"/>
  <c r="H33" i="18"/>
  <c r="F33" i="18"/>
  <c r="D33" i="18"/>
  <c r="L32" i="18"/>
  <c r="H32" i="18"/>
  <c r="F32" i="18"/>
  <c r="D32" i="18"/>
  <c r="L31" i="18"/>
  <c r="H31" i="18"/>
  <c r="F31" i="18"/>
  <c r="D31" i="18"/>
  <c r="L30" i="18"/>
  <c r="H30" i="18"/>
  <c r="F30" i="18"/>
  <c r="D30" i="18"/>
  <c r="L29" i="18"/>
  <c r="H29" i="18"/>
  <c r="F29" i="18"/>
  <c r="D29" i="18"/>
  <c r="L28" i="18"/>
  <c r="H28" i="18"/>
  <c r="F28" i="18"/>
  <c r="D28" i="18"/>
  <c r="L27" i="18"/>
  <c r="H27" i="18"/>
  <c r="F27" i="18"/>
  <c r="D27" i="18"/>
  <c r="L26" i="18"/>
  <c r="H26" i="18"/>
  <c r="F26" i="18"/>
  <c r="D26" i="18"/>
  <c r="L12" i="18"/>
  <c r="H12" i="18"/>
  <c r="F12" i="18"/>
  <c r="D12" i="18"/>
  <c r="L11" i="18"/>
  <c r="H11" i="18"/>
  <c r="F11" i="18"/>
  <c r="D11" i="18"/>
  <c r="L10" i="18"/>
  <c r="H10" i="18"/>
  <c r="F10" i="18"/>
  <c r="D10" i="18"/>
  <c r="L9" i="18"/>
  <c r="H9" i="18"/>
  <c r="F9" i="18"/>
  <c r="D9" i="18"/>
  <c r="L8" i="18"/>
  <c r="H8" i="18"/>
  <c r="F8" i="18"/>
  <c r="D8" i="18"/>
  <c r="L7" i="18"/>
  <c r="H7" i="18"/>
  <c r="F7" i="18"/>
  <c r="D7" i="18"/>
  <c r="L6" i="18"/>
  <c r="H6" i="18"/>
  <c r="F6" i="18"/>
  <c r="D6" i="18"/>
  <c r="L31" i="17"/>
  <c r="H31" i="17"/>
  <c r="F31" i="17"/>
  <c r="D31" i="17"/>
  <c r="L30" i="17"/>
  <c r="H30" i="17"/>
  <c r="F30" i="17"/>
  <c r="D30" i="17"/>
  <c r="L29" i="17"/>
  <c r="H29" i="17"/>
  <c r="F29" i="17"/>
  <c r="D29" i="17"/>
  <c r="L28" i="17"/>
  <c r="H28" i="17"/>
  <c r="F28" i="17"/>
  <c r="D28" i="17"/>
  <c r="L27" i="17"/>
  <c r="H27" i="17"/>
  <c r="F27" i="17"/>
  <c r="D27" i="17"/>
  <c r="L26" i="17"/>
  <c r="H26" i="17"/>
  <c r="F26" i="17"/>
  <c r="D26" i="17"/>
  <c r="L25" i="17"/>
  <c r="H25" i="17"/>
  <c r="F25" i="17"/>
  <c r="D25" i="17"/>
  <c r="L24" i="17"/>
  <c r="H24" i="17"/>
  <c r="F24" i="17"/>
  <c r="D24" i="17"/>
  <c r="L23" i="17"/>
  <c r="H23" i="17"/>
  <c r="F23" i="17"/>
  <c r="D23" i="17"/>
  <c r="L22" i="17"/>
  <c r="H22" i="17"/>
  <c r="F22" i="17"/>
  <c r="D22" i="17"/>
  <c r="L21" i="17"/>
  <c r="H21" i="17"/>
  <c r="F21" i="17"/>
  <c r="D21" i="17"/>
  <c r="L20" i="17"/>
  <c r="H20" i="17"/>
  <c r="F20" i="17"/>
  <c r="D20" i="17"/>
  <c r="L19" i="17"/>
  <c r="H19" i="17"/>
  <c r="F19" i="17"/>
  <c r="D19" i="17"/>
  <c r="L18" i="17"/>
  <c r="H18" i="17"/>
  <c r="F18" i="17"/>
  <c r="D18" i="17"/>
  <c r="L17" i="17"/>
  <c r="H17" i="17"/>
  <c r="F17" i="17"/>
  <c r="D17" i="17"/>
  <c r="L16" i="17"/>
  <c r="H16" i="17"/>
  <c r="F16" i="17"/>
  <c r="D16" i="17"/>
  <c r="L15" i="17"/>
  <c r="H15" i="17"/>
  <c r="F15" i="17"/>
  <c r="D15" i="17"/>
  <c r="L14" i="17"/>
  <c r="H14" i="17"/>
  <c r="F14" i="17"/>
  <c r="D14" i="17"/>
  <c r="L13" i="17"/>
  <c r="H13" i="17"/>
  <c r="F13" i="17"/>
  <c r="D13" i="17"/>
  <c r="L12" i="17"/>
  <c r="H12" i="17"/>
  <c r="F12" i="17"/>
  <c r="D12" i="17"/>
  <c r="L11" i="17"/>
  <c r="H11" i="17"/>
  <c r="F11" i="17"/>
  <c r="D11" i="17"/>
  <c r="L10" i="17"/>
  <c r="H10" i="17"/>
  <c r="F10" i="17"/>
  <c r="D10" i="17"/>
  <c r="L9" i="17"/>
  <c r="H9" i="17"/>
  <c r="F9" i="17"/>
  <c r="D9" i="17"/>
  <c r="L8" i="17"/>
  <c r="H8" i="17"/>
  <c r="F8" i="17"/>
  <c r="D8" i="17"/>
  <c r="L7" i="17"/>
  <c r="H7" i="17"/>
  <c r="F7" i="17"/>
  <c r="D7" i="17"/>
  <c r="K31" i="35"/>
  <c r="H31" i="35"/>
  <c r="F31" i="35"/>
  <c r="D31" i="35"/>
  <c r="K30" i="35"/>
  <c r="H30" i="35"/>
  <c r="F30" i="35"/>
  <c r="D30" i="35"/>
  <c r="K29" i="35"/>
  <c r="H29" i="35"/>
  <c r="F29" i="35"/>
  <c r="D29" i="35"/>
  <c r="K28" i="35"/>
  <c r="H28" i="35"/>
  <c r="F28" i="35"/>
  <c r="D28" i="35"/>
  <c r="K27" i="35"/>
  <c r="H27" i="35"/>
  <c r="F27" i="35"/>
  <c r="D27" i="35"/>
  <c r="K26" i="35"/>
  <c r="H26" i="35"/>
  <c r="F26" i="35"/>
  <c r="D26" i="35"/>
  <c r="K25" i="35"/>
  <c r="H25" i="35"/>
  <c r="F25" i="35"/>
  <c r="D25" i="35"/>
  <c r="K24" i="35"/>
  <c r="H24" i="35"/>
  <c r="F24" i="35"/>
  <c r="D24" i="35"/>
  <c r="K23" i="35"/>
  <c r="H23" i="35"/>
  <c r="F23" i="35"/>
  <c r="D23" i="35"/>
  <c r="K22" i="35"/>
  <c r="F22" i="35"/>
  <c r="D22" i="35"/>
  <c r="K21" i="35"/>
  <c r="H21" i="35"/>
  <c r="F21" i="35"/>
  <c r="D21" i="35"/>
  <c r="K20" i="35"/>
  <c r="H20" i="35"/>
  <c r="F20" i="35"/>
  <c r="D20" i="35"/>
  <c r="K19" i="35"/>
  <c r="H19" i="35"/>
  <c r="F19" i="35"/>
  <c r="D19" i="35"/>
  <c r="K18" i="35"/>
  <c r="H18" i="35"/>
  <c r="F18" i="35"/>
  <c r="D18" i="35"/>
  <c r="K17" i="35"/>
  <c r="H17" i="35"/>
  <c r="F17" i="35"/>
  <c r="D17" i="35"/>
  <c r="K16" i="35"/>
  <c r="H16" i="35"/>
  <c r="F16" i="35"/>
  <c r="D16" i="35"/>
  <c r="K15" i="35"/>
  <c r="H15" i="35"/>
  <c r="F15" i="35"/>
  <c r="D15" i="35"/>
  <c r="K14" i="35"/>
  <c r="H14" i="35"/>
  <c r="F14" i="35"/>
  <c r="D14" i="35"/>
  <c r="K13" i="35"/>
  <c r="H13" i="35"/>
  <c r="F13" i="35"/>
  <c r="D13" i="35"/>
  <c r="K12" i="35"/>
  <c r="H12" i="35"/>
  <c r="F12" i="35"/>
  <c r="D12" i="35"/>
  <c r="K11" i="35"/>
  <c r="H11" i="35"/>
  <c r="F11" i="35"/>
  <c r="D11" i="35"/>
  <c r="K10" i="35"/>
  <c r="H10" i="35"/>
  <c r="F10" i="35"/>
  <c r="D10" i="35"/>
  <c r="K9" i="35"/>
  <c r="H9" i="35"/>
  <c r="F9" i="35"/>
  <c r="D9" i="35"/>
  <c r="K8" i="35"/>
  <c r="H8" i="35"/>
  <c r="F8" i="35"/>
  <c r="D8" i="35"/>
  <c r="K7" i="35"/>
  <c r="H7" i="35"/>
  <c r="F7" i="35"/>
  <c r="D7" i="35"/>
  <c r="K6" i="35"/>
  <c r="H6" i="35"/>
  <c r="F6" i="35"/>
  <c r="D6" i="35"/>
  <c r="K31" i="34"/>
  <c r="H31" i="34"/>
  <c r="F31" i="34"/>
  <c r="D31" i="34"/>
  <c r="K30" i="34"/>
  <c r="H30" i="34"/>
  <c r="F30" i="34"/>
  <c r="D30" i="34"/>
  <c r="K29" i="34"/>
  <c r="H29" i="34"/>
  <c r="F29" i="34"/>
  <c r="D29" i="34"/>
  <c r="K28" i="34"/>
  <c r="H28" i="34"/>
  <c r="F28" i="34"/>
  <c r="D28" i="34"/>
  <c r="K27" i="34"/>
  <c r="H27" i="34"/>
  <c r="F27" i="34"/>
  <c r="D27" i="34"/>
  <c r="K26" i="34"/>
  <c r="H26" i="34"/>
  <c r="F26" i="34"/>
  <c r="D26" i="34"/>
  <c r="K25" i="34"/>
  <c r="H25" i="34"/>
  <c r="F25" i="34"/>
  <c r="D25" i="34"/>
  <c r="K24" i="34"/>
  <c r="H24" i="34"/>
  <c r="F24" i="34"/>
  <c r="D24" i="34"/>
  <c r="K23" i="34"/>
  <c r="H23" i="34"/>
  <c r="F23" i="34"/>
  <c r="D23" i="34"/>
  <c r="K22" i="34"/>
  <c r="H22" i="34"/>
  <c r="F22" i="34"/>
  <c r="D22" i="34"/>
  <c r="K21" i="34"/>
  <c r="H21" i="34"/>
  <c r="F21" i="34"/>
  <c r="D21" i="34"/>
  <c r="K20" i="34"/>
  <c r="H20" i="34"/>
  <c r="F20" i="34"/>
  <c r="D20" i="34"/>
  <c r="K19" i="34"/>
  <c r="H19" i="34"/>
  <c r="F19" i="34"/>
  <c r="D19" i="34"/>
  <c r="K18" i="34"/>
  <c r="H18" i="34"/>
  <c r="F18" i="34"/>
  <c r="D18" i="34"/>
  <c r="K17" i="34"/>
  <c r="H17" i="34"/>
  <c r="F17" i="34"/>
  <c r="D17" i="34"/>
  <c r="K16" i="34"/>
  <c r="H16" i="34"/>
  <c r="F16" i="34"/>
  <c r="D16" i="34"/>
  <c r="K15" i="34"/>
  <c r="H15" i="34"/>
  <c r="F15" i="34"/>
  <c r="D15" i="34"/>
  <c r="K14" i="34"/>
  <c r="H14" i="34"/>
  <c r="F14" i="34"/>
  <c r="D14" i="34"/>
  <c r="K13" i="34"/>
  <c r="H13" i="34"/>
  <c r="F13" i="34"/>
  <c r="D13" i="34"/>
  <c r="K12" i="34"/>
  <c r="H12" i="34"/>
  <c r="F12" i="34"/>
  <c r="D12" i="34"/>
  <c r="K11" i="34"/>
  <c r="H11" i="34"/>
  <c r="F11" i="34"/>
  <c r="D11" i="34"/>
  <c r="K10" i="34"/>
  <c r="H10" i="34"/>
  <c r="F10" i="34"/>
  <c r="D10" i="34"/>
  <c r="K9" i="34"/>
  <c r="H9" i="34"/>
  <c r="F9" i="34"/>
  <c r="D9" i="34"/>
  <c r="K8" i="34"/>
  <c r="H8" i="34"/>
  <c r="F8" i="34"/>
  <c r="D8" i="34"/>
  <c r="K7" i="34"/>
  <c r="H7" i="34"/>
  <c r="F7" i="34"/>
  <c r="D7" i="34"/>
  <c r="K6" i="34"/>
  <c r="H6" i="34"/>
  <c r="F6" i="34"/>
  <c r="D6" i="34"/>
  <c r="K22" i="11"/>
  <c r="H22" i="11"/>
  <c r="F22" i="11"/>
  <c r="D22" i="11"/>
  <c r="K21" i="11"/>
  <c r="H21" i="11"/>
  <c r="F21" i="11"/>
  <c r="D21" i="11"/>
  <c r="K20" i="11"/>
  <c r="H20" i="11"/>
  <c r="F20" i="11"/>
  <c r="D20" i="11"/>
  <c r="K19" i="11"/>
  <c r="H19" i="11"/>
  <c r="F19" i="11"/>
  <c r="D19" i="11"/>
  <c r="K18" i="11"/>
  <c r="H18" i="11"/>
  <c r="F18" i="11"/>
  <c r="D18" i="11"/>
  <c r="K17" i="11"/>
  <c r="H17" i="11"/>
  <c r="F17" i="11"/>
  <c r="D17" i="11"/>
  <c r="K16" i="11"/>
  <c r="H16" i="11"/>
  <c r="F16" i="11"/>
  <c r="D16" i="11"/>
  <c r="K15" i="11"/>
  <c r="H15" i="11"/>
  <c r="F15" i="11"/>
  <c r="D15" i="11"/>
  <c r="K14" i="11"/>
  <c r="H14" i="11"/>
  <c r="F14" i="11"/>
  <c r="D14" i="11"/>
  <c r="K13" i="11"/>
  <c r="H13" i="11"/>
  <c r="F13" i="11"/>
  <c r="D13" i="11"/>
  <c r="K12" i="11"/>
  <c r="H12" i="11"/>
  <c r="F12" i="11"/>
  <c r="D12" i="11"/>
  <c r="K11" i="11"/>
  <c r="H11" i="11"/>
  <c r="F11" i="11"/>
  <c r="D11" i="11"/>
  <c r="K10" i="11"/>
  <c r="H10" i="11"/>
  <c r="F10" i="11"/>
  <c r="D10" i="11"/>
  <c r="K9" i="11"/>
  <c r="H9" i="11"/>
  <c r="F9" i="11"/>
  <c r="D9" i="11"/>
  <c r="K8" i="11"/>
  <c r="H8" i="11"/>
  <c r="F8" i="11"/>
  <c r="D8" i="11"/>
  <c r="K7" i="11"/>
  <c r="H7" i="11"/>
  <c r="F7" i="11"/>
  <c r="D7" i="11"/>
  <c r="K51" i="32"/>
  <c r="H51" i="32"/>
  <c r="F51" i="32"/>
  <c r="D51" i="32"/>
  <c r="K50" i="32"/>
  <c r="H50" i="32"/>
  <c r="F50" i="32"/>
  <c r="D50" i="32"/>
  <c r="K49" i="32"/>
  <c r="H49" i="32"/>
  <c r="F49" i="32"/>
  <c r="D49" i="32"/>
  <c r="K48" i="32"/>
  <c r="H48" i="32"/>
  <c r="F48" i="32"/>
  <c r="D48" i="32"/>
  <c r="K47" i="32"/>
  <c r="H47" i="32"/>
  <c r="F47" i="32"/>
  <c r="D47" i="32"/>
  <c r="K46" i="32"/>
  <c r="H46" i="32"/>
  <c r="F46" i="32"/>
  <c r="D46" i="32"/>
  <c r="K45" i="32"/>
  <c r="H45" i="32"/>
  <c r="F45" i="32"/>
  <c r="D45" i="32"/>
  <c r="K44" i="32"/>
  <c r="H44" i="32"/>
  <c r="F44" i="32"/>
  <c r="D44" i="32"/>
  <c r="K43" i="32"/>
  <c r="H43" i="32"/>
  <c r="F43" i="32"/>
  <c r="D43" i="32"/>
  <c r="K42" i="32"/>
  <c r="H42" i="32"/>
  <c r="F42" i="32"/>
  <c r="D42" i="32"/>
  <c r="K41" i="32"/>
  <c r="H41" i="32"/>
  <c r="F41" i="32"/>
  <c r="D41" i="32"/>
  <c r="K40" i="32"/>
  <c r="H40" i="32"/>
  <c r="F40" i="32"/>
  <c r="D40" i="32"/>
  <c r="K39" i="32"/>
  <c r="H39" i="32"/>
  <c r="F39" i="32"/>
  <c r="D39" i="32"/>
  <c r="K38" i="32"/>
  <c r="H38" i="32"/>
  <c r="F38" i="32"/>
  <c r="D38" i="32"/>
  <c r="K37" i="32"/>
  <c r="H37" i="32"/>
  <c r="F37" i="32"/>
  <c r="D37" i="32"/>
  <c r="K36" i="32"/>
  <c r="H36" i="32"/>
  <c r="F36" i="32"/>
  <c r="D36" i="32"/>
  <c r="K35" i="32"/>
  <c r="H35" i="32"/>
  <c r="F35" i="32"/>
  <c r="D35" i="32"/>
  <c r="K34" i="32"/>
  <c r="H34" i="32"/>
  <c r="F34" i="32"/>
  <c r="D34" i="32"/>
  <c r="K33" i="32"/>
  <c r="H33" i="32"/>
  <c r="F33" i="32"/>
  <c r="D33" i="32"/>
  <c r="K32" i="32"/>
  <c r="H32" i="32"/>
  <c r="F32" i="32"/>
  <c r="D32" i="32"/>
  <c r="K31" i="32"/>
  <c r="H31" i="32"/>
  <c r="F31" i="32"/>
  <c r="D31" i="32"/>
  <c r="K30" i="32"/>
  <c r="H30" i="32"/>
  <c r="F30" i="32"/>
  <c r="D30" i="32"/>
  <c r="K29" i="32"/>
  <c r="H29" i="32"/>
  <c r="F29" i="32"/>
  <c r="D29" i="32"/>
  <c r="K28" i="32"/>
  <c r="H28" i="32"/>
  <c r="F28" i="32"/>
  <c r="D28" i="32"/>
  <c r="K27" i="32"/>
  <c r="H27" i="32"/>
  <c r="F27" i="32"/>
  <c r="D27" i="32"/>
  <c r="K26" i="32"/>
  <c r="H26" i="32"/>
  <c r="F26" i="32"/>
  <c r="D26" i="32"/>
  <c r="K25" i="32"/>
  <c r="H25" i="32"/>
  <c r="F25" i="32"/>
  <c r="D25" i="32"/>
  <c r="K24" i="32"/>
  <c r="H24" i="32"/>
  <c r="F24" i="32"/>
  <c r="D24" i="32"/>
  <c r="K23" i="32"/>
  <c r="H23" i="32"/>
  <c r="F23" i="32"/>
  <c r="D23" i="32"/>
  <c r="K22" i="32"/>
  <c r="H22" i="32"/>
  <c r="F22" i="32"/>
  <c r="D22" i="32"/>
  <c r="K21" i="32"/>
  <c r="H21" i="32"/>
  <c r="F21" i="32"/>
  <c r="D21" i="32"/>
  <c r="K20" i="32"/>
  <c r="H20" i="32"/>
  <c r="F20" i="32"/>
  <c r="D20" i="32"/>
  <c r="K19" i="32"/>
  <c r="H19" i="32"/>
  <c r="F19" i="32"/>
  <c r="D19" i="32"/>
  <c r="K18" i="32"/>
  <c r="H18" i="32"/>
  <c r="F18" i="32"/>
  <c r="D18" i="32"/>
  <c r="K17" i="32"/>
  <c r="H17" i="32"/>
  <c r="F17" i="32"/>
  <c r="D17" i="32"/>
  <c r="K16" i="32"/>
  <c r="H16" i="32"/>
  <c r="F16" i="32"/>
  <c r="D16" i="32"/>
  <c r="K15" i="32"/>
  <c r="H15" i="32"/>
  <c r="F15" i="32"/>
  <c r="D15" i="32"/>
  <c r="K14" i="32"/>
  <c r="H14" i="32"/>
  <c r="F14" i="32"/>
  <c r="D14" i="32"/>
  <c r="K13" i="32"/>
  <c r="H13" i="32"/>
  <c r="F13" i="32"/>
  <c r="D13" i="32"/>
  <c r="K12" i="32"/>
  <c r="H12" i="32"/>
  <c r="F12" i="32"/>
  <c r="D12" i="32"/>
  <c r="K11" i="32"/>
  <c r="H11" i="32"/>
  <c r="F11" i="32"/>
  <c r="D11" i="32"/>
  <c r="K10" i="32"/>
  <c r="H10" i="32"/>
  <c r="F10" i="32"/>
  <c r="D10" i="32"/>
  <c r="K9" i="32"/>
  <c r="H9" i="32"/>
  <c r="F9" i="32"/>
  <c r="D9" i="32"/>
  <c r="K8" i="32"/>
  <c r="H8" i="32"/>
  <c r="F8" i="32"/>
  <c r="D8" i="32"/>
  <c r="K7" i="32"/>
  <c r="H7" i="32"/>
  <c r="F7" i="32"/>
  <c r="D7" i="32"/>
  <c r="K6" i="32"/>
  <c r="H6" i="32"/>
  <c r="F6" i="32"/>
  <c r="D6" i="32"/>
  <c r="K47" i="33"/>
  <c r="H47" i="33"/>
  <c r="F47" i="33"/>
  <c r="D47" i="33"/>
  <c r="K46" i="33"/>
  <c r="H46" i="33"/>
  <c r="F46" i="33"/>
  <c r="D46" i="33"/>
  <c r="K45" i="33"/>
  <c r="H45" i="33"/>
  <c r="F45" i="33"/>
  <c r="D45" i="33"/>
  <c r="K44" i="33"/>
  <c r="H44" i="33"/>
  <c r="F44" i="33"/>
  <c r="D44" i="33"/>
  <c r="K43" i="33"/>
  <c r="H43" i="33"/>
  <c r="F43" i="33"/>
  <c r="D43" i="33"/>
  <c r="K42" i="33"/>
  <c r="H42" i="33"/>
  <c r="F42" i="33"/>
  <c r="D42" i="33"/>
  <c r="K41" i="33"/>
  <c r="H41" i="33"/>
  <c r="F41" i="33"/>
  <c r="D41" i="33"/>
  <c r="K40" i="33"/>
  <c r="H40" i="33"/>
  <c r="F40" i="33"/>
  <c r="D40" i="33"/>
  <c r="K39" i="33"/>
  <c r="H39" i="33"/>
  <c r="F39" i="33"/>
  <c r="D39" i="33"/>
  <c r="K38" i="33"/>
  <c r="H38" i="33"/>
  <c r="F38" i="33"/>
  <c r="D38" i="33"/>
  <c r="K37" i="33"/>
  <c r="H37" i="33"/>
  <c r="F37" i="33"/>
  <c r="D37" i="33"/>
  <c r="K36" i="33"/>
  <c r="H36" i="33"/>
  <c r="F36" i="33"/>
  <c r="D36" i="33"/>
  <c r="K35" i="33"/>
  <c r="H35" i="33"/>
  <c r="F35" i="33"/>
  <c r="D35" i="33"/>
  <c r="K34" i="33"/>
  <c r="H34" i="33"/>
  <c r="F34" i="33"/>
  <c r="D34" i="33"/>
  <c r="K33" i="33"/>
  <c r="H33" i="33"/>
  <c r="F33" i="33"/>
  <c r="D33" i="33"/>
  <c r="K32" i="33"/>
  <c r="H32" i="33"/>
  <c r="F32" i="33"/>
  <c r="D32" i="33"/>
  <c r="K31" i="33"/>
  <c r="H31" i="33"/>
  <c r="F31" i="33"/>
  <c r="D31" i="33"/>
  <c r="K30" i="33"/>
  <c r="H30" i="33"/>
  <c r="F30" i="33"/>
  <c r="D30" i="33"/>
  <c r="K29" i="33"/>
  <c r="H29" i="33"/>
  <c r="F29" i="33"/>
  <c r="D29" i="33"/>
  <c r="K28" i="33"/>
  <c r="H28" i="33"/>
  <c r="F28" i="33"/>
  <c r="D28" i="33"/>
  <c r="K27" i="33"/>
  <c r="H27" i="33"/>
  <c r="F27" i="33"/>
  <c r="D27" i="33"/>
  <c r="K26" i="33"/>
  <c r="H26" i="33"/>
  <c r="F26" i="33"/>
  <c r="D26" i="33"/>
  <c r="K25" i="33"/>
  <c r="H25" i="33"/>
  <c r="F25" i="33"/>
  <c r="D25" i="33"/>
  <c r="K24" i="33"/>
  <c r="H24" i="33"/>
  <c r="F24" i="33"/>
  <c r="D24" i="33"/>
  <c r="K23" i="33"/>
  <c r="H23" i="33"/>
  <c r="F23" i="33"/>
  <c r="D23" i="33"/>
  <c r="K22" i="33"/>
  <c r="H22" i="33"/>
  <c r="F22" i="33"/>
  <c r="D22" i="33"/>
  <c r="K21" i="33"/>
  <c r="H21" i="33"/>
  <c r="F21" i="33"/>
  <c r="D21" i="33"/>
  <c r="K20" i="33"/>
  <c r="H20" i="33"/>
  <c r="F20" i="33"/>
  <c r="D20" i="33"/>
  <c r="K19" i="33"/>
  <c r="H19" i="33"/>
  <c r="F19" i="33"/>
  <c r="D19" i="33"/>
  <c r="K18" i="33"/>
  <c r="H18" i="33"/>
  <c r="F18" i="33"/>
  <c r="D18" i="33"/>
  <c r="K17" i="33"/>
  <c r="H17" i="33"/>
  <c r="F17" i="33"/>
  <c r="D17" i="33"/>
  <c r="K16" i="33"/>
  <c r="H16" i="33"/>
  <c r="F16" i="33"/>
  <c r="D16" i="33"/>
  <c r="K15" i="33"/>
  <c r="H15" i="33"/>
  <c r="F15" i="33"/>
  <c r="D15" i="33"/>
  <c r="K14" i="33"/>
  <c r="H14" i="33"/>
  <c r="F14" i="33"/>
  <c r="D14" i="33"/>
  <c r="K13" i="33"/>
  <c r="H13" i="33"/>
  <c r="F13" i="33"/>
  <c r="D13" i="33"/>
  <c r="K12" i="33"/>
  <c r="H12" i="33"/>
  <c r="F12" i="33"/>
  <c r="D12" i="33"/>
  <c r="K11" i="33"/>
  <c r="H11" i="33"/>
  <c r="F11" i="33"/>
  <c r="D11" i="33"/>
  <c r="K10" i="33"/>
  <c r="H10" i="33"/>
  <c r="F10" i="33"/>
  <c r="D10" i="33"/>
  <c r="K9" i="33"/>
  <c r="H9" i="33"/>
  <c r="F9" i="33"/>
  <c r="D9" i="33"/>
  <c r="K8" i="33"/>
  <c r="H8" i="33"/>
  <c r="F8" i="33"/>
  <c r="D8" i="33"/>
  <c r="K7" i="33"/>
  <c r="H7" i="33"/>
  <c r="F7" i="33"/>
  <c r="D7" i="33"/>
  <c r="K6" i="33"/>
  <c r="H6" i="33"/>
  <c r="F6" i="33"/>
  <c r="D6" i="33"/>
  <c r="K130" i="31"/>
  <c r="H130" i="31"/>
  <c r="F130" i="31"/>
  <c r="D130" i="31"/>
  <c r="K129" i="31"/>
  <c r="H129" i="31"/>
  <c r="F129" i="31"/>
  <c r="D129" i="31"/>
  <c r="K128" i="31"/>
  <c r="H128" i="31"/>
  <c r="F128" i="31"/>
  <c r="D128" i="31"/>
  <c r="K127" i="31"/>
  <c r="H127" i="31"/>
  <c r="F127" i="31"/>
  <c r="D127" i="31"/>
  <c r="K126" i="31"/>
  <c r="H126" i="31"/>
  <c r="F126" i="31"/>
  <c r="D126" i="31"/>
  <c r="K125" i="31"/>
  <c r="H125" i="31"/>
  <c r="F125" i="31"/>
  <c r="D125" i="31"/>
  <c r="K124" i="31"/>
  <c r="H124" i="31"/>
  <c r="F124" i="31"/>
  <c r="D124" i="31"/>
  <c r="K123" i="31"/>
  <c r="H123" i="31"/>
  <c r="F123" i="31"/>
  <c r="D123" i="31"/>
  <c r="K122" i="31"/>
  <c r="H122" i="31"/>
  <c r="F122" i="31"/>
  <c r="D122" i="31"/>
  <c r="K121" i="31"/>
  <c r="H121" i="31"/>
  <c r="F121" i="31"/>
  <c r="D121" i="31"/>
  <c r="K120" i="31"/>
  <c r="H120" i="31"/>
  <c r="F120" i="31"/>
  <c r="D120" i="31"/>
  <c r="K119" i="31"/>
  <c r="H119" i="31"/>
  <c r="F119" i="31"/>
  <c r="D119" i="31"/>
  <c r="K118" i="31"/>
  <c r="H118" i="31"/>
  <c r="F118" i="31"/>
  <c r="D118" i="31"/>
  <c r="K117" i="31"/>
  <c r="H117" i="31"/>
  <c r="F117" i="31"/>
  <c r="D117" i="31"/>
  <c r="K116" i="31"/>
  <c r="H116" i="31"/>
  <c r="F116" i="31"/>
  <c r="D116" i="31"/>
  <c r="K115" i="31"/>
  <c r="H115" i="31"/>
  <c r="F115" i="31"/>
  <c r="D115" i="31"/>
  <c r="K114" i="31"/>
  <c r="H114" i="31"/>
  <c r="F114" i="31"/>
  <c r="D114" i="31"/>
  <c r="K113" i="31"/>
  <c r="H113" i="31"/>
  <c r="F113" i="31"/>
  <c r="D113" i="31"/>
  <c r="K112" i="31"/>
  <c r="H112" i="31"/>
  <c r="F112" i="31"/>
  <c r="D112" i="31"/>
  <c r="K111" i="31"/>
  <c r="H111" i="31"/>
  <c r="F111" i="31"/>
  <c r="D111" i="31"/>
  <c r="K110" i="31"/>
  <c r="H110" i="31"/>
  <c r="F110" i="31"/>
  <c r="D110" i="31"/>
  <c r="K109" i="31"/>
  <c r="H109" i="31"/>
  <c r="F109" i="31"/>
  <c r="D109" i="31"/>
  <c r="K108" i="31"/>
  <c r="K107" i="31"/>
  <c r="H107" i="31"/>
  <c r="F107" i="31"/>
  <c r="D107" i="31"/>
  <c r="K106" i="31"/>
  <c r="H106" i="31"/>
  <c r="F106" i="31"/>
  <c r="D106" i="31"/>
  <c r="K105" i="31"/>
  <c r="H105" i="31"/>
  <c r="F105" i="31"/>
  <c r="D105" i="31"/>
  <c r="K104" i="31"/>
  <c r="H104" i="31"/>
  <c r="F104" i="31"/>
  <c r="D104" i="31"/>
  <c r="K103" i="31"/>
  <c r="H103" i="31"/>
  <c r="F103" i="31"/>
  <c r="D103" i="31"/>
  <c r="K102" i="31"/>
  <c r="H102" i="31"/>
  <c r="F102" i="31"/>
  <c r="D102" i="31"/>
  <c r="K101" i="31"/>
  <c r="H101" i="31"/>
  <c r="F101" i="31"/>
  <c r="D101" i="31"/>
  <c r="K100" i="31"/>
  <c r="H100" i="31"/>
  <c r="F100" i="31"/>
  <c r="D100" i="31"/>
  <c r="K99" i="31"/>
  <c r="H99" i="31"/>
  <c r="F99" i="31"/>
  <c r="D99" i="31"/>
  <c r="K98" i="31"/>
  <c r="H98" i="31"/>
  <c r="F98" i="31"/>
  <c r="D98" i="31"/>
  <c r="K97" i="31"/>
  <c r="H97" i="31"/>
  <c r="F97" i="31"/>
  <c r="D97" i="31"/>
  <c r="K96" i="31"/>
  <c r="H96" i="31"/>
  <c r="F96" i="31"/>
  <c r="D96" i="31"/>
  <c r="K95" i="31"/>
  <c r="H95" i="31"/>
  <c r="F95" i="31"/>
  <c r="D95" i="31"/>
  <c r="K94" i="31"/>
  <c r="H94" i="31"/>
  <c r="F94" i="31"/>
  <c r="D94" i="31"/>
  <c r="K93" i="31"/>
  <c r="H93" i="31"/>
  <c r="F93" i="31"/>
  <c r="D93" i="31"/>
  <c r="K92" i="31"/>
  <c r="H92" i="31"/>
  <c r="F92" i="31"/>
  <c r="D92" i="31"/>
  <c r="K91" i="31"/>
  <c r="H91" i="31"/>
  <c r="F91" i="31"/>
  <c r="D91" i="31"/>
  <c r="K90" i="31"/>
  <c r="H90" i="31"/>
  <c r="F90" i="31"/>
  <c r="D90" i="31"/>
  <c r="K89" i="31"/>
  <c r="H89" i="31"/>
  <c r="F89" i="31"/>
  <c r="D89" i="31"/>
  <c r="K88" i="31"/>
  <c r="H88" i="31"/>
  <c r="F88" i="31"/>
  <c r="D88" i="31"/>
  <c r="K87" i="31"/>
  <c r="H87" i="31"/>
  <c r="F87" i="31"/>
  <c r="D87" i="31"/>
  <c r="K86" i="31"/>
  <c r="H86" i="31"/>
  <c r="F86" i="31"/>
  <c r="D86" i="31"/>
  <c r="K85" i="31"/>
  <c r="H85" i="31"/>
  <c r="F85" i="31"/>
  <c r="D85" i="31"/>
  <c r="K84" i="31"/>
  <c r="H84" i="31"/>
  <c r="F84" i="31"/>
  <c r="D84" i="31"/>
  <c r="K83" i="31"/>
  <c r="H83" i="31"/>
  <c r="F83" i="31"/>
  <c r="D83" i="31"/>
  <c r="K82" i="31"/>
  <c r="H82" i="31"/>
  <c r="F82" i="31"/>
  <c r="D82" i="31"/>
  <c r="K81" i="31"/>
  <c r="H81" i="31"/>
  <c r="F81" i="31"/>
  <c r="D81" i="31"/>
  <c r="K80" i="31"/>
  <c r="H80" i="31"/>
  <c r="F80" i="31"/>
  <c r="D80" i="31"/>
  <c r="K79" i="31"/>
  <c r="H79" i="31"/>
  <c r="F79" i="31"/>
  <c r="D79" i="31"/>
  <c r="K78" i="31"/>
  <c r="H78" i="31"/>
  <c r="F78" i="31"/>
  <c r="D78" i="31"/>
  <c r="K77" i="31"/>
  <c r="H77" i="31"/>
  <c r="F77" i="31"/>
  <c r="D77" i="31"/>
  <c r="K76" i="31"/>
  <c r="H76" i="31"/>
  <c r="F76" i="31"/>
  <c r="D76" i="31"/>
  <c r="K75" i="31"/>
  <c r="H75" i="31"/>
  <c r="F75" i="31"/>
  <c r="D75" i="31"/>
  <c r="K74" i="31"/>
  <c r="H74" i="31"/>
  <c r="F74" i="31"/>
  <c r="D74" i="31"/>
  <c r="K73" i="31"/>
  <c r="H73" i="31"/>
  <c r="F73" i="31"/>
  <c r="D73" i="31"/>
  <c r="K72" i="31"/>
  <c r="H72" i="31"/>
  <c r="F72" i="31"/>
  <c r="D72" i="31"/>
  <c r="K71" i="31"/>
  <c r="H71" i="31"/>
  <c r="F71" i="31"/>
  <c r="D71" i="31"/>
  <c r="K70" i="31"/>
  <c r="H70" i="31"/>
  <c r="F70" i="31"/>
  <c r="D70" i="31"/>
  <c r="K69" i="31"/>
  <c r="H69" i="31"/>
  <c r="F69" i="31"/>
  <c r="D69" i="31"/>
  <c r="K68" i="31"/>
  <c r="H68" i="31"/>
  <c r="F68" i="31"/>
  <c r="D68" i="31"/>
  <c r="K67" i="31"/>
  <c r="H67" i="31"/>
  <c r="F67" i="31"/>
  <c r="D67" i="31"/>
  <c r="K66" i="31"/>
  <c r="H66" i="31"/>
  <c r="F66" i="31"/>
  <c r="D66" i="31"/>
  <c r="K65" i="31"/>
  <c r="H65" i="31"/>
  <c r="F65" i="31"/>
  <c r="D65" i="31"/>
  <c r="K64" i="31"/>
  <c r="H64" i="31"/>
  <c r="F64" i="31"/>
  <c r="D64" i="31"/>
  <c r="K63" i="31"/>
  <c r="H63" i="31"/>
  <c r="F63" i="31"/>
  <c r="D63" i="31"/>
  <c r="K62" i="31"/>
  <c r="H62" i="31"/>
  <c r="F62" i="31"/>
  <c r="D62" i="31"/>
  <c r="K61" i="31"/>
  <c r="H61" i="31"/>
  <c r="F61" i="31"/>
  <c r="D61" i="31"/>
  <c r="K60" i="31"/>
  <c r="H60" i="31"/>
  <c r="F60" i="31"/>
  <c r="D60" i="31"/>
  <c r="K59" i="31"/>
  <c r="H59" i="31"/>
  <c r="F59" i="31"/>
  <c r="D59" i="31"/>
  <c r="K58" i="31"/>
  <c r="H58" i="31"/>
  <c r="F58" i="31"/>
  <c r="D58" i="31"/>
  <c r="K57" i="31"/>
  <c r="H57" i="31"/>
  <c r="F57" i="31"/>
  <c r="D57" i="31"/>
  <c r="K56" i="31"/>
  <c r="H56" i="31"/>
  <c r="F56" i="31"/>
  <c r="D56" i="31"/>
  <c r="K55" i="31"/>
  <c r="H55" i="31"/>
  <c r="F55" i="31"/>
  <c r="D55" i="31"/>
  <c r="K54" i="31"/>
  <c r="H54" i="31"/>
  <c r="F54" i="31"/>
  <c r="D54" i="31"/>
  <c r="K53" i="31"/>
  <c r="H53" i="31"/>
  <c r="F53" i="31"/>
  <c r="D53" i="31"/>
  <c r="K52" i="31"/>
  <c r="H52" i="31"/>
  <c r="F52" i="31"/>
  <c r="D52" i="31"/>
  <c r="K51" i="31"/>
  <c r="H51" i="31"/>
  <c r="F51" i="31"/>
  <c r="D51" i="31"/>
  <c r="K50" i="31"/>
  <c r="H50" i="31"/>
  <c r="F50" i="31"/>
  <c r="D50" i="31"/>
  <c r="K49" i="31"/>
  <c r="H49" i="31"/>
  <c r="F49" i="31"/>
  <c r="D49" i="31"/>
  <c r="K48" i="31"/>
  <c r="H48" i="31"/>
  <c r="F48" i="31"/>
  <c r="D48" i="31"/>
  <c r="K47" i="31"/>
  <c r="H47" i="31"/>
  <c r="F47" i="31"/>
  <c r="D47" i="31"/>
  <c r="K46" i="31"/>
  <c r="H46" i="31"/>
  <c r="F46" i="31"/>
  <c r="D46" i="31"/>
  <c r="K45" i="31"/>
  <c r="H45" i="31"/>
  <c r="F45" i="31"/>
  <c r="D45" i="31"/>
  <c r="K44" i="31"/>
  <c r="H44" i="31"/>
  <c r="F44" i="31"/>
  <c r="D44" i="31"/>
  <c r="K43" i="31"/>
  <c r="H43" i="31"/>
  <c r="F43" i="31"/>
  <c r="D43" i="31"/>
  <c r="K42" i="31"/>
  <c r="H42" i="31"/>
  <c r="F42" i="31"/>
  <c r="D42" i="31"/>
  <c r="K41" i="31"/>
  <c r="H41" i="31"/>
  <c r="F41" i="31"/>
  <c r="D41" i="31"/>
  <c r="K40" i="31"/>
  <c r="H40" i="31"/>
  <c r="F40" i="31"/>
  <c r="D40" i="31"/>
  <c r="K39" i="31"/>
  <c r="H39" i="31"/>
  <c r="F39" i="31"/>
  <c r="D39" i="31"/>
  <c r="K38" i="31"/>
  <c r="H38" i="31"/>
  <c r="F38" i="31"/>
  <c r="D38" i="31"/>
  <c r="K37" i="31"/>
  <c r="H37" i="31"/>
  <c r="F37" i="31"/>
  <c r="D37" i="31"/>
  <c r="K36" i="31"/>
  <c r="H36" i="31"/>
  <c r="F36" i="31"/>
  <c r="D36" i="31"/>
  <c r="K35" i="31"/>
  <c r="H35" i="31"/>
  <c r="F35" i="31"/>
  <c r="D35" i="31"/>
  <c r="K34" i="31"/>
  <c r="H34" i="31"/>
  <c r="F34" i="31"/>
  <c r="D34" i="31"/>
  <c r="K33" i="31"/>
  <c r="H33" i="31"/>
  <c r="F33" i="31"/>
  <c r="D33" i="31"/>
  <c r="K32" i="31"/>
  <c r="H32" i="31"/>
  <c r="F32" i="31"/>
  <c r="D32" i="31"/>
  <c r="K31" i="31"/>
  <c r="H31" i="31"/>
  <c r="F31" i="31"/>
  <c r="D31" i="31"/>
  <c r="K30" i="31"/>
  <c r="H30" i="31"/>
  <c r="F30" i="31"/>
  <c r="D30" i="31"/>
  <c r="K29" i="31"/>
  <c r="H29" i="31"/>
  <c r="F29" i="31"/>
  <c r="D29" i="31"/>
  <c r="K28" i="31"/>
  <c r="H28" i="31"/>
  <c r="F28" i="31"/>
  <c r="D28" i="31"/>
  <c r="K27" i="31"/>
  <c r="H27" i="31"/>
  <c r="F27" i="31"/>
  <c r="D27" i="31"/>
  <c r="K26" i="31"/>
  <c r="H26" i="31"/>
  <c r="F26" i="31"/>
  <c r="D26" i="31"/>
  <c r="K25" i="31"/>
  <c r="H25" i="31"/>
  <c r="F25" i="31"/>
  <c r="D25" i="31"/>
  <c r="K24" i="31"/>
  <c r="H24" i="31"/>
  <c r="F24" i="31"/>
  <c r="D24" i="31"/>
  <c r="K23" i="31"/>
  <c r="H23" i="31"/>
  <c r="F23" i="31"/>
  <c r="D23" i="31"/>
  <c r="K22" i="31"/>
  <c r="H22" i="31"/>
  <c r="F22" i="31"/>
  <c r="D22" i="31"/>
  <c r="K21" i="31"/>
  <c r="H21" i="31"/>
  <c r="F21" i="31"/>
  <c r="D21" i="31"/>
  <c r="K20" i="31"/>
  <c r="H20" i="31"/>
  <c r="F20" i="31"/>
  <c r="D20" i="31"/>
  <c r="K19" i="31"/>
  <c r="H19" i="31"/>
  <c r="F19" i="31"/>
  <c r="D19" i="31"/>
  <c r="K18" i="31"/>
  <c r="H18" i="31"/>
  <c r="F18" i="31"/>
  <c r="D18" i="31"/>
  <c r="K17" i="31"/>
  <c r="H17" i="31"/>
  <c r="F17" i="31"/>
  <c r="D17" i="31"/>
  <c r="K16" i="31"/>
  <c r="H16" i="31"/>
  <c r="F16" i="31"/>
  <c r="D16" i="31"/>
  <c r="K15" i="31"/>
  <c r="H15" i="31"/>
  <c r="F15" i="31"/>
  <c r="D15" i="31"/>
  <c r="K14" i="31"/>
  <c r="H14" i="31"/>
  <c r="F14" i="31"/>
  <c r="D14" i="31"/>
  <c r="K13" i="31"/>
  <c r="H13" i="31"/>
  <c r="F13" i="31"/>
  <c r="D13" i="31"/>
  <c r="K12" i="31"/>
  <c r="H12" i="31"/>
  <c r="F12" i="31"/>
  <c r="D12" i="31"/>
  <c r="K11" i="31"/>
  <c r="H11" i="31"/>
  <c r="F11" i="31"/>
  <c r="D11" i="31"/>
  <c r="K10" i="31"/>
  <c r="H10" i="31"/>
  <c r="F10" i="31"/>
  <c r="D10" i="31"/>
  <c r="K9" i="31"/>
  <c r="H9" i="31"/>
  <c r="F9" i="31"/>
  <c r="D9" i="31"/>
  <c r="K8" i="31"/>
  <c r="H8" i="31"/>
  <c r="F8" i="31"/>
  <c r="D8" i="31"/>
  <c r="K7" i="31"/>
  <c r="H7" i="31"/>
  <c r="F7" i="31"/>
  <c r="D7" i="31"/>
  <c r="K6" i="31"/>
  <c r="H6" i="31"/>
  <c r="F6" i="31"/>
  <c r="D6" i="31"/>
  <c r="K54" i="6"/>
  <c r="H54" i="6"/>
  <c r="F54" i="6"/>
  <c r="D54" i="6"/>
  <c r="K53" i="6"/>
  <c r="H53" i="6"/>
  <c r="F53" i="6"/>
  <c r="D53" i="6"/>
  <c r="K52" i="6"/>
  <c r="H52" i="6"/>
  <c r="F52" i="6"/>
  <c r="D52" i="6"/>
  <c r="K51" i="6"/>
  <c r="K50" i="6"/>
  <c r="H50" i="6"/>
  <c r="F50" i="6"/>
  <c r="D50" i="6"/>
  <c r="K49" i="6"/>
  <c r="H49" i="6"/>
  <c r="F49" i="6"/>
  <c r="D49" i="6"/>
  <c r="K48" i="6"/>
  <c r="H48" i="6"/>
  <c r="F48" i="6"/>
  <c r="D48" i="6"/>
  <c r="K47" i="6"/>
  <c r="H47" i="6"/>
  <c r="F47" i="6"/>
  <c r="D47" i="6"/>
  <c r="K46" i="6"/>
  <c r="H46" i="6"/>
  <c r="F46" i="6"/>
  <c r="D46" i="6"/>
  <c r="K45" i="6"/>
  <c r="H45" i="6"/>
  <c r="F45" i="6"/>
  <c r="D45" i="6"/>
  <c r="K44" i="6"/>
  <c r="H44" i="6"/>
  <c r="F44" i="6"/>
  <c r="D44" i="6"/>
  <c r="K43" i="6"/>
  <c r="H43" i="6"/>
  <c r="F43" i="6"/>
  <c r="D43" i="6"/>
  <c r="K42" i="6"/>
  <c r="H42" i="6"/>
  <c r="F42" i="6"/>
  <c r="D42" i="6"/>
  <c r="K41" i="6"/>
  <c r="H41" i="6"/>
  <c r="F41" i="6"/>
  <c r="D41" i="6"/>
  <c r="K40" i="6"/>
  <c r="H40" i="6"/>
  <c r="F40" i="6"/>
  <c r="D40" i="6"/>
  <c r="K39" i="6"/>
  <c r="H39" i="6"/>
  <c r="F39" i="6"/>
  <c r="D39" i="6"/>
  <c r="K38" i="6"/>
  <c r="H38" i="6"/>
  <c r="F38" i="6"/>
  <c r="D38" i="6"/>
  <c r="K37" i="6"/>
  <c r="H37" i="6"/>
  <c r="F37" i="6"/>
  <c r="D37" i="6"/>
  <c r="K36" i="6"/>
  <c r="H36" i="6"/>
  <c r="F36" i="6"/>
  <c r="D36" i="6"/>
  <c r="K35" i="6"/>
  <c r="H35" i="6"/>
  <c r="F35" i="6"/>
  <c r="D35" i="6"/>
  <c r="K34" i="6"/>
  <c r="H34" i="6"/>
  <c r="F34" i="6"/>
  <c r="D34" i="6"/>
  <c r="K33" i="6"/>
  <c r="H33" i="6"/>
  <c r="F33" i="6"/>
  <c r="D33" i="6"/>
  <c r="K32" i="6"/>
  <c r="H32" i="6"/>
  <c r="F32" i="6"/>
  <c r="D32" i="6"/>
  <c r="K31" i="6"/>
  <c r="H31" i="6"/>
  <c r="F31" i="6"/>
  <c r="D31" i="6"/>
  <c r="K30" i="6"/>
  <c r="H30" i="6"/>
  <c r="F30" i="6"/>
  <c r="D30" i="6"/>
  <c r="K29" i="6"/>
  <c r="K28" i="6"/>
  <c r="H28" i="6"/>
  <c r="K27" i="6"/>
  <c r="H27" i="6"/>
  <c r="K26" i="6"/>
  <c r="H26" i="6"/>
  <c r="F26" i="6"/>
  <c r="D26" i="6"/>
  <c r="K25" i="6"/>
  <c r="H25" i="6"/>
  <c r="F25" i="6"/>
  <c r="D25" i="6"/>
  <c r="K24" i="6"/>
  <c r="H24" i="6"/>
  <c r="F24" i="6"/>
  <c r="D24" i="6"/>
  <c r="K23" i="6"/>
  <c r="H23" i="6"/>
  <c r="F23" i="6"/>
  <c r="D23" i="6"/>
  <c r="K22" i="6"/>
  <c r="H22" i="6"/>
  <c r="F22" i="6"/>
  <c r="D22" i="6"/>
  <c r="K21" i="6"/>
  <c r="H21" i="6"/>
  <c r="F21" i="6"/>
  <c r="D21" i="6"/>
  <c r="K20" i="6"/>
  <c r="H20" i="6"/>
  <c r="F20" i="6"/>
  <c r="D20" i="6"/>
  <c r="K19" i="6"/>
  <c r="H19" i="6"/>
  <c r="F19" i="6"/>
  <c r="D19" i="6"/>
  <c r="K18" i="6"/>
  <c r="H18" i="6"/>
  <c r="F18" i="6"/>
  <c r="D18" i="6"/>
  <c r="K17" i="6"/>
  <c r="H17" i="6"/>
  <c r="F17" i="6"/>
  <c r="D17" i="6"/>
  <c r="K16" i="6"/>
  <c r="H16" i="6"/>
  <c r="F16" i="6"/>
  <c r="D16" i="6"/>
  <c r="K15" i="6"/>
  <c r="H15" i="6"/>
  <c r="F15" i="6"/>
  <c r="D15" i="6"/>
  <c r="K14" i="6"/>
  <c r="H14" i="6"/>
  <c r="F14" i="6"/>
  <c r="D14" i="6"/>
  <c r="K13" i="6"/>
  <c r="H13" i="6"/>
  <c r="F13" i="6"/>
  <c r="D13" i="6"/>
  <c r="K12" i="6"/>
  <c r="H12" i="6"/>
  <c r="F12" i="6"/>
  <c r="D12" i="6"/>
  <c r="K11" i="6"/>
  <c r="H11" i="6"/>
  <c r="F11" i="6"/>
  <c r="D11" i="6"/>
  <c r="K10" i="6"/>
  <c r="H10" i="6"/>
  <c r="F10" i="6"/>
  <c r="D10" i="6"/>
  <c r="K9" i="6"/>
  <c r="H9" i="6"/>
  <c r="F9" i="6"/>
  <c r="D9" i="6"/>
  <c r="K8" i="6"/>
  <c r="H8" i="6"/>
  <c r="F8" i="6"/>
  <c r="D8" i="6"/>
  <c r="K7" i="6"/>
  <c r="H7" i="6"/>
  <c r="F7" i="6"/>
  <c r="D7" i="6"/>
  <c r="K30" i="29"/>
  <c r="H30" i="29"/>
  <c r="F30" i="29"/>
  <c r="D30" i="29"/>
  <c r="K29" i="29"/>
  <c r="H29" i="29"/>
  <c r="F29" i="29"/>
  <c r="D29" i="29"/>
  <c r="K28" i="29"/>
  <c r="H28" i="29"/>
  <c r="F28" i="29"/>
  <c r="D28" i="29"/>
  <c r="K27" i="29"/>
  <c r="H27" i="29"/>
  <c r="F27" i="29"/>
  <c r="D27" i="29"/>
  <c r="K26" i="29"/>
  <c r="H26" i="29"/>
  <c r="F26" i="29"/>
  <c r="D26" i="29"/>
  <c r="K25" i="29"/>
  <c r="H25" i="29"/>
  <c r="F25" i="29"/>
  <c r="D25" i="29"/>
  <c r="K24" i="29"/>
  <c r="H24" i="29"/>
  <c r="F24" i="29"/>
  <c r="D24" i="29"/>
  <c r="K23" i="29"/>
  <c r="H23" i="29"/>
  <c r="F23" i="29"/>
  <c r="D23" i="29"/>
  <c r="K22" i="29"/>
  <c r="H22" i="29"/>
  <c r="F22" i="29"/>
  <c r="D22" i="29"/>
  <c r="K21" i="29"/>
  <c r="H21" i="29"/>
  <c r="F21" i="29"/>
  <c r="D21" i="29"/>
  <c r="K20" i="29"/>
  <c r="H20" i="29"/>
  <c r="F20" i="29"/>
  <c r="D20" i="29"/>
  <c r="K19" i="29"/>
  <c r="H19" i="29"/>
  <c r="F19" i="29"/>
  <c r="D19" i="29"/>
  <c r="K18" i="29"/>
  <c r="H18" i="29"/>
  <c r="F18" i="29"/>
  <c r="D18" i="29"/>
  <c r="K17" i="29"/>
  <c r="H17" i="29"/>
  <c r="F17" i="29"/>
  <c r="D17" i="29"/>
  <c r="K16" i="29"/>
  <c r="H16" i="29"/>
  <c r="F16" i="29"/>
  <c r="D16" i="29"/>
  <c r="K15" i="29"/>
  <c r="H15" i="29"/>
  <c r="F15" i="29"/>
  <c r="D15" i="29"/>
  <c r="K14" i="29"/>
  <c r="H14" i="29"/>
  <c r="F14" i="29"/>
  <c r="D14" i="29"/>
  <c r="K13" i="29"/>
  <c r="H13" i="29"/>
  <c r="F13" i="29"/>
  <c r="D13" i="29"/>
  <c r="K12" i="29"/>
  <c r="H12" i="29"/>
  <c r="F12" i="29"/>
  <c r="D12" i="29"/>
  <c r="K11" i="29"/>
  <c r="H11" i="29"/>
  <c r="F11" i="29"/>
  <c r="D11" i="29"/>
  <c r="K10" i="29"/>
  <c r="H10" i="29"/>
  <c r="F10" i="29"/>
  <c r="D10" i="29"/>
  <c r="K9" i="29"/>
  <c r="H9" i="29"/>
  <c r="F9" i="29"/>
  <c r="D9" i="29"/>
  <c r="K8" i="29"/>
  <c r="H8" i="29"/>
  <c r="F8" i="29"/>
  <c r="D8" i="29"/>
  <c r="K7" i="29"/>
  <c r="H7" i="29"/>
  <c r="F7" i="29"/>
  <c r="D7" i="29"/>
  <c r="K6" i="29"/>
  <c r="H6" i="29"/>
  <c r="F6" i="29"/>
  <c r="D6" i="29"/>
  <c r="K22" i="30"/>
  <c r="H22" i="30"/>
  <c r="F22" i="30"/>
  <c r="D22" i="30"/>
  <c r="K21" i="30"/>
  <c r="H21" i="30"/>
  <c r="F21" i="30"/>
  <c r="D21" i="30"/>
  <c r="K20" i="30"/>
  <c r="H20" i="30"/>
  <c r="F20" i="30"/>
  <c r="D20" i="30"/>
  <c r="K19" i="30"/>
  <c r="H19" i="30"/>
  <c r="F19" i="30"/>
  <c r="D19" i="30"/>
  <c r="K18" i="30"/>
  <c r="H18" i="30"/>
  <c r="F18" i="30"/>
  <c r="D18" i="30"/>
  <c r="K17" i="30"/>
  <c r="H17" i="30"/>
  <c r="F17" i="30"/>
  <c r="D17" i="30"/>
  <c r="K16" i="30"/>
  <c r="H16" i="30"/>
  <c r="F16" i="30"/>
  <c r="D16" i="30"/>
  <c r="K15" i="30"/>
  <c r="H15" i="30"/>
  <c r="F15" i="30"/>
  <c r="D15" i="30"/>
  <c r="K14" i="30"/>
  <c r="H14" i="30"/>
  <c r="F14" i="30"/>
  <c r="D14" i="30"/>
  <c r="K13" i="30"/>
  <c r="H13" i="30"/>
  <c r="F13" i="30"/>
  <c r="D13" i="30"/>
  <c r="K12" i="30"/>
  <c r="H12" i="30"/>
  <c r="F12" i="30"/>
  <c r="D12" i="30"/>
  <c r="K11" i="30"/>
  <c r="H11" i="30"/>
  <c r="F11" i="30"/>
  <c r="D11" i="30"/>
  <c r="K10" i="30"/>
  <c r="H10" i="30"/>
  <c r="F10" i="30"/>
  <c r="D10" i="30"/>
  <c r="K9" i="30"/>
  <c r="H9" i="30"/>
  <c r="F9" i="30"/>
  <c r="D9" i="30"/>
  <c r="K8" i="30"/>
  <c r="H8" i="30"/>
  <c r="F8" i="30"/>
  <c r="D8" i="30"/>
  <c r="K7" i="30"/>
  <c r="H7" i="30"/>
  <c r="F7" i="30"/>
  <c r="D7" i="30"/>
  <c r="K6" i="30"/>
  <c r="H6" i="30"/>
  <c r="F6" i="30"/>
  <c r="D6" i="30"/>
  <c r="K34" i="28"/>
  <c r="H34" i="28"/>
  <c r="F34" i="28"/>
  <c r="D34" i="28"/>
  <c r="K33" i="28"/>
  <c r="H33" i="28"/>
  <c r="F33" i="28"/>
  <c r="D33" i="28"/>
  <c r="K32" i="28"/>
  <c r="H32" i="28"/>
  <c r="F32" i="28"/>
  <c r="D32" i="28"/>
  <c r="K31" i="28"/>
  <c r="H31" i="28"/>
  <c r="F31" i="28"/>
  <c r="D31" i="28"/>
  <c r="K30" i="28"/>
  <c r="H30" i="28"/>
  <c r="F30" i="28"/>
  <c r="D30" i="28"/>
  <c r="K29" i="28"/>
  <c r="H29" i="28"/>
  <c r="F29" i="28"/>
  <c r="D29" i="28"/>
  <c r="K28" i="28"/>
  <c r="H28" i="28"/>
  <c r="F28" i="28"/>
  <c r="D28" i="28"/>
  <c r="K27" i="28"/>
  <c r="H27" i="28"/>
  <c r="F27" i="28"/>
  <c r="D27" i="28"/>
  <c r="K26" i="28"/>
  <c r="H26" i="28"/>
  <c r="F26" i="28"/>
  <c r="D26" i="28"/>
  <c r="K25" i="28"/>
  <c r="H25" i="28"/>
  <c r="F25" i="28"/>
  <c r="D25" i="28"/>
  <c r="K24" i="28"/>
  <c r="H24" i="28"/>
  <c r="F24" i="28"/>
  <c r="D24" i="28"/>
  <c r="K23" i="28"/>
  <c r="H23" i="28"/>
  <c r="F23" i="28"/>
  <c r="D23" i="28"/>
  <c r="K22" i="28"/>
  <c r="H22" i="28"/>
  <c r="F22" i="28"/>
  <c r="D22" i="28"/>
  <c r="K21" i="28"/>
  <c r="H21" i="28"/>
  <c r="F21" i="28"/>
  <c r="D21" i="28"/>
  <c r="K20" i="28"/>
  <c r="H20" i="28"/>
  <c r="F20" i="28"/>
  <c r="D20" i="28"/>
  <c r="K19" i="28"/>
  <c r="H19" i="28"/>
  <c r="F19" i="28"/>
  <c r="D19" i="28"/>
  <c r="K18" i="28"/>
  <c r="H18" i="28"/>
  <c r="F18" i="28"/>
  <c r="D18" i="28"/>
  <c r="K17" i="28"/>
  <c r="H17" i="28"/>
  <c r="F17" i="28"/>
  <c r="D17" i="28"/>
  <c r="K16" i="28"/>
  <c r="H16" i="28"/>
  <c r="F16" i="28"/>
  <c r="D16" i="28"/>
  <c r="K15" i="28"/>
  <c r="H15" i="28"/>
  <c r="F15" i="28"/>
  <c r="D15" i="28"/>
  <c r="K14" i="28"/>
  <c r="H14" i="28"/>
  <c r="F14" i="28"/>
  <c r="D14" i="28"/>
  <c r="K13" i="28"/>
  <c r="H13" i="28"/>
  <c r="F13" i="28"/>
  <c r="D13" i="28"/>
  <c r="K12" i="28"/>
  <c r="H12" i="28"/>
  <c r="F12" i="28"/>
  <c r="D12" i="28"/>
  <c r="K11" i="28"/>
  <c r="H11" i="28"/>
  <c r="F11" i="28"/>
  <c r="D11" i="28"/>
  <c r="K10" i="28"/>
  <c r="H10" i="28"/>
  <c r="F10" i="28"/>
  <c r="D10" i="28"/>
  <c r="K9" i="28"/>
  <c r="H9" i="28"/>
  <c r="F9" i="28"/>
  <c r="D9" i="28"/>
  <c r="K8" i="28"/>
  <c r="H8" i="28"/>
  <c r="F8" i="28"/>
  <c r="D8" i="28"/>
  <c r="K7" i="28"/>
  <c r="H7" i="28"/>
  <c r="F7" i="28"/>
  <c r="D7" i="28"/>
  <c r="K6" i="28"/>
  <c r="H6" i="28"/>
  <c r="F6" i="28"/>
  <c r="D6" i="28"/>
  <c r="K24" i="8"/>
  <c r="H24" i="8"/>
  <c r="F24" i="8"/>
  <c r="D24" i="8"/>
  <c r="K23" i="8"/>
  <c r="H23" i="8"/>
  <c r="F23" i="8"/>
  <c r="D23" i="8"/>
  <c r="K22" i="8"/>
  <c r="H22" i="8"/>
  <c r="F22" i="8"/>
  <c r="D22" i="8"/>
  <c r="K21" i="8"/>
  <c r="H21" i="8"/>
  <c r="F21" i="8"/>
  <c r="D21" i="8"/>
  <c r="K20" i="8"/>
  <c r="H20" i="8"/>
  <c r="K19" i="8"/>
  <c r="H19" i="8"/>
  <c r="K18" i="8"/>
  <c r="H18" i="8"/>
  <c r="F18" i="8"/>
  <c r="D18" i="8"/>
  <c r="K17" i="8"/>
  <c r="H17" i="8"/>
  <c r="F17" i="8"/>
  <c r="D17" i="8"/>
  <c r="K16" i="8"/>
  <c r="H16" i="8"/>
  <c r="F16" i="8"/>
  <c r="D16" i="8"/>
  <c r="K15" i="8"/>
  <c r="H15" i="8"/>
  <c r="F15" i="8"/>
  <c r="D15" i="8"/>
  <c r="K14" i="8"/>
  <c r="H14" i="8"/>
  <c r="F14" i="8"/>
  <c r="D14" i="8"/>
  <c r="K13" i="8"/>
  <c r="H13" i="8"/>
  <c r="F13" i="8"/>
  <c r="D13" i="8"/>
  <c r="K12" i="8"/>
  <c r="H12" i="8"/>
  <c r="F12" i="8"/>
  <c r="D12" i="8"/>
  <c r="K11" i="8"/>
  <c r="H11" i="8"/>
  <c r="F11" i="8"/>
  <c r="D11" i="8"/>
  <c r="K10" i="8"/>
  <c r="H10" i="8"/>
  <c r="F10" i="8"/>
  <c r="D10" i="8"/>
  <c r="K9" i="8"/>
  <c r="H9" i="8"/>
  <c r="F9" i="8"/>
  <c r="D9" i="8"/>
  <c r="K8" i="8"/>
  <c r="H8" i="8"/>
  <c r="F8" i="8"/>
  <c r="D8" i="8"/>
  <c r="K7" i="8"/>
  <c r="H7" i="8"/>
  <c r="F7" i="8"/>
  <c r="D7" i="8"/>
  <c r="K39" i="27"/>
  <c r="H39" i="27"/>
  <c r="F39" i="27"/>
  <c r="D39" i="27"/>
  <c r="K38" i="27"/>
  <c r="H38" i="27"/>
  <c r="F38" i="27"/>
  <c r="D38" i="27"/>
  <c r="K37" i="27"/>
  <c r="H37" i="27"/>
  <c r="F37" i="27"/>
  <c r="D37" i="27"/>
  <c r="K36" i="27"/>
  <c r="H36" i="27"/>
  <c r="F36" i="27"/>
  <c r="D36" i="27"/>
  <c r="K35" i="27"/>
  <c r="H35" i="27"/>
  <c r="F35" i="27"/>
  <c r="D35" i="27"/>
  <c r="K34" i="27"/>
  <c r="H34" i="27"/>
  <c r="F34" i="27"/>
  <c r="D34" i="27"/>
  <c r="K33" i="27"/>
  <c r="H33" i="27"/>
  <c r="F33" i="27"/>
  <c r="D33" i="27"/>
  <c r="K32" i="27"/>
  <c r="H32" i="27"/>
  <c r="F32" i="27"/>
  <c r="D32" i="27"/>
  <c r="K31" i="27"/>
  <c r="H31" i="27"/>
  <c r="F31" i="27"/>
  <c r="D31" i="27"/>
  <c r="K30" i="27"/>
  <c r="H30" i="27"/>
  <c r="F30" i="27"/>
  <c r="D30" i="27"/>
  <c r="K29" i="27"/>
  <c r="H29" i="27"/>
  <c r="F29" i="27"/>
  <c r="D29" i="27"/>
  <c r="K28" i="27"/>
  <c r="H28" i="27"/>
  <c r="F28" i="27"/>
  <c r="D28" i="27"/>
  <c r="K27" i="27"/>
  <c r="H27" i="27"/>
  <c r="F27" i="27"/>
  <c r="D27" i="27"/>
  <c r="K26" i="27"/>
  <c r="H26" i="27"/>
  <c r="F26" i="27"/>
  <c r="D26" i="27"/>
  <c r="K25" i="27"/>
  <c r="H25" i="27"/>
  <c r="F25" i="27"/>
  <c r="D25" i="27"/>
  <c r="K24" i="27"/>
  <c r="H24" i="27"/>
  <c r="F24" i="27"/>
  <c r="D24" i="27"/>
  <c r="K23" i="27"/>
  <c r="H23" i="27"/>
  <c r="F23" i="27"/>
  <c r="D23" i="27"/>
  <c r="K22" i="27"/>
  <c r="H22" i="27"/>
  <c r="F22" i="27"/>
  <c r="D22" i="27"/>
  <c r="K21" i="27"/>
  <c r="H21" i="27"/>
  <c r="F21" i="27"/>
  <c r="D21" i="27"/>
  <c r="K20" i="27"/>
  <c r="H20" i="27"/>
  <c r="F20" i="27"/>
  <c r="D20" i="27"/>
  <c r="K19" i="27"/>
  <c r="H19" i="27"/>
  <c r="F19" i="27"/>
  <c r="D19" i="27"/>
  <c r="K18" i="27"/>
  <c r="H18" i="27"/>
  <c r="F18" i="27"/>
  <c r="D18" i="27"/>
  <c r="K17" i="27"/>
  <c r="H17" i="27"/>
  <c r="F17" i="27"/>
  <c r="D17" i="27"/>
  <c r="K16" i="27"/>
  <c r="H16" i="27"/>
  <c r="F16" i="27"/>
  <c r="D16" i="27"/>
  <c r="K15" i="27"/>
  <c r="H15" i="27"/>
  <c r="F15" i="27"/>
  <c r="D15" i="27"/>
  <c r="K14" i="27"/>
  <c r="H14" i="27"/>
  <c r="F14" i="27"/>
  <c r="D14" i="27"/>
  <c r="K13" i="27"/>
  <c r="H13" i="27"/>
  <c r="F13" i="27"/>
  <c r="D13" i="27"/>
  <c r="K12" i="27"/>
  <c r="H12" i="27"/>
  <c r="F12" i="27"/>
  <c r="D12" i="27"/>
  <c r="K11" i="27"/>
  <c r="H11" i="27"/>
  <c r="F11" i="27"/>
  <c r="D11" i="27"/>
  <c r="K10" i="27"/>
  <c r="H10" i="27"/>
  <c r="F10" i="27"/>
  <c r="D10" i="27"/>
  <c r="K9" i="27"/>
  <c r="H9" i="27"/>
  <c r="F9" i="27"/>
  <c r="D9" i="27"/>
  <c r="K8" i="27"/>
  <c r="H8" i="27"/>
  <c r="F8" i="27"/>
  <c r="D8" i="27"/>
  <c r="K7" i="27"/>
  <c r="H7" i="27"/>
  <c r="F7" i="27"/>
  <c r="D7" i="27"/>
  <c r="K6" i="27"/>
  <c r="H6" i="27"/>
  <c r="F6" i="27"/>
  <c r="D6" i="27"/>
  <c r="K31" i="26"/>
  <c r="H31" i="26"/>
  <c r="F31" i="26"/>
  <c r="D31" i="26"/>
  <c r="K30" i="26"/>
  <c r="H30" i="26"/>
  <c r="F30" i="26"/>
  <c r="D30" i="26"/>
  <c r="K29" i="26"/>
  <c r="H29" i="26"/>
  <c r="F29" i="26"/>
  <c r="D29" i="26"/>
  <c r="K28" i="26"/>
  <c r="H28" i="26"/>
  <c r="F28" i="26"/>
  <c r="D28" i="26"/>
  <c r="K27" i="26"/>
  <c r="H27" i="26"/>
  <c r="F27" i="26"/>
  <c r="D27" i="26"/>
  <c r="K26" i="26"/>
  <c r="H26" i="26"/>
  <c r="F26" i="26"/>
  <c r="D26" i="26"/>
  <c r="K25" i="26"/>
  <c r="H25" i="26"/>
  <c r="F25" i="26"/>
  <c r="D25" i="26"/>
  <c r="K24" i="26"/>
  <c r="H24" i="26"/>
  <c r="F24" i="26"/>
  <c r="D24" i="26"/>
  <c r="K23" i="26"/>
  <c r="H23" i="26"/>
  <c r="F23" i="26"/>
  <c r="D23" i="26"/>
  <c r="K22" i="26"/>
  <c r="H22" i="26"/>
  <c r="F22" i="26"/>
  <c r="D22" i="26"/>
  <c r="K21" i="26"/>
  <c r="H21" i="26"/>
  <c r="F21" i="26"/>
  <c r="D21" i="26"/>
  <c r="K20" i="26"/>
  <c r="H20" i="26"/>
  <c r="F20" i="26"/>
  <c r="D20" i="26"/>
  <c r="K19" i="26"/>
  <c r="H19" i="26"/>
  <c r="F19" i="26"/>
  <c r="D19" i="26"/>
  <c r="K18" i="26"/>
  <c r="H18" i="26"/>
  <c r="F18" i="26"/>
  <c r="D18" i="26"/>
  <c r="K17" i="26"/>
  <c r="H17" i="26"/>
  <c r="F17" i="26"/>
  <c r="D17" i="26"/>
  <c r="K16" i="26"/>
  <c r="H16" i="26"/>
  <c r="F16" i="26"/>
  <c r="D16" i="26"/>
  <c r="K15" i="26"/>
  <c r="H15" i="26"/>
  <c r="F15" i="26"/>
  <c r="D15" i="26"/>
  <c r="K14" i="26"/>
  <c r="H14" i="26"/>
  <c r="F14" i="26"/>
  <c r="D14" i="26"/>
  <c r="K13" i="26"/>
  <c r="H13" i="26"/>
  <c r="F13" i="26"/>
  <c r="D13" i="26"/>
  <c r="K12" i="26"/>
  <c r="H12" i="26"/>
  <c r="F12" i="26"/>
  <c r="D12" i="26"/>
  <c r="K11" i="26"/>
  <c r="H11" i="26"/>
  <c r="F11" i="26"/>
  <c r="D11" i="26"/>
  <c r="K10" i="26"/>
  <c r="H10" i="26"/>
  <c r="F10" i="26"/>
  <c r="D10" i="26"/>
  <c r="K9" i="26"/>
  <c r="H9" i="26"/>
  <c r="F9" i="26"/>
  <c r="D9" i="26"/>
  <c r="K8" i="26"/>
  <c r="H8" i="26"/>
  <c r="F8" i="26"/>
  <c r="D8" i="26"/>
  <c r="K7" i="26"/>
  <c r="H7" i="26"/>
  <c r="F7" i="26"/>
  <c r="D7" i="26"/>
  <c r="K6" i="26"/>
  <c r="H6" i="26"/>
  <c r="F6" i="26"/>
  <c r="D6" i="26"/>
  <c r="K40" i="3"/>
  <c r="H40" i="3"/>
  <c r="F40" i="3"/>
  <c r="D40" i="3"/>
  <c r="K39" i="3"/>
  <c r="H39" i="3"/>
  <c r="F39" i="3"/>
  <c r="D39" i="3"/>
  <c r="K38" i="3"/>
  <c r="H38" i="3"/>
  <c r="F38" i="3"/>
  <c r="D38" i="3"/>
  <c r="K37" i="3"/>
  <c r="H37" i="3"/>
  <c r="F37" i="3"/>
  <c r="D37" i="3"/>
</calcChain>
</file>

<file path=xl/sharedStrings.xml><?xml version="1.0" encoding="utf-8"?>
<sst xmlns="http://schemas.openxmlformats.org/spreadsheetml/2006/main" count="7977" uniqueCount="1744">
  <si>
    <t>Total Medicaid Enrollees</t>
  </si>
  <si>
    <t>% EDB Duals with Medicaid Reported HIC</t>
  </si>
  <si>
    <t>% Total Enrollees in MC Anytime During Year</t>
  </si>
  <si>
    <t>Total Non-Dual FFS Enrollees</t>
  </si>
  <si>
    <t>Total Non-Dual FFS Recipients</t>
  </si>
  <si>
    <t>Total EDB Dual FFS Enrollees</t>
  </si>
  <si>
    <t>Number of EDB Dual FFS Recipients</t>
  </si>
  <si>
    <t xml:space="preserve">% EDB Duals with Spanish Language </t>
  </si>
  <si>
    <t>% EDB Duals with EDB Date of Death During Year</t>
  </si>
  <si>
    <t>Total FFS Enrollees</t>
  </si>
  <si>
    <t># FFS Recipients</t>
  </si>
  <si>
    <t>Measure</t>
  </si>
  <si>
    <t>Total Number of Claims</t>
  </si>
  <si>
    <t>Total FFS Claims</t>
  </si>
  <si>
    <t>% Claims with TPL</t>
  </si>
  <si>
    <t>% Claims with Leave Days</t>
  </si>
  <si>
    <t>% Claims with Span Bill</t>
  </si>
  <si>
    <t>Total Number of Records</t>
  </si>
  <si>
    <t>% with Valid 5 Digit Zip Code Format</t>
  </si>
  <si>
    <t>% Age 0</t>
  </si>
  <si>
    <t xml:space="preserve">% with County Code </t>
  </si>
  <si>
    <t>% Drug Claims with Quantity</t>
  </si>
  <si>
    <t xml:space="preserve">Total MC Enrollees </t>
  </si>
  <si>
    <t>% White</t>
  </si>
  <si>
    <t>% Black</t>
  </si>
  <si>
    <t>% Native American/Alaskan Native</t>
  </si>
  <si>
    <t>% Asian</t>
  </si>
  <si>
    <t># Claims with &gt; $200,000 Paid</t>
  </si>
  <si>
    <t>% Non-Dual FFS Enrollees with Maternal Delivery</t>
  </si>
  <si>
    <t>% Claims with &lt; $0 Paid</t>
  </si>
  <si>
    <t>% Claims with &gt; $0 Paid</t>
  </si>
  <si>
    <t>% Begin Date = Admission Date</t>
  </si>
  <si>
    <t>% Claims with Primary Diagnosis Code</t>
  </si>
  <si>
    <t>% CPT-4 Indicator Claims with CPT-4 Format = 5 Digits</t>
  </si>
  <si>
    <t>% Claims with HMO Capitation Payment</t>
  </si>
  <si>
    <t>% Claims with PCCM Capitation Payment</t>
  </si>
  <si>
    <t>% Outpatient Claims with Span Bill</t>
  </si>
  <si>
    <t>% Home Health Claims with Span Bill</t>
  </si>
  <si>
    <t>% Other Claims with Span Bill</t>
  </si>
  <si>
    <t>% Physician, Outpatient, or Clinic Claims with Primary Diagnosis Code</t>
  </si>
  <si>
    <t>% Primary Diagnosis Claims with Secondary Diagnosis Code</t>
  </si>
  <si>
    <t>% Outpatient Claims with Procedure Code or UB-92 Revenue Code</t>
  </si>
  <si>
    <t>% Home Health Claims with Procedure Code or UB-92 Revenue Code</t>
  </si>
  <si>
    <t>% Other Claims with Procedure Code</t>
  </si>
  <si>
    <t>% Claims with Procedure Code with CPT-4 Indicator</t>
  </si>
  <si>
    <t>% Claims with Procedure Code with HCPCS (II &amp; III) Indicator</t>
  </si>
  <si>
    <t>% with Procedure Code with Other National Indicator</t>
  </si>
  <si>
    <t>% with Procedure Code with State-Specific Indicator</t>
  </si>
  <si>
    <t>% HCPCS (II &amp; III) Indicator Claims with HCPCS Format = Either 1 Character and 4 Digits or 2 Characters and 3 Digits</t>
  </si>
  <si>
    <t>% Physician Claims with Physician Specialty</t>
  </si>
  <si>
    <t>% with Procedure Code with Other Code Indicator</t>
  </si>
  <si>
    <t>% Drug Claims (MAX TOS = 16)</t>
  </si>
  <si>
    <t>% Durable Medical Equipment Claims (MAX TOS = 51)</t>
  </si>
  <si>
    <t>% Drug Claims with Days Supply</t>
  </si>
  <si>
    <t>% Claims with Over-the-Counter Drug Class</t>
  </si>
  <si>
    <t>% Claims with Prescription Drug Class</t>
  </si>
  <si>
    <t>% Claims with Multiple Sources</t>
  </si>
  <si>
    <t>% Claims with Single Source (No Generic)</t>
  </si>
  <si>
    <t>Total Medicaid Paid</t>
  </si>
  <si>
    <t xml:space="preserve">Total Medicaid Person-Years of Enrollment </t>
  </si>
  <si>
    <t>% Native Hawaiian or Other Pacific Islander</t>
  </si>
  <si>
    <t>% More Than One Race</t>
  </si>
  <si>
    <t>% Unknown Race</t>
  </si>
  <si>
    <t>% Hispanic/Latino (Included with Race Categories Prior to 2005)</t>
  </si>
  <si>
    <t>% of Hispanic/Latino with Unknown Race</t>
  </si>
  <si>
    <t>Total EDB Duals (Duals Confirmed by EDB)</t>
  </si>
  <si>
    <t>Total EDB Dual Person-Years of Enrollment</t>
  </si>
  <si>
    <t>% Age &gt; 64 Years Who Are EDB Duals</t>
  </si>
  <si>
    <t>Total Non-EDB Duals (Duals Reported in MSIS, Not Found in EDB)</t>
  </si>
  <si>
    <t>% EDB Duals with Medicaid Reported HIC = Medicare HIC</t>
  </si>
  <si>
    <t xml:space="preserve">Total EDB Dual Enrollees in June </t>
  </si>
  <si>
    <t>% Enrolled in Any Section 1915(c) Waiver</t>
  </si>
  <si>
    <t>% of Section 1915(c) Waiver Enrollees with Any HMO/HIO Enrollment</t>
  </si>
  <si>
    <t>Total Enrollees in June</t>
  </si>
  <si>
    <t>Maximum Medicaid Paid</t>
  </si>
  <si>
    <t># of Enrollees with Total Medicaid Paid &gt; $1,000,000</t>
  </si>
  <si>
    <t># of Enrollees with Total Medicaid Paid &gt; $500,000</t>
  </si>
  <si>
    <t>Total Medicaid Person-Years of Enrollment</t>
  </si>
  <si>
    <t>% EDB Duals Ever Enrolled in HMO/HIOs</t>
  </si>
  <si>
    <t>% EDB Duals in PHP Only or PHP/PCCM Only</t>
  </si>
  <si>
    <t>% EDB Duals in PCCM Only</t>
  </si>
  <si>
    <t>% Section 1915(c) Waiver Enrollees Ever Enrolled in HMO/HIOs</t>
  </si>
  <si>
    <t>% Section 1915(c) Waiver Enrollees in PCCM Only</t>
  </si>
  <si>
    <t>Total Non-Dual FFS Person-Years of Enrollment</t>
  </si>
  <si>
    <t>Total FFS Medicaid Paid</t>
  </si>
  <si>
    <t>% Non-Dual FFS Enrollees with IP Claims (MAX TOS = 01)</t>
  </si>
  <si>
    <t>% with Ratio of ILTC Days/Enrollment Days &gt; 1</t>
  </si>
  <si>
    <t>% Non-Dual FFS Enrollees with Drug Claims (MAX TOS = 16)</t>
  </si>
  <si>
    <t>Total EDB Dual FFS Person-Years of Enrollment</t>
  </si>
  <si>
    <t>% FFS Duals with IP Claims (MAX TOS = 01)</t>
  </si>
  <si>
    <t>% FFS Duals with Drug Claims (MAX TOS = 16)</t>
  </si>
  <si>
    <t>% FFS Enrollees Who Are Recipients</t>
  </si>
  <si>
    <t>% Aged Who Are Recipients</t>
  </si>
  <si>
    <t>% Disabled Who Are Recipients</t>
  </si>
  <si>
    <t>% Child Who Are Recipients</t>
  </si>
  <si>
    <t>% Adults Who Are Recipients</t>
  </si>
  <si>
    <t>Total FFS Person-Years of Enrollment</t>
  </si>
  <si>
    <t>% FFS Enrollees with Drug Claims (MAX TOS = 16)</t>
  </si>
  <si>
    <t>June % Full Scope Benefits (RBF = 1)</t>
  </si>
  <si>
    <t>June % Unknown Benefits (RBF = 9)</t>
  </si>
  <si>
    <t>Aged Total</t>
  </si>
  <si>
    <t>Disabled Total</t>
  </si>
  <si>
    <t>Disabled</t>
  </si>
  <si>
    <t>Disabled EDB Dual FFS Total</t>
  </si>
  <si>
    <t>Child Total</t>
  </si>
  <si>
    <t xml:space="preserve">Adult Total </t>
  </si>
  <si>
    <t>Adult</t>
  </si>
  <si>
    <t>Total Capitation Payments</t>
  </si>
  <si>
    <t>Ratio of Capitation Claims to Person-Month Enrollment in MC</t>
  </si>
  <si>
    <t>% Non-EDB Duals Without Valid SSN</t>
  </si>
  <si>
    <t>% Non-EDB Duals Who Are Children/Adults</t>
  </si>
  <si>
    <t>% Aged Enrollees in Section 1915(c) Waiver</t>
  </si>
  <si>
    <t>% Disabled Enrollees in Section 1915(c) Waiver</t>
  </si>
  <si>
    <t>% Child Enrollees in Section 1915(c) Waiver</t>
  </si>
  <si>
    <t>% Adult Enrollees in Section 1915(c) Waiver</t>
  </si>
  <si>
    <t xml:space="preserve">Total EDB Duals </t>
  </si>
  <si>
    <t>% Non-Dual FFS Enrollees with All Other Claims</t>
  </si>
  <si>
    <t xml:space="preserve">% FFS Duals with All Other Claims </t>
  </si>
  <si>
    <t xml:space="preserve">% FFS Enrollees with All Other Claims </t>
  </si>
  <si>
    <t>% Encounter Claims</t>
  </si>
  <si>
    <t xml:space="preserve">% Supplemental Claims </t>
  </si>
  <si>
    <t>% Section 1915(c) Waiver Enrollees in PHP Only or PHP and PCCM Only</t>
  </si>
  <si>
    <t># Non-Dual FFS Enrollees with MSIS Dual Code but No EDB Confirmation</t>
  </si>
  <si>
    <t>Number of FFS Non-Duals with FFS Medicaid Paid &gt; $1,000,000</t>
  </si>
  <si>
    <t>Number of FFS Non-Duals with FFS Medicaid Paid &gt; $500,000</t>
  </si>
  <si>
    <t>Maximum FFS Medicaid Paid</t>
  </si>
  <si>
    <t>Number of FFS Duals with FFS Medicaid Paid &gt; $500,000</t>
  </si>
  <si>
    <t>Number of FFS Enrollees with FFS Medicaid Paid &gt; $1,000,000</t>
  </si>
  <si>
    <t>Number of FFS Enrollees with FFS Medicaid Paid &gt; $500,000</t>
  </si>
  <si>
    <t>% MH Aged claims with MH Aged Covered Days</t>
  </si>
  <si>
    <t>% IP Psych, Age &lt; 21 Claims with IP Psych Covered Days</t>
  </si>
  <si>
    <t># of Claims with Missing Medicaid Eligibility and &gt; $0 Paid (Excludes S-CHIP Only)</t>
  </si>
  <si>
    <t># with Claims and Missing Medicaid Eligibility (Excludes S-CHIP Only)</t>
  </si>
  <si>
    <t>% with Claims and Missing Medicaid Eligibility (Excludes S-CHIP Only)</t>
  </si>
  <si>
    <t>Total Medicaid Paid for People Missing Medicaid Eligibility (Excludes S-CHIP Only Enrollees)</t>
  </si>
  <si>
    <t># with FFS Claims and Missing Medicaid Eligibility (Excludes S-CHIP Only)</t>
  </si>
  <si>
    <t>% with FFS Claims and Missing Medicaid Eligibility (Excludes S-CHIP Only)</t>
  </si>
  <si>
    <t>Total Medicaid Paid for People with FFS Claims and Missing Medicaid Eligibility (Excludes S-CHIP Only)</t>
  </si>
  <si>
    <t xml:space="preserve"># with ONLY S-CHIP Enrollment </t>
  </si>
  <si>
    <t xml:space="preserve">% with ONLY S-CHIP Enrollment </t>
  </si>
  <si>
    <t># with ANY S-CHIP Enrollment</t>
  </si>
  <si>
    <t>% with ANY S-CHIP Enrollment</t>
  </si>
  <si>
    <t xml:space="preserve">Total Person-Years of Enrollment with ANY S-CHIP Enrollment </t>
  </si>
  <si>
    <t># with Any M-CHIP Enrollment</t>
  </si>
  <si>
    <t>Total Person-Years of Enrollment Any M-CHIP</t>
  </si>
  <si>
    <t>June # with M-CHIP (SCHIP = 2) - Child (Age &lt; 19 Years)</t>
  </si>
  <si>
    <t>June # with M-CHIP (SCHIP = 2) - Adult (Age &gt; 18 Years)</t>
  </si>
  <si>
    <t>June # with S-CHIP (SCHIP = 3) - Child (Age &lt; 19 Years)</t>
  </si>
  <si>
    <t>June # with S-CHIP (SCHIP = 3) - Adult (Age &gt; 18 Years)</t>
  </si>
  <si>
    <t>% Records with Duplicated SSNs</t>
  </si>
  <si>
    <t>% Enrollees with MSIS Date of Death During Year</t>
  </si>
  <si>
    <t>% Enrollees with SSA Date of Death During Year</t>
  </si>
  <si>
    <t>% Enrollees with MSIS, SSA, or EDB Date of Death During Year</t>
  </si>
  <si>
    <t>% EDB Duals with MSIS Date of Death During Year</t>
  </si>
  <si>
    <t>% EDB Duals with SSA Date of Death During Year</t>
  </si>
  <si>
    <t>% EDB Duals with EDB, MSIS, or SSA Date of Death During Year</t>
  </si>
  <si>
    <t># Section 1915(c) Waiver Enrollees Enrolled in More Than One Section 1915(c) Waiver During the Year</t>
  </si>
  <si>
    <t># of Waiver IDs with More than One Waiver Type</t>
  </si>
  <si>
    <t># of Waiver IDs with Reporting in January but Not December</t>
  </si>
  <si>
    <t># of Waiver IDs with Reporting in December but Not January</t>
  </si>
  <si>
    <t>Total HMO/HIO Payments (Among People not Enrolled)</t>
  </si>
  <si>
    <t>% of Enrollees with Total Medicaid Paid = $0</t>
  </si>
  <si>
    <t># Enrollees with HMO/HIO Payments but No Enrollment in HMO/HIO or PACE</t>
  </si>
  <si>
    <t>% Claims with Admission Date</t>
  </si>
  <si>
    <t>% Claims with Patient Status</t>
  </si>
  <si>
    <t>% Claims with Servicing Provider ID = Billing Provider ID</t>
  </si>
  <si>
    <t xml:space="preserve">% Claims with Place of Service </t>
  </si>
  <si>
    <t>% Claims with Procedure Code</t>
  </si>
  <si>
    <t>% Drug Claims with Prescribing Physician</t>
  </si>
  <si>
    <t>% Drug Claims with Date Prescribed</t>
  </si>
  <si>
    <t>% Claims with Clinical Formulation Identifier</t>
  </si>
  <si>
    <t>% Claims with Ingredient List Identifier</t>
  </si>
  <si>
    <t>% Claims with Hierarchical Specific Therapeutic Class Code Sequence Number</t>
  </si>
  <si>
    <t>% with ANY M-CHIP Enrollment</t>
  </si>
  <si>
    <t>% Age 1-5</t>
  </si>
  <si>
    <t>% Age 6-18</t>
  </si>
  <si>
    <t>% Age 19-20</t>
  </si>
  <si>
    <t>% Age 21-44</t>
  </si>
  <si>
    <t>% Age 45-64</t>
  </si>
  <si>
    <t>% Age 65-74</t>
  </si>
  <si>
    <t>% Age 75-84</t>
  </si>
  <si>
    <t>% Female</t>
  </si>
  <si>
    <t>% Male</t>
  </si>
  <si>
    <t># with 0 Days but Positive Months of Enrollment</t>
  </si>
  <si>
    <t>% EDB Duals - Female</t>
  </si>
  <si>
    <t>% EDB Duals - Male</t>
  </si>
  <si>
    <t>June # Aged</t>
  </si>
  <si>
    <t>June # Disabled</t>
  </si>
  <si>
    <t>June # Child</t>
  </si>
  <si>
    <t>June # Adult</t>
  </si>
  <si>
    <t xml:space="preserve"># in HMO/HIO (MC TYPE = 1) </t>
  </si>
  <si>
    <t xml:space="preserve"># in Dental (MC TYPE = 2) </t>
  </si>
  <si>
    <t xml:space="preserve"># in BHO (MC TYPE = 3) </t>
  </si>
  <si>
    <t xml:space="preserve"># in Prenatal (MC TYPE = 4) </t>
  </si>
  <si>
    <t xml:space="preserve"># in LTC (MC TYPE = 5) </t>
  </si>
  <si>
    <t xml:space="preserve"># in PACE (MC TYPE = 6) </t>
  </si>
  <si>
    <t xml:space="preserve"># in PCCM (MC TYPE = 7) </t>
  </si>
  <si>
    <t xml:space="preserve"># in Other MC (MC TYPE = 8) </t>
  </si>
  <si>
    <t># in Any PHP (MC TYPE = 2,3,4,5,8)</t>
  </si>
  <si>
    <t>% M-CHIP Children (&lt;19) Ever Enrolled in HMO/HIOs</t>
  </si>
  <si>
    <t>% M-CHIP Children (&lt;19) in PHP Only or PHP/PCCM Only</t>
  </si>
  <si>
    <t>% M-CHIP Children (&lt;19) in PCCM Only</t>
  </si>
  <si>
    <t>% M-CHIP Adults (&gt;18) Ever Enrolled in HMO/HIOs</t>
  </si>
  <si>
    <t>% M-CHIP Adults (&gt;18) in PHP Only or PHP/PCCM Only</t>
  </si>
  <si>
    <t>% M-CHIP Adults (&gt;18) in PCCM Only</t>
  </si>
  <si>
    <t># with MSIS Date of Death Prior to MAX CY</t>
  </si>
  <si>
    <t># with SSA Date of Death Prior to MAX CY</t>
  </si>
  <si>
    <t>% with SSA Death Prior to MAX CY Who Have $0 Medicaid Paid</t>
  </si>
  <si>
    <t>% Claims with &gt; 0 Prepaid Plan Value</t>
  </si>
  <si>
    <t xml:space="preserve">% MH Aged claims with MH Aged Covered Days  &gt; 0 </t>
  </si>
  <si>
    <t># HMO or PACE Capitation Claims</t>
  </si>
  <si>
    <t>% Claims with &gt; 0 Prepaid Plan Service Value</t>
  </si>
  <si>
    <t># Age 0-18, Excluding Instititionalized</t>
  </si>
  <si>
    <t># Age 19-20, Excluding Institutionalized</t>
  </si>
  <si>
    <t># Age 21-64, Excluding Institutionalized</t>
  </si>
  <si>
    <t>Percentage of HMO/HIO or PHP Enrollees with Encounter Records</t>
  </si>
  <si>
    <t>Expected Range</t>
  </si>
  <si>
    <t>N/A</t>
  </si>
  <si>
    <t>95-100</t>
  </si>
  <si>
    <t>5-20</t>
  </si>
  <si>
    <t>&gt;1%</t>
  </si>
  <si>
    <t>0</t>
  </si>
  <si>
    <t>$2000-$7000</t>
  </si>
  <si>
    <t>&gt;0 - 10</t>
  </si>
  <si>
    <t>&gt;1</t>
  </si>
  <si>
    <t>&gt;3</t>
  </si>
  <si>
    <t>2-&lt;8</t>
  </si>
  <si>
    <t>98-100</t>
  </si>
  <si>
    <t>&gt;0-5</t>
  </si>
  <si>
    <t>&gt;=2</t>
  </si>
  <si>
    <t>5-30</t>
  </si>
  <si>
    <t>15-75</t>
  </si>
  <si>
    <t>25-70</t>
  </si>
  <si>
    <t>35-70</t>
  </si>
  <si>
    <t>&gt;=90</t>
  </si>
  <si>
    <t>75-90</t>
  </si>
  <si>
    <t>1-10</t>
  </si>
  <si>
    <t>&gt;0-2</t>
  </si>
  <si>
    <t>&gt;0-3</t>
  </si>
  <si>
    <t>&gt; 1%</t>
  </si>
  <si>
    <t>$50-$100</t>
  </si>
  <si>
    <t>75-99</t>
  </si>
  <si>
    <t>&gt;0-20</t>
  </si>
  <si>
    <t>&gt;0-10</t>
  </si>
  <si>
    <t>1-20</t>
  </si>
  <si>
    <t>1-5</t>
  </si>
  <si>
    <t>8-98</t>
  </si>
  <si>
    <t>$75-$300</t>
  </si>
  <si>
    <t>$20-$250</t>
  </si>
  <si>
    <t>3-5</t>
  </si>
  <si>
    <t>&gt;95</t>
  </si>
  <si>
    <t>50-90</t>
  </si>
  <si>
    <t>&lt;5</t>
  </si>
  <si>
    <t>&gt;0 - 15</t>
  </si>
  <si>
    <t>10-35</t>
  </si>
  <si>
    <t>2-20</t>
  </si>
  <si>
    <t>0.5-8</t>
  </si>
  <si>
    <t>3-25</t>
  </si>
  <si>
    <t>2-25</t>
  </si>
  <si>
    <t>&gt;0-25</t>
  </si>
  <si>
    <t>4-20</t>
  </si>
  <si>
    <t>&lt;3</t>
  </si>
  <si>
    <t>&lt;25</t>
  </si>
  <si>
    <t>&gt;0</t>
  </si>
  <si>
    <t>&lt;1</t>
  </si>
  <si>
    <t>$20-90</t>
  </si>
  <si>
    <t>$10-60</t>
  </si>
  <si>
    <t>$10-100</t>
  </si>
  <si>
    <t>$20-100</t>
  </si>
  <si>
    <t>10-60</t>
  </si>
  <si>
    <t>&gt;60</t>
  </si>
  <si>
    <t>85-100</t>
  </si>
  <si>
    <t>5-25</t>
  </si>
  <si>
    <t>40-70</t>
  </si>
  <si>
    <t>20-55</t>
  </si>
  <si>
    <t>$15-$60</t>
  </si>
  <si>
    <t>&gt;0-15</t>
  </si>
  <si>
    <t>95-99</t>
  </si>
  <si>
    <t>&gt;0 - 6</t>
  </si>
  <si>
    <t>&gt;98</t>
  </si>
  <si>
    <t>&lt;2%</t>
  </si>
  <si>
    <t>&gt;=95%</t>
  </si>
  <si>
    <t>&lt;5%</t>
  </si>
  <si>
    <t>&lt;10%</t>
  </si>
  <si>
    <t>&gt;=98%</t>
  </si>
  <si>
    <t>2-8%</t>
  </si>
  <si>
    <t>40-70%</t>
  </si>
  <si>
    <t>&gt;=90%</t>
  </si>
  <si>
    <t>30-55%</t>
  </si>
  <si>
    <t>5-10%</t>
  </si>
  <si>
    <t>&gt;=99%</t>
  </si>
  <si>
    <t>&gt;=80%</t>
  </si>
  <si>
    <t>100%</t>
  </si>
  <si>
    <t>&lt;15%</t>
  </si>
  <si>
    <t>&lt;=40%</t>
  </si>
  <si>
    <t>&gt;80%</t>
  </si>
  <si>
    <t>0%</t>
  </si>
  <si>
    <t>2-15%</t>
  </si>
  <si>
    <t>&lt;20%</t>
  </si>
  <si>
    <t>.9-2</t>
  </si>
  <si>
    <t>&gt;98%</t>
  </si>
  <si>
    <t>65-90%</t>
  </si>
  <si>
    <t>90-100%</t>
  </si>
  <si>
    <t>85-100%</t>
  </si>
  <si>
    <t>80-100%</t>
  </si>
  <si>
    <t>Total Number of Stays</t>
  </si>
  <si>
    <t>% Encounter Stays</t>
  </si>
  <si>
    <t xml:space="preserve">% Supplemental Stays </t>
  </si>
  <si>
    <t>% Stays with NPI = Billing Provider ID (for Stays with NPI)</t>
  </si>
  <si>
    <t>Total FFS Stays</t>
  </si>
  <si>
    <t># of Stays with Missing Medicaid Eligibility and &gt; $0 Paid (Excludes S-CHIP Only)</t>
  </si>
  <si>
    <t>% Stays with &gt; $0 Paid</t>
  </si>
  <si>
    <t>% Stays with &lt; $0 Paid</t>
  </si>
  <si>
    <t>% Stays with TPL</t>
  </si>
  <si>
    <t>% Stays with UB-92 Accommodation Codes</t>
  </si>
  <si>
    <t>% Stays with UB-92 Ancillary Codes</t>
  </si>
  <si>
    <t>% Stays with Admission Date</t>
  </si>
  <si>
    <t>% IP Stays (MAX TOS = 01)</t>
  </si>
  <si>
    <t>% Stays with Primary Diagnosis Code</t>
  </si>
  <si>
    <t>% Primary Diagnosis Code Stays with Length = 3</t>
  </si>
  <si>
    <t>% Primary Diagnosis Code Stays with Length = 4</t>
  </si>
  <si>
    <t>% Primary Diagnosis Code Stays with Length = 5</t>
  </si>
  <si>
    <t xml:space="preserve">% Stays with a Procedure Code </t>
  </si>
  <si>
    <t xml:space="preserve">% Stays with Procedure Code with CPT-4 Indicator </t>
  </si>
  <si>
    <t>% CPT-4 Indicator Stays with CPT-4 Format = 5 Digits</t>
  </si>
  <si>
    <t>% ICD-9-CM Indicator Stays with ICD-9-CM Format = 3 or 4 Digits</t>
  </si>
  <si>
    <t>% Stays with Diagnosis Related Group</t>
  </si>
  <si>
    <t>% Stays Maternal Delivery Indicator</t>
  </si>
  <si>
    <t>% Stays with &gt; 0 Prepaid Plan Value</t>
  </si>
  <si>
    <t xml:space="preserve">Percent with Reported MC Enrollment Who Have Capitated Payments </t>
  </si>
  <si>
    <t>% Enrollees with Any ILTC FFS Claims</t>
  </si>
  <si>
    <t>% Aged Enrollees with Any ILTC FFS Claims</t>
  </si>
  <si>
    <t>% Disabled Enrollees with Any ILTC FFS Claims</t>
  </si>
  <si>
    <t>% Child Enrollees with Any ILTC FFS Claims</t>
  </si>
  <si>
    <t>% Adult Enrollees with Any ILTC FFS Claims</t>
  </si>
  <si>
    <t xml:space="preserve">Total FFS Claims </t>
  </si>
  <si>
    <t>June % Alien Benefits (RBF = 2)</t>
  </si>
  <si>
    <t xml:space="preserve">June % Pregnancy-Related Benefits (RBF = 4) </t>
  </si>
  <si>
    <t>June % Other Benefits (RBF = 5)</t>
  </si>
  <si>
    <t>June % Family Planning Benefits (RBF = 6)</t>
  </si>
  <si>
    <t>June % Benchmark-Equivalent Benefits (RBF = 7)</t>
  </si>
  <si>
    <t>June % Money Follows the Person Benefits (RBF = 8)</t>
  </si>
  <si>
    <t>June % PRTF Benefits (RBF = A)</t>
  </si>
  <si>
    <t>June % Health Opportunity Account Benefits (RBF = B)</t>
  </si>
  <si>
    <t xml:space="preserve">June % EDB Duals with Medicare Cost Sharing Benefits (RBF = 3) </t>
  </si>
  <si>
    <t>Total Number of IP MSIS Quarters</t>
  </si>
  <si>
    <t>Total Number of LT MSIS Quarters</t>
  </si>
  <si>
    <t>Total Number of OT MSIS Quarters</t>
  </si>
  <si>
    <t>Total Number of RX MSIS Quarters</t>
  </si>
  <si>
    <t>Total Number of EL MSIS Quarters</t>
  </si>
  <si>
    <t>% Missing Eligibility and &gt; $0 Paid (Excludes S-CHIP Only)</t>
  </si>
  <si>
    <t>% Claims with NPI = Servicing Provider ID (for claims with NPI)</t>
  </si>
  <si>
    <t>% Claims with NPI = Billing Provider ID (for claims with NPI)</t>
  </si>
  <si>
    <t xml:space="preserve"># PHP Capitation Claims </t>
  </si>
  <si>
    <t xml:space="preserve"># PCCM Capitation Claims </t>
  </si>
  <si>
    <t xml:space="preserve"># Encounter Claims </t>
  </si>
  <si>
    <t>% Encounter Claims for HMO or PACE and Matching Plan ID</t>
  </si>
  <si>
    <t>% Encounter Claims for PHP and Matching Plan ID</t>
  </si>
  <si>
    <t>% Encounter Claims with Unknown Enrollment (Plan IDs did not match)</t>
  </si>
  <si>
    <t>% Claims with CPT-4 or HCPCS (II &amp; III) Indicator</t>
  </si>
  <si>
    <t>Total 1915(c) Waiver Amount Paid  Among Section 1915(c) Enrollees</t>
  </si>
  <si>
    <t>Total 1915(c) Waiver Amount Paid (Program Types 6 or 7)</t>
  </si>
  <si>
    <t>Average 1915(c) Waiver Amount Paid per User (Program Types 6 or 7)</t>
  </si>
  <si>
    <t>% Non-Dual FFS Enrollees Who are Recipients</t>
  </si>
  <si>
    <t>% EDB Dual FFS Enrollees Who are Recipients</t>
  </si>
  <si>
    <t>% FFS Stays</t>
  </si>
  <si>
    <t>% FFS Claims</t>
  </si>
  <si>
    <t xml:space="preserve">Total Number of 1915(c) Waiver Users (Program Types 6 or 7) </t>
  </si>
  <si>
    <t>% Stays Newborn Delivery Indicator (Only for Separate Infant Delivery Stays
 Using Mother's ID)</t>
  </si>
  <si>
    <t>% Stays Newborn Delivery Indicator (Only for Separate Infant Delivery Stays 
Using Mother's ID)</t>
  </si>
  <si>
    <t>%  ICF/IID claims with ICF/IID Covered Days</t>
  </si>
  <si>
    <t>%  ICF/IID claims with ICF/IID Covered Days  &gt; 0</t>
  </si>
  <si>
    <t>% FFS Enrollees with IP Claims (MAX TOS = 01)</t>
  </si>
  <si>
    <t>Patient Status - % Home</t>
  </si>
  <si>
    <t>Patient Status - % Transferred</t>
  </si>
  <si>
    <t>Patient Status - % Still a Patient</t>
  </si>
  <si>
    <t>Patient Status - % Died</t>
  </si>
  <si>
    <t>% Claims with Physician Services (MAX TOS = 08)</t>
  </si>
  <si>
    <t>% Claims with Dental Services (MAX TOS = 09)</t>
  </si>
  <si>
    <t>% Claims with Other Practitioner Services (MAX TOS = 10)</t>
  </si>
  <si>
    <t>% Claims with Outpatient Services (MAX TOS = 11)</t>
  </si>
  <si>
    <t>% Claims with Clinic Services (MAX TOS = 12)</t>
  </si>
  <si>
    <t>% Claims with Home Health Services (MAX TOS = 13)</t>
  </si>
  <si>
    <t>% Claims with Lab/Xray Services (MAX TOS = 15)</t>
  </si>
  <si>
    <t>% Claims with Drugs (MAX TOS = 16)</t>
  </si>
  <si>
    <t>% Claims with Other Services (MAX TOS = 19)</t>
  </si>
  <si>
    <t>% Claims with Durable Medical Equipment (MAX TOS = 51)</t>
  </si>
  <si>
    <t>% Claims with Transportation Services (MAX TOS = 26)</t>
  </si>
  <si>
    <t>% Claims with Sterilizations (MAX TOS = 24)</t>
  </si>
  <si>
    <t>% Claims with Abortions (MAX TOS = 25)</t>
  </si>
  <si>
    <t>% Claims with Personal Care Services (MAX TOS = 30)</t>
  </si>
  <si>
    <t>% Claims with Targeted Case Management (MAX TOS = 31)</t>
  </si>
  <si>
    <t>% Claims with Rehabilitation Services (MAX TOS = 33)</t>
  </si>
  <si>
    <t>% Claims with PT/OT/Hearing/Speech Services (MAX TOS = 34)</t>
  </si>
  <si>
    <t>% Claims with Hospice Services (MAX TOS = 35)</t>
  </si>
  <si>
    <t>% Claims with Nurse Midwife Services (MAX TOS = 36)</t>
  </si>
  <si>
    <t>% Claims with Nurse Practitioner Services (MAX TOS = 37)</t>
  </si>
  <si>
    <t>% Claims with Private Nursing Services (MAX TOS = 38)</t>
  </si>
  <si>
    <t>% Claims with Religious Non-Medical Services (MAX TOS = 39)</t>
  </si>
  <si>
    <t>% Claims with Residential Care Services (MAX TOS = 52)</t>
  </si>
  <si>
    <t>% Claims with Psychiatric Services (MAX TOS = 53)</t>
  </si>
  <si>
    <t>% Claims with Adult Day Care (MAX TOS = 54)</t>
  </si>
  <si>
    <t>% Claims with Unknown Services (MAX TOS = 99)</t>
  </si>
  <si>
    <t>% EDB Duals with Medicare Cost Sharing Benefits (RBF = 3)</t>
  </si>
  <si>
    <t># with Health Opportunity Account Benefits (RBF = B)</t>
  </si>
  <si>
    <t>Total Medicaid Paid for Enrollees with Full Scope Benefits (RBF = 1)</t>
  </si>
  <si>
    <t>Total Medicaid Paid for Enrollees with ONLY Alien Benefits (RBF = 2)</t>
  </si>
  <si>
    <t>Total Medicaid Paid for EDB Duals with ONLY Medicare Cost Sharing Benefits (RBF = 3)</t>
  </si>
  <si>
    <t>Total Medicaid Paid for Enrollees with Pregnancy-Related Benefits (RBF = 4)</t>
  </si>
  <si>
    <t>Total Medicaid Paid for Enrollees with Other Benefits (RBF = 5)</t>
  </si>
  <si>
    <t>Total Medicaid Paid for Enrollees with ONLY Family Planning Only Benefits  (RBF = 6)</t>
  </si>
  <si>
    <t>Total Medicaid Paid for Enrollees with Benchmark-Equivalent Benefits  (RBF = 7)</t>
  </si>
  <si>
    <t>Total Medicaid Paid for Enrollees with Money Follows the Person Benefits  (RBF = 8)</t>
  </si>
  <si>
    <t>Total Medicaid Paid for Enrollees with PRTF Benefits (RBF = A)</t>
  </si>
  <si>
    <t>Total Medicaid Paid for Enrollees with Health Opportunity Account Benefits (RBF = B)</t>
  </si>
  <si>
    <t>Total Medicaid Paid for Enrollees with ONLY Assistance with Purchase of MC Coverage Benefits (RBF = W)</t>
  </si>
  <si>
    <t>Total Medicaid Paid for Enrollees with ONLY Prescription Drug Benefits (RBF = X, Y, or Z)</t>
  </si>
  <si>
    <t>Total Medicaid Paid for Enrollees with ONLY Prescription Drug Benefits Who Are EDB Duals  (RBF = X, Y, or Z)</t>
  </si>
  <si>
    <t>% of Enrollees with Total Medicaid Paid = $0 - Aged</t>
  </si>
  <si>
    <t>% of Enrollees with Total Medicaid Paid = $0 - Disabled</t>
  </si>
  <si>
    <t>% of Enrollees with Total Medicaid Paid = $0 - Child</t>
  </si>
  <si>
    <t>% of Enrollees with Total Medicaid Paid = $0 - Adult</t>
  </si>
  <si>
    <t>% Records with Duplicated SSNs - % Ever Aliens Eligible for Only Emergency Services</t>
  </si>
  <si>
    <t>% Records with Duplicated SSNs - % Ever Eligible for Only Family Planning Services</t>
  </si>
  <si>
    <t># Adult (Age &gt; 18 Years) with Any M-CHIP Enrollment</t>
  </si>
  <si>
    <t>% Records with Duplicated SSNs for Children Under Age 21</t>
  </si>
  <si>
    <t>% Records with Duplicated SSNs for Infants Under Age 1</t>
  </si>
  <si>
    <t>% Male Child Enrollees with 12 Months Enrollment</t>
  </si>
  <si>
    <t># Aged, EDB Dual in Section 1915(c) Waiver</t>
  </si>
  <si>
    <t># Aged, Non-Dual in Section 1915(c) Waiver</t>
  </si>
  <si>
    <t># Disabled, EDB Dual in Section 1915(c) Waiver</t>
  </si>
  <si>
    <t># Disabled, Non-Dual in Section 1915(c) Waiver</t>
  </si>
  <si>
    <t># Other (Child or Adult) in Section 1915(c) Waiver</t>
  </si>
  <si>
    <t>June # Adult: Age 19-20, Excluding Institutionalized</t>
  </si>
  <si>
    <t>June # Adult: Age 21-64, Excluding Institutionalized</t>
  </si>
  <si>
    <t xml:space="preserve">% FFS Stays - Crossover   </t>
  </si>
  <si>
    <t xml:space="preserve">% FFS Stays - Non-Crossover   </t>
  </si>
  <si>
    <t>% FFS Stays - Adjusted Stays</t>
  </si>
  <si>
    <t>% Stays - Aged</t>
  </si>
  <si>
    <t>% Stays - Disabled</t>
  </si>
  <si>
    <t>% Stays - Child</t>
  </si>
  <si>
    <t>% Stays - Adult</t>
  </si>
  <si>
    <t xml:space="preserve">% FFS Claims - Crossover   </t>
  </si>
  <si>
    <t>% FFS Claims - Non-Crossover</t>
  </si>
  <si>
    <t>% FFS Claims - Adjusted Claims</t>
  </si>
  <si>
    <t>% Claims - Aged</t>
  </si>
  <si>
    <t>% Claims - Disabled</t>
  </si>
  <si>
    <t>% Claims - Child</t>
  </si>
  <si>
    <t>% Claims - Adult</t>
  </si>
  <si>
    <t xml:space="preserve">EDB Duals - Aged </t>
  </si>
  <si>
    <t>EDB Duals - Disabled</t>
  </si>
  <si>
    <t>Total MC Enrollees, Aged</t>
  </si>
  <si>
    <t>Total MC Enrollees, Disabled</t>
  </si>
  <si>
    <t>Total MC Enrollees, Child</t>
  </si>
  <si>
    <t>Total MC Enrollees, Adult</t>
  </si>
  <si>
    <t>HMO/HIO Capitation Payments</t>
  </si>
  <si>
    <t>PHP Capitation Payments</t>
  </si>
  <si>
    <t>PCCM Capitation Payments</t>
  </si>
  <si>
    <t>Ratio of Capitation Claims to Person-Month Enrollment in MC - HMO/HIO</t>
  </si>
  <si>
    <t>Ratio of Capitation Claims to Person-Month Enrollment in MC - PHP</t>
  </si>
  <si>
    <t>Ratio of Capitation Claims to Person-Month Enrollment in MC - PCCM</t>
  </si>
  <si>
    <t xml:space="preserve">Percent with Reported MC Enrollment Who Have Capitated Payments - HMO/HIO </t>
  </si>
  <si>
    <t xml:space="preserve">Percent with Reported MC Enrollment Who Have Capitated Payments - PHP </t>
  </si>
  <si>
    <t xml:space="preserve">Percent with Reported MC Enrollment Who Have Capitated Payments -PCCM </t>
  </si>
  <si>
    <t>Number of HMO/HIO or PHP Enrollees with Encounter Claims</t>
  </si>
  <si>
    <t>Aged, % Non-Dual FFS Enrollees with IP Claims (MAX TOS = 01)</t>
  </si>
  <si>
    <t>Disabled, % Non-Dual FFS Enrollees with IP Claims (MAX TOS = 01)</t>
  </si>
  <si>
    <t>Child, % Non-Dual FFS Enrollees with IP Claims (MAX TOS = 01)</t>
  </si>
  <si>
    <t>Adult, % Non-Dual FFS Enrollees with IP Claims (MAX TOS = 01)</t>
  </si>
  <si>
    <t>Aged, % Non-Dual FFS Enrollees with Drug Claims (MAX TOS = 16)</t>
  </si>
  <si>
    <t>Disabled, % Non-Dual FFS Enrollees with Drug Claims (MAX TOS = 16)</t>
  </si>
  <si>
    <t>Child, % Non-Dual FFS Enrollees with Drug Claims (MAX TOS = 16)</t>
  </si>
  <si>
    <t>Adult, % Non-Dual FFS Enrollees with Drug Claims (MAX TOS = 16)</t>
  </si>
  <si>
    <t>Aged, % Non-Dual FFS Enrollees with All Other Claims</t>
  </si>
  <si>
    <t>Disabled, % Non-Dual FFS Enrollees with All Other Claims</t>
  </si>
  <si>
    <t>Child, % Non-Dual FFS Enrollees with All Other Claims</t>
  </si>
  <si>
    <t>Adult, % Non-Dual FFS Enrollees with All Other Claims</t>
  </si>
  <si>
    <t>Aged, % FFS Duals with IP Claims (MAX TOS = 01)</t>
  </si>
  <si>
    <t>Disabled,% FFS Duals with IP Claims (MAX TOS = 01)</t>
  </si>
  <si>
    <t>Aged, % FFS Duals with Drug Claims (MAX TOS = 16)</t>
  </si>
  <si>
    <t>Disabled, % FFS Duals with Drug Claims (MAX TOS = 16)</t>
  </si>
  <si>
    <t xml:space="preserve">Aged, % FFS Duals with All Other Claims </t>
  </si>
  <si>
    <t xml:space="preserve">Disabled, % FFS Duals with All Other Claims </t>
  </si>
  <si>
    <t>Aged, % FFS Enrollees with IP Claims (MAX TOS = 01)</t>
  </si>
  <si>
    <t>Disabled, % FFS Enrollees with IP Claims (MAX TOS = 01)</t>
  </si>
  <si>
    <t>Child, % FFS Enrollees with IP Claims (MAX TOS = 01)</t>
  </si>
  <si>
    <t>Adult, % FFS Enrollees with IP Claims (MAX TOS = 01)</t>
  </si>
  <si>
    <t>Aged, % FFS Enrollees with Drug Claims (MAX TOS = 16)</t>
  </si>
  <si>
    <t>Disabled, % FFS Enrollees with Drug Claims (MAX TOS = 16)</t>
  </si>
  <si>
    <t>Child, % FFS Enrollees with Drug Claims (MAX TOS = 16)</t>
  </si>
  <si>
    <t>Adult, % FFS Enrollees with Drug Claims (MAX TOS = 16)</t>
  </si>
  <si>
    <t>Aged, % FFS Enrollees with All Other Claims</t>
  </si>
  <si>
    <t>Disabled, % FFS Enrollees with All Other Claims</t>
  </si>
  <si>
    <t>Child, % FFS Enrollees with All Other Claims</t>
  </si>
  <si>
    <t>Adult, % FFS Enrollees with All Other Claims</t>
  </si>
  <si>
    <t>% NF claims with NF Covered Days</t>
  </si>
  <si>
    <t>Percentage of Disabled Enrollees with Encounter Records, Persons Enrolled in PHP Only or PHP and PCCM only</t>
  </si>
  <si>
    <t>Percentage of Child Enrollees with Encounter Records, Persons Enrolled in PHP Only or PHP and PCCM only</t>
  </si>
  <si>
    <t>Percentage of Adult Enrollees with Encounter Records, Persons Enrolled in PHP Only or PHP and PCCM only</t>
  </si>
  <si>
    <t>Percentage of Dental (MAX TOS = 09) with Encounter Records, Persons Enrolled in PHP Only or PHP and PCCM only</t>
  </si>
  <si>
    <t>Percentage of Home Health (MAX TOS = 13) with Encounter Records, Persons Enrolled in PHP Only or PHP and PCCM only</t>
  </si>
  <si>
    <t>Percentage of Drugs (MAX TOS = 16) with Encounter Records, Persons Enrolled in PHP Only or PHP and PCCM only</t>
  </si>
  <si>
    <t>Percentage of Transportation (MAX TOS = 26) with Encounter Records, Persons Enrolled in PHP Only or PHP and PCCM only</t>
  </si>
  <si>
    <t>Percentage of Personal Care Services (MAX TOS = 30) with Encounter Records, Persons Enrolled in PHP Only or PHP and PCCM only</t>
  </si>
  <si>
    <t>Percentage of Psych Services (MAX TOS = 53) with Encounter Records, Persons Enrolled in PHP Only or PHP and PCCM only</t>
  </si>
  <si>
    <t>Percentage of Unknown (MAX TOS = 99) with Encounter Records, Persons Enrolled in PHP Only or PHP and PCCM only</t>
  </si>
  <si>
    <t>Percentage of All Other (All Other MAX TOS, Excluding Capitation Payments)  with Encounter Records, Persons Enrolled in PHP Only or PHP and PCCM only</t>
  </si>
  <si>
    <t>Percentage of Medicaid Enrollees, Persons Enrolled in PCCM only</t>
  </si>
  <si>
    <t>Percentage of Aged Medicaid Enrollees, Persons Enrolled in PCCM only</t>
  </si>
  <si>
    <t>Percentage of Disabled Medicaid Enrollees, Persons Enrolled in PCCM only</t>
  </si>
  <si>
    <t>Percentage of Child Medicaid Enrollees, Persons Enrolled in PCCM only</t>
  </si>
  <si>
    <t>Percentage of Adult Medicaid Enrollees, Persons Enrolled in PCCM only</t>
  </si>
  <si>
    <t>Total FFS Payments by All Other (Excluding Capitation Payments) Services, Persons Enrolled in HMO or HIO During Year</t>
  </si>
  <si>
    <t>Average FFS Payments by IP (MAX TOS = 01) Services, Persons Enrolled in HMO or HIO During Year</t>
  </si>
  <si>
    <t>Average FFS Payments by Drug (MAX TOS = 16) Services, Persons Enrolled in HMO or HIO During Year</t>
  </si>
  <si>
    <t>Average FFS Payments by All Other (Excluding Capitation Payments) Services, Persons Enrolled in HMO or HIO During Year</t>
  </si>
  <si>
    <t>FFS Expenditures and Users by MAX Program Type, RHC: Number of Users</t>
  </si>
  <si>
    <t>FFS Expenditures and Users by MAX Program Type, FQHC: Number of Users</t>
  </si>
  <si>
    <t>FFS Expenditures and Users by MAX Program Type, IHS: Number of Users</t>
  </si>
  <si>
    <t>FFS Expenditures and Users by MAX Program Type, Section 1915(c) Waiver: Number of Users</t>
  </si>
  <si>
    <t>HCBS Taxonomy Category Nursing: Number of 1915(c) Waiver Users</t>
  </si>
  <si>
    <t>HCBS Taxonomy Category Home Delivered Meals: Number of 1915(c) Waiver Users</t>
  </si>
  <si>
    <t>HCBS Taxonomy Category Rent and Food Expenses for Live-In Caregiver: Number of 1915(c) Waiver Users</t>
  </si>
  <si>
    <t>HCBS Taxonomy Category Home-Based Services: Number of 1915(c) Waiver Users</t>
  </si>
  <si>
    <t>HCBS Taxonomy Category Caregiver Support: Number of 1915(c) Waiver Users</t>
  </si>
  <si>
    <t>HCBS Taxonomy Category Other Mental Health and BHS : Number of 1915(c) Waiver Users</t>
  </si>
  <si>
    <t>HCBS Taxonomy Category Other Health and Therapeutic Services:  Number of 1915(c) Waiver Users</t>
  </si>
  <si>
    <t>HCBS Taxonomy Category Services Supporting Participant Direction: Number of 1915(c) Waiver Users</t>
  </si>
  <si>
    <t>HCBS Taxonomy Category Participant Training: Number of 1915(c) Waiver Users</t>
  </si>
  <si>
    <t>HCBS Taxonomy Category Equipment, Technology, and Modifications: Number of 1915(c) Waiver Users</t>
  </si>
  <si>
    <t>HCBS Taxonomy Category Non-Medical Transportation: Number of 1915(c) Waiver Users</t>
  </si>
  <si>
    <t>HCBS Taxonomy Category Community Transition Services: Number of 1915(c) Waiver Users</t>
  </si>
  <si>
    <t>HCBS Taxonomy Category Other Services: Number of 1915(c) Waiver Users</t>
  </si>
  <si>
    <t>HCBS Taxonomy Category Unknown: Number of 1915(c) Waiver Users</t>
  </si>
  <si>
    <t>Count of Aged Enrollees, Persons Ever Enrolled in HMO or HIO During Year</t>
  </si>
  <si>
    <t>Count of Disabled Enrollees, Persons Ever Enrolled in HMO or HIO During Year</t>
  </si>
  <si>
    <t>Count of Child Enrollees, Persons Ever Enrolled in HMO or HIO During Year</t>
  </si>
  <si>
    <t>Count of Adult Enrollees, Persons Ever Enrolled in HMO or HIO During Year</t>
  </si>
  <si>
    <t>Percentage of Medicaid Enrollees, Persons Ever Enrolled in HMO or HIO During Year</t>
  </si>
  <si>
    <t>Percentage of Aged Medicaid Enrollees, Persons Ever Enrolled in HMO or HIO During Year</t>
  </si>
  <si>
    <t>Percentage of Disabled Medicaid Enrollees, Persons Ever Enrolled in HMO or HIO During Year</t>
  </si>
  <si>
    <t>Percentage of Child Medicaid Enrollees, Persons Ever Enrolled in HMO or HIO During Year</t>
  </si>
  <si>
    <t>Percentage of Adult Medicaid Enrollees, Persons Ever Enrolled in HMO or HIO During Year</t>
  </si>
  <si>
    <t>Total Ever Enrolled in HMO/HIO Person-Years of Enrollment, Persons Ever Enrolled in HMO or HIO During Year</t>
  </si>
  <si>
    <t>Total Capitation Payments, Persons Ever Enrolled in HMO or HIO During Year</t>
  </si>
  <si>
    <t>Total FFS Payments, Persons Ever Enrolled in HMO or HIO During Year</t>
  </si>
  <si>
    <t>Total FFS Payments by IP (MAX TOS = 01) Services, Persons Ever Enrolled in HMO or HIO During Year</t>
  </si>
  <si>
    <t>Total FFS Payments by Drug (MAX TOS = 16) Services, Persons Ever Enrolled in HMO or HIO During Year</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</si>
  <si>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</si>
  <si>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</si>
  <si>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</si>
  <si>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</si>
  <si>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</si>
  <si>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</si>
  <si>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</si>
  <si>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</si>
  <si>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</si>
  <si>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</si>
  <si>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</si>
  <si>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</si>
  <si>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</si>
  <si>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</si>
  <si>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</si>
  <si>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</si>
  <si>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</si>
  <si>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</si>
  <si>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</si>
  <si>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</si>
  <si>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</si>
  <si>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</si>
  <si>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</si>
  <si>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</si>
  <si>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</si>
  <si>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</si>
  <si>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</si>
  <si>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</si>
  <si>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</si>
  <si>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</si>
  <si>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</si>
  <si>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</si>
  <si>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</si>
  <si>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</si>
  <si>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</si>
  <si>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</si>
  <si>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</si>
  <si>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</si>
  <si>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</si>
  <si>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</si>
  <si>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</si>
  <si>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</si>
  <si>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</si>
  <si>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</si>
  <si>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</si>
  <si>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</si>
  <si>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</si>
  <si>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</si>
  <si>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</si>
  <si>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</si>
  <si>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TOS, IP: Number of Users</t>
  </si>
  <si>
    <t>FFS Expenditures and Users by MAX TOS, MH Aged: Total Medicaid Paid (MAX TOS = 02)</t>
  </si>
  <si>
    <t>FFS Expenditures and Users by MAX TOS, MH Aged: Number of Users</t>
  </si>
  <si>
    <t>FFS Expenditures and Users by MAX TOS, IP Psych, Age &lt; 21: Total Medicaid Paid (MAX TOS = 04)</t>
  </si>
  <si>
    <t>FFS Expenditures and Users by MAX TOS, IP Psych, Age &lt; 21: Number of Users</t>
  </si>
  <si>
    <t>FFS Expenditures and Users by MAX TOS, ICF/IID: Total Medicaid Paid (MAX TOS = 05)</t>
  </si>
  <si>
    <t>FFS Expenditures and Users by MAX TOS, ICF/IID: Number of Users</t>
  </si>
  <si>
    <t>FFS Expenditures and Users by MAX TOS, NF: Total Medicaid Paid (MAX TOS = 07)</t>
  </si>
  <si>
    <t>FFS Expenditures and Users by MAX TOS, NF: Number of Users</t>
  </si>
  <si>
    <t>FFS Expenditures and Users by MAX TOS, Physician: Total Medicaid Paid (MAX TOS = 08)</t>
  </si>
  <si>
    <t>FFS Expenditures and Users by MAX TOS, Physician: Number of Users</t>
  </si>
  <si>
    <t>FFS Expenditures and Users by MAX TOS, Dental: Total Medicaid Paid (MAX TOS = 09)</t>
  </si>
  <si>
    <t>FFS Expenditures and Users by MAX TOS, Dental: Number of Users</t>
  </si>
  <si>
    <t>FFS Expenditures and Users by MAX TOS, Other Practitioner: Total Medicaid Paid (MAX TOS = 10)</t>
  </si>
  <si>
    <t>FFS Expenditures and Users by MAX TOS, Other Practitioner: Number of Users</t>
  </si>
  <si>
    <t>FFS Expenditures and Users by MAX TOS, Outpatient: Total Medicaid Paid (MAX TOS = 11)</t>
  </si>
  <si>
    <t>FFS Expenditures and Users by MAX TOS, Outpatient: Number of Users</t>
  </si>
  <si>
    <t>FFS Expenditures and Users by MAX TOS, Clinic: Total Medicaid Paid (MAX TOS = 12)</t>
  </si>
  <si>
    <t>FFS Expenditures and Users by MAX TOS, Clinic: Number of Users</t>
  </si>
  <si>
    <t>FFS Expenditures and Users by MAX TOS, Home Health: Total Medicaid Paid (MAX TOS = 13)</t>
  </si>
  <si>
    <t>FFS Expenditures and Users by MAX TOS, Home Health: Number of Users</t>
  </si>
  <si>
    <t>FFS Expenditures and Users by MAX TOS, Lab/Xray: Total Medicaid Paid (MAX TOS = 15)</t>
  </si>
  <si>
    <t>FFS Expenditures and Users by MAX TOS, Lab/Xray: Number of Users</t>
  </si>
  <si>
    <t>FFS Expenditures and Users by MAX TOS, Drugs: Total Medicaid Paid (MAX TOS = 16)</t>
  </si>
  <si>
    <t>FFS Expenditures and Users by MAX TOS, Drugs: Number of Users</t>
  </si>
  <si>
    <t>FFS Expenditures and Users by MAX TOS, Other Services: Total Medicaid Paid (MAX TOS = 19)</t>
  </si>
  <si>
    <t>FFS Expenditures and Users by MAX TOS, Other Services: Number of Users</t>
  </si>
  <si>
    <t>FFS Expenditures and Users by MAX TOS, Transportation: Total Medicaid Paid (MAX TOS = 26)</t>
  </si>
  <si>
    <t>FFS Expenditures and Users by MAX TOS, Transportation: Number of Users</t>
  </si>
  <si>
    <t>FFS Expenditures and Users by MAX TOS, Personal Care Services: Total Medicaid Paid (MAX TOS = 30)</t>
  </si>
  <si>
    <t>FFS Expenditures and Users by MAX TOS, Personal Care Services: Number of Users</t>
  </si>
  <si>
    <t>FFS Expenditures and Users by MAX TOS, Targeted Case Management: Total Medicaid Paid (MAX TOS = 31)</t>
  </si>
  <si>
    <t>FFS Expenditures and Users by MAX TOS, Targeted Case Management: Number of Users</t>
  </si>
  <si>
    <t>FFS Expenditures and Users by MAX TOS, Rehabilitation Services: Total Medicaid Paid (MAX TOS = 33)</t>
  </si>
  <si>
    <t>FFS Expenditures and Users by MAX TOS, Rehabilitation Services: Number of Users</t>
  </si>
  <si>
    <t>FFS Expenditures and Users by MAX TOS, PT/OT/Speech/Hearing: Total Medicaid Paid (MAX TOS = 34)</t>
  </si>
  <si>
    <t>FFS Expenditures and Users by MAX TOS, PT/OT/Speech/Hearing: Number of Users</t>
  </si>
  <si>
    <t>FFS Expenditures and Users by MAX TOS, Hospice: Total Medicaid Paid (MAX TOS = 35)</t>
  </si>
  <si>
    <t>FFS Expenditures and Users by MAX TOS, Hospice: Number of Users</t>
  </si>
  <si>
    <t>FFS Expenditures and Users by MAX TOS, Nurse Practitioner: Total Medicaid Paid (MAX TOS = 37)</t>
  </si>
  <si>
    <t>FFS Expenditures and Users by MAX TOS, Nurse Practitioner: Number of Users</t>
  </si>
  <si>
    <t>FFS Expenditures and Users by MAX TOS, Private Duty Nursing: Total Medicaid Paid (MAX TOS = 38)</t>
  </si>
  <si>
    <t>FFS Expenditures and Users by MAX TOS, Private Duty Nursing: Number of Users</t>
  </si>
  <si>
    <t>FFS Expenditures and Users by MAX TOS, Durable Medical Equipment: Total Medicaid Paid (MAX TOS = 51)</t>
  </si>
  <si>
    <t>FFS Expenditures and Users by MAX TOS, Durable Medical Equipment: Number of Users</t>
  </si>
  <si>
    <t>FFS Expenditures and Users by MAX TOS, Residential Care: Total Medicaid Paid (MAX TOS = 52)</t>
  </si>
  <si>
    <t>FFS Expenditures and Users by MAX TOS, Residential Care: Number of Users</t>
  </si>
  <si>
    <t>FFS Expenditures and Users by MAX TOS, Psych Services: Total Medicaid Paid (MAX TOS = 53)</t>
  </si>
  <si>
    <t>FFS Expenditures and Users by MAX TOS, Psych Services: Number of Users</t>
  </si>
  <si>
    <t>FFS Expenditures and Users by MAX TOS, Adult Day Care: Total Medicaid Paid (MAX TOS = 54)</t>
  </si>
  <si>
    <t>FFS Expenditures and Users by MAX TOS, Adult Day Care: Number of Users</t>
  </si>
  <si>
    <t>FFS Expenditures and Users by MAX Program Type, FP: Number of Users</t>
  </si>
  <si>
    <t>BLANK</t>
  </si>
  <si>
    <t>2009
Value</t>
  </si>
  <si>
    <t>2010
Value</t>
  </si>
  <si>
    <t>Cross Year Within Expected Range</t>
  </si>
  <si>
    <t>% NF claims with NF Covered Days &gt; 0</t>
  </si>
  <si>
    <t>% Claims with NF Services (MAX TOS = 07)</t>
  </si>
  <si>
    <t>% Claims with ICF/IID Services (MAX TOS = 05)</t>
  </si>
  <si>
    <t>% Claims with MH Aged Services (MAX TOS = 02)</t>
  </si>
  <si>
    <t>% Claims with IP Psych, Age &lt; 21 Services (MAX TOS = 04)</t>
  </si>
  <si>
    <t>% HMO or PACE Capitation Claims with HMO or PACE  Enrollment and Matching Plan ID</t>
  </si>
  <si>
    <t>% HMO or PACE Capitation Claims with PHP Enrollment and Matching Plan ID</t>
  </si>
  <si>
    <t>% HMO or PACE Capitation Claims with PCCM Enrollment and Matching Plan ID</t>
  </si>
  <si>
    <t>% HMO or PACE Capitation Claims with Unknown Enrollment (Plan IDs did not match)</t>
  </si>
  <si>
    <t>% PHP Capitation Claims with Dental PHP Enrollment and Matching Plan ID</t>
  </si>
  <si>
    <t>% PHP Capitation Claims with BHO PHP Enrollment and Matching Plan ID</t>
  </si>
  <si>
    <t>% PHP Capitation Claims with Prenatal PHP Enrollment and Matching Plan ID</t>
  </si>
  <si>
    <t>% PHP Capitation Claims with LTC PHP Enrollment and Matching Plan ID</t>
  </si>
  <si>
    <t>% PHP Capitation Claims with Other PHP Enrollment and Matching Plan ID</t>
  </si>
  <si>
    <t>% PHP Capitation Claims with PHP Enrollment and Matching Plan ID</t>
  </si>
  <si>
    <t>% PHP Capitation Claims with HMO or PACE Enrollment and Matching Plan ID</t>
  </si>
  <si>
    <t>% PHP Capitation Claims with PCCM Enrollment and Matching Plan ID</t>
  </si>
  <si>
    <t>% PHP Capitation Claims with Unknown Enrollment (Plan IDs did not match)</t>
  </si>
  <si>
    <t>% PCCM Capitation Claims with PCCM Enrollment and Matching Plan ID</t>
  </si>
  <si>
    <t>% PCCM Capitation Claims with HMO or PACE Enrollment and Matching Plan ID</t>
  </si>
  <si>
    <t>% PCCM Capitation Claims with PHP Enrollment and Matching Plan ID</t>
  </si>
  <si>
    <t>% PCCM Capitation Claims with Unknown Enrollment (Plan IDs did not match)</t>
  </si>
  <si>
    <t xml:space="preserve">% Claims with Physician Services (MAX TOS = 08) </t>
  </si>
  <si>
    <t xml:space="preserve">% Claims with Other Practitioner Services (MAX TOS = 10) </t>
  </si>
  <si>
    <t>% Claims with Medispan Drug Classification</t>
  </si>
  <si>
    <t>% Claims with Generic Therapeutic Class Drug Classification</t>
  </si>
  <si>
    <t>% Claims with Specific Therapeutic Class Drug Classification</t>
  </si>
  <si>
    <t># Child (Age &lt; 19 Years) with Any M-CHIP Enrollment</t>
  </si>
  <si>
    <t>% Enrollees with 12 Months Enrollment</t>
  </si>
  <si>
    <t>% Aged Enrollees with 12 Months Enrollment</t>
  </si>
  <si>
    <t>% Disabled Enrollees with 12 Months Enrollment</t>
  </si>
  <si>
    <t>% Adult Enrollees with 12 Months Enrollment</t>
  </si>
  <si>
    <t>June - % EDB Duals with Part A/B Medicare</t>
  </si>
  <si>
    <t xml:space="preserve">June - % EDB Dualswith Part B Medicare only </t>
  </si>
  <si>
    <t xml:space="preserve">June - % EDB Duals with Part A Medicare only </t>
  </si>
  <si>
    <t># of Enrollees with Full Scope Benefits (RBF = 1)</t>
  </si>
  <si>
    <t># Person-Years for Enrollees with Full Scope Benefits (RBF = 1)</t>
  </si>
  <si>
    <t># of Enrollees with ONLY Alien Benefits (RBF = 2)</t>
  </si>
  <si>
    <t># of Enrollees with Alien Benefits (RBF = 2)</t>
  </si>
  <si>
    <t># Person-Years for Enrollees with Alien Benefits (RBF = 2)</t>
  </si>
  <si>
    <t># of EDB Duals Enrollees with ONLY Medicare Cost Sharing Benefits (RBF = 3)</t>
  </si>
  <si>
    <t># of EDB Duals Enrollees with Medicare Cost Sharing Benefits (RBF = 3)</t>
  </si>
  <si>
    <t># Person-Years for of EDB Duals Enrollees with Medicare Cost Sharing Benefits (RBF = 3)</t>
  </si>
  <si>
    <t># of Enrollees with Pregnancy-Related Benefits (RBF = 4)</t>
  </si>
  <si>
    <t># Person-Years for Enrollees with Pregnancy-Related Benefits (RBF = 4)</t>
  </si>
  <si>
    <t># of Enrollees with Other Benefits (RBF = 5)</t>
  </si>
  <si>
    <t># of Enrollees with ONLY Family Planning Only Benefits (RBF = 6)</t>
  </si>
  <si>
    <t># of Enrollees with Family Planning Only Benefits (RBF = 6)</t>
  </si>
  <si>
    <t># of Enrollees with Benchmark-Equivalent Benefits (RBF = 7)</t>
  </si>
  <si>
    <t># of Enrollees with Money Follows the Person Benefits (RBF = 8)</t>
  </si>
  <si>
    <t># of Enrollees with PRTF Benefits (RBF = A)</t>
  </si>
  <si>
    <t># of Enrollees with ONLY Assistance with Purchase of MC Coverage (RBF = W)</t>
  </si>
  <si>
    <t># of Enrollees with Assistance with Purchase of MC Coverage (RBF = W)</t>
  </si>
  <si>
    <t># of Enrollees with ONLY Prescription Drug Benefits (May Have a Month or More of RBF = 3) (RBF = X, Y, or Z)</t>
  </si>
  <si>
    <t># of Enrollees with Prescription Drug Benefits (RBF = X, Y, or Z)</t>
  </si>
  <si>
    <t># of Enrollees with ONLY Prescription Drug Benefits Who Are EDB Duals (RBF = X, Y, or Z)</t>
  </si>
  <si>
    <t># of Enrollees with ONLY Very Restricted Benefits (RBF = 2, 3, 6, W, X, Y, or Z)</t>
  </si>
  <si>
    <t># Person-Years for Enrollees with Other Benefits (RBF = 5)</t>
  </si>
  <si>
    <t># Person-Years for Enrollees with Family Planning Only Benefits (RBF = 6)</t>
  </si>
  <si>
    <t># Person-Years for Enrollees with Benchmark-Equivalent Benefits (RBF = 7)</t>
  </si>
  <si>
    <t># Person-Years for Enrollees with Money Follows the Person Benefits (RBF = 8)</t>
  </si>
  <si>
    <t># Person-Years for Enrollees with PRTF Benefits (RBF = A)</t>
  </si>
  <si>
    <t># Person-Years for Enrollees with Health Opportunity Account Benefits (RBF = B)</t>
  </si>
  <si>
    <t># Person-Years for Enrollees with Assistance with Purchase of MC Coverage (RBF = W)</t>
  </si>
  <si>
    <t># Person-Years for Enrollees with Prescription Drug Benefits (RBF = X, Y, or Z)</t>
  </si>
  <si>
    <t>% Enrollees with Family Planning Only Benefits Who Are Male (RBF = 6)</t>
  </si>
  <si>
    <t>Medicaid Paid - 25th Percentile</t>
  </si>
  <si>
    <t xml:space="preserve">Medicaid Paid - 50th Percentile (Median) </t>
  </si>
  <si>
    <t xml:space="preserve">Medicaid Paid - 75th Percentile </t>
  </si>
  <si>
    <t>Medicaid Paid - 95th Percentile</t>
  </si>
  <si>
    <t>Medicaid Paid - 99th Percentile</t>
  </si>
  <si>
    <t>HCBS Taxonomy Category Case Management: Number of 1915(c) Waiver Users</t>
  </si>
  <si>
    <t>HCBS Taxonomy Category Round-the-Clock Services: Number of 1915(c) Waiver Users</t>
  </si>
  <si>
    <t>HCBS Taxonomy Category Supported Employment: Number of 1915(c) Waiver Users</t>
  </si>
  <si>
    <t>HCBS Taxonomy Category Day Services: Number of 1915(c) Waiver Users</t>
  </si>
  <si>
    <t>Total Capitation Payments, Persons Enrolled in PCCM only</t>
  </si>
  <si>
    <t>Count of Enrollees, Persons Enrolled in PCCM only</t>
  </si>
  <si>
    <t>Count of Enrollees, Persons Ever Enrolled in HMO or HIO During Year</t>
  </si>
  <si>
    <t>30% (+/-)</t>
  </si>
  <si>
    <t>10% (+/-)</t>
  </si>
  <si>
    <t>15% (+/-)</t>
  </si>
  <si>
    <t xml:space="preserve">N/A </t>
  </si>
  <si>
    <t>Cross Year Within Range</t>
  </si>
  <si>
    <t>Cross Year Expected Range</t>
  </si>
  <si>
    <t>Abbreviations and Acronyms in the Validation Tables</t>
  </si>
  <si>
    <t>Psych = Psychiatric</t>
  </si>
  <si>
    <t>Tech = Technologically</t>
  </si>
  <si>
    <t>Acronyms</t>
  </si>
  <si>
    <t>AAA = Social Security area number (first 3 digits of a Social Security number)</t>
  </si>
  <si>
    <t>AFDC = Aid to Families with Dependent Children</t>
  </si>
  <si>
    <t xml:space="preserve">AFDC-U = Aid to Families with Dependent Children for Unemployed parents </t>
  </si>
  <si>
    <t>ASD = Autism Spectrum Disorder</t>
  </si>
  <si>
    <t>BHO = Behavioral Health Organization</t>
  </si>
  <si>
    <t>BHS = Behavioral Health Services</t>
  </si>
  <si>
    <t>CLTC = Community Long Term Care</t>
  </si>
  <si>
    <t>CPT-4 = Current Procedural Terminology, 4th Edition</t>
  </si>
  <si>
    <t>CY = Calendar Year</t>
  </si>
  <si>
    <t>DOB = Date of Birth</t>
  </si>
  <si>
    <t>EDB = Medicare Enrollment Database</t>
  </si>
  <si>
    <t>EDB Dual = Enrollment Database Dual status (annual)</t>
  </si>
  <si>
    <t>EL = Eligibility</t>
  </si>
  <si>
    <t>FFS = Fee for Service</t>
  </si>
  <si>
    <t>FP = Family Planning</t>
  </si>
  <si>
    <t>FQHC = Federally Qualified Health Center</t>
  </si>
  <si>
    <t>GG = Social Security Group number (middle 2 digits of a Social Security number)</t>
  </si>
  <si>
    <t>HCBS = Home and Community Based Services</t>
  </si>
  <si>
    <t>HCPCS = Health Care Common Procedure Coding System</t>
  </si>
  <si>
    <t>HGT = High Group Test</t>
  </si>
  <si>
    <t>HIC = Health Insurance Claim number</t>
  </si>
  <si>
    <t>HIFA = Health Insurance Flexibility and Accountability</t>
  </si>
  <si>
    <t>HIO = Health Insuring Organization</t>
  </si>
  <si>
    <t>HIV/AIDS = Human Immunodeficiency Virus/Acquired Immunodeficiency Syndrome</t>
  </si>
  <si>
    <t>HMO = Health Maintenance Organization</t>
  </si>
  <si>
    <t>ICF/IID = Intermediate Care Facility for Individuals with Intellectual Disabilities</t>
  </si>
  <si>
    <t>ICD-9-CM = International Classification of Diseases, 9th Edition</t>
  </si>
  <si>
    <t>ID = Identifier</t>
  </si>
  <si>
    <t>ID/DD = Intellectual Disability/Development Disability</t>
  </si>
  <si>
    <t>IHS = Indian Health Service</t>
  </si>
  <si>
    <t>ILTC = Institutional Long Term Care</t>
  </si>
  <si>
    <t>IP = Inpatient hospital claims file; Inpatient</t>
  </si>
  <si>
    <t>LT = Institutionalized Long Term care claims file</t>
  </si>
  <si>
    <t>LTC = Long Term Care</t>
  </si>
  <si>
    <t>MAX = Medicaid Analytic Extract</t>
  </si>
  <si>
    <t>MAX TOS = Medicaid Analytic Extract Type of Service</t>
  </si>
  <si>
    <t>MC = Managed Care</t>
  </si>
  <si>
    <t>MH = Mental Hospital</t>
  </si>
  <si>
    <t>MI/SED = Mental Illness/Serious Emotional Disturbance</t>
  </si>
  <si>
    <t>MSIS = Medicaid Statistical Information System</t>
  </si>
  <si>
    <t>M-CHIP = Medicaid State Children's Health Insurance Program</t>
  </si>
  <si>
    <t>N/A = Not Applicable or Not Available</t>
  </si>
  <si>
    <t>NDC = National Drug Code</t>
  </si>
  <si>
    <t>NF = Nursing Facility</t>
  </si>
  <si>
    <t>NPI = National Provider Identifier</t>
  </si>
  <si>
    <t>OT = Other, Non-institutional claims file; Occupational Therapy</t>
  </si>
  <si>
    <t>PACE = Program of All-Inclusive Care for the Elderly</t>
  </si>
  <si>
    <t>PCCM = Primary Care Case Management</t>
  </si>
  <si>
    <t>PHP = Prepaid Health Plan</t>
  </si>
  <si>
    <t>POS = Place of Service</t>
  </si>
  <si>
    <t>PRTF = Psychiatric Residential Treatment Facilities</t>
  </si>
  <si>
    <t>PT = Physical Therapy</t>
  </si>
  <si>
    <t>RBF = Restricted Benefits Flag</t>
  </si>
  <si>
    <t>SSA = Social Security Administration</t>
  </si>
  <si>
    <t>SSN = Social Security Number</t>
  </si>
  <si>
    <t>UB-92 = Universal Billing 1992</t>
  </si>
  <si>
    <t>QDWI = Qualified Disabled and Working Individuals</t>
  </si>
  <si>
    <t>QI-1 = Qualified Individuals 1</t>
  </si>
  <si>
    <t>QI-2 = Qualified Individuals 2</t>
  </si>
  <si>
    <t>QMB = Qualified Medicare Beneficiary</t>
  </si>
  <si>
    <t>RHC = Rural Health Clinic</t>
  </si>
  <si>
    <t>RX = Prescription drug claims file</t>
  </si>
  <si>
    <t>SLMB = Specified Low-Income Medicare Beneficiary</t>
  </si>
  <si>
    <t>S-CHIP = State-financed State Children's Health Insurance Program</t>
  </si>
  <si>
    <t>SCHIP = SCHIP code</t>
  </si>
  <si>
    <t>SSSS = Social Security Serial number (last 4 digits of a Social Security number)</t>
  </si>
  <si>
    <t>TANF = Temporary Assistance for Needy Families</t>
  </si>
  <si>
    <t>TOS = Type of Service</t>
  </si>
  <si>
    <t>TPL = Third Party Liability</t>
  </si>
  <si>
    <t>% Stays with NPI (Not 0, 8 or 9 filled)</t>
  </si>
  <si>
    <t>% Stays with Provider Taxonomy  (Not 0, 8 or 9 filled)</t>
  </si>
  <si>
    <t>FFS Stays - Average Medicaid Paid, Adjusted Stays (Include $0)</t>
  </si>
  <si>
    <t>Average Medicaid Paid for Stays with Missing Medicaid Eligibility and &gt; $0 Paid (Excludes S-CHIP Only)</t>
  </si>
  <si>
    <t># of Stays with &gt; $1 Million Paid</t>
  </si>
  <si>
    <t>% Section 1915(c) Waiver Stays (Program Type = 6 or 7)</t>
  </si>
  <si>
    <t>Total Medicaid Paid among Section 1915(c) Waiver Claims (Program Type = 6 or 7)</t>
  </si>
  <si>
    <t>Average Medicaid Paid (Stays with &gt; $0 Paid)</t>
  </si>
  <si>
    <t>Average Medicaid Paid per Covered Day (&gt; $0 Paid and &gt; 0 Days)</t>
  </si>
  <si>
    <t>Average TPL Paid for Stays with TPL</t>
  </si>
  <si>
    <t>Average # of UB-92 Accomodation Codes (&gt; 0 codes)</t>
  </si>
  <si>
    <t>Average # of UB-92 Ancillary Codes (&gt; 0 codes)</t>
  </si>
  <si>
    <t>Average Length of Stay</t>
  </si>
  <si>
    <t>Average Covered Days (&gt; 0 Days)</t>
  </si>
  <si>
    <t>Average # of Diagnosis Codes (&gt; 0 codes)</t>
  </si>
  <si>
    <t>% Stays with Primary Diagnosis Code Length = 3</t>
  </si>
  <si>
    <t>% Stays with Primary Diagnosis Code Length = 4</t>
  </si>
  <si>
    <t>% Stays with Primary Diagnosis Code Length = 5</t>
  </si>
  <si>
    <t>Average # of Procedure Codes (&gt; 0 codes)</t>
  </si>
  <si>
    <t>% Stays with Procedure Code with ICD-9-CM Indicator</t>
  </si>
  <si>
    <t xml:space="preserve">Average Length of Stay </t>
  </si>
  <si>
    <t>% Family Planning Stays (Program Type = 2)</t>
  </si>
  <si>
    <t>% Claims with NPI (Not 0, 8 or 9 filled)</t>
  </si>
  <si>
    <t>% Claims with Provider Taxonomy  (Not 0, 8 or 9 filled)</t>
  </si>
  <si>
    <t>Average Medicaid Paid for Claims with Missing Medicaid Eligibility and &gt; $0 Paid (Excludes S-CHIP Only)</t>
  </si>
  <si>
    <t>% Section 1915(c) Waiver Claims (Program Type = 6 or 7)</t>
  </si>
  <si>
    <t>Average Medicaid Paid (Claims with &gt; $0 Paid) per Covered Day for  NF (MAX TOS = 07) Services</t>
  </si>
  <si>
    <t>Average Medicaid Paid (Claims with &gt; $0 Paid) per Covered Day for  ICF/IID (MAX TOS = 05) Services</t>
  </si>
  <si>
    <t>Average Medicaid Paid (Claims with &gt; $0 Paid) per Covered Day for  MH Aged (MAX TOS = 02) Services</t>
  </si>
  <si>
    <t>Average Medicaid Paid (Claims with &gt; $0 Paid) per Covered Day for  IP Psych, Age &lt; 21 (MAX TOS = 04) Services</t>
  </si>
  <si>
    <t>Average days for NF claims with Covered Days</t>
  </si>
  <si>
    <t>Average days for ICF/IID claims with Covered Days</t>
  </si>
  <si>
    <t>Average days for MH Aged claims with Covered Days</t>
  </si>
  <si>
    <t>Average days for IP Psych, Age &lt; 21 Claims with Covered Days</t>
  </si>
  <si>
    <t>% Claims with Primary Diagnosis Code Length = 3</t>
  </si>
  <si>
    <t>% Claims with Primary Diagnosis Code Length = 4</t>
  </si>
  <si>
    <t>% Claims with Primary Diagnosis Code Length = 5</t>
  </si>
  <si>
    <t>Average Medicaid Paid (Claims with &gt; $0 Paid)</t>
  </si>
  <si>
    <t>Average days for NF claims with Covered Days &gt; 0</t>
  </si>
  <si>
    <t>Average days for ICF/IID claims with Covered Days &gt; 0</t>
  </si>
  <si>
    <t>Average days for MH Aged claims with Covered Days  &gt; 0</t>
  </si>
  <si>
    <t>Average days for IP Psych, Age &lt; 21 Claims with Covered Days  &gt; 0</t>
  </si>
  <si>
    <t xml:space="preserve">% Capitation Claims </t>
  </si>
  <si>
    <t>% Claims with NPI (Not 0, 8, or 9 filled, Excluding Capitation Claims)</t>
  </si>
  <si>
    <t>% Claims with Provider Taxonomy  (Not 0, 8, or 9 filled, Excluding Capitation Claims)</t>
  </si>
  <si>
    <t>FFS Claims - Average Medicaid Paid, Adjusted Claims (Include $0)</t>
  </si>
  <si>
    <t>Average Medicaid Paid per HMO Capitation Claim</t>
  </si>
  <si>
    <t>Average Medicaid Paid per PHP Capitation Claim</t>
  </si>
  <si>
    <t>Average Medicaid Paid per PCCM Capitation Claim</t>
  </si>
  <si>
    <t>% Waiver Claims (Program Type = 6 or 7) with Span Bill</t>
  </si>
  <si>
    <t>% CLTC Claims (Excluding CLTC flag = 16-20) with Span Bill</t>
  </si>
  <si>
    <t>% Claims with Place of Service = Office (POS Code = 11)</t>
  </si>
  <si>
    <t>% Claims with Place of Service = Home (POS Code = 12)</t>
  </si>
  <si>
    <t>% Claims with Place of Service = Hospital (POS Code = 21)</t>
  </si>
  <si>
    <t>% Claims with Place of Service = Nursing Facility (POS Code = 32)</t>
  </si>
  <si>
    <t>% Claims with Place of Service = Inpatient Psychiatric (POS Code = 51)</t>
  </si>
  <si>
    <t>% Claims with Place of Service = Psychiatric Residential (POS Code = 56)</t>
  </si>
  <si>
    <t>% Claims with Place of Service = Emergency Room (POS Code = 23)</t>
  </si>
  <si>
    <t>% Claims with Place of Service = Outpatient (POS Code = 22)</t>
  </si>
  <si>
    <t>% Claims with Place of Service = Unknown/Other (POS Code = 99)</t>
  </si>
  <si>
    <t>Average TPL Paid for Claims with TPL</t>
  </si>
  <si>
    <t xml:space="preserve">Average Medicaid Paid (Claims with &gt; $0 Paid) </t>
  </si>
  <si>
    <t>Average Medicaid Paid (Claims with &gt; $0 Paid) for Physician Services (MAX TOS = 08 )</t>
  </si>
  <si>
    <t xml:space="preserve">Average Medicaid Paid (Claims with &gt; $0 Paid) for Dental Services (MAX TOS = 09) </t>
  </si>
  <si>
    <t>Average Medicaid Paid (Claims with &gt; $0 Paid) for Other Practitioner Services (MAX TOS = 10)</t>
  </si>
  <si>
    <t>Average Medicaid Paid (Claims with &gt; $0 Paid) for  Outpatient Services (MAX TOS = 11)</t>
  </si>
  <si>
    <t>Average Medicaid Paid (Claims with &gt; $0 Paid) for Clinic Services (MAX TOS = 12)</t>
  </si>
  <si>
    <t>Average Medicaid Paid (Claims with &gt; $0 Paid) for Home Health Services (MAX TOS = 13)</t>
  </si>
  <si>
    <t>Average Medicaid Paid (Claims with &gt; $0 Paid) for Lab/Xray Services (MAX TOS = 15)</t>
  </si>
  <si>
    <t>Average Medicaid Paid (Claims with &gt; $0 Paid) for Drugs (MAX TOS = 16)</t>
  </si>
  <si>
    <t>Average Medicaid Paid (Claims with &gt; $0 Paid) for Other Services (MAX TOS = 19)</t>
  </si>
  <si>
    <t>Average Medicaid Paid (Claims with &gt; $0 Paid) for Durable Medical Equipment (MAX TOS = 51)</t>
  </si>
  <si>
    <t>Average Medicaid Paid (Claims with &gt; $0 Paid) for Transportation Services (MAX TOS = 26)</t>
  </si>
  <si>
    <t>Average Medicaid Paid (Claims with &gt; $0 Paid) for Personal Care Services (MAX TOS = 30)</t>
  </si>
  <si>
    <t xml:space="preserve">Average Medicaid Paid (Claims with &gt; $0 Paid) for Targeted Case Management (MAX TOS = 31) </t>
  </si>
  <si>
    <t>Average Medicaid Paid (Claims with &gt; $0 Paid) for Rehabilitation Services (MAX TOS = 33)</t>
  </si>
  <si>
    <t>Average Medicaid Paid (Claims with &gt; $0 Paid) for PT/OT/Hearing/Speech Services (MAX TOS = 34)</t>
  </si>
  <si>
    <t>Average Medicaid Paid (Claims with &gt; $0 Paid) for Hospice Services (MAX TOS = 35)</t>
  </si>
  <si>
    <t>Average Medicaid Paid (Claims with &gt; $0 Paid) for Residential Care Services (MAX TOS = 52)</t>
  </si>
  <si>
    <t>Average Medicaid Paid (Claims with &gt; $0 Paid) for Psychiatric Services (MAX TOS = 53)</t>
  </si>
  <si>
    <t>Average Medicaid Paid (Claims with &gt; $0 Paid) for Adult Day Care (MAX TOS = 54)</t>
  </si>
  <si>
    <t>% Claims with Program Type = Family Planning (Program Type = 2)</t>
  </si>
  <si>
    <t>% Claims with Program Type = Rural Health Clinic (Program Type = 3)</t>
  </si>
  <si>
    <t>% Claims with Program Type = Federally Qualified Health Center (Program Type = 4)</t>
  </si>
  <si>
    <t>% Claims with Program Type = Indian Health Services (Program Type = 5)</t>
  </si>
  <si>
    <t>% Claims with Program Type = Home and Community Based Waiver (Program Type = 6 or 7)</t>
  </si>
  <si>
    <t>% Claims with Program Type =  Home and Community Based Waiver (Program Type = 6 or 7) with HCBS Taxonomy</t>
  </si>
  <si>
    <t>Average Expenditures - Family Planning  (Program Type = 2)</t>
  </si>
  <si>
    <t>Average Expenditures - Rural Health Clinic (Program Type = 3)</t>
  </si>
  <si>
    <t>Average Expenditures - Federally Qualified Health Center (Program Type = 4)</t>
  </si>
  <si>
    <t>Average Expenditures - Indian Health Services (Program Type = 5)</t>
  </si>
  <si>
    <t>Average Expenditures - Home and Community Based Waiver (Program Type = 6 or 7)</t>
  </si>
  <si>
    <t>Average Expenditures - Home and Community Based Waiver (Program Type = 6 or 7) with HCBS Taxonomy</t>
  </si>
  <si>
    <t>% Claims with Primary Diagnosis Code with Secondary Diagnosis Code</t>
  </si>
  <si>
    <t>% Waiver Claims (Program Type = 6 or 7) with Procedure Code</t>
  </si>
  <si>
    <t>% CLTC Claims (Excluding CLTC flag = 16-20) with Procedure Code</t>
  </si>
  <si>
    <t>% Claims: Not a CLTC Claim (CLTC flag = 00)</t>
  </si>
  <si>
    <t>% CLTC Non-Waiver Claims (CLTC flag = 11-20)</t>
  </si>
  <si>
    <t>% Claims with CLTC Non-Waiver Personal Care (CLTC flag = 11)</t>
  </si>
  <si>
    <t>% Claims with CLTC Non-Waiver Private Duty Nurse (CLTC flag = 12)</t>
  </si>
  <si>
    <t>% Claims with CLTC Non-Waiver Adult Day Care (CLTC flag = 13)</t>
  </si>
  <si>
    <t>% Claims with CLTC Non-Waiver Home Health (CLTC flag = 14)</t>
  </si>
  <si>
    <t>% Claims with CLTC Non-Waiver Residential Care (CLTC flag = 15)</t>
  </si>
  <si>
    <t>% Claims with CLTC Non-Waiver Rehabilitation (CLTC flag = 16)</t>
  </si>
  <si>
    <t>% Claims with CLTC Non-Waiver Targeted Case Management (CLTC flag = 17)</t>
  </si>
  <si>
    <t>% Claims with CLTC Non-Waiver Transportation (CLTC flag = 18)</t>
  </si>
  <si>
    <t>% Claims with CLTC Non-Waiver Hospice (CLTC flag = 19)</t>
  </si>
  <si>
    <t>% Claims with CLTC Non-Waiver Durable Medical Equipment (CLTC flag = 20)</t>
  </si>
  <si>
    <t>% CLTC Waiver Claims (CLTC flag = 30-40)</t>
  </si>
  <si>
    <t>% Claims with CLTC Other Waiver (CLTC flag = 30)</t>
  </si>
  <si>
    <t>% Claims with CLTC Waiver Personal Care (CLTC flag = 31)</t>
  </si>
  <si>
    <t>% Claims with CLTC Waiver Private Duty Nurse (CLTC flag = 32)</t>
  </si>
  <si>
    <t>% Claims with CLTC Waiver Adult Day Care (CLTC flag = 33)</t>
  </si>
  <si>
    <t>% Claims with CLTC Waiver Home Health (CLTC flag = 34)</t>
  </si>
  <si>
    <t>% Claims with CLTC Waiver Residential Care (CLTC flag = 35)</t>
  </si>
  <si>
    <t>% Claims with CLTC Waiver Rehabilitation (CLTC flag = 36)</t>
  </si>
  <si>
    <t>% Claims with CLTC Waiver Targeted Case Management (CLTC flag = 37)</t>
  </si>
  <si>
    <t>% Claims with CLTC Waiver Transportation (CLTC flag = 38)</t>
  </si>
  <si>
    <t>% Claims with CLTC Waiver Hospice (CLTC flag = 39)</t>
  </si>
  <si>
    <t>% Claims with CLTC Waiver Durable Medical Equipment (CLTC flag = 40)</t>
  </si>
  <si>
    <t xml:space="preserve">% CLTC Non-Waiver Claims (CLTC flag = 11-15) </t>
  </si>
  <si>
    <t>% Family Planning Claims (Program Type = 2)</t>
  </si>
  <si>
    <t>% Claims with NDC Configuration Indicator = Products (NDC format indicator IND = 4-6)</t>
  </si>
  <si>
    <t>% Claims with NDC Configuration Indicator = Health Related Item (NDC format indicator IND = 7)</t>
  </si>
  <si>
    <t>% Claims with NDC Configuration Indicator = Products (NDC format indicator = 4-6)</t>
  </si>
  <si>
    <t>% Claims with NDC Configuration Indicator  = Health Related Item (NDC format indicator = 7)</t>
  </si>
  <si>
    <t>% with No Claims (Recipient Indicator = 0)</t>
  </si>
  <si>
    <t>% with FFS Only Claims (Recipient Indicator = 1)</t>
  </si>
  <si>
    <t>% with Only Capitation Claims (Recipient Indicator = 2)</t>
  </si>
  <si>
    <t>% with Only Encounter Claims (Recipient Indicator = 3)</t>
  </si>
  <si>
    <t>% with FFS and Capitation Claims (Recipient Indicator = 4)</t>
  </si>
  <si>
    <t>% with Capitation and Encounter Claims Only (Recipient Indicator = 5)</t>
  </si>
  <si>
    <t>% with FFS and Encounter Claims Only (Recipient Indicator = 6)</t>
  </si>
  <si>
    <t>% with FFS, Capitation, and Encounter Claims (Recipient Indicator = 7)</t>
  </si>
  <si>
    <t>% with Any FFS Claims (Recipient Indicator = 1,4,6 or 7)</t>
  </si>
  <si>
    <t>% with Only Non-FFS Claims (Recipient Indicator = 2,3 or 5)</t>
  </si>
  <si>
    <t>Average Medicaid Paid for People with FFS Claims and Missing Medicaid Eligibility (Excludes S-CHIP Only)</t>
  </si>
  <si>
    <t>% with External SSN from EDB (External SSN source = 1)</t>
  </si>
  <si>
    <t>% with External SSN from State-Provided Cross-Reference File (External SSN source = 2)</t>
  </si>
  <si>
    <t>% Age 85 and over</t>
  </si>
  <si>
    <t># Age 65 and over, Excluding Institutionalized</t>
  </si>
  <si>
    <t>% with Century of Birth 18, 19 or 20</t>
  </si>
  <si>
    <t>% with Gender Code M or F</t>
  </si>
  <si>
    <t># with MSIS Date of Death not equal to SSA Date of Death</t>
  </si>
  <si>
    <t>% Aged Groups (MAX Elig Code = 11,21,31,41,51) Who Are EDB Duals</t>
  </si>
  <si>
    <t>% Disabled Groups (MAX Elig Code = 12,22,32,3A,42 or 52) Who Are EDB Duals</t>
  </si>
  <si>
    <t>% Disabled Groups (MAX Elig Code = 12,22,32,3A,42 or 52) - EDB Dual Not Reported in MSIS (EDB Dual = 50)</t>
  </si>
  <si>
    <t>% Disabled Groups (MAX Elig Code = 12,22,32,3A,42 or 52) - EDB QMB Only (EDB Dual = 51)</t>
  </si>
  <si>
    <t>% Disabled Groups (MAX Elig Code = 12,22,32,3A,42 or 52) - EDB QMB Plus (EDB Dual = 52)</t>
  </si>
  <si>
    <t>% Disabled Groups (MAX Elig Code = 12,22,32,3A,42 or 52) - EDB SLMB Only (EDB Dual = 53)</t>
  </si>
  <si>
    <t>% Disabled Groups (MAX Elig Code = 12,22,32,3A,42 or 52) - EDB SLMB Plus (EDB Dual = 54)</t>
  </si>
  <si>
    <t>% Disabled Groups (MAX Elig Code = 12,22,32,3A,42 or 52) - EDB QDWI (EDB Dual = 55)</t>
  </si>
  <si>
    <t>% Disabled Groups (MAX Elig Code = 12,22,32,3A,42 or 52) - EDB QI-1 (EDB Dual = 56)</t>
  </si>
  <si>
    <t>% Disabled Groups (MAX Elig Code = 12,22,32,3A,42 or 52) - EDB QI-2 (EDB Dual = 57)</t>
  </si>
  <si>
    <t>% Disabled Groups (MAX Elig Code = 12,22,32,3A,42 or 52) - EDB Other (EDB Dual = 58)</t>
  </si>
  <si>
    <t>% Disabled Groups (MAX Elig Code = 12,22,32,3A,42 or 52) - % EDB Dual Type Unknown (EDB Dual = 59)</t>
  </si>
  <si>
    <t>% Disabled Groups (MAX Elig Code = 12,22,32,3A,42 or 52) - % EDB Dual Status Unknown (EDB Dual = 98)</t>
  </si>
  <si>
    <t>% EDB Duals with Full Benefits (EDB Dual = 50,52,54 or 58)</t>
  </si>
  <si>
    <t>% EDB Duals with Restricted Benefits (EDB Dual = 51,53,55,56 or 57)</t>
  </si>
  <si>
    <t># EDB Duals with EDB Date of Death not equal to MSIS Date of Death</t>
  </si>
  <si>
    <t># EDB Duals with EDB Date of Death not equal to SSA Date of Death</t>
  </si>
  <si>
    <t>% EDB Duals with Original Reason for Medicare Entitlement - Aged (Medicare Original Reason Code = 0)</t>
  </si>
  <si>
    <t>% EDB Duals with Original Reason for Medicare Entitlement - Disabled (Medicare Original Reason Code = 1)</t>
  </si>
  <si>
    <t>% EDB Duals with Original Reason for Medicare Entitlement - End Stage Renal Disease (Medicare Original Reason Code = 2)</t>
  </si>
  <si>
    <t>% EDB Duals with Original Reason for Medicare Entitlement - Disabled with End Stage Renal Disease (Medicare Original Reason Code = 3)</t>
  </si>
  <si>
    <t xml:space="preserve">% Aged Groups (MAX Elig Code = 11,21,31,41 or 51) Who Are &gt; 64 Years </t>
  </si>
  <si>
    <t>% Disabled Groups (MAX Elig Code = 12,22,32,3A,42 or 52) Who Are &gt; 64 Years</t>
  </si>
  <si>
    <t>% Child Groups (MAX Elig Code = 14,16, 24, 34, 44, 48 or 54) Who Are &lt; 21 Years</t>
  </si>
  <si>
    <t>%  Adult Groups (MAX Elig Code = 15,17,25,35,45 or 55) Who Are &gt; 20 Years</t>
  </si>
  <si>
    <t>%  MAX 1115 Expansion Enrollees (MAX Elig Code = 51,52,54 or 55) with 1115 Waiver Enrollment (Waiver Type = 1,5,6,A or F)</t>
  </si>
  <si>
    <t xml:space="preserve">JUNE % MAX 1115 Expansion Group (MAX Elig Code = 51,52,54 or 55) with 1115 Waiver Enrollment (Waiver Type = 1,5,6,A or F) </t>
  </si>
  <si>
    <t>% MAX 1115 Waiver Enrollees (Waiver Type = 1,5,6,A or F) in MAX 1115 Expansion Group (MAX Elig Code = 51,52,54 or 55)</t>
  </si>
  <si>
    <t>JUNE % MAX 1115 Waiver Enrollees (Waiver Type = 1,5,6,A or F) in MAX 1115 Expansion Group (MAX Elig Code = 51,52,54 or 55)</t>
  </si>
  <si>
    <t>Aged, Cash (MAX Elig Code = 11)</t>
  </si>
  <si>
    <t>Aged, Medically Needy (MAX Elig Code = 21)</t>
  </si>
  <si>
    <t>Aged, Poverty (MAX Elig Code = 31)</t>
  </si>
  <si>
    <t>Other Aged (MAX Elig Code = 41)</t>
  </si>
  <si>
    <t>1115 Aged (MAX Elig Code = 51)</t>
  </si>
  <si>
    <t>Disabled, Cash (MAX Elig Code = 12)</t>
  </si>
  <si>
    <t>Disabled, Medically Needy (MAX Elig Code = 22)</t>
  </si>
  <si>
    <t>Disabled, Poverty (MAX Elig Code = 32 or 3A)</t>
  </si>
  <si>
    <t>Other Disabled (MAX Elig Code = 42)</t>
  </si>
  <si>
    <t>1115 Disabled (MAX Elig Code = 52)</t>
  </si>
  <si>
    <t>AFDC Child, Cash (MAX Elig Code = 14)</t>
  </si>
  <si>
    <t>AFDC-U Child, Cash (MAX Elig Code = 16)</t>
  </si>
  <si>
    <t>AFDC Child, Medically Needy (MAX Elig Code = 24)</t>
  </si>
  <si>
    <t>Child Poverty (MAX Elig Code = 34)</t>
  </si>
  <si>
    <t>Other Child (MAX Elig Code = 44)</t>
  </si>
  <si>
    <t>Foster Care Child (MAX Elig Code = 48)</t>
  </si>
  <si>
    <t>1115 Child (MAX Elig Code = 54)</t>
  </si>
  <si>
    <t>AFDC Adult, Cash (MAX Elig Code = 15)</t>
  </si>
  <si>
    <t>AFDC-U Adult, Cash (MAX Elig Code = 17)</t>
  </si>
  <si>
    <t>AFDC Adult, Medically Needy (MAX Elig Code = 25)</t>
  </si>
  <si>
    <t>Adult, Poverty (MAX Elig Code = 35)</t>
  </si>
  <si>
    <t>Other Adult (MAX Elig Code = 45)</t>
  </si>
  <si>
    <t>1115 Adult (MAX Elig Code = 55)</t>
  </si>
  <si>
    <t># with Any ILTC FFS Claims (Includes NF, ICF/IID, Aged Mental Hospital, IP Psych Age &lt; 21 years, MAX TOS = 02, 04, 05 or 07)</t>
  </si>
  <si>
    <t># with Any CLTC FFS Claims (Excludes CLTC flag = 16-20)</t>
  </si>
  <si>
    <t>% Enrollees with Any CLTC FFS Claims (Excludes CLTC flag = 16-20)</t>
  </si>
  <si>
    <t>% Aged Enrollees with Any CLTC FFS Claims (Excludes CLTC flag = 16-20)</t>
  </si>
  <si>
    <t>% Disabled Enrollees with Any CLTC FFS Claims (Excludes CLTC flag = 16-20)</t>
  </si>
  <si>
    <t>% Child Enrollees with Any CLTC FFS Claims (Excludes CLTC flag = 16-20)</t>
  </si>
  <si>
    <t>% Adult Enrollees with Any CLTC FFS Claims (Excludes CLTC flag = 16-20)</t>
  </si>
  <si>
    <t xml:space="preserve"># with ILTC FFS Claims and CLTC FFS Claims (Excludes CLTC flag = 16-20) </t>
  </si>
  <si>
    <t># Ever Enrolled in Section 1915(c) Waiver or with Any CLTC FFS Claims (Excludes CLTC flag = 16-20)</t>
  </si>
  <si>
    <t># Ever Enrolled in Any Section 1915(c) Waiver (Waiver Type = G-P)</t>
  </si>
  <si>
    <t># with Section 1915(c) Waiver for Aged and Disabled (Waiver Type = G)</t>
  </si>
  <si>
    <t># Aged, EDB Dual with Section 1915(c) Waiver for Aged and Disabled (Waiver Type = G)</t>
  </si>
  <si>
    <t># Aged, Non-Dual with Section 1915(c) Waiver for Aged and Disabled (Waiver Type = G)</t>
  </si>
  <si>
    <t># Disabled, EDB Dual with Section 1915(c) Waiver for Aged and Disabled (Waiver Type = G)</t>
  </si>
  <si>
    <t># Disabled, Non-Dual with Section 1915(c) Waiver for Aged and Disabled (Waiver Type = G)</t>
  </si>
  <si>
    <t># Other (Child or Adult) with Section 1915(c) Waiver for Aged and Disabled (Waiver Type = G)</t>
  </si>
  <si>
    <t># with Section 1915(c) Waiver for Aged (Waiver Type = H)</t>
  </si>
  <si>
    <t># Aged, EDB Dual with Section 1915(c) Waiver for Aged (Waiver Type = H)</t>
  </si>
  <si>
    <t># Aged, Non-Dual with Section 1915(c) Waiver for Aged (Waiver Type = H)</t>
  </si>
  <si>
    <t># Disabled, EDB Dual with Section 1915(c) Waiver for Aged (Waiver Type = H)</t>
  </si>
  <si>
    <t># Disabled, Non-Dual with Section 1915(c) Waiver for Aged (Waiver Type = H)</t>
  </si>
  <si>
    <t># Other (Child or Adult) with Section 1915(c) Waiver for Aged (Waiver Type = H)</t>
  </si>
  <si>
    <t># with Section 1915(c) Waiver for Physically Disabled (Waiver Type = I)</t>
  </si>
  <si>
    <t># Aged, EDB Dual with Section 1915(c) Waiver for Physically Disabled (Waiver Type = I)</t>
  </si>
  <si>
    <t># Aged, Non-Dual with Section 1915(c) Waiver for Physically Disabled (Waiver Type = I)</t>
  </si>
  <si>
    <t># Disabled, EDB Dual with Section 1915(c) Waiver for Physically Disabled (Waiver Type = I)</t>
  </si>
  <si>
    <t># Disabled, Non-Dual with Section 1915(c) Waiver for Physically Disabled (Waiver Type = I)</t>
  </si>
  <si>
    <t># Other (Child or Adult) with Section 1915(c) Waiver for Physically Disabled (Waiver Type = I)</t>
  </si>
  <si>
    <t># with Section 1915(c) Waiver for People with Brain Injuries (Waiver Type = J)</t>
  </si>
  <si>
    <t># Aged, EDB Dual with Section 1915(c) Waiver for People with Brain Injuries (Waiver Type = J)</t>
  </si>
  <si>
    <t># Aged, Non-Dual with Section 1915(c) Waiver for People with Brain Injuries (Waiver Type = J)</t>
  </si>
  <si>
    <t># Disabled, EDB Dual with Section 1915(c) Waiver for People with Brain Injuries (Waiver Type = J)</t>
  </si>
  <si>
    <t># Disabled, Non-Dual with Section 1915(c) Waiver for People with Brain Injuries (Waiver Type = J)</t>
  </si>
  <si>
    <t># Other (Child or Adult) with Section 1915(c) Waiver for People with Brain Injuries (Waiver Type = J)</t>
  </si>
  <si>
    <t># with Section 1915(c) Waiver for People with HIV/AIDS (Waiver Type = K)</t>
  </si>
  <si>
    <t># Aged, EDB Dual with Section 1915(c) Waiver for People with HIV/AIDS (Waiver Type = K)</t>
  </si>
  <si>
    <t># Aged, Non-Dual with Section 1915(c) Waiver for People with HIV/AIDS (Waiver Type = K)</t>
  </si>
  <si>
    <t># Disabled, EDB Dual with Section 1915(c) Waiver for People with HIV/AIDS (Waiver Type = K)</t>
  </si>
  <si>
    <t># Disabled, Non-Dual with Section 1915(c) Waiver for People with HIV/AIDS (Waiver Type = K)</t>
  </si>
  <si>
    <t># Other (Child or Adult) with Section 1915(c) Waiver for People with HIV/AIDS (Waiver Type = K)</t>
  </si>
  <si>
    <t># with Section 1915(c) Waiver for People with ID/DD (Waiver Type = L)</t>
  </si>
  <si>
    <t># Aged, EDB Dual with Section 1915(c) Waiver for People with ID/DD (Waiver Type = L)</t>
  </si>
  <si>
    <t># Aged, Non-Dual with Section 1915(c) Waiver for People with ID/DD (Waiver Type = L)</t>
  </si>
  <si>
    <t># Disabled, EDB Dual with Section 1915(c) Waiver for People with ID/DD (Waiver Type = L)</t>
  </si>
  <si>
    <t># Disabled, Non-Dual with Section 1915(c) Waiver for People with ID/DD (Waiver Type = L)</t>
  </si>
  <si>
    <t># Other (Child or Adult) with Section 1915(c) Waiver for People with ID/DD (Waiver Type = L)</t>
  </si>
  <si>
    <t># with Section 1915(c) Waiver for People with MI/SED (Waiver Type = M)</t>
  </si>
  <si>
    <t># Aged, EDB Dual with Section 1915(c) Waiver for People with MI/SED (Waiver Type = M)</t>
  </si>
  <si>
    <t># Aged, Non-Dual with Section 1915(c) Waiver for People with MI/SED (Waiver Type = M)</t>
  </si>
  <si>
    <t># Disabled, EDB Dual with Section 1915(c) Waiver for People with MI/SED (Waiver Type = M)</t>
  </si>
  <si>
    <t># Disabled, Non-Dual with Section 1915(c) Waiver for People with MI/SED (Waiver Type = M)</t>
  </si>
  <si>
    <t># Other (Child or Adult) with Section 1915(c) Waiver for People with MI/SED (Waiver Type = M)</t>
  </si>
  <si>
    <t># with Section 1915(c) Waiver for Tech Dependent/Medically Fragile (Waiver Type = N)</t>
  </si>
  <si>
    <t># Aged, EDB Dual with Section 1915(c) Waiver for Tech Dependent/Medically Fragile (Waiver Type = N)</t>
  </si>
  <si>
    <t># Aged, Non-Dual with Section 1915(c) Waiver for Tech Dependent/Medically Fragile (Waiver Type = N)</t>
  </si>
  <si>
    <t># Disabled, EDB Dual with Section 1915(c) Waiver for Tech Dependent/Medically Fragile (Waiver Type = N)</t>
  </si>
  <si>
    <t># Disabled, Non-Dual with Section 1915(c) Waiver for Tech Dependent/Medically Fragile (Waiver Type = N)</t>
  </si>
  <si>
    <t># Other (Child or Adult) with Section 1915(c) Waiver for Tech Dependent/Medically Fragile (Waiver Type = N)</t>
  </si>
  <si>
    <t># with Section 1915(c) Waiver for People with Autism/ASD (Waiver Type = P)</t>
  </si>
  <si>
    <t># Aged, EDB Dual with Section 1915(c) Waiver for People with Autism/ASD (Waiver Type = P)</t>
  </si>
  <si>
    <t># Aged, Non-Dual with Section 1915(c) Waiver for People with Autism/ASD (Waiver Type = P)</t>
  </si>
  <si>
    <t># Disabled, EDB Dual with Section 1915(c) Waiver for People with Autism/ASD (Waiver Type = P)</t>
  </si>
  <si>
    <t># Disabled, Non-Dual with Section 1915(c) Waiver for People with Autism/ASD (Waiver Type = P)</t>
  </si>
  <si>
    <t># Other (Child or Adult) with Section 1915(c) Waiver for People with Autism/ASD (Waiver Type = P)</t>
  </si>
  <si>
    <t># with Section 1915(c) Waiver for Unspecified or Unknown Populations (Waiver Type = O)</t>
  </si>
  <si>
    <t># Aged, EDB Dual with Section 1915(c) Waiver for Unspecified or Unknown Populations (Waiver Type = O)</t>
  </si>
  <si>
    <t># Aged, Non-Dual with Section 1915(c) Waiver for Unspecified or Unknown Populations (Waiver Type = O)</t>
  </si>
  <si>
    <t># Disabled, EDB Dual with Section 1915(c) Waiver for Unspecified or Unknown Populations (Waiver Type = O)</t>
  </si>
  <si>
    <t># Disabled, Non-Dual with Section 1915(c) Waiver for Unspecified or Unknown Populations (Waiver Type = O)</t>
  </si>
  <si>
    <t># Other (Child or Adult) with Section 1915(c) Waiver for Unspecified or Unknown Populations (Waiver Type = O)</t>
  </si>
  <si>
    <t xml:space="preserve">% of Section 1915(c) Waiver Enrollees with No Waiver Claim (Program Type = 6 or 7) </t>
  </si>
  <si>
    <t># Section 1915(c) Claim (Program Type = 6 or 7) Recipients with No Waiver Enrollment</t>
  </si>
  <si>
    <t>% of Section 1915(c) Claim (Program Type = 6 or 7) Recipients with No Waiver Enrollment</t>
  </si>
  <si>
    <t xml:space="preserve">% of Section 1915(c) Waiver Enrollees not Enrolled in HMOs/HIOs with No Waiver claim (Program Type = 6 or 7) </t>
  </si>
  <si>
    <t># Section 1915(c) Claim (Program Type=6 or 7) Recipients</t>
  </si>
  <si>
    <t># with Any 1115 Waiver (Waiver Type = 1,5,6,A or F)</t>
  </si>
  <si>
    <t>% Aged Enrollees with Any 1115 Waiver (Waiver Type = 1,5,6,A or F)</t>
  </si>
  <si>
    <t xml:space="preserve">% Disabled Enrollees with Any 1115 Waiver (Waiver Type = 1,5,6,A or F) </t>
  </si>
  <si>
    <t>% Child Enrollees with Any 1115 Waiver (Waiver Type = 1,5,6,A or F)</t>
  </si>
  <si>
    <t>% Adult Enrollees with Any 1115 Waiver  (Waiver Type = 1,5,6,A or F)</t>
  </si>
  <si>
    <t>% with Any HMO/HIO Enrollment (Waiver Type = 1,5,6,A or F)</t>
  </si>
  <si>
    <t># with Any 1915(b) Waiver (Waiver Type = 2)</t>
  </si>
  <si>
    <t xml:space="preserve">% Aged Enrollees with Any 1915(b) Waiver (Waiver Type = 2) </t>
  </si>
  <si>
    <t>% Disabled Enrollees with Any 1915(b) Waiver (Waiver Type = 2)</t>
  </si>
  <si>
    <t>% Child Enrollees with Any 1915(b) Waiver (Waiver Type = 2)</t>
  </si>
  <si>
    <t>% Adult Enrollees with Any 1915(b) Waiver (Waiver Type = 2)</t>
  </si>
  <si>
    <t>% with Any HMO/HIO Enrollment (Waiver Type = 2)</t>
  </si>
  <si>
    <t>% with Any HMO/HIO or PHP Enrollment (Waiver Type = 2)</t>
  </si>
  <si>
    <t># with Any Combined 1915(b)(c) Waiver (Waiver Type = 4)</t>
  </si>
  <si>
    <t>% Aged Enrollees with Any Combined 1915(b)(c) Waiver (Waiver Type = 4)</t>
  </si>
  <si>
    <t xml:space="preserve">% Disabled Enrollees with Any Combined 1915(b)(c) Waiver (Waiver Type = 4) </t>
  </si>
  <si>
    <t>% Child Enrollees with Any Combined 1915(b)(c) Waiver (Waiver Type = 4)</t>
  </si>
  <si>
    <t>% Adult Enrollees with Any Combined 1915(b)(c) Waiver (Waiver Type = 4)</t>
  </si>
  <si>
    <t>% with Any HMO/HIO Enrollment (Waiver Type = 4)</t>
  </si>
  <si>
    <t>% with Any HMO/HIO or PHP Enrollment (Waiver Type = 4)</t>
  </si>
  <si>
    <t xml:space="preserve"># with 1115 HIFA Waiver (Waiver Type = 5) </t>
  </si>
  <si>
    <t># with 1115 Pharmacy Waiver Coverage (Waiver Type = 6)</t>
  </si>
  <si>
    <t>% Aged Enrollees with Pharmacy Waiver Coverage (Waiver Type = 6)</t>
  </si>
  <si>
    <t>% Disabled Enrollees with Any Pharmacy Waiver Coverage (Waiver Type = 6)</t>
  </si>
  <si>
    <t>% Child Enrollees with Any Pharmacy Waiver Coverage (Waiver Type = 6)</t>
  </si>
  <si>
    <t>% Adult Enrollees with Any Pharmacy Waiver Coverage (Waiver Type = 6)</t>
  </si>
  <si>
    <t>% with Any HMO/HIO Enrollment (Waiver Type = 6)</t>
  </si>
  <si>
    <t># with Other Type of Waiver (Waiver Type = 7)</t>
  </si>
  <si>
    <t># with Unknown Type of Waiver (Waiver Type = 9)</t>
  </si>
  <si>
    <t># with 1115 Disaster-Related Waiver (Waiver Type = A)</t>
  </si>
  <si>
    <t># with 1115 Family Planning Only Waiver (Waiver Type = F)</t>
  </si>
  <si>
    <t>June # Adult: Age 0-18, Excluding Institutionalized</t>
  </si>
  <si>
    <t>June #  Age 65 and over, Excluding Institutionalized</t>
  </si>
  <si>
    <t>June % Assistance with Purchase of MC Coverage (RBF = W)</t>
  </si>
  <si>
    <t xml:space="preserve">June % Non-Dual Pharmacy Plus Benefits (RBF = X) </t>
  </si>
  <si>
    <t>June % EDB Dual with Pharmacy Plus and Medicare Cost Sharing Benefits (RBF = Y)</t>
  </si>
  <si>
    <t>June % EDB Dual with Pharmacy Plus but no Medicare Cost Sharing Benefits (RBF = Z)</t>
  </si>
  <si>
    <t>June % Private Health Insurance (Private Insurance Code = 2, 3 or 4)</t>
  </si>
  <si>
    <t>June Total Enrollees with TANF flag (TANF flag = 2)</t>
  </si>
  <si>
    <t>Average Medicaid Paid per Enrollee</t>
  </si>
  <si>
    <t>Average Medicaid Paid per Enrollee - Disabled</t>
  </si>
  <si>
    <t>Average Medicaid Paid per Enrollee - Child</t>
  </si>
  <si>
    <t>Average Medicaid Paid per Enrollee - Adult</t>
  </si>
  <si>
    <t>Average Medicaid Paid per Female Enrollee</t>
  </si>
  <si>
    <t>Average Medicaid Paid per Male Enrollee</t>
  </si>
  <si>
    <t>Average Medicaid Paid per EDB Dual Enrollee</t>
  </si>
  <si>
    <t>Average Medicaid Paid per EDB Dual Enrollee - Aged</t>
  </si>
  <si>
    <t>Average Medicaid Paid per EDB Dual Enrollee - Disabled</t>
  </si>
  <si>
    <t>Average Medicaid Paid per EDB Dual Enrollee - Female</t>
  </si>
  <si>
    <t>Average Medicaid Paid per EDB Dual Enrollee - Male</t>
  </si>
  <si>
    <t>Average Medicaid Paid per EDB Duals with Full Benefits (EDB Dual = 50,52,54 or 58)</t>
  </si>
  <si>
    <t>Average Medicaid Paid per EDB Duals with Restricted Benefits (EDB Dual = 51,53,55,56 or 57)</t>
  </si>
  <si>
    <t>Average Medicaid Paid per Enrollee with ILTC Claims (MAX TOS = 02, 04, 05 or 07)</t>
  </si>
  <si>
    <t>Average Medicaid Paid per Enrollee with CLTC Claims (Excluding CLTC flag = 16-20)</t>
  </si>
  <si>
    <t>Average Medicaid Paid per Enrollee with ILTC (MAX TOS = 02, 04, 05 or 07) and CLTC Claims (Excluding CLTC flag = 16-20)</t>
  </si>
  <si>
    <t>Average Medicaid Paid per Section 1915(c) Enrollee</t>
  </si>
  <si>
    <t xml:space="preserve">Average Medicaid Paid per Enrollee - Section 1915(c) Waiver for Aged and Disabled (Waiver Type = G) </t>
  </si>
  <si>
    <t>Average Medicaid Paid per Enrollee -  Section 1915(c) Waiver for Aged (Waiver Type = H)</t>
  </si>
  <si>
    <t>Average Medicaid Paid per Enrollee -  Section 1915(c) Waiver for Physically Disabled (Waiver Type = I)</t>
  </si>
  <si>
    <t>Average Medicaid Paid per Enrollee -  Section 1915(c) Waiver for People with Brain Injuries (Waiver Type = J)</t>
  </si>
  <si>
    <t>Average Medicaid Paid per Enrollee -  Section 1915(c) Waiver for People with HIV/AIDS (Waiver Type = K)</t>
  </si>
  <si>
    <t>Average Medicaid Paid per Enrollee -  Section 1915(c) Waiver for People with ID/DD (Waiver Type = L)</t>
  </si>
  <si>
    <t>Average Medicaid Paid per Enrollee -  Section 1915(c) Waiver for People with MI/SED (Waiver Type = M)</t>
  </si>
  <si>
    <t>Average Medicaid Paid per Enrollee -  Section 1915(c) Waiver for Tech Dependent/Medically Fragile (Waiver Type = N)</t>
  </si>
  <si>
    <t>Average Medicaid Paid per Enrollee -  Section 1915(c) Waiver for People with Autism/ASD (Waiver Type = P)</t>
  </si>
  <si>
    <t>Average Medicaid Paid per Enrollee -- Section 1915(c) Waiver for None of the Above (Waiver Type = O)</t>
  </si>
  <si>
    <t>Total Waiver Amount Paid - Section 1915(c) Waiver for Aged and Disabled (Waiver Type = G)</t>
  </si>
  <si>
    <t>Total Waiver Amount Paid - Section 1915(c) Waiver for Aged (Waiver Type = H)</t>
  </si>
  <si>
    <t>Total Waiver Amount Paid - Section 1915(c) Waiver for Physically Disabled (Waiver Type = I)</t>
  </si>
  <si>
    <t>Total Waiver Amount Paid - Section 1915(c) Waiver for People with Brain Injuries (Waiver Type = J)</t>
  </si>
  <si>
    <t>Total Waiver Amount Paid - Section 1915(c) Waiver for People with HIV/AIDS (Waiver Type = K)</t>
  </si>
  <si>
    <t>Total Waiver Amount Paid - Section 1915(c) Waiver for People with ID/DD (Waiver Type = L)</t>
  </si>
  <si>
    <t>Total Waiver Amount Paid - Section 1915(c) Waiver for People with MI/SED (Waiver Type = M)</t>
  </si>
  <si>
    <t>Total Waiver Amount Paid - Section 1915(c) Waiver for Tech Dependent/Medically Fragile (Waiver Type = N)</t>
  </si>
  <si>
    <t>Total Waiver Amount Paid - Section 1915(c) Waiver for People with Autism/ASD (Waiver Type = P)</t>
  </si>
  <si>
    <t>Total Waiver Amount Paid - Section 1915(c) Waiver for None of the Above (Waiver Type = O)</t>
  </si>
  <si>
    <t>Average 1915(c) Waiver Amount Paid (Program Type 6 or 7) per Section 1915(c) Enrollee</t>
  </si>
  <si>
    <t>Average Waiver Amount Paid per Enrollee - Section 1915(c) Waiver for Aged and Disabled (Waiver Type = G)</t>
  </si>
  <si>
    <t>Average Waiver Amount Paid per Enrollee - Section 1915(c) Waiver for Aged (Waiver Type = H)</t>
  </si>
  <si>
    <t>Average Waiver Amount Paid per Enrollee - Section 1915(c) Waiver for Physically Disabled (Waiver Type = I)</t>
  </si>
  <si>
    <t>Average Waiver Amount Paid per Enrollee - Section 1915(c) Waiver for People with Brain Injuries (Waiver Type = J)</t>
  </si>
  <si>
    <t>Average Waiver Amount Paid per Enrollee - Section 1915(c) Waiver for People with HIV/AIDS (Waiver Type = K)</t>
  </si>
  <si>
    <t>Average Waiver Amount Paid per Enrollee - Section 1915(c) Waiver for People with ID/DD (Waiver Type = L)</t>
  </si>
  <si>
    <t>Average Waiver Amount Paid per Enrollee - Section 1915(c) Waiver for People with MI/SED (Waiver Type = M)</t>
  </si>
  <si>
    <t>Average Waiver Amount Paid per Enrollee - Section 1915(c) Waiver for Tech Dependent/Medically Fragile (Waiver Type = N)</t>
  </si>
  <si>
    <t>Average Waiver Amount Paid per Enrollee - Section 1915(c) Waiver for People with Autism/ASD (Waiver Type = P)</t>
  </si>
  <si>
    <t>Average Waiver Amount Paid per Enrollee - Section 1915(c) Waiver for None of the Above (Waiver Type = O)</t>
  </si>
  <si>
    <t xml:space="preserve">HCBS Taxonomy Category Case Management:Total 1915(c) Waiver Amount Paid (code = 01) </t>
  </si>
  <si>
    <t>HCBS Taxonomy Category Case Management: Average 1915(c) Waiver Amount Paid per User</t>
  </si>
  <si>
    <t>HCBS Taxonomy Category Round-the-Clock Services: Total 1915(c) Waiver Amount Paid (code = 02)</t>
  </si>
  <si>
    <t>HCBS Taxonomy Category Round-the-Clock Services: Average 1915(c) Waiver Amount Paid per User</t>
  </si>
  <si>
    <t>HCBS Taxonomy Category Supported Employment: Total 1915(c) Waiver Amount Paid (code = 03)</t>
  </si>
  <si>
    <t>HCBS Taxonomy Category Supported Employment: Average 1915(c) Waiver Amount Paid per User</t>
  </si>
  <si>
    <t>HCBS Taxonomy Category Day Services: Total 1915(c) Waiver Amount Paid (code = 04)</t>
  </si>
  <si>
    <t>HCBS Taxonomy Category Day Services: Average 1915(c) Waiver Amount Paid per User</t>
  </si>
  <si>
    <t>HCBS Taxonomy Category Nursing: Total 1915(c) Waiver Amount Paid (code = 05)</t>
  </si>
  <si>
    <t>HCBS Taxonomy Category Nursing: Average 1915(c) Waiver Amount Paid per User</t>
  </si>
  <si>
    <t>HCBS Taxonomy Category Home Delivered Meals: Total 1915(c) Waiver Amount Paid (code = 06)</t>
  </si>
  <si>
    <t>HCBS Taxonomy Category Home Delivered Meals: Average 1915(c) Waiver Amount Paid per User</t>
  </si>
  <si>
    <t>HCBS Taxonomy Category Rent and Food Expenses for Live-In Caregiver: Total 1915(c) Waiver Amount Paid (code = 07)</t>
  </si>
  <si>
    <t>HCBS Taxonomy Category Rent and Food Expenses for Live-In Caregiver: Average 1915(c) Waiver Amount Paid per User</t>
  </si>
  <si>
    <t>HCBS Taxonomy Category Home-Based Services: Total 1915(c) Waiver Amount Paid (code = 08)</t>
  </si>
  <si>
    <t>HCBS Taxonomy Category Home-Based Services: Average 1915(c) Waiver Amount Paid per User</t>
  </si>
  <si>
    <t>HCBS Taxonomy Category Caregiver Support: Total 1915(c) Waiver Amount Paid (code = 09)</t>
  </si>
  <si>
    <t>HCBS Taxonomy Category Caregiver Support: Average 1915(c) Waiver Amount Paid per User</t>
  </si>
  <si>
    <t>HCBS Taxonomy Category Other Mental Health and BHS : Total 1915(c) Waiver Amount Paid (code = 10)</t>
  </si>
  <si>
    <t>HCBS Taxonomy Category Other Mental Health and BHS : Average 1915(c) Waiver Amount Paid per User</t>
  </si>
  <si>
    <t>HCBS Taxonomy Category Other Health and Therapeutic Services: Total 1915(c) Waiver Amount Paid (code = 11)</t>
  </si>
  <si>
    <t>HCBS Taxonomy Category Other Health and Therapeutic Services: Average 1915(c) Waiver Amount Paid per User</t>
  </si>
  <si>
    <t>HCBS Taxonomy Category Services Supporting Participant Direction: Total 1915(c) Waiver Amount Paid (code = 12)</t>
  </si>
  <si>
    <t>HCBS Taxonomy Category Services Supporting Participant Direction: Average 1915(c) Waiver Amount Paid per User</t>
  </si>
  <si>
    <t>HCBS Taxonomy Category Participant Training: Total 1915(c) Waiver Amount Paid (code = 13)</t>
  </si>
  <si>
    <t>HCBS Taxonomy Category Participant Training: Average 1915(c) Waiver Amount Paid per User</t>
  </si>
  <si>
    <t>HCBS Taxonomy Category Equipment, Technology, and Modifications: Total 1915(c) Waiver Amount Paid (code = 14)</t>
  </si>
  <si>
    <t>HCBS Taxonomy Category Equipment, Technology, and Modifications: Average 1915(c) Waiver Amount Paid per User</t>
  </si>
  <si>
    <t>HCBS Taxonomy Category Non-Medical Transportation: Total 1915(c) Waiver Amount Paid (code = 15)</t>
  </si>
  <si>
    <t>HCBS Taxonomy Category Non-Medical Transportation: Average 1915(c) Waiver Amount Paid per User</t>
  </si>
  <si>
    <t>HCBS Taxonomy Category Community Transition Services: Total 1915(c) Waiver Amount Paid (code = 16)</t>
  </si>
  <si>
    <t>HCBS Taxonomy Category Community Transition Services: Average 1915(c) Waiver Amount Paid per User</t>
  </si>
  <si>
    <t>HCBS Taxonomy Category Other Services: Total 1915(c) Waiver Amount Paid (code = 17)</t>
  </si>
  <si>
    <t>HCBS Taxonomy Category Other Services: Average 1915(c) Waiver Amount Paid per User</t>
  </si>
  <si>
    <t>HCBS Taxonomy Category Unknown: Total 1915(c) Waiver Amount Paid (code = 99)</t>
  </si>
  <si>
    <t>HCBS Taxonomy Category Unknown: Average 1915(c) Waiver Amount Paid per User</t>
  </si>
  <si>
    <t>Average Medicaid Paid per Enrollee with Full Scope Benefits (RBF = 1)</t>
  </si>
  <si>
    <t>Average Medicaid Paid per Enrollee with ONLY Alien Benefits (RBF = 2)</t>
  </si>
  <si>
    <t>Average Medicaid Paid per EDB Dual with ONLY Medicare Cost Sharing Benefits (RBF = 3)</t>
  </si>
  <si>
    <t>Average Medicaid Paid per Enrollee with Pregancy-Related Benefits (RBF = 4)</t>
  </si>
  <si>
    <t>Average Medicaid Paid per Enrollee with Other Benefits (RBF = 5)</t>
  </si>
  <si>
    <t>Average Medicaid Paid per Enrollee with ONLY Family Planning Only Benefits  (RBF = 6)</t>
  </si>
  <si>
    <t>Average Medicaid Paid per Enrollee with Benchmark-Equivalent Benefits  (RBF = 7)</t>
  </si>
  <si>
    <t>Average Medicaid Paid per Enrollee with Money Follows the Person Benefits  (RBF = 8)</t>
  </si>
  <si>
    <t>Average Medicaid Paid per Enrollee with PRTF Benefits (RBF = A)</t>
  </si>
  <si>
    <t>Average Medicaid Paid per Enrollee with Health Opportunity Account Benefits (RBF = B)</t>
  </si>
  <si>
    <t>Average Medicaid Paid per Enrollee with ONLY Assistance with Purchase of MC Coverage Benefits (RBF = W)</t>
  </si>
  <si>
    <t>Average Medicaid Paid per Enrollee with ONLY Prescription Drug Benefits (RBF = X, Y, or Z)</t>
  </si>
  <si>
    <t>Average Medicaid Paid per Person Ever Enrolled in M-CHIP - Age &lt; 19 Years</t>
  </si>
  <si>
    <t>Average Medicaid Paid per Person Ever Enrolled in M-CHIP - Age &gt; 18 Years</t>
  </si>
  <si>
    <t>Average Medicaid Paid per Aged Enrollee</t>
  </si>
  <si>
    <t>Average Medicaid Paid per Disabled Enrollee</t>
  </si>
  <si>
    <t>Average Medicaid Paid per Child Enrollee</t>
  </si>
  <si>
    <t>Average Medicaid Paid per Adult Enrollee</t>
  </si>
  <si>
    <t xml:space="preserve">Average Medicaid Paid per EDB Dual Enrollee </t>
  </si>
  <si>
    <t>Average Medicaid Paid per EDB Dual Aged Enrollee</t>
  </si>
  <si>
    <t>Average Medicaid Paid per EDB Dual Disabled Enrollee</t>
  </si>
  <si>
    <t>Average Medicaid Paid per EDB Dual Female Enrollee</t>
  </si>
  <si>
    <t>Average Medicaid Paid per EDB Dual Male Enrollee</t>
  </si>
  <si>
    <t>Average Medicaid Paid per Person Ever Enrolled in M-CHIP</t>
  </si>
  <si>
    <t>Average Medicaid Paid per Child (Age &lt; 19 Years) Ever Enrolled in M-CHIP</t>
  </si>
  <si>
    <t>Average Medicaid Paid per Adult (Age &gt; 18 Years) Ever Enrolled in M-CHIP</t>
  </si>
  <si>
    <t>Total MC Enrollees, Aged, Cash (MAX Elig Code = 11)</t>
  </si>
  <si>
    <t>Total MC Enrollees, Aged, Medically Needy (MAX Elig Code = 21)</t>
  </si>
  <si>
    <t>Total MC Enrollees, Aged, Poverty (MAX Elig Code = 31)</t>
  </si>
  <si>
    <t>Total MC Enrollees, Other Aged (MAX Elig Code = 41)</t>
  </si>
  <si>
    <t>Total MC Enrollees, 1115 Aged (MAX Elig Code = 51)</t>
  </si>
  <si>
    <t>Total MC Enrollees, Disabled, Cash (MAX Elig Code = 12)</t>
  </si>
  <si>
    <t>Total MC Enrollees, Disabled, Medically Needy (MAX Elig Code = 22)</t>
  </si>
  <si>
    <t>Total MC Enrollees, Disabled, Poverty (MAX Elig Code = 32)</t>
  </si>
  <si>
    <t>Total MC Enrollees, Disabled, Poverty (MAX Elig Code = 3A)</t>
  </si>
  <si>
    <t>Total MC Enrollees, Other Disabled (MAX Elig Code = 42)</t>
  </si>
  <si>
    <t>Total MC Enrollees, 1115 Disabled (MAX Elig Code = 52)</t>
  </si>
  <si>
    <t>Total MC Enrollees, AFDC Child, Cash (MAX Elig Code = 14)</t>
  </si>
  <si>
    <t>Total MC Enrollees, AFDC-U Child, Cash (MAX Elig Code = 16)</t>
  </si>
  <si>
    <t>Total MC Enrollees, AFDC Child, Medically Needy (MAX Elig Code = 24)</t>
  </si>
  <si>
    <t>Total MC Enrollees, Child Poverty (MAX Elig Code = 34)</t>
  </si>
  <si>
    <t>Total MC Enrollees, Other Child (MAX Elig Code = 44)</t>
  </si>
  <si>
    <t>Total MC Enrollees, Foster Care Child (MAX Elig Code = 48)</t>
  </si>
  <si>
    <t>Total MC Enrollees, 1115 Child (MAX Elig Code = 54)</t>
  </si>
  <si>
    <t>Total MC Enrollees, AFDC Adult, Cash (MAX Elig Code = 15)</t>
  </si>
  <si>
    <t>Total MC Enrollees, AFDC-U Adult, Cash (MAX Elig Code = 17)</t>
  </si>
  <si>
    <t>Total MC Enrollees, AFDC Adult, Medically Needy (MAX Elig Code = 25)</t>
  </si>
  <si>
    <t>Total MC Enrollees, Adult, Poverty (MAX Elig Code = 35)</t>
  </si>
  <si>
    <t>Total MC Enrollees, Other Adult (MAX Elig Code = 45)</t>
  </si>
  <si>
    <t>Total MC Enrollees, 1115 Adult (MAX Elig Code = 55)</t>
  </si>
  <si>
    <t>June % HMO/HIO Only (MC Combination Code = 01)</t>
  </si>
  <si>
    <t>June % Dental Plan Only (MC Combination Code = 02)</t>
  </si>
  <si>
    <t>June % BHO Only (MC Combination Code = 03)</t>
  </si>
  <si>
    <t>June % PCCM Only (MC Combination Code = 04)</t>
  </si>
  <si>
    <t>June % Other MC Only (MC Combination Code = 05)</t>
  </si>
  <si>
    <t>June % HMO/HIO &amp; Dental (MC Combination Code = 06)</t>
  </si>
  <si>
    <t>June % HMO/HIO &amp; BHO (MC Combination Code = 07)</t>
  </si>
  <si>
    <t>June % HMO/HIO &amp; Other MC (MC Combination Code = 08)</t>
  </si>
  <si>
    <t>June % HMO/HIO &amp; Dental &amp; BHO (MC Combination Code = 09)</t>
  </si>
  <si>
    <t>June % Dental &amp; PCCM (MC Combination Code = 10)</t>
  </si>
  <si>
    <t>June % BHO &amp; PCCM (MC Combination Code = 11)</t>
  </si>
  <si>
    <t>June % Other MC &amp; PCCM (MC Combination Code = 12)</t>
  </si>
  <si>
    <t>June % Dental &amp; BHO &amp; PCCM (MC Combination Code = 13)</t>
  </si>
  <si>
    <t>June % Dental &amp; BHO (MC Combination Code = 14)</t>
  </si>
  <si>
    <t>June % Other Combinations (MC Combination Code = 15)</t>
  </si>
  <si>
    <t>June % FFS Only (MC Combination Code = 16)</t>
  </si>
  <si>
    <t>June % MC Status Unknown (MC Combination Code = 99)</t>
  </si>
  <si>
    <t>Average Capitation Payment per Person-Month Enrollment in MC</t>
  </si>
  <si>
    <t>Average Capitation Payment per Person-Month Enrollment in MC - HMO/HIO</t>
  </si>
  <si>
    <t>Average Capitation Payment per Person-Month Enrollment in MC - PHP</t>
  </si>
  <si>
    <t>Average Capitation Payment per Person-Month Enrollment in MC - PCCM</t>
  </si>
  <si>
    <t>Average Capitation Payments, Persons Ever Enrolled in HMO or HIO During Year</t>
  </si>
  <si>
    <t>Average Capitation Payments for Aged Enrollees, Persons Ever Enrolled in HMO or HIO During Year</t>
  </si>
  <si>
    <t>Average Capitation Payments for Disabled Enrollees, Persons Ever Enrolled in HMO or HIO During Year</t>
  </si>
  <si>
    <t>Average Capitation Payments for Child Enrollees, Persons Ever Enrolled in HMO or HIO During Year</t>
  </si>
  <si>
    <t>Average Capitation Payments for Adult Enrollees, Persons Ever Enrolled in HMO or HIO During Year</t>
  </si>
  <si>
    <t>Average FFS Payments per Enrollee, Persons Ever Enrolled in HMO or HIO During Year</t>
  </si>
  <si>
    <t>Average FFS Payments per Aged Enrollee, Persons Ever Enrolled in HMO or HIO During Year</t>
  </si>
  <si>
    <t>Average FFS Payments per Disabled Enrollee, Persons Ever Enrolled in HMO or HIO During Year</t>
  </si>
  <si>
    <t>Average FFS Payments per Child Enrollee, Persons Ever Enrolled in HMO or HIO During Year</t>
  </si>
  <si>
    <t>Average FFS Payments per Adult Enrollee, Persons Ever Enrolled in HMO or HIO During Year</t>
  </si>
  <si>
    <t>Total FFS Payments by ILTC (MAX TOS = 02, 04, 05 or 07) Services, Persons Ever Enrolled in HMO or HIO During Year</t>
  </si>
  <si>
    <t>Average FFS Payments by ILTC (MAX TOS = 02, 04, 05 or 07) Services, Persons Enrolled in HMO or HIO During Year</t>
  </si>
  <si>
    <t>Average FFS Medicaid Paid per Non-Dual FFS Enrollee</t>
  </si>
  <si>
    <t>Average FFS Medicaid Paid per Non-Dual FFS Recipient (User of Any service)</t>
  </si>
  <si>
    <t>Average HMO/HIO Payments (Among People not Enrolled)</t>
  </si>
  <si>
    <t>Average FFS Medicaid Paid, Aged</t>
  </si>
  <si>
    <t>Average FFS Medicaid Paid, Aged, Cash (MAX Elig Code = 11)</t>
  </si>
  <si>
    <t>Average FFS Medicaid Paid, Aged, Medically Needy (MAX Elig Code = 21)</t>
  </si>
  <si>
    <t>Average FFS Medicaid Paid, Aged, Poverty (MAX Elig Code = 31)</t>
  </si>
  <si>
    <t>Average FFS Medicaid Paid, Other Aged (MAX Elig Code = 41)</t>
  </si>
  <si>
    <t>Average FFS Medicaid Paid, 1115 Aged (MAX Elig Code = 51)</t>
  </si>
  <si>
    <t>Average FFS Medicaid Paid, Disabled</t>
  </si>
  <si>
    <t>Average FFS Medicaid Paid, Disabled, Cash (MAX Elig Code = 12)</t>
  </si>
  <si>
    <t>Average FFS Medicaid Paid, Disabled, Medically Needy (MAX Elig Code = 22)</t>
  </si>
  <si>
    <t>Average FFS Medicaid Paid, Disabled, Poverty (MAX Elig Code = 32 or 3A)</t>
  </si>
  <si>
    <t>Average FFS Medicaid Paid,Other Disabled (MAX Elig Code = 42)</t>
  </si>
  <si>
    <t>Average FFS Medicaid Paid,1115 Disabled (MAX Elig Code = 52)</t>
  </si>
  <si>
    <t>Average FFS Medicaid Paid,Child</t>
  </si>
  <si>
    <t>Average FFS Medicaid Paid, AFDC Child, Cash (MAX Elig Code = 14)</t>
  </si>
  <si>
    <t>Average FFS Medicaid Paid,AFDC-U Child, Cash (MAX Elig Code = 16)</t>
  </si>
  <si>
    <t>Average FFS Medicaid Paid,AFDC Child, Medically Needy (MAX Elig Code = 24)</t>
  </si>
  <si>
    <t>Average FFS Medicaid Paid,Child Poverty (MAX Elig Code = 34)</t>
  </si>
  <si>
    <t>Average FFS Medicaid Paid,Other Child (MAX Elig Code = 44)</t>
  </si>
  <si>
    <t>Average FFS Medicaid Paid,Foster Care Child (MAX Elig Code = 48)</t>
  </si>
  <si>
    <t>Average FFS Medicaid Paid,1115 Child (MAX Elig Code = 54)</t>
  </si>
  <si>
    <t>Average FFS Medicaid Paid,Adult</t>
  </si>
  <si>
    <t>Average FFS Medicaid Paid,AFDC Adult, Cash (MAX Elig Code = 15)</t>
  </si>
  <si>
    <t>Average FFS Medicaid Paid,AFDC-U Adult, Cash (MAX Elig Code = 17)</t>
  </si>
  <si>
    <t>Average FFS Medicaid Paid,AFDC Adult, Medically Needy (MAX Elig Code = 25)</t>
  </si>
  <si>
    <t>Average FFS Medicaid Paid,Adult, Poverty (MAX Elig Code = 35)</t>
  </si>
  <si>
    <t>Average FFS Medicaid Paid,Other Adult (MAX Elig Code = 45)</t>
  </si>
  <si>
    <t>Average FFS Medicaid Paid,1115 Adult (MAX Elig Code = 55)</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</si>
  <si>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</si>
  <si>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</si>
  <si>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</si>
  <si>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</si>
  <si>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</si>
  <si>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</si>
  <si>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</si>
  <si>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</si>
  <si>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</si>
  <si>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</si>
  <si>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</si>
  <si>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</si>
  <si>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</si>
  <si>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</si>
  <si>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</si>
  <si>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</si>
  <si>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</si>
  <si>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</si>
  <si>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</si>
  <si>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</si>
  <si>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</si>
  <si>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</si>
  <si>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</si>
  <si>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</si>
  <si>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</si>
  <si>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</si>
  <si>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</si>
  <si>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Non-Dual FFS Enrollee, Inpatient Hospital (MAX TOS = 01)</t>
  </si>
  <si>
    <t>Average FFS Medicaid Paid Per Non-Dual FFS Enrollee, Aged, Inpatient Hospital (MAX TOS = 01)</t>
  </si>
  <si>
    <t>Average FFS Medicaid Paid Per Non-Dual FFS Enrollee, Disabled, Inpatient Hospital (MAX TOS = 01)</t>
  </si>
  <si>
    <t>Average FFS Medicaid Paid Per Non-Dual FFS Enrollee, Child, Inpatient Hospital (MAX TOS = 01)</t>
  </si>
  <si>
    <t>Average FFS Medicaid Paid Per Non-Dual FFS Enrollee, Adult, Inpatient Hospital (MAX TOS = 01)</t>
  </si>
  <si>
    <t>Average FFS Medicaid Paid Per Non-Dual FFS Enrollee, ILTC (MAX TOS = 02,04,05 or 07)</t>
  </si>
  <si>
    <t>Average FFS Medicaid Paid Per Non-Dual FFS Enrollee, Aged, ILTC (MAX TOS = 02,04,05 or 07)</t>
  </si>
  <si>
    <t>Average FFS Medicaid Paid Per Non-Dual FFS Enrollee, Disabled, ILTC (MAX TOS = 02,04,05 or 07)</t>
  </si>
  <si>
    <t>Average FFS Medicaid Paid Per Non-Dual FFS Enrollee, Child, ILTC (MAX TOS = 02,04,05 or 07)</t>
  </si>
  <si>
    <t>Average FFS Medicaid Paid Per Non-Dual FFS Enrollee, Adult, ILTC (MAX TOS = 02,04,05 or 07)</t>
  </si>
  <si>
    <t>Average FFS Medicaid Paid Per Non-Dual FFS Enrollee, Drugs (MAX TOS = 16)</t>
  </si>
  <si>
    <t>Average FFS Medicaid Paid Per Non-Dual FFS Enrollee, Aged, Drugs (MAX TOS = 16)</t>
  </si>
  <si>
    <t>Average FFS Medicaid Paid Per Non-Dual FFS Enrollee, Disabled, Drugs (MAX TOS = 16)</t>
  </si>
  <si>
    <t>Average FFS Medicaid Paid Per Non-Dual FFS Enrollee, Child, Drugs (MAX TOS = 16)</t>
  </si>
  <si>
    <t>Average FFS Medicaid Paid Per Non-Dual FFS Enrollee, Adult, Drugs (MAX TOS = 16)</t>
  </si>
  <si>
    <t xml:space="preserve">Average FFS Medicaid Paid Per Non-Dual FFS Enrollee, All Other Services </t>
  </si>
  <si>
    <t xml:space="preserve">Average FFS Medicaid Paid Per Non-Dual FFS Enrollee, Aged, All Other Services </t>
  </si>
  <si>
    <t xml:space="preserve">Average FFS Medicaid Paid Per Non-Dual FFS Enrollee, Disabled, All Other Services </t>
  </si>
  <si>
    <t xml:space="preserve">Average FFS Medicaid Paid Per Non-Dual FFS Enrollee, Child, All Other Services </t>
  </si>
  <si>
    <t xml:space="preserve">Average FFS Medicaid Paid Per Non-Dual FFS Enrollee, Adult, All Other Services </t>
  </si>
  <si>
    <t>% Non-Dual FFS Enrollees with ILTC Claims (MAX TOS = 02,04,05 or 07)</t>
  </si>
  <si>
    <t>Aged, % Non-Dual FFS Enrollees with ILTC Claims (MAX TOS = 02,04,05 or 07)</t>
  </si>
  <si>
    <t>Disabled, % Non-Dual FFS Enrollees with ILTC Claims (MAX TOS = 02,04,05 or 07)</t>
  </si>
  <si>
    <t>Child, % Non-Dual FFS Enrollees with ILTC Claims (MAX TOS = 02,04,05 or 07)</t>
  </si>
  <si>
    <t>Adult, % Non-Dual FFS Enrollees with ILTC Claims (MAX TOS = 02,04,05 or 07)</t>
  </si>
  <si>
    <t>Average # IP Days per Non-Dual FFS User</t>
  </si>
  <si>
    <t>Aged, Average # IP Days per Non-Dual FFS User</t>
  </si>
  <si>
    <t>Disabled, Average # IP Days per Non-Dual FFS User</t>
  </si>
  <si>
    <t>Child, Average # IP Days per Non-Dual FFS User</t>
  </si>
  <si>
    <t>Adult, Average # IP Days per Non-Dual FFS User</t>
  </si>
  <si>
    <t>Average # ILTC Days per Non-Dual FFS User</t>
  </si>
  <si>
    <t>Aged, Average # ILTC Days per Non-Dual FFS User</t>
  </si>
  <si>
    <t>Disabled, Average # ILTC Days per Non-Dual FFS User</t>
  </si>
  <si>
    <t>Child, Average # ILTC Days per Non-Dual FFS User</t>
  </si>
  <si>
    <t>Adult, Average # ILTC Days per Non-Dual FFS User</t>
  </si>
  <si>
    <t>Number of FFS Non-Duals with FFS Medicaid Paid for ILTC Services (MAX TOS = 02,04,05 or 07) &gt; $200,000</t>
  </si>
  <si>
    <t xml:space="preserve">Maximum FFS Medicaid Paid for ILTC Services (MAX TOS = 02,04,05 or 07) </t>
  </si>
  <si>
    <t>FFS Expenditures and Users by MAX Program Type, FP: Total Medicaid Paid (Program Type = 2)</t>
  </si>
  <si>
    <t>FFS Expenditures and Users by MAX Program Type, FP: Average Medicaid Paid per User</t>
  </si>
  <si>
    <t>FFS Expenditures and Users by MAX Program Type, RHC: Total Medicaid Paid (Program Type = 3)</t>
  </si>
  <si>
    <t>FFS Expenditures and Users by MAX Program Type, RHC: Average Medicaid Paid per User</t>
  </si>
  <si>
    <t>FFS Expenditures and Users by MAX Program Type, FQHC: Total Medicaid Paid (Program Type = 4)</t>
  </si>
  <si>
    <t>FFS Expenditures and Users by MAX Program Type, FQHC: Average Medicaid Paid per User</t>
  </si>
  <si>
    <t>FFS Expenditures and Users by MAX Program Type, IHS: Total Medicaid Paid (Program Type = 5)</t>
  </si>
  <si>
    <t>FFS Expenditures and Users by MAX Program Type, IHS: Average Medicaid Paid per User</t>
  </si>
  <si>
    <t>FFS Expenditures and Users by MAX Program Type, Section 1915(c) Waiver: Total Medicaid Paid (Program Type = 6 or 7)</t>
  </si>
  <si>
    <t>FFS Expenditures and Users by MAX Program Type, Section 1915(c) Waiver: Average Medicaid Paid per User</t>
  </si>
  <si>
    <t>Total FFS CLTC Medicaid Paid (Excludes CLTC flag = 16-20)</t>
  </si>
  <si>
    <t>Number of Non-Dual CLTC Users (Excludes CLTC flag = 16-20)</t>
  </si>
  <si>
    <t>Average FFS CLTC Medicaid Paid per Non-Dual User (Excludes CLTC flag = 16-20)</t>
  </si>
  <si>
    <t>Aged, Average FFS CLTC Medicaid Paid per Non-Dual User (Excludes CLTC flag = 16-20)</t>
  </si>
  <si>
    <t>Disabled, Average FFS CLTC Medicaid Paid per Non-Dual User (Excludes CLTC flag = 16-20)</t>
  </si>
  <si>
    <t>Child, Average FFS CLTC Medicaid Paid per Non-Dual User (Excludes CLTC flag = 16-20)</t>
  </si>
  <si>
    <t>Adult, Average FFS CLTC Medicaid Paid per Non-Dual User (Excludes CLTC flag = 16-20)</t>
  </si>
  <si>
    <t>% Non-Dual FFS Enrollees with CLTC Claims (Excludes CLTC flag = 16-20)</t>
  </si>
  <si>
    <t>Aged, % Non-Dual FFS Enrollees with CLTC Claims (Excludes CLTC flag = 16-20)</t>
  </si>
  <si>
    <t>Disabled, % Non-Dual FFS Enrollees with CLTC Claims (Excludes CLTC flag = 16-20)</t>
  </si>
  <si>
    <t>Child, % Non-Dual FFS Enrollees with CLTC Claims (Excludes CLTC flag = 16-20)</t>
  </si>
  <si>
    <t>Adult, % Non-Dual FFS Enrollees with CLTC Claims (Excludes CLTC flag = 16-20)</t>
  </si>
  <si>
    <t>Total FFS CLTC Medicaid Paid (Section 1915(c) Claims Only - Excludes CLTC flag = 11-20)</t>
  </si>
  <si>
    <t># Non-Dual CLTC Users (Section 1915(c) Claims Only - Excludes CLTC flag = 11-20)</t>
  </si>
  <si>
    <t>Average FFS CLTC Medicaid Paid per Non-Dual User (Section 1915(c) Claims Only - Excludes CLTC flag = 11-20)</t>
  </si>
  <si>
    <t>Aged, Average FFS CLTC Medicaid Paid per Non-Dual User (Section 1915(c) Claims Only - Excludes CLTC flag = 11-20)</t>
  </si>
  <si>
    <t>Disabled, Average FFS CLTC Medicaid Paid per Non-Dual User (Section 1915(c) Claims Only - Excludes CLTC flag = 11-20)</t>
  </si>
  <si>
    <t>Child, Average FFS CLTC Medicaid Paid per Non-Dual User (Section 1915(c) Claims Only - Excludes CLTC flag = 11-20)</t>
  </si>
  <si>
    <t>Adult, Average FFS CLTC Medicaid Paid per Non-Dual User (Section 1915(c) Claims Only - Excludes CLTC flag = 11-20)</t>
  </si>
  <si>
    <t>% Non-Dual FFS Enrollees with CLTC Claims (Section 1915(c) Claims Only - Excludes CLTC flag = 11-20)</t>
  </si>
  <si>
    <t>Aged, % Non-Dual FFS Enrollees with CLTC Claims (Section 1915(c) Claims Only - Excludes CLTC flag = 11-20)</t>
  </si>
  <si>
    <t>Disabled, % Non-Dual FFS Enrollees with CLTC Claims (Section 1915(c) Claims Only - Excludes CLTC flag = 11-20)</t>
  </si>
  <si>
    <t>Child, % Non-Dual FFS Enrollees with CLTC Claims (Section 1915(c) Claims Only - Excludes CLTC flag = 11-20)</t>
  </si>
  <si>
    <t>Adult, % Non-Dual FFS Enrollees with CLTC Claims (Section 1915(c) Claims Only - Excludes CLTC flag = 11-20)</t>
  </si>
  <si>
    <t>% EDB Dual FFS Person-Years of Enrollment Not Reported in MSIS (EDB Dual = 50)</t>
  </si>
  <si>
    <t>% QMB Only, EDB Dual FFS Person-Years of Enrollment (EDB Dual = 51)</t>
  </si>
  <si>
    <t>% QMB Plus, EDB Dual FFS Person-Years of Enrollment (EDB Dual = 52)</t>
  </si>
  <si>
    <t>% SLMB Only, EDB Dual FFS Person-Years of Enrollment (EDB Dual = 53)</t>
  </si>
  <si>
    <t>% SLMB Plus, EDB Dual FFS Person-Years of Enrollment (EDB Dual = 54)</t>
  </si>
  <si>
    <t>% QDWI, EDB Dual FFS Person-Years of Enrollment (EDB Dual = 55)</t>
  </si>
  <si>
    <t>% QI 1, EDB Dual FFS Person-Years of Enrollment (EDB Dual = 56)</t>
  </si>
  <si>
    <t>% QI 2, EDB Dual FFS Person-Years of Enrollment (EDB Dual = 57)</t>
  </si>
  <si>
    <t>% Other Type Dual FFS Person-Years of Enrollment (EDB Dual = 58)</t>
  </si>
  <si>
    <t>% Dual FFS Person-Years of Enrollment Type Unknown (EDB Dual = 59)</t>
  </si>
  <si>
    <t>Average FFS Medicaid Paid per FFS Dual</t>
  </si>
  <si>
    <t>Average FFS Medicaid Paid per FFS Dual Recipient (User of Any Service)</t>
  </si>
  <si>
    <t>Average FFS Medicaid Paid Per FFS Dual, Aged</t>
  </si>
  <si>
    <t>Average FFS Medicaid Paid Per FFS Dual, Aged, Cash (MAX Elig Code = 11)</t>
  </si>
  <si>
    <t>Average FFS Medicaid Paid Per FFS Dual Aged, Medically Needy (MAX Elig Code = 21)</t>
  </si>
  <si>
    <t>Average FFS Medicaid Paid Per FFS Dual Aged, Poverty (MAX Elig Code = 31)</t>
  </si>
  <si>
    <t>Average FFS Medicaid Paid Per FFS Dual Other Aged (MAX Elig Code = 41)</t>
  </si>
  <si>
    <t>Average FFS Medicaid Paid Per FFS Dual 1115 Aged (MAX Elig Code = 51)</t>
  </si>
  <si>
    <t>Average FFS Medicaid Paid Per FFS Dual Disabled</t>
  </si>
  <si>
    <t>Average FFS Medicaid Paid Per FFS Dual Disabled, Cash (MAX Elig Code = 12)</t>
  </si>
  <si>
    <t>Average FFS Medicaid Paid Per FFS Dual Disabled, Medically Needy (MAX Elig Code = 22)</t>
  </si>
  <si>
    <t>Average FFS Medicaid Paid Per FFS Dual Disabled, Poverty (MAX Elig Code = 32 or 3A)</t>
  </si>
  <si>
    <t>Average FFS Medicaid Paid Per FFS Dual Other Disabled (MAX Elig Code = 42)</t>
  </si>
  <si>
    <t>Average FFS Medicaid Paid Per FFS Dual 1115 Disabled (MAX Elig Code = 52)</t>
  </si>
  <si>
    <t>FFS Expenditures and Users by MAX TOS, IP: Average Medicaid Paid per User</t>
  </si>
  <si>
    <t>FFS Expenditures and Users by MAX TOS, IP: Average Medicaid Covered Days Per User</t>
  </si>
  <si>
    <t>FFS Expenditures and Users by MAX TOS, MH Aged: Average Medicaid Paid per User</t>
  </si>
  <si>
    <t>FFS Expenditures and Users by MAX TOS, IP Psych, Age &lt; 21: Average Medicaid Paid per User</t>
  </si>
  <si>
    <t>FFS Expenditures and Users by MAX TOS, ICF/IID: Average Medicaid Paid per User</t>
  </si>
  <si>
    <t>FFS Expenditures and Users by MAX TOS, NF:Average Medicaid Paid per User</t>
  </si>
  <si>
    <t>FFS Expenditures and Users by MAX TOS, Physician: Average Medicaid Paid per User</t>
  </si>
  <si>
    <t>FFS Expenditures and Users by MAX TOS, Dental: Average Medicaid Paid per User</t>
  </si>
  <si>
    <t>FFS Expenditures and Users by MAX TOS, Other Practitioner: Average Medicaid Paid per User</t>
  </si>
  <si>
    <t>FFS Expenditures and Users by MAX TOS, Outpatient: Average Medicaid Paid per User</t>
  </si>
  <si>
    <t>FFS Expenditures and Users by MAX TOS, Clinic: Average Medicaid Paid per User</t>
  </si>
  <si>
    <t>FFS Expenditures and Users by MAX TOS, Home Health: Average Medicaid Paid per User</t>
  </si>
  <si>
    <t>FFS Expenditures and Users by MAX TOS, Lab/Xray:Average Medicaid Paid per User</t>
  </si>
  <si>
    <t>FFS Expenditures and Users by MAX TOS, Drugs: Average Medicaid Paid per User</t>
  </si>
  <si>
    <t>FFS Expenditures and Users by MAX TOS, Other Services: Average Medicaid Paid per User</t>
  </si>
  <si>
    <t>FFS Expenditures and Users by MAX TOS, Transportation: Average Medicaid Paid per User</t>
  </si>
  <si>
    <t>FFS Expenditures and Users by MAX TOS, Personal Care Services: Average Medicaid Paid per User</t>
  </si>
  <si>
    <t>FFS Expenditures and Users by MAX TOS, Targeted Case Management: Average Medicaid Paid per User</t>
  </si>
  <si>
    <t>FFS Expenditures and Users by MAX TOS, Rehabilitation Services: Average Medicaid Paid per User</t>
  </si>
  <si>
    <t>FFS Expenditures and Users by MAX TOS, PT/OT/Speech/Hearing: Average Medicaid Paid per User</t>
  </si>
  <si>
    <t>FFS Expenditures and Users by MAX TOS, Hospice: Average Medicaid Paid per User</t>
  </si>
  <si>
    <t>FFS Expenditures and Users by MAX TOS, Nurse Practitioner: Average Medicaid Paid per User</t>
  </si>
  <si>
    <t>FFS Expenditures and Users by MAX TOS, Private Duty Nursing: Average Medicaid Paid per User</t>
  </si>
  <si>
    <t>FFS Expenditures and Users by MAX TOS, Durable Medical Equipment: Average Medicaid Paid per User</t>
  </si>
  <si>
    <t>FFS Expenditures and Users by MAX TOS, Residential Care: Average Medicaid Paid per User</t>
  </si>
  <si>
    <t>FFS Expenditures and Users by MAX TOS, Psych Services: Average Medicaid Paid per User</t>
  </si>
  <si>
    <t>FFS Expenditures and Users by MAX TOS, Adult Day Care: Average Medicaid Paid per User</t>
  </si>
  <si>
    <t>Average FFS Medicaid Paid Per FFS Dual, Inpatient Hospital (MAX TOS = 01)</t>
  </si>
  <si>
    <t>Average FFS Medicaid Paid Per FFS Dual, Aged, Inpatient Hospital (MAX TOS = 01)</t>
  </si>
  <si>
    <t>Average FFS Medicaid Paid Per FFS Dual, Disabled, Inpatient Hospital (MAX TOS = 01)</t>
  </si>
  <si>
    <t>Average FFS Medicaid Paid Per FFS Dual, ILTC (MAX TOS = 02,04,05 or 07)</t>
  </si>
  <si>
    <t>Average FFS Medicaid Paid Per FFS Dual, Aged, ILTC (MAX TOS = 02,04,05 or 07)</t>
  </si>
  <si>
    <t>Average FFS Medicaid Paid Per FFS Dual, Disabled, ILTC (MAX TOS = 02,04,05 or 07)</t>
  </si>
  <si>
    <t>Average FFS Medicaid Paid Per FFS Dual, Drugs (MAX TOS = 16)</t>
  </si>
  <si>
    <t>Average FFS Medicaid Paid Per FFS Dual, Aged, Drugs (MAX TOS = 16)</t>
  </si>
  <si>
    <t>Average FFS Medicaid Paid Per FFS Dual, Disabled, Drugs (MAX TOS = 16)</t>
  </si>
  <si>
    <t>Average FFS Medicaid Paid Per FFS Dual, All Other Services</t>
  </si>
  <si>
    <t>Average FFS Medicaid Paid Per FFS Dual, Aged, All Other Services</t>
  </si>
  <si>
    <t>Average FFS Medicaid Paid Per FFS Dual, Disabled, All Other Services</t>
  </si>
  <si>
    <t>% FFS Duals with ILTC Claims (MAX TOS = 02,04,05 or 07)</t>
  </si>
  <si>
    <t>Aged, % FFS Duals with ILTC Claims (MAX TOS = 02,04,05 or 07)</t>
  </si>
  <si>
    <t>Disabled, % FFS Duals with ILTC Claims (MAX TOS = 02,04,05 or 07)</t>
  </si>
  <si>
    <t>Average # IP Days per FFS Dual User (MAX TOS = 01)</t>
  </si>
  <si>
    <t>Aged, Average # IP Days per FFS Dual User (MAX TOS = 01)</t>
  </si>
  <si>
    <t>Disabled, Average # IP Days per FFS Dual User (MAX TOS = 01)</t>
  </si>
  <si>
    <t>Average # ILTC Days per FFS Dual User (MAX TOS = 02, 04, 05 or 07)</t>
  </si>
  <si>
    <t>Aged, Average # ILTC Days per FFS Dual User (MAX TOS = 02, 04, 05 or 07)</t>
  </si>
  <si>
    <t>Disabled, Average # ILTC Days per FFS Dual User (MAX TOS = 02, 04, 05 or 07)</t>
  </si>
  <si>
    <t>Number of FFS Duals with FFS Medicaid Paid for ILTC Services (MAX TOS = 02,04,05 or 07) &gt; $200,000</t>
  </si>
  <si>
    <t>Number of Dual CLTC Users (Excludes CLTC flag = 16-20)</t>
  </si>
  <si>
    <t>Average FFS CLTC Medicaid Paid per Dual User (Excludes CLTC flag = 16-20)</t>
  </si>
  <si>
    <t>Aged, Average FFS CLTC Medicaid Paid per Dual User (Excludes CLTC flag = 16-20)</t>
  </si>
  <si>
    <t>Disabled, Average FFS CLTC Medicaid Paid per Dual User (Excludes CLTC flag = 16-20)</t>
  </si>
  <si>
    <t>% FFS Dual Enrollees with CLTC Claims (Excludes CLTC flag = 16-20)</t>
  </si>
  <si>
    <t>Aged, % FFS Dual Enrollees with CLTC Claims (Excludes CLTC flag = 16-20)</t>
  </si>
  <si>
    <t>Disabled, % FFS Dual Enrollees with CLTC Claims (Excludes CLTC flag = 16-20)</t>
  </si>
  <si>
    <t># Dual CLTC Users (Section 1915(c) Claims Only - Excludes CLTC flag = 11-20)</t>
  </si>
  <si>
    <t>Average CLTC Medicaid Paid per Dual User (Section 1915(c) Claims Only - Excludes CLTC flag = 11-20)</t>
  </si>
  <si>
    <t xml:space="preserve"> Aged, Average CLTC Medicaid Paid per Dual User (Section 1915(c) Claims Only - Excludes CLTC flag = 11-20)</t>
  </si>
  <si>
    <t xml:space="preserve"> Disabled, Average CLTC Medicaid Paid per Dual User (Section 1915(c) Claims Only - Excludes CLTC flag = 11-20)</t>
  </si>
  <si>
    <t>% FFS Dual Enrollees with CLTC Claims (Section 1915(c) Claims Only - Excludes CLTC flag = 11-20)</t>
  </si>
  <si>
    <t>Aged, % FFS Dual Enrollees with CLTC Claims (Section 1915(c) Claims Only - Excludes CLTC flag = 11-20)</t>
  </si>
  <si>
    <t>Disabled, % FFS Dual Enrollees with CLTC Claims (Section 1915(c) Claims Only - Excludes CLTC flag = 11-20)</t>
  </si>
  <si>
    <t>Average FFS Medicaid Paid per FFS Enrollee</t>
  </si>
  <si>
    <t>Average FFS Medicaid Paid per FFS Recipient (User of Any Service)</t>
  </si>
  <si>
    <t>Average FFS Medicaid Paid Per Enrollee, Aged</t>
  </si>
  <si>
    <t>Average FFS Medicaid Paid Per Enrollee, Aged, Cash (MAX Elig Code = 11)</t>
  </si>
  <si>
    <t>Average FFS Medicaid Paid Per Enrollee, Aged, Medically Needy (MAX Elig Code = 21)</t>
  </si>
  <si>
    <t>Average FFS Medicaid Paid Per Enrollee, Aged, Poverty (MAX Elig Code = 31)</t>
  </si>
  <si>
    <t>Average FFS Medicaid Paid Per Enrollee, Other Aged (MAX Elig Code = 41)</t>
  </si>
  <si>
    <t>Average FFS Medicaid Paid Per Enrollee, 1115 Aged (MAX Elig Code = 51)</t>
  </si>
  <si>
    <t>Average FFS Medicaid Paid Per Enrollee, Disabled</t>
  </si>
  <si>
    <t>Average FFS Medicaid Paid Per Enrollee, Disabled, Cash (MAX Elig Code = 12)</t>
  </si>
  <si>
    <t>Average FFS Medicaid Paid Per Enrollee, Disabled, Medically Needy (MAX Elig Code = 22)</t>
  </si>
  <si>
    <t>Average FFS Medicaid Paid Per Enrollee, Disabled, Poverty (MAX Elig Code = 32 or 3A)</t>
  </si>
  <si>
    <t>Average FFS Medicaid Paid Per Enrollee, Other Disabled (MAX Elig Code = 42)</t>
  </si>
  <si>
    <t>Average FFS Medicaid Paid Per Enrollee, 1115 Disabled (MAX Elig Code = 52)</t>
  </si>
  <si>
    <t>Average FFS Medicaid Paid Per Enrollee, Child</t>
  </si>
  <si>
    <t>Average FFS Medicaid Paid Per Enrollee, AFDC Child, Cash (MAX Elig Code = 14)</t>
  </si>
  <si>
    <t>Average FFS Medicaid Paid Per Enrollee, AFDC-U Child, Cash (MAX Elig Code = 16)</t>
  </si>
  <si>
    <t>Average FFS Medicaid Paid Per Enrollee, AFDC Child, Medically Needy (MAX Elig Code = 24)</t>
  </si>
  <si>
    <t>Average FFS Medicaid Paid Per Enrollee, Child Poverty (MAX Elig Code = 34)</t>
  </si>
  <si>
    <t>Average FFS Medicaid Paid Per Enrollee, Other Child (MAX Elig Code = 44)</t>
  </si>
  <si>
    <t>Average FFS Medicaid Paid Per Enrollee, Foster Care Child (MAX Elig Code = 48)</t>
  </si>
  <si>
    <t>Average FFS Medicaid Paid Per Enrollee, 1115 Child (MAX Elig Code = 54)</t>
  </si>
  <si>
    <t>Average FFS Medicaid Paid Per Enrollee, Adult</t>
  </si>
  <si>
    <t>Average FFS Medicaid Paid Per Enrollee, AFDC Adult, Cash (MAX Elig Code = 15)</t>
  </si>
  <si>
    <t>Average FFS Medicaid Paid Per Enrollee, AFDC-U Adult, Cash (MAX Elig Code = 17)</t>
  </si>
  <si>
    <t>Average FFS Medicaid Paid Per Enrollee, AFDC Adult, Medically Needy (MAX Elig Code = 25)</t>
  </si>
  <si>
    <t>Average FFS Medicaid Paid Per Enrollee, Adult, Poverty (MAX Elig Code = 35)</t>
  </si>
  <si>
    <t>Average FFS Medicaid Paid Per Enrollee, Other Adult (MAX Elig Code = 45)</t>
  </si>
  <si>
    <t>Average FFS Medicaid Paid Per Enrollee, 1115 Adult (MAX Elig Code = 55)</t>
  </si>
  <si>
    <t>Average FFS Medicaid Paid Per FFS Enrollee, Inpatient Hospital (MAX TOS = 01)</t>
  </si>
  <si>
    <t>Average FFS Medicaid Paid Per FFS Enrollee, Aged, Inpatient Hospital (MAX TOS = 01)</t>
  </si>
  <si>
    <t>Average FFS Medicaid Paid Per FFS Enrollee, Disabled, Inpatient Hospital (MAX TOS = 01)</t>
  </si>
  <si>
    <t>Average FFS Medicaid Paid Per FFS Enrollee, Child, Inpatient Hospital (MAX TOS = 01)</t>
  </si>
  <si>
    <t>Average FFS Medicaid Paid Per FFS Enrollee, Adult, Inpatient Hospital (MAX TOS = 01)</t>
  </si>
  <si>
    <t>Average FFS Medicaid Paid Per FFS Enrollee, ILTC (MAX TOS = 02,04,05 or 07)</t>
  </si>
  <si>
    <t>Average FFS Medicaid Paid Per FFS Enrollee, Aged, ILTC (MAX TOS = 02,04,05 or 07)</t>
  </si>
  <si>
    <t>Average FFS Medicaid Paid Per FFS Enrollee, Disabled, ILTC (MAX TOS = 02,04,05 or 07)</t>
  </si>
  <si>
    <t>Average FFS Medicaid Paid Per FFS Enrollee, Child, ILTC (MAX TOS = 02,04,05 or 07)</t>
  </si>
  <si>
    <t>Average FFS Medicaid Paid Per FFS Enrollee, Adult, ILTC (MAX TOS = 02,04,05 or 07)</t>
  </si>
  <si>
    <t>Average FFS Medicaid Paid Per FFS Enrollee, Drugs (MAX TOS = 16)</t>
  </si>
  <si>
    <t>Average FFS Medicaid Paid Per FFS Enrollee, Aged, Drugs (MAX TOS = 16)</t>
  </si>
  <si>
    <t>Average FFS Medicaid Paid Per FFS Enrollee, Disabled, Drugs (MAX TOS = 16)</t>
  </si>
  <si>
    <t>Average FFS Medicaid Paid Per FFS Enrollee, Child, Drugs (MAX TOS = 16)</t>
  </si>
  <si>
    <t>Average FFS Medicaid Paid Per FFS Enrollee, Adult, Drugs (MAX TOS = 16)</t>
  </si>
  <si>
    <t xml:space="preserve">Average FFS Medicaid Paid Per FFS Enrollee, All Other Services </t>
  </si>
  <si>
    <t xml:space="preserve">Average FFS Medicaid Paid Per FFS Enrollee, Aged, All Other Services </t>
  </si>
  <si>
    <t xml:space="preserve">Average FFS Medicaid Paid Per FFS Enrollee, Disabled, All Other Services </t>
  </si>
  <si>
    <t xml:space="preserve">Average FFS Medicaid Paid Per FFS Enrollee, Child, All Other Services </t>
  </si>
  <si>
    <t xml:space="preserve">Average FFS Medicaid Paid Per FFS Enrollee, Adult, All Other Services </t>
  </si>
  <si>
    <t>% FFS Enrollees with ILTC Claims (MAX TOS = 02,04,05 or 07)</t>
  </si>
  <si>
    <t>Aged, % FFS Enrollees with ILTC Claims (MAX TOS = 02,04,05 or 07)</t>
  </si>
  <si>
    <t>Disabled, % FFS Enrollees with ILTC Claims (MAX TOS = 02,04,05 or 07)</t>
  </si>
  <si>
    <t>Child, % FFS Enrollees with ILTC Claims (MAX TOS = 02,04,05 or 07)</t>
  </si>
  <si>
    <t>Adult, % FFS Enrollees with ILTC Claims (MAX TOS = 02,04,05 or 07)</t>
  </si>
  <si>
    <t>Average # IP Days per FFS User</t>
  </si>
  <si>
    <t>Aged, Average # IP Days per FFS User</t>
  </si>
  <si>
    <t>Disabled, Average # IP Days per FFS User</t>
  </si>
  <si>
    <t>Child, Average # IP Days per FFS User</t>
  </si>
  <si>
    <t>Adult, Average # IP Days per FFS User</t>
  </si>
  <si>
    <t>Average # ILTC Days per FFS User</t>
  </si>
  <si>
    <t>Aged, Average # ILTC Days per FFS User</t>
  </si>
  <si>
    <t>Disabled, Average # ILTC Days per FFS User</t>
  </si>
  <si>
    <t>Child, Average # ILTC Days per FFS User</t>
  </si>
  <si>
    <t>Adult, Average # ILTC Days per FFS User</t>
  </si>
  <si>
    <t>Number of FFS Enrollees with FFS Medicaid Paid for ILTC Services (MAX TOS = 02,04,05 or 07) &gt; $200,000</t>
  </si>
  <si>
    <t>Maximum FFS Medicaid Paid for ILTC Services (MAX TOS = 02,04,05 or 07)</t>
  </si>
  <si>
    <t>Number of CLTC Users (Excludes CLTC flag = 16-20)</t>
  </si>
  <si>
    <t>Average FFS CLTC Medicaid Paid per User (Excludes CLTC flag = 16-20)</t>
  </si>
  <si>
    <t>Aged, Average FFS CLTC Medicaid Paid per User (Excludes CLTC flag = 16-20)</t>
  </si>
  <si>
    <t>Disabled, Average FFS CLTC Medicaid Paid per User (Excludes CLTC flag = 16-20)</t>
  </si>
  <si>
    <t>Child, Average FFS CLTC Medicaid Paid per User (Excludes CLTC flag = 16-20)</t>
  </si>
  <si>
    <t>Adult, Average FFS CLTC Medicaid Paid per User (Excludes CLTC flag = 16-20)</t>
  </si>
  <si>
    <t>% FFS Enrollees with CLTC Claims (Excludes CLTC flag = 16-20)</t>
  </si>
  <si>
    <t>Aged, % FFS Enrollees with CLTC Claims (Excludes CLTC flag = 16-20)</t>
  </si>
  <si>
    <t>Disabled, % FFS Enrollees with CLTC Claims (Excludes CLTC flag = 16-20)</t>
  </si>
  <si>
    <t>Child, % FFS Enrollees with CLTC Claims (Excludes CLTC flag = 16-20)</t>
  </si>
  <si>
    <t>Adult, % FFS Enrollees with CLTC Claims (Excludes CLTC flag = 16-20)</t>
  </si>
  <si>
    <t>Number of CLTC Users (Section 1915(c) Claims Only - Excludes CLTC flag = 11-20)</t>
  </si>
  <si>
    <t>Average FFS CLTC Medicaid Paid per User (Section 1915(c) Claims Only - Excludes CLTC flag = 11-20)</t>
  </si>
  <si>
    <t>Aged, Average FFS CLTC Medicaid Paid per User (Section 1915(c) Claims Only - Excludes CLTC flag = 11-20)</t>
  </si>
  <si>
    <t>Disabled, Average FFS CLTC Medicaid Paid per User (Section 1915(c) Claims Only - Excludes CLTC flag = 11-20)</t>
  </si>
  <si>
    <t>Child, Average FFS CLTC Medicaid Paid per User (Section 1915(c) Claims Only - Excludes CLTC flag = 11-20)</t>
  </si>
  <si>
    <t>Adult, Average FFS CLTC Medicaid Paid per User (Section 1915(c) Claims Only - Excludes CLTC flag = 11-20)</t>
  </si>
  <si>
    <t>% FFS Enrollees with CLTC Claims (Section 1915(c) Claims Only - Excludes CLTC flag = 11-20)</t>
  </si>
  <si>
    <t>Aged, % FFS Enrollees with CLTC Claims (Section 1915(c) Claims Only - Excludes CLTC flag = 11-20)</t>
  </si>
  <si>
    <t>Disabled, % FFS Enrollees with CLTC Claims (Section 1915(c) Claims Only - Excludes CLTC flag = 11-20)</t>
  </si>
  <si>
    <t>Child, % FFS Enrollees with CLTC Claims (Section 1915(c) Claims Only - Excludes CLTC flag = 11-20)</t>
  </si>
  <si>
    <t>Adult, % FFS Enrollees with CLTC Claims (Section 1915(c) Claims Only - Excludes CLTC flag = 11-20)</t>
  </si>
  <si>
    <t xml:space="preserve">Table IP.3: FFS Crossover Stays (Type of Claim = 1, Crossover Claim Indicator = 1) </t>
  </si>
  <si>
    <t>Table IP.1: All IP Stays</t>
  </si>
  <si>
    <t xml:space="preserve">Table IP.2: FFS Non-Crossover Stays (Type of Claim = 1, Crossover Claim Indicator = 0) </t>
  </si>
  <si>
    <t xml:space="preserve">Table IP.4: Encounter Stays (Type of Claim=3) </t>
  </si>
  <si>
    <t>Table LT.1: All LT Claims</t>
  </si>
  <si>
    <t>Table LT.2: FFS Non-Crossover Claims (Type of Claim = 1, Crossover Claim Indicator = 0)</t>
  </si>
  <si>
    <t>Table LT.3: FFS Crossover Claims (Type of Claim = 1, Crossover Claim Indicator = 1)</t>
  </si>
  <si>
    <t>Table LT.4: Encounter Claims (Type of Claim=3)</t>
  </si>
  <si>
    <t>Table OT.1: All OT Claims</t>
  </si>
  <si>
    <t>Table OT.2: FFS Non-Crossover Claims (Type of Claim = 1, Crossover Claim Indicator = 0)</t>
  </si>
  <si>
    <t>Table OT.3: FFS Crossover Claims (Type of Claim = 1, Crossover Claim Indicator = 1)</t>
  </si>
  <si>
    <t>Table OT.4: Encounter Claims (Type of Claim=3)</t>
  </si>
  <si>
    <t>Table RX.1: All RX Claims</t>
  </si>
  <si>
    <t xml:space="preserve">Table RX.2: FFS Claims (Type of Claim = 1) </t>
  </si>
  <si>
    <t xml:space="preserve">Table RX.3: Encounter Claims (Type of Claim=3) </t>
  </si>
  <si>
    <t>Table PS.1: All PS Records</t>
  </si>
  <si>
    <t xml:space="preserve">Table PS.2: Total Medicaid Enrollees 
(excludes people with missing Medicaid eligibility information or S-CHIP only) </t>
  </si>
  <si>
    <t>Table PS.3: Medicaid Expenditures for Total Medicaid Enrollees 
(excludes people with missing Medicaid eligibility information or S-CHIP only)</t>
  </si>
  <si>
    <t>Table PS.4: Managed Care Plan Information
 (Enrollees in Capitated Plans - PCCM, HMO, HIO, &amp; PHPs, excludes people with missing eligibility information, S-CHIP only, FP Only, Aliens with only restricted benefits, duals with restricted benefits only, prescription drug only enrollees, and persons enrolled only in assistance with purchase of MC coverage) ---- NOTE: FP Only, duals with restricted benefits, and Aliens with restricted benefits were NOT excluded prior to 2003. Prescription drug only enrollees were NOT excluded prior to 2003. PACE enrollees are grouped with HMO/HIO rather than PHP enrollees as of 2007.</t>
  </si>
  <si>
    <t>Table PS.5: FFS Information for Non-Dual Medicaid Enrollees 
(excludes EDB Duals, people ever enrolled in HMO/HIOs or PACE, with missing eligibility information, S-CHIP only, FP Only, Aliens with restricted benefits only, prescription drug only enrollees, and persons enrolled only in assistance with purchase of MC coverage) ---- NOTE: S-CHIP only, FP Only, and Aliens with restricted benefits were NOT excluded prior to 2001. Prescription drug only enrollees were NOT excluded prior to 2003. PACE enrollees were not excluded prior to 2007.</t>
  </si>
  <si>
    <t>Table PS.6: FFS Information for Dual Medicaid Enrollees 
(excludes non-EDB duals, duals ever enrolled in HMO/HIOs or PACE, duals with only restricted benefits, duals with missing eligibility information, prescription drug only enrollees, and persons enrolled only in assistance with purchase of MC coverage)---NOTE: Non-EDB duals and duals with restricted benefits were not excluded prior to 2001. Prescription drug only enrollees were NOT excluded prior to 2003. PACE enrollees were not excluded prior to 2007.</t>
  </si>
  <si>
    <t>Table PS.7: FFS Information for Total Medicaid Enrollees 
(excludes people ever enrolled in HMO/HIOs or PACE, with missing eligibility information, S-CHIP only, FP Only, Aliens with only restricted benefits, duals with restricted benefits only, prescription drug only enrollees, and persons enrolled in assistance with purchase of MC coverage) ---- NOTE: S-CHIP only,  FP Only, duals with restricted benefits, and Aliens with restricted benefits were NOT excluded prior to 2001. Prescription drug only enrollees were NOT excluded prior to 2003. PACE enrollees were not excluded prior to 2007.</t>
  </si>
  <si>
    <t>FFS Expenditures and Users by MAX TOS, IP: Total Medicaid Paid (MAX TOS = 01)</t>
  </si>
  <si>
    <t>Number of FFS Enrollees with FFS Medicaid Paid for Inpatient Hospital Services (MAX TOS = 01) &gt; $500,000</t>
  </si>
  <si>
    <t>Number of FFS Enrollees with FFS Medicaid Paid for Drugs (MAX TOS = 16) &gt; $200,000</t>
  </si>
  <si>
    <t xml:space="preserve">Number of FFS Enrollees with FFS Medicaid Paid for All Other Services &gt; $200,000 </t>
  </si>
  <si>
    <t>Maximum FFS Medicaid Paid for Inpatient Hospital Services (MAX TOS = 01)</t>
  </si>
  <si>
    <t>Maximum FFS Medicaid Paid for Drugs (MAX TOS = 16)</t>
  </si>
  <si>
    <t>Maximum FFS Medicaid Paid for All Other Services</t>
  </si>
  <si>
    <t>Number of FFS Duals with FFS Medicaid Paid &gt; $1,000,000</t>
  </si>
  <si>
    <t>Number of FFS Duals with FFS Medicaid Paid for Inpatient Hospital Services (MAX TOS = 01)  &gt; $500,000</t>
  </si>
  <si>
    <t>Number of FFS Duals with FFS Medicaid Paid for Drugs (MAX TOS = 16) &gt; $200,000</t>
  </si>
  <si>
    <t xml:space="preserve">Number of FFS Duals with FFS Medicaid Paid for All Other Services &gt; $200,000 </t>
  </si>
  <si>
    <t xml:space="preserve">Maximum FFS Medicaid Paid for Inpatient Hospital Services (MAX TOS = 01) </t>
  </si>
  <si>
    <t>FFS Expenditures and Users by MAX TOS,  IP: Total Medicaid Paid (MAX TOS = 01)</t>
  </si>
  <si>
    <t>FFS Expenditures and Users by MAX TOS,  IP: Number of Users</t>
  </si>
  <si>
    <t>Number of FFS Non-Duals with FFS Medicaid Paid for Inpatient Hospital Services (MAX TOS = 01)  &gt; $500,000</t>
  </si>
  <si>
    <t>Number of FFS Non-Duals with FFS Medicaid Paid for Drugs (MAX TOS = 16) &gt; $200,000</t>
  </si>
  <si>
    <t xml:space="preserve">Number of FFS Non-Duals with FFS Medicaid Paid for All Other Services &gt; $200,000 </t>
  </si>
  <si>
    <t xml:space="preserve">Total Capitation Payments, Persons Enrolled in PHP Only or PHP and PCCM only  </t>
  </si>
  <si>
    <t xml:space="preserve">Total Medicaid Paid, Persons Enrolled in PHP Only or PHP and PCCM only </t>
  </si>
  <si>
    <t xml:space="preserve">Count of Total Enrollees, Persons Enrolled in PHP Only or PHP and PCCM only  </t>
  </si>
  <si>
    <t xml:space="preserve">Count of Aged Enrollees, Persons Enrolled in PHP Only or PHP and PCCM only </t>
  </si>
  <si>
    <t xml:space="preserve">Count of Disabled Enrollees,Persons Enrolled in PHP Only or PHP and PCCM only </t>
  </si>
  <si>
    <t xml:space="preserve">Count of Child Enrollees, Persons Enrolled in PHP Only or PHP and PCCM only </t>
  </si>
  <si>
    <t xml:space="preserve">Count of Adult Enrollees, Persons Enrolled in PHP Only or PHP and PCCM only </t>
  </si>
  <si>
    <t xml:space="preserve">Percentage of Medicaid Enrollees, Persons Enrolled in PHP Only or PHP and PCCM only </t>
  </si>
  <si>
    <t>Percentage of Aged Medicaid Enrollees, Persons Enrolled in PHP Only or PHP and PCCM only</t>
  </si>
  <si>
    <t>Percentage of Disabled Medicaid Enrollees, Persons Enrolled in PHP Only or PHP and PCCM only</t>
  </si>
  <si>
    <t xml:space="preserve">Percentage of Child Medicaid Enrollees, Persons Enrolled in PHP Only or PHP and PCCM only </t>
  </si>
  <si>
    <t xml:space="preserve">Percentage of Adult Medicaid Enrollees, Persons Enrolled in PHP Only or PHP and PCCM only </t>
  </si>
  <si>
    <t>Percentage of Enrollees with Encounter Records, Persons Enrolled in PHP Only or PHP and PCCM only</t>
  </si>
  <si>
    <t>Percentage of Aged Enrollees with Encounter Records, Persons Enrolled in PHP Only or PHP and PCCM only</t>
  </si>
  <si>
    <r>
      <t xml:space="preserve">% Claims with &gt; $0 </t>
    </r>
    <r>
      <rPr>
        <b/>
        <sz val="10"/>
        <rFont val="Arial"/>
        <family val="2"/>
      </rPr>
      <t xml:space="preserve"> </t>
    </r>
    <r>
      <rPr>
        <sz val="10"/>
        <rFont val="Arial"/>
        <family val="2"/>
      </rPr>
      <t>Prepaid Plan Service Value</t>
    </r>
  </si>
  <si>
    <t>Abbreviations</t>
  </si>
  <si>
    <t>Elig = Eligibility</t>
  </si>
  <si>
    <t>Note : Counts representing fewer than 11 people have been recoded to 11 to protect  privacy.</t>
  </si>
  <si>
    <t>blank</t>
  </si>
  <si>
    <t>Blank</t>
  </si>
  <si>
    <t>Mathematica Policy Research logo and report logo</t>
  </si>
  <si>
    <t>Medicaid Analytic Extract</t>
  </si>
  <si>
    <t>Submitted to:</t>
  </si>
  <si>
    <t>Centers for Medicare &amp; Medicaid Services 
7500 Security Blvd.
Mail Stop B2-29-04
Baltimore, MD  21244-1850
Project Officer: Cara Petroski</t>
  </si>
  <si>
    <t>Submitted by:</t>
  </si>
  <si>
    <t>Mathematica Policy Research
1100 1st Street, NE
12th Floor
Washington, DC 20002-4221
Project Director: David Baugh
Reference Number: 40251.110
Contract Number: HHSM-500-2010-00026I
Task Order: HHSM-500-T0012</t>
  </si>
  <si>
    <t>% Records with Valid SSN Format</t>
  </si>
  <si>
    <t>% Records Whose MSIS SSN Passed High Group Test (HGT FLAG = 1)</t>
  </si>
  <si>
    <t>&gt;95%</t>
  </si>
  <si>
    <t>% Records Whose MSIS SSN Failed High Group Test Due to Invalid AAA (HGT FLAG = 2)</t>
  </si>
  <si>
    <t>% Records Whose MSIS SSN Failed High Group Test Due to GG = 00 (HGT FLAG = 3)</t>
  </si>
  <si>
    <t>% Records Whose MSIS SSN Failed High Group Test Due to SSSS = 0000 (HGT FLAG = 4)</t>
  </si>
  <si>
    <t>% Records Whose MSIS SSN Failed High Group Test Due to GG Not Yet Issued (HGT FLAG = 5)</t>
  </si>
  <si>
    <t>% Records Whose MSIS SSN Failed High Group Test Due to Railroad Retirement Number with Invalid DOB (HGT FLAG = 6)</t>
  </si>
  <si>
    <t># Records Without Valid SSN</t>
  </si>
  <si>
    <t>% Records Without Valid SSN</t>
  </si>
  <si>
    <t>% Records Without Valid SSN for Children Under Age 21</t>
  </si>
  <si>
    <t>% Records Without Valid SSN for Infants Under Age 1</t>
  </si>
  <si>
    <t>% Records Without Valid SSN for Ever Aliens Eligible for Only Emergency Services</t>
  </si>
  <si>
    <t>% Records Without Valid SSN for Ever Eligible for Only Family Planning Services</t>
  </si>
  <si>
    <t># SSNs with More Than One MSIS ID</t>
  </si>
  <si>
    <t>2008
Value</t>
  </si>
  <si>
    <t>2008
Value Within Range</t>
  </si>
  <si>
    <t>2009
Value Within Range</t>
  </si>
  <si>
    <t>2010
 Value Within Range</t>
  </si>
  <si>
    <t>% Change 2008 -
 2009</t>
  </si>
  <si>
    <t>% Change 2009 - 
2010</t>
  </si>
  <si>
    <t>2008 
Value Within Range</t>
  </si>
  <si>
    <t>2008-2010 MAX IP Validation Table</t>
  </si>
  <si>
    <t>2008-2010 MAX LT Validation Table</t>
  </si>
  <si>
    <t>2008-2010 MAX OT Validation Table</t>
  </si>
  <si>
    <t>2008-2010 MAX RX Validation Table</t>
  </si>
  <si>
    <t>2008-2010 MAX PS Validation Table</t>
  </si>
  <si>
    <t>State Specific Validation Tables, 2010</t>
  </si>
  <si>
    <t>June 30, 2014</t>
  </si>
  <si>
    <t>Percentage of Managed Care Enrollees with Encounter Records, Persons Enrolled in HMO or HIO During Year</t>
  </si>
  <si>
    <t>Percentage of Aged Managed Care Enrollees  with Encounter Records, Persons Enrolled in HMO or HIO During Year</t>
  </si>
  <si>
    <t>Percentage of Disabled Managed Care Enrollees with Encounter Records, Persons Enrolled in HMO or HIO During Year</t>
  </si>
  <si>
    <t>Percentage of Child Managed Care Enrollees with Encounter Records, Persons Enrolled in HMO or HIO During Year</t>
  </si>
  <si>
    <t>Percentage of Adult Managed Care Enrollees with Encounter Records, Persons Enrolled in HMO or HIO During Year</t>
  </si>
  <si>
    <t>Percentage of Managed Care Enrollees with Encounter Records for IP (MAX TOS = 01), Persons Enrolled in HMO or HIO During Year</t>
  </si>
  <si>
    <t>Percentage of Managed Care Enrollees with Encounter Records for MH Aged (MAX TOS = 02) with Encounter Records, Persons Enrolled in HMO or HIO During Year</t>
  </si>
  <si>
    <t>Percentage of Managed Care Managed Care Enrollees with Encounter Records for IP Psych, Age &lt; 21 (MAX TOS = 04), Persons Enrolled in HMO or HIO During Year</t>
  </si>
  <si>
    <t>Percentage of Managed Care Enrollees with Encounter Records for ICF/IID (MAX TOS = 05), Persons Enrolled in HMO or HIO During Year</t>
  </si>
  <si>
    <t>Percentage of Managed Care Enrollees with Encounter Records for Nursing Faclities (MAX TOS = 07), Persons Enrolled in HMO or HIO During Year</t>
  </si>
  <si>
    <t>Percentage of Managed Care Enrollees with Encounter Records for Physician (MAX TOS = 08), Persons Enrolled in HMO or HIO During Year</t>
  </si>
  <si>
    <t>Percentage of Managed Care Enrollees with Encounter Records for Dental (MAX TOS = 09), Persons Enrolled in HMO or HIO During Year</t>
  </si>
  <si>
    <t>Percentage of Managed Care Enrollees with Encounter Records for Other Practitioner (MAX TOS = 10), Persons Enrolled in HMO or HIO During Year</t>
  </si>
  <si>
    <t>Percentage of Managed Care Enrollees with Encounter Records for Outpatient (MAX TOS = 11), Persons Enrolled in HMO or HIO During Year</t>
  </si>
  <si>
    <t>Percentage of Managed Care Enrollees with Encounter Records for Clinic (MAX TOS = 12), Persons Enrolled in HMO or HIO During Year</t>
  </si>
  <si>
    <t>Percentage of Managed Care Enrollees with Encounter Records for Home Health (MAX TOS = 13), Persons Enrolled in HMO or HIO During Year</t>
  </si>
  <si>
    <t>Percentage of Managed Care Enrollees with Encounter Records for Lab/Xray (MAX TOS = 15), Persons Enrolled in HMO or HIO During Year</t>
  </si>
  <si>
    <t>Percentage of Managed Care Enrollees with Encounter Records for Drugs (MAX TOS = 16), Persons Enrolled in HMO or HIO During Year</t>
  </si>
  <si>
    <t>Percentage of Managed Care Enrollees with Encounter Records for Other Services (MAX TOS = 19), Persons Enrolled in HMO or HIO During Year</t>
  </si>
  <si>
    <t>Percentage of Managed Care Enrollees with Encounter Records for Transportation (MAX TOS = 26), Persons Enrolled in HMO or HIO During Year</t>
  </si>
  <si>
    <t>Percentage of Managed Care Enrollees with Encounter Records for Personal Care Services (MAX TOS = 30), Persons Enrolled in HMO or HIO During Year</t>
  </si>
  <si>
    <t>Percentage of Managed Care Enrollees with Encounter Records for Targeted Case Mgmt (MAX TOS = 31), Persons Enrolled in HMO or HIO During Year</t>
  </si>
  <si>
    <t>Percentage of Managed Care Enrollees with Encounter Records for Rehabilitation Services (MAX TOS = 33), Persons Enrolled in HMO or HIO During Year</t>
  </si>
  <si>
    <t>Percentage of Managed Care Enrollees with Encounter Records for PT/OT/Speech/Hearing (MAX TOS = 34), Persons Enrolled in HMO or HIO During Year</t>
  </si>
  <si>
    <t>Percentage of Managed Care Enrollees with Encounter Records for Hospice (MAX TOS = 35), Persons Enrolled in HMO or HIO During Year</t>
  </si>
  <si>
    <t>Percentage of Managed Care Enrollees with Encounter Records for Nurse Practitioner (MAX TOS = 37), Persons Enrolled in HMO or HIO During Year</t>
  </si>
  <si>
    <t>Percentage of Managed Care Enrollees with Encounter Records for Private Duty Nursing (MAX TOS = 38), Persons Enrolled in HMO or HIO During Year</t>
  </si>
  <si>
    <t>Percentage of Managed Care Enrollees with Encounter Records for Durable Medical Equipmt (MAX TOS = 51), Persons Enrolled in HMO or HIO During Year</t>
  </si>
  <si>
    <t>Percentage of Managed Care Enrollees with Encounter Records for Residential Care (MAX TOS = 52), Persons Enrolled in HMO or HIO During Year</t>
  </si>
  <si>
    <t>Percentage of Managed Care Enrollees with Encounter Records for Psych Services (MAX TOS = 53), Persons Enrolled in HMO or HIO During Year</t>
  </si>
  <si>
    <t>Percentage of Managed Care Enrollees with Encounter Records for Adult Day Care (MAX TOS = 54), Persons Enrolled in HMO or HIO During Year</t>
  </si>
  <si>
    <t>Percentage of Managed Care Enrollees with Encounter Records for Unknown (MAX TOS = 99) , Persons Enrolled in HMO or HIO During Year</t>
  </si>
  <si>
    <t>Percentage of Managed Care Enrollees with Encounter Records with All Other (All Other MAX TOS, Excluding Capitation Payments), Persons Enrolled in HMO or HIO During Year</t>
  </si>
  <si>
    <t xml:space="preserve">Div = Division </t>
  </si>
  <si>
    <t>% Family Planning Stays (PGM TYPE = 2)</t>
  </si>
  <si>
    <t>% IP Psych, Age &lt; 21 (MAX TOS = 04)</t>
  </si>
  <si>
    <t>% IP Psych, Age &lt; 21 Claims with Covered Days  &gt; 0</t>
  </si>
  <si>
    <t>% Claims with PHP Capitation Payment</t>
  </si>
  <si>
    <t>Total Medicaid Paid among Section 1915(c) Waiver Claims</t>
  </si>
  <si>
    <t>% Claims with NDC Configuration Indicator = Prescription (NDC format indicator IND = 0-3)</t>
  </si>
  <si>
    <t>Avg Medicaid Paid for People Missing Medicaid Eligibility (Excludes S-CHIP Only Enrollees)</t>
  </si>
  <si>
    <t>Average Medicaid Paid per Enrollee - Aged</t>
  </si>
  <si>
    <t>Child</t>
  </si>
  <si>
    <t>Aged EDB Dual FFS Total</t>
  </si>
  <si>
    <t>% Claims with Place of Service = ICF/IID (POS Code = 54)</t>
  </si>
  <si>
    <t>PS = Person Summary file</t>
  </si>
  <si>
    <t>Average Medicaid Paid per EDB Dual Not Reported in MSIS Enrollee (EDB Dual = 50)</t>
  </si>
  <si>
    <t>Average Medicaid Paid per EDB QMB Only Enrollee (EDB Dual = 51)</t>
  </si>
  <si>
    <t>Average Medicaid Paid per EDB QMB Plus Enrollee (EDB Dual = 52)</t>
  </si>
  <si>
    <t>Average Medicaid Paid per EDB SLMB Only Enrollee (EDB Dual = 53)</t>
  </si>
  <si>
    <t>Average Medicaid Paid per EDB SLMB Plus Enrollee (EDB Dual = 54)</t>
  </si>
  <si>
    <t>Average Medicaid Paid per EDB QDWI Enrollee (EDB Dual = 55)</t>
  </si>
  <si>
    <t>Average Medicaid Paid per EDB QI-1 Enrollee (EDB Dual = 56)</t>
  </si>
  <si>
    <t>Average Medicaid Paid per EDB QI-2 Enrollee (EDB Dual = 57)</t>
  </si>
  <si>
    <t>Average Medicaid Paid per EDB Other Enrollee (EDB Dual = 58)</t>
  </si>
  <si>
    <t>Average Medicaid Paid per EDB Dual Type Unknown Enrollee (EDB Dual = 59)</t>
  </si>
  <si>
    <t>Average Medicaid Paid per EDB Dual Status Unknown Enrollee (EDB Dual = 98)</t>
  </si>
  <si>
    <t>State: Delaware</t>
  </si>
  <si>
    <t>Div by 0</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</si>
</sst>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5" formatCode="&quot;$&quot;#,##0_);\(&quot;$&quot;#,##0\)"/>
    <numFmt numFmtId="44" formatCode="_(&quot;$&quot;* #,##0.00_);_(&quot;$&quot;* \(#,##0.00\);_(&quot;$&quot;* &quot;-&quot;??_);_(@_)"/>
    <numFmt numFmtId="164" formatCode="&quot;$&quot;#,##0"/>
    <numFmt numFmtId="165" formatCode="0.00_);\(0.00\)"/>
  </numFmts>
  <fonts count="14" x14ac:knownFonts="1">
    <font>
      <sz val="10"/>
      <name val="Arial"/>
    </font>
    <font>
      <sz val="10"/>
      <name val="Arial"/>
      <family val="2"/>
    </font>
    <font>
      <b/>
      <sz val="10"/>
      <color theme="0"/>
      <name val="Arial"/>
      <family val="2"/>
    </font>
    <font>
      <b/>
      <sz val="10"/>
      <name val="Arial"/>
      <family val="2"/>
    </font>
    <font>
      <sz val="10"/>
      <color theme="0"/>
      <name val="Arial"/>
      <family val="2"/>
    </font>
    <font>
      <sz val="11"/>
      <color theme="0"/>
      <name val="Calibri"/>
      <family val="2"/>
      <scheme val="minor"/>
    </font>
    <font>
      <sz val="10"/>
      <color theme="1"/>
      <name val="Arial"/>
      <family val="2"/>
    </font>
    <font>
      <b/>
      <sz val="18.5"/>
      <color rgb="FFE70032"/>
      <name val="Arial Black"/>
      <family val="2"/>
    </font>
    <font>
      <sz val="14"/>
      <color theme="1"/>
      <name val="Arial"/>
      <family val="2"/>
    </font>
    <font>
      <sz val="9"/>
      <color theme="0"/>
      <name val="Arial"/>
      <family val="2"/>
    </font>
    <font>
      <sz val="8"/>
      <color theme="1"/>
      <name val="Arial Black"/>
      <family val="2"/>
    </font>
    <font>
      <sz val="8"/>
      <color theme="1"/>
      <name val="Arial"/>
      <family val="2"/>
    </font>
    <font>
      <sz val="8"/>
      <color theme="0"/>
      <name val="Arial"/>
      <family val="2"/>
    </font>
    <font>
      <sz val="10"/>
      <color indexed="8"/>
      <name val="Arial"/>
      <family val="2"/>
    </font>
  </fonts>
  <fills count="3">
    <fill>
      <patternFill patternType="none"/>
    </fill>
    <fill>
      <patternFill patternType="gray125"/>
    </fill>
    <fill>
      <patternFill patternType="solid">
        <fgColor indexed="9"/>
        <bgColor indexed="64"/>
      </patternFill>
    </fill>
  </fills>
  <borders count="8">
    <border>
      <left/>
      <right/>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style="thin">
        <color indexed="64"/>
      </right>
      <top/>
      <bottom style="thin">
        <color indexed="64"/>
      </bottom>
      <diagonal/>
    </border>
    <border>
      <left/>
      <right style="thin">
        <color indexed="64"/>
      </right>
      <top/>
      <bottom style="thin">
        <color indexed="64"/>
      </bottom>
      <diagonal/>
    </border>
    <border>
      <left/>
      <right/>
      <top/>
      <bottom style="thin">
        <color indexed="64"/>
      </bottom>
      <diagonal/>
    </border>
  </borders>
  <cellStyleXfs count="10">
    <xf numFmtId="0" fontId="0" fillId="0" borderId="0"/>
    <xf numFmtId="44" fontId="1" fillId="0" borderId="0" applyFont="0" applyFill="0" applyBorder="0" applyAlignment="0" applyProtection="0"/>
    <xf numFmtId="0" fontId="1" fillId="0" borderId="0"/>
    <xf numFmtId="0" fontId="1" fillId="0" borderId="0"/>
    <xf numFmtId="0" fontId="1" fillId="0" borderId="0"/>
    <xf numFmtId="0" fontId="1" fillId="0" borderId="0"/>
    <xf numFmtId="0" fontId="1" fillId="0" borderId="0"/>
    <xf numFmtId="0" fontId="1" fillId="0" borderId="0"/>
    <xf numFmtId="0" fontId="1" fillId="0" borderId="0"/>
    <xf numFmtId="0" fontId="1" fillId="0" borderId="0"/>
  </cellStyleXfs>
  <cellXfs count="183">
    <xf numFmtId="0" fontId="0" fillId="0" borderId="0" xfId="0"/>
    <xf numFmtId="3" fontId="1" fillId="0" borderId="1" xfId="0" applyNumberFormat="1" applyFont="1" applyFill="1" applyBorder="1" applyAlignment="1">
      <alignment horizontal="center"/>
    </xf>
    <xf numFmtId="0" fontId="1" fillId="0" borderId="1" xfId="0" applyFont="1" applyFill="1" applyBorder="1" applyAlignment="1">
      <alignment horizontal="left" wrapText="1"/>
    </xf>
    <xf numFmtId="0" fontId="1" fillId="2" borderId="1" xfId="0" applyFont="1" applyFill="1" applyBorder="1" applyAlignment="1">
      <alignment horizontal="left" wrapText="1"/>
    </xf>
    <xf numFmtId="0" fontId="1" fillId="0" borderId="1" xfId="0" applyFont="1" applyFill="1" applyBorder="1" applyAlignment="1">
      <alignment wrapText="1"/>
    </xf>
    <xf numFmtId="0" fontId="1" fillId="0" borderId="1" xfId="0" applyFont="1" applyFill="1" applyBorder="1" applyAlignment="1">
      <alignment horizontal="center"/>
    </xf>
    <xf numFmtId="0" fontId="1" fillId="0" borderId="1" xfId="3" applyFont="1" applyFill="1" applyBorder="1" applyAlignment="1">
      <alignment horizontal="left"/>
    </xf>
    <xf numFmtId="0" fontId="1" fillId="2" borderId="1" xfId="3" applyFont="1" applyFill="1" applyBorder="1" applyAlignment="1">
      <alignment horizontal="left"/>
    </xf>
    <xf numFmtId="4" fontId="1" fillId="2" borderId="1" xfId="0" applyNumberFormat="1" applyFont="1" applyFill="1" applyBorder="1" applyAlignment="1">
      <alignment horizontal="center"/>
    </xf>
    <xf numFmtId="2" fontId="1" fillId="2" borderId="1" xfId="0" applyNumberFormat="1" applyFont="1" applyFill="1" applyBorder="1" applyAlignment="1">
      <alignment horizontal="center"/>
    </xf>
    <xf numFmtId="1" fontId="1" fillId="2" borderId="1" xfId="0" applyNumberFormat="1" applyFont="1" applyFill="1" applyBorder="1" applyAlignment="1">
      <alignment horizontal="center"/>
    </xf>
    <xf numFmtId="2" fontId="1" fillId="0" borderId="1" xfId="0" applyNumberFormat="1" applyFont="1" applyFill="1" applyBorder="1" applyAlignment="1">
      <alignment horizontal="center"/>
    </xf>
    <xf numFmtId="1" fontId="1" fillId="0" borderId="1" xfId="0" applyNumberFormat="1" applyFont="1" applyBorder="1" applyAlignment="1">
      <alignment horizontal="center"/>
    </xf>
    <xf numFmtId="4" fontId="1" fillId="0" borderId="1" xfId="0" applyNumberFormat="1" applyFont="1" applyFill="1" applyBorder="1" applyAlignment="1">
      <alignment horizontal="center"/>
    </xf>
    <xf numFmtId="164" fontId="1" fillId="0" borderId="1" xfId="0" applyNumberFormat="1" applyFont="1" applyFill="1" applyBorder="1" applyAlignment="1">
      <alignment horizontal="center"/>
    </xf>
    <xf numFmtId="0" fontId="1" fillId="0" borderId="0" xfId="0" applyFont="1" applyFill="1" applyBorder="1"/>
    <xf numFmtId="3" fontId="1" fillId="0" borderId="1" xfId="0" applyNumberFormat="1" applyFont="1" applyFill="1" applyBorder="1" applyAlignment="1">
      <alignment horizontal="left" wrapText="1"/>
    </xf>
    <xf numFmtId="0" fontId="1" fillId="2" borderId="1" xfId="0" applyFont="1" applyFill="1" applyBorder="1" applyAlignment="1">
      <alignment vertical="center"/>
    </xf>
    <xf numFmtId="0" fontId="1" fillId="2" borderId="1" xfId="0" applyFont="1" applyFill="1" applyBorder="1"/>
    <xf numFmtId="49" fontId="3" fillId="2" borderId="4" xfId="2" applyNumberFormat="1" applyFont="1" applyFill="1" applyBorder="1" applyAlignment="1" applyProtection="1">
      <alignment wrapText="1"/>
      <protection locked="0"/>
    </xf>
    <xf numFmtId="49" fontId="3" fillId="2" borderId="2" xfId="2" applyNumberFormat="1" applyFont="1" applyFill="1" applyBorder="1" applyAlignment="1" applyProtection="1">
      <alignment wrapText="1"/>
      <protection locked="0"/>
    </xf>
    <xf numFmtId="0" fontId="3" fillId="2" borderId="1" xfId="0" applyFont="1" applyFill="1" applyBorder="1" applyAlignment="1">
      <alignment horizontal="left" wrapText="1"/>
    </xf>
    <xf numFmtId="0" fontId="3" fillId="2" borderId="1" xfId="0" applyFont="1" applyFill="1" applyBorder="1" applyAlignment="1">
      <alignment horizontal="center" wrapText="1"/>
    </xf>
    <xf numFmtId="1" fontId="3" fillId="2" borderId="1" xfId="0" applyNumberFormat="1" applyFont="1" applyFill="1" applyBorder="1" applyAlignment="1">
      <alignment horizontal="center" wrapText="1"/>
    </xf>
    <xf numFmtId="0" fontId="1" fillId="2" borderId="1" xfId="0" applyFont="1" applyFill="1" applyBorder="1" applyAlignment="1"/>
    <xf numFmtId="49" fontId="1" fillId="0" borderId="1" xfId="0" applyNumberFormat="1" applyFont="1" applyFill="1" applyBorder="1" applyAlignment="1" applyProtection="1">
      <alignment horizontal="left" wrapText="1"/>
      <protection locked="0"/>
    </xf>
    <xf numFmtId="0" fontId="1" fillId="0" borderId="1" xfId="0" applyFont="1" applyFill="1" applyBorder="1" applyAlignment="1">
      <alignment horizontal="center" wrapText="1"/>
    </xf>
    <xf numFmtId="0" fontId="1" fillId="0" borderId="1" xfId="0" applyFont="1" applyFill="1" applyBorder="1"/>
    <xf numFmtId="49" fontId="1" fillId="2" borderId="1" xfId="3" applyNumberFormat="1" applyFont="1" applyFill="1" applyBorder="1" applyAlignment="1" applyProtection="1">
      <alignment horizontal="left" wrapText="1"/>
      <protection locked="0"/>
    </xf>
    <xf numFmtId="49" fontId="1" fillId="2" borderId="5" xfId="0" applyNumberFormat="1" applyFont="1" applyFill="1" applyBorder="1" applyAlignment="1">
      <alignment horizontal="center"/>
    </xf>
    <xf numFmtId="3" fontId="1" fillId="2" borderId="5" xfId="0" applyNumberFormat="1" applyFont="1" applyFill="1" applyBorder="1" applyAlignment="1">
      <alignment horizontal="center"/>
    </xf>
    <xf numFmtId="2" fontId="1" fillId="2" borderId="5" xfId="0" applyNumberFormat="1" applyFont="1" applyFill="1" applyBorder="1" applyAlignment="1">
      <alignment horizontal="center"/>
    </xf>
    <xf numFmtId="1" fontId="1" fillId="2" borderId="5" xfId="0" applyNumberFormat="1" applyFont="1" applyFill="1" applyBorder="1" applyAlignment="1">
      <alignment horizontal="center"/>
    </xf>
    <xf numFmtId="4" fontId="1" fillId="2" borderId="5" xfId="0" applyNumberFormat="1" applyFont="1" applyFill="1" applyBorder="1" applyAlignment="1">
      <alignment horizontal="center"/>
    </xf>
    <xf numFmtId="49" fontId="1" fillId="2" borderId="1" xfId="0" applyNumberFormat="1" applyFont="1" applyFill="1" applyBorder="1" applyAlignment="1">
      <alignment horizontal="center"/>
    </xf>
    <xf numFmtId="3" fontId="1" fillId="2" borderId="1" xfId="0" applyNumberFormat="1" applyFont="1" applyFill="1" applyBorder="1" applyAlignment="1">
      <alignment horizontal="center"/>
    </xf>
    <xf numFmtId="5" fontId="1" fillId="2" borderId="1" xfId="1" applyNumberFormat="1" applyFont="1" applyFill="1" applyBorder="1" applyAlignment="1">
      <alignment horizontal="center"/>
    </xf>
    <xf numFmtId="49" fontId="1" fillId="2" borderId="1" xfId="0" applyNumberFormat="1" applyFont="1" applyFill="1" applyBorder="1" applyAlignment="1" applyProtection="1">
      <alignment wrapText="1"/>
      <protection locked="0"/>
    </xf>
    <xf numFmtId="0" fontId="3" fillId="2" borderId="3" xfId="0" applyFont="1" applyFill="1" applyBorder="1" applyAlignment="1">
      <alignment horizontal="left" wrapText="1"/>
    </xf>
    <xf numFmtId="1" fontId="3" fillId="0" borderId="1" xfId="0" applyNumberFormat="1" applyFont="1" applyBorder="1" applyAlignment="1">
      <alignment horizontal="center" wrapText="1"/>
    </xf>
    <xf numFmtId="0" fontId="3" fillId="0" borderId="1" xfId="0" applyFont="1" applyFill="1" applyBorder="1" applyAlignment="1">
      <alignment horizontal="center" wrapText="1"/>
    </xf>
    <xf numFmtId="2" fontId="3" fillId="0" borderId="1" xfId="0" applyNumberFormat="1" applyFont="1" applyFill="1" applyBorder="1" applyAlignment="1">
      <alignment horizontal="center" wrapText="1"/>
    </xf>
    <xf numFmtId="0" fontId="1" fillId="0" borderId="1" xfId="0" applyFont="1" applyBorder="1"/>
    <xf numFmtId="2" fontId="1" fillId="0" borderId="1" xfId="0" applyNumberFormat="1" applyFont="1" applyBorder="1" applyAlignment="1">
      <alignment horizontal="center"/>
    </xf>
    <xf numFmtId="49" fontId="1" fillId="0" borderId="1" xfId="0" applyNumberFormat="1" applyFont="1" applyBorder="1" applyAlignment="1">
      <alignment horizontal="center"/>
    </xf>
    <xf numFmtId="0" fontId="1" fillId="2" borderId="1" xfId="0" applyFont="1" applyFill="1" applyBorder="1" applyAlignment="1">
      <alignment wrapText="1"/>
    </xf>
    <xf numFmtId="164" fontId="1" fillId="2" borderId="1" xfId="0" applyNumberFormat="1" applyFont="1" applyFill="1" applyBorder="1" applyAlignment="1">
      <alignment horizontal="center"/>
    </xf>
    <xf numFmtId="49" fontId="1" fillId="0" borderId="1" xfId="0" applyNumberFormat="1" applyFont="1" applyFill="1" applyBorder="1" applyAlignment="1">
      <alignment horizontal="center"/>
    </xf>
    <xf numFmtId="3" fontId="1" fillId="2" borderId="1" xfId="0" applyNumberFormat="1" applyFont="1" applyFill="1" applyBorder="1" applyAlignment="1">
      <alignment wrapText="1"/>
    </xf>
    <xf numFmtId="3" fontId="1" fillId="0" borderId="1" xfId="0" applyNumberFormat="1" applyFont="1" applyBorder="1" applyAlignment="1">
      <alignment horizontal="center"/>
    </xf>
    <xf numFmtId="0" fontId="1" fillId="2" borderId="1" xfId="3" applyFont="1" applyFill="1" applyBorder="1" applyAlignment="1">
      <alignment wrapText="1"/>
    </xf>
    <xf numFmtId="164" fontId="1" fillId="0" borderId="1" xfId="0" applyNumberFormat="1" applyFont="1" applyBorder="1" applyAlignment="1">
      <alignment horizontal="center"/>
    </xf>
    <xf numFmtId="0" fontId="1" fillId="0" borderId="1" xfId="3" applyFont="1" applyFill="1" applyBorder="1" applyAlignment="1">
      <alignment wrapText="1"/>
    </xf>
    <xf numFmtId="0" fontId="1" fillId="0" borderId="1" xfId="0" applyFont="1" applyFill="1" applyBorder="1" applyAlignment="1"/>
    <xf numFmtId="0" fontId="1" fillId="0" borderId="1" xfId="0" applyFont="1" applyBorder="1" applyAlignment="1"/>
    <xf numFmtId="0" fontId="1" fillId="0" borderId="1" xfId="0" applyFont="1" applyFill="1" applyBorder="1" applyAlignment="1">
      <alignment horizontal="left" wrapText="1" indent="1"/>
    </xf>
    <xf numFmtId="1" fontId="1" fillId="0" borderId="1" xfId="0" applyNumberFormat="1" applyFont="1" applyFill="1" applyBorder="1" applyAlignment="1">
      <alignment horizontal="center"/>
    </xf>
    <xf numFmtId="164" fontId="1" fillId="0" borderId="1" xfId="0" applyNumberFormat="1" applyFont="1" applyFill="1" applyBorder="1" applyAlignment="1">
      <alignment horizontal="left" wrapText="1"/>
    </xf>
    <xf numFmtId="0" fontId="1" fillId="0" borderId="1" xfId="0" applyFont="1" applyBorder="1" applyAlignment="1">
      <alignment wrapText="1"/>
    </xf>
    <xf numFmtId="0" fontId="1" fillId="2" borderId="1" xfId="0" applyFont="1" applyFill="1" applyBorder="1" applyAlignment="1">
      <alignment horizontal="center"/>
    </xf>
    <xf numFmtId="0" fontId="1" fillId="0" borderId="1" xfId="3" applyFont="1" applyFill="1" applyBorder="1" applyAlignment="1"/>
    <xf numFmtId="0" fontId="1" fillId="0" borderId="1" xfId="1" applyNumberFormat="1" applyFont="1" applyFill="1" applyBorder="1" applyAlignment="1">
      <alignment horizontal="left" wrapText="1"/>
    </xf>
    <xf numFmtId="0" fontId="1" fillId="0" borderId="1" xfId="0" applyNumberFormat="1" applyFont="1" applyFill="1" applyBorder="1" applyAlignment="1">
      <alignment horizontal="left" wrapText="1"/>
    </xf>
    <xf numFmtId="4" fontId="1" fillId="0" borderId="1" xfId="0" applyNumberFormat="1" applyFont="1" applyBorder="1"/>
    <xf numFmtId="3" fontId="1" fillId="0" borderId="1" xfId="0" applyNumberFormat="1" applyFont="1" applyBorder="1"/>
    <xf numFmtId="3" fontId="1" fillId="2" borderId="1" xfId="0" applyNumberFormat="1" applyFont="1" applyFill="1" applyBorder="1" applyAlignment="1">
      <alignment horizontal="left" wrapText="1"/>
    </xf>
    <xf numFmtId="3" fontId="1" fillId="0" borderId="1" xfId="3" applyNumberFormat="1" applyFont="1" applyFill="1" applyBorder="1" applyAlignment="1">
      <alignment horizontal="left"/>
    </xf>
    <xf numFmtId="49" fontId="1" fillId="2" borderId="1" xfId="0" applyNumberFormat="1" applyFont="1" applyFill="1" applyBorder="1" applyAlignment="1">
      <alignment horizontal="center" vertical="top"/>
    </xf>
    <xf numFmtId="4" fontId="1" fillId="0" borderId="1" xfId="0" applyNumberFormat="1" applyFont="1" applyFill="1" applyBorder="1" applyAlignment="1">
      <alignment horizontal="center" vertical="top"/>
    </xf>
    <xf numFmtId="49" fontId="1" fillId="0" borderId="1" xfId="0" applyNumberFormat="1" applyFont="1" applyBorder="1" applyAlignment="1">
      <alignment horizontal="center" vertical="top"/>
    </xf>
    <xf numFmtId="2" fontId="1" fillId="0" borderId="1" xfId="0" applyNumberFormat="1" applyFont="1" applyBorder="1" applyAlignment="1">
      <alignment horizontal="center" vertical="top"/>
    </xf>
    <xf numFmtId="0" fontId="1" fillId="0" borderId="1" xfId="0" applyFont="1" applyFill="1" applyBorder="1" applyAlignment="1">
      <alignment horizontal="left" vertical="top" wrapText="1"/>
    </xf>
    <xf numFmtId="0" fontId="1" fillId="2" borderId="1" xfId="3" applyFont="1" applyFill="1" applyBorder="1" applyAlignment="1"/>
    <xf numFmtId="0" fontId="1" fillId="0" borderId="0" xfId="0" applyFont="1"/>
    <xf numFmtId="2" fontId="1" fillId="0" borderId="5" xfId="0" applyNumberFormat="1" applyFont="1" applyBorder="1" applyAlignment="1">
      <alignment horizontal="center"/>
    </xf>
    <xf numFmtId="1" fontId="1" fillId="0" borderId="5" xfId="0" applyNumberFormat="1" applyFont="1" applyBorder="1" applyAlignment="1">
      <alignment horizontal="center"/>
    </xf>
    <xf numFmtId="49" fontId="1" fillId="0" borderId="5" xfId="0" applyNumberFormat="1" applyFont="1" applyBorder="1" applyAlignment="1">
      <alignment horizontal="center"/>
    </xf>
    <xf numFmtId="3" fontId="1" fillId="0" borderId="5" xfId="0" applyNumberFormat="1" applyFont="1" applyFill="1" applyBorder="1" applyAlignment="1">
      <alignment horizontal="center"/>
    </xf>
    <xf numFmtId="49" fontId="1" fillId="0" borderId="1" xfId="0" applyNumberFormat="1" applyFont="1" applyFill="1" applyBorder="1" applyAlignment="1">
      <alignment horizontal="left" wrapText="1"/>
    </xf>
    <xf numFmtId="3" fontId="1" fillId="2" borderId="2" xfId="0" applyNumberFormat="1" applyFont="1" applyFill="1" applyBorder="1" applyAlignment="1">
      <alignment horizontal="center"/>
    </xf>
    <xf numFmtId="4" fontId="1" fillId="2" borderId="2" xfId="0" applyNumberFormat="1" applyFont="1" applyFill="1" applyBorder="1" applyAlignment="1">
      <alignment horizontal="center"/>
    </xf>
    <xf numFmtId="49" fontId="1" fillId="2" borderId="1" xfId="0" applyNumberFormat="1" applyFont="1" applyFill="1" applyBorder="1" applyAlignment="1">
      <alignment horizontal="left" wrapText="1"/>
    </xf>
    <xf numFmtId="49" fontId="1" fillId="2" borderId="1" xfId="0" applyNumberFormat="1" applyFont="1" applyFill="1" applyBorder="1"/>
    <xf numFmtId="5" fontId="1" fillId="2" borderId="2" xfId="1" applyNumberFormat="1" applyFont="1" applyFill="1" applyBorder="1" applyAlignment="1">
      <alignment horizontal="center"/>
    </xf>
    <xf numFmtId="16" fontId="1" fillId="2" borderId="1" xfId="0" applyNumberFormat="1" applyFont="1" applyFill="1" applyBorder="1" applyAlignment="1">
      <alignment horizontal="center"/>
    </xf>
    <xf numFmtId="4" fontId="1" fillId="2" borderId="4" xfId="0" applyNumberFormat="1" applyFont="1" applyFill="1" applyBorder="1" applyAlignment="1">
      <alignment horizontal="center"/>
    </xf>
    <xf numFmtId="1" fontId="1" fillId="2" borderId="4" xfId="0" applyNumberFormat="1" applyFont="1" applyFill="1" applyBorder="1" applyAlignment="1">
      <alignment horizontal="center"/>
    </xf>
    <xf numFmtId="5" fontId="1" fillId="2" borderId="2" xfId="0" applyNumberFormat="1" applyFont="1" applyFill="1" applyBorder="1" applyAlignment="1">
      <alignment horizontal="center"/>
    </xf>
    <xf numFmtId="5" fontId="1" fillId="2" borderId="1" xfId="0" applyNumberFormat="1" applyFont="1" applyFill="1" applyBorder="1" applyAlignment="1">
      <alignment horizontal="center"/>
    </xf>
    <xf numFmtId="5" fontId="1" fillId="2" borderId="4" xfId="0" applyNumberFormat="1" applyFont="1" applyFill="1" applyBorder="1" applyAlignment="1">
      <alignment horizontal="center"/>
    </xf>
    <xf numFmtId="2" fontId="1" fillId="2" borderId="2" xfId="0" applyNumberFormat="1" applyFont="1" applyFill="1" applyBorder="1" applyAlignment="1">
      <alignment horizontal="center"/>
    </xf>
    <xf numFmtId="3" fontId="1" fillId="2" borderId="6" xfId="0" applyNumberFormat="1" applyFont="1" applyFill="1" applyBorder="1" applyAlignment="1">
      <alignment horizontal="center"/>
    </xf>
    <xf numFmtId="3" fontId="1" fillId="0" borderId="2" xfId="0" applyNumberFormat="1" applyFont="1" applyFill="1" applyBorder="1" applyAlignment="1">
      <alignment horizontal="center"/>
    </xf>
    <xf numFmtId="1" fontId="1" fillId="2" borderId="2" xfId="0" applyNumberFormat="1" applyFont="1" applyFill="1" applyBorder="1" applyAlignment="1">
      <alignment horizontal="center"/>
    </xf>
    <xf numFmtId="39" fontId="1" fillId="2" borderId="2" xfId="1" applyNumberFormat="1" applyFont="1" applyFill="1" applyBorder="1" applyAlignment="1">
      <alignment horizontal="center"/>
    </xf>
    <xf numFmtId="39" fontId="1" fillId="2" borderId="1" xfId="1" applyNumberFormat="1" applyFont="1" applyFill="1" applyBorder="1" applyAlignment="1">
      <alignment horizontal="center"/>
    </xf>
    <xf numFmtId="5" fontId="1" fillId="0" borderId="2" xfId="0" applyNumberFormat="1" applyFont="1" applyFill="1" applyBorder="1" applyAlignment="1">
      <alignment horizontal="center"/>
    </xf>
    <xf numFmtId="3" fontId="1" fillId="0" borderId="6" xfId="0" applyNumberFormat="1" applyFont="1" applyFill="1" applyBorder="1" applyAlignment="1">
      <alignment horizontal="center"/>
    </xf>
    <xf numFmtId="49" fontId="1" fillId="2" borderId="1" xfId="0" applyNumberFormat="1" applyFont="1" applyFill="1" applyBorder="1" applyAlignment="1">
      <alignment wrapText="1"/>
    </xf>
    <xf numFmtId="49" fontId="1" fillId="0" borderId="1" xfId="0" applyNumberFormat="1" applyFont="1" applyFill="1" applyBorder="1" applyAlignment="1">
      <alignment horizontal="left"/>
    </xf>
    <xf numFmtId="164" fontId="1" fillId="2" borderId="1" xfId="1" applyNumberFormat="1" applyFont="1" applyFill="1" applyBorder="1" applyAlignment="1">
      <alignment horizontal="center"/>
    </xf>
    <xf numFmtId="49" fontId="1" fillId="0" borderId="1" xfId="3" applyNumberFormat="1" applyFont="1" applyFill="1" applyBorder="1" applyAlignment="1" applyProtection="1">
      <alignment horizontal="left" wrapText="1"/>
      <protection locked="0"/>
    </xf>
    <xf numFmtId="49" fontId="1" fillId="2" borderId="1" xfId="0" applyNumberFormat="1" applyFont="1" applyFill="1" applyBorder="1" applyAlignment="1" applyProtection="1">
      <alignment horizontal="left" wrapText="1"/>
      <protection locked="0"/>
    </xf>
    <xf numFmtId="165" fontId="1" fillId="2" borderId="1" xfId="1" applyNumberFormat="1" applyFont="1" applyFill="1" applyBorder="1" applyAlignment="1">
      <alignment horizontal="center"/>
    </xf>
    <xf numFmtId="0" fontId="1" fillId="0" borderId="0" xfId="0" applyFont="1" applyFill="1"/>
    <xf numFmtId="0" fontId="1" fillId="0" borderId="7" xfId="0" applyFont="1" applyFill="1" applyBorder="1"/>
    <xf numFmtId="0" fontId="6" fillId="0" borderId="0" xfId="0" applyFont="1"/>
    <xf numFmtId="0" fontId="6" fillId="0" borderId="0" xfId="0" applyFont="1" applyFill="1"/>
    <xf numFmtId="0" fontId="6" fillId="0" borderId="7" xfId="0" applyFont="1" applyFill="1" applyBorder="1"/>
    <xf numFmtId="0" fontId="6" fillId="0" borderId="0" xfId="0" applyFont="1" applyFill="1" applyBorder="1"/>
    <xf numFmtId="49" fontId="4" fillId="2" borderId="1" xfId="0" applyNumberFormat="1" applyFont="1" applyFill="1" applyBorder="1" applyAlignment="1" applyProtection="1">
      <alignment wrapText="1"/>
      <protection locked="0"/>
    </xf>
    <xf numFmtId="49" fontId="4" fillId="2" borderId="1" xfId="0" applyNumberFormat="1" applyFont="1" applyFill="1" applyBorder="1" applyAlignment="1">
      <alignment horizontal="center"/>
    </xf>
    <xf numFmtId="4" fontId="4" fillId="2" borderId="1" xfId="0" applyNumberFormat="1" applyFont="1" applyFill="1" applyBorder="1" applyAlignment="1">
      <alignment horizontal="center"/>
    </xf>
    <xf numFmtId="2" fontId="4" fillId="2" borderId="1" xfId="0" applyNumberFormat="1" applyFont="1" applyFill="1" applyBorder="1" applyAlignment="1">
      <alignment horizontal="center"/>
    </xf>
    <xf numFmtId="1" fontId="4" fillId="2" borderId="1" xfId="0" applyNumberFormat="1" applyFont="1" applyFill="1" applyBorder="1" applyAlignment="1">
      <alignment horizontal="center"/>
    </xf>
    <xf numFmtId="0" fontId="4" fillId="2" borderId="1" xfId="0" applyFont="1" applyFill="1" applyBorder="1"/>
    <xf numFmtId="3" fontId="1" fillId="2" borderId="1" xfId="0" applyNumberFormat="1" applyFont="1" applyFill="1" applyBorder="1" applyAlignment="1">
      <alignment horizontal="left"/>
    </xf>
    <xf numFmtId="0" fontId="5" fillId="0" borderId="0" xfId="0" applyFont="1"/>
    <xf numFmtId="0" fontId="7" fillId="0" borderId="0" xfId="0" applyFont="1"/>
    <xf numFmtId="49" fontId="8" fillId="0" borderId="0" xfId="0" applyNumberFormat="1" applyFont="1" applyAlignment="1">
      <alignment horizontal="left"/>
    </xf>
    <xf numFmtId="15" fontId="9" fillId="0" borderId="0" xfId="0" applyNumberFormat="1" applyFont="1" applyAlignment="1">
      <alignment horizontal="left"/>
    </xf>
    <xf numFmtId="0" fontId="10" fillId="0" borderId="0" xfId="0" applyFont="1"/>
    <xf numFmtId="0" fontId="11" fillId="0" borderId="0" xfId="0" applyFont="1" applyAlignment="1">
      <alignment wrapText="1"/>
    </xf>
    <xf numFmtId="0" fontId="12" fillId="0" borderId="0" xfId="0" applyFont="1"/>
    <xf numFmtId="0" fontId="11" fillId="0" borderId="0" xfId="0" applyFont="1" applyAlignment="1">
      <alignment horizontal="left" wrapText="1"/>
    </xf>
    <xf numFmtId="0" fontId="4" fillId="0" borderId="0" xfId="0" applyFont="1" applyFill="1"/>
    <xf numFmtId="0" fontId="3" fillId="2" borderId="3" xfId="0" applyFont="1" applyFill="1" applyBorder="1" applyAlignment="1">
      <alignment horizontal="left" wrapText="1"/>
    </xf>
    <xf numFmtId="49" fontId="1" fillId="0" borderId="1" xfId="0" applyNumberFormat="1" applyFont="1" applyFill="1" applyBorder="1" applyAlignment="1">
      <alignment horizontal="center" vertical="top"/>
    </xf>
    <xf numFmtId="1" fontId="1" fillId="0" borderId="1" xfId="0" applyNumberFormat="1" applyFont="1" applyFill="1" applyBorder="1" applyAlignment="1">
      <alignment horizontal="center" vertical="top"/>
    </xf>
    <xf numFmtId="2" fontId="1" fillId="0" borderId="1" xfId="0" applyNumberFormat="1" applyFont="1" applyFill="1" applyBorder="1" applyAlignment="1">
      <alignment horizontal="center" vertical="top"/>
    </xf>
    <xf numFmtId="2" fontId="6" fillId="0" borderId="1" xfId="0" applyNumberFormat="1" applyFont="1" applyFill="1" applyBorder="1" applyAlignment="1">
      <alignment horizontal="center"/>
    </xf>
    <xf numFmtId="164" fontId="6" fillId="0" borderId="1" xfId="0" applyNumberFormat="1" applyFont="1" applyFill="1" applyBorder="1" applyAlignment="1">
      <alignment horizontal="center"/>
    </xf>
    <xf numFmtId="1" fontId="6" fillId="0" borderId="1" xfId="0" applyNumberFormat="1" applyFont="1" applyBorder="1" applyAlignment="1">
      <alignment horizontal="center"/>
    </xf>
    <xf numFmtId="49" fontId="6" fillId="0" borderId="1" xfId="0" applyNumberFormat="1" applyFont="1" applyBorder="1" applyAlignment="1">
      <alignment horizontal="center"/>
    </xf>
    <xf numFmtId="2" fontId="6" fillId="2" borderId="1" xfId="0" applyNumberFormat="1" applyFont="1" applyFill="1" applyBorder="1" applyAlignment="1">
      <alignment horizontal="center"/>
    </xf>
    <xf numFmtId="49" fontId="6" fillId="0" borderId="1" xfId="0" applyNumberFormat="1" applyFont="1" applyFill="1" applyBorder="1" applyAlignment="1">
      <alignment horizontal="center"/>
    </xf>
    <xf numFmtId="49" fontId="6" fillId="2" borderId="1" xfId="0" applyNumberFormat="1" applyFont="1" applyFill="1" applyBorder="1" applyAlignment="1">
      <alignment horizontal="center"/>
    </xf>
    <xf numFmtId="164" fontId="6" fillId="2" borderId="1" xfId="0" applyNumberFormat="1" applyFont="1" applyFill="1" applyBorder="1" applyAlignment="1">
      <alignment horizontal="center"/>
    </xf>
    <xf numFmtId="2" fontId="6" fillId="0" borderId="1" xfId="0" applyNumberFormat="1" applyFont="1" applyBorder="1" applyAlignment="1">
      <alignment horizontal="center"/>
    </xf>
    <xf numFmtId="1" fontId="6" fillId="0" borderId="1" xfId="0" applyNumberFormat="1" applyFont="1" applyFill="1" applyBorder="1" applyAlignment="1">
      <alignment horizontal="center"/>
    </xf>
    <xf numFmtId="4" fontId="6" fillId="0" borderId="1" xfId="0" applyNumberFormat="1" applyFont="1" applyFill="1" applyBorder="1" applyAlignment="1">
      <alignment horizontal="center"/>
    </xf>
    <xf numFmtId="0" fontId="6" fillId="0" borderId="1" xfId="0" applyFont="1" applyFill="1" applyBorder="1" applyAlignment="1">
      <alignment horizontal="center"/>
    </xf>
    <xf numFmtId="0" fontId="13" fillId="0" borderId="1" xfId="0" applyFont="1" applyFill="1" applyBorder="1" applyAlignment="1">
      <alignment horizontal="center" wrapText="1"/>
    </xf>
    <xf numFmtId="1" fontId="6" fillId="2" borderId="1" xfId="0" applyNumberFormat="1" applyFont="1" applyFill="1" applyBorder="1" applyAlignment="1">
      <alignment horizontal="center"/>
    </xf>
    <xf numFmtId="49" fontId="6" fillId="2" borderId="5" xfId="0" applyNumberFormat="1" applyFont="1" applyFill="1" applyBorder="1" applyAlignment="1">
      <alignment horizontal="center"/>
    </xf>
    <xf numFmtId="3" fontId="6" fillId="2" borderId="5" xfId="0" applyNumberFormat="1" applyFont="1" applyFill="1" applyBorder="1" applyAlignment="1">
      <alignment horizontal="center"/>
    </xf>
    <xf numFmtId="2" fontId="6" fillId="2" borderId="5" xfId="0" applyNumberFormat="1" applyFont="1" applyFill="1" applyBorder="1" applyAlignment="1">
      <alignment horizontal="center"/>
    </xf>
    <xf numFmtId="1" fontId="6" fillId="2" borderId="5" xfId="0" applyNumberFormat="1" applyFont="1" applyFill="1" applyBorder="1" applyAlignment="1">
      <alignment horizontal="center"/>
    </xf>
    <xf numFmtId="4" fontId="6" fillId="2" borderId="5" xfId="0" applyNumberFormat="1" applyFont="1" applyFill="1" applyBorder="1" applyAlignment="1">
      <alignment horizontal="center"/>
    </xf>
    <xf numFmtId="3" fontId="6" fillId="2" borderId="1" xfId="0" applyNumberFormat="1" applyFont="1" applyFill="1" applyBorder="1" applyAlignment="1">
      <alignment horizontal="center"/>
    </xf>
    <xf numFmtId="4" fontId="6" fillId="2" borderId="1" xfId="0" applyNumberFormat="1" applyFont="1" applyFill="1" applyBorder="1" applyAlignment="1">
      <alignment horizontal="center"/>
    </xf>
    <xf numFmtId="5" fontId="6" fillId="2" borderId="1" xfId="1" applyNumberFormat="1" applyFont="1" applyFill="1" applyBorder="1" applyAlignment="1">
      <alignment horizontal="center"/>
    </xf>
    <xf numFmtId="3" fontId="6" fillId="0" borderId="1" xfId="0" applyNumberFormat="1" applyFont="1" applyFill="1" applyBorder="1" applyAlignment="1">
      <alignment horizontal="center"/>
    </xf>
    <xf numFmtId="0" fontId="6" fillId="2" borderId="1" xfId="0" applyFont="1" applyFill="1" applyBorder="1" applyAlignment="1">
      <alignment horizontal="center"/>
    </xf>
    <xf numFmtId="20" fontId="6" fillId="2" borderId="1" xfId="0" applyNumberFormat="1" applyFont="1" applyFill="1" applyBorder="1" applyAlignment="1">
      <alignment horizontal="center"/>
    </xf>
    <xf numFmtId="3" fontId="6" fillId="0" borderId="1" xfId="0" applyNumberFormat="1" applyFont="1" applyBorder="1" applyAlignment="1">
      <alignment horizontal="center"/>
    </xf>
    <xf numFmtId="4" fontId="6" fillId="0" borderId="1" xfId="0" applyNumberFormat="1" applyFont="1" applyBorder="1" applyAlignment="1">
      <alignment horizontal="center"/>
    </xf>
    <xf numFmtId="49" fontId="3" fillId="2" borderId="3" xfId="2" applyNumberFormat="1" applyFont="1" applyFill="1" applyBorder="1" applyAlignment="1" applyProtection="1">
      <alignment horizontal="left" wrapText="1"/>
      <protection locked="0"/>
    </xf>
    <xf numFmtId="49" fontId="3" fillId="2" borderId="3" xfId="2" applyNumberFormat="1" applyFont="1" applyFill="1" applyBorder="1" applyAlignment="1" applyProtection="1">
      <alignment horizontal="left" vertical="center" wrapText="1"/>
      <protection locked="0"/>
    </xf>
    <xf numFmtId="49" fontId="3" fillId="2" borderId="4" xfId="2" applyNumberFormat="1" applyFont="1" applyFill="1" applyBorder="1" applyAlignment="1" applyProtection="1">
      <alignment horizontal="left" vertical="center" wrapText="1"/>
      <protection locked="0"/>
    </xf>
    <xf numFmtId="49" fontId="3" fillId="2" borderId="2" xfId="2" applyNumberFormat="1" applyFont="1" applyFill="1" applyBorder="1" applyAlignment="1" applyProtection="1">
      <alignment horizontal="left" vertical="center" wrapText="1"/>
      <protection locked="0"/>
    </xf>
    <xf numFmtId="49" fontId="2" fillId="2" borderId="3" xfId="2" applyNumberFormat="1" applyFont="1" applyFill="1" applyBorder="1" applyAlignment="1">
      <alignment horizontal="left" wrapText="1"/>
    </xf>
    <xf numFmtId="49" fontId="2" fillId="2" borderId="4" xfId="2" applyNumberFormat="1" applyFont="1" applyFill="1" applyBorder="1" applyAlignment="1">
      <alignment horizontal="left" wrapText="1"/>
    </xf>
    <xf numFmtId="49" fontId="2" fillId="2" borderId="2" xfId="2" applyNumberFormat="1" applyFont="1" applyFill="1" applyBorder="1" applyAlignment="1">
      <alignment horizontal="left" wrapText="1"/>
    </xf>
    <xf numFmtId="49" fontId="3" fillId="2" borderId="3" xfId="2" applyNumberFormat="1" applyFont="1" applyFill="1" applyBorder="1" applyAlignment="1" applyProtection="1">
      <alignment horizontal="left" wrapText="1"/>
      <protection locked="0"/>
    </xf>
    <xf numFmtId="49" fontId="3" fillId="2" borderId="4" xfId="2" applyNumberFormat="1" applyFont="1" applyFill="1" applyBorder="1" applyAlignment="1" applyProtection="1">
      <alignment horizontal="left" wrapText="1"/>
      <protection locked="0"/>
    </xf>
    <xf numFmtId="49" fontId="3" fillId="2" borderId="2" xfId="2" applyNumberFormat="1" applyFont="1" applyFill="1" applyBorder="1" applyAlignment="1" applyProtection="1">
      <alignment horizontal="left" wrapText="1"/>
      <protection locked="0"/>
    </xf>
    <xf numFmtId="49" fontId="1" fillId="2" borderId="3" xfId="0" applyNumberFormat="1" applyFont="1" applyFill="1" applyBorder="1" applyAlignment="1" applyProtection="1">
      <alignment horizontal="left" wrapText="1"/>
      <protection locked="0"/>
    </xf>
    <xf numFmtId="49" fontId="1" fillId="2" borderId="4" xfId="0" applyNumberFormat="1" applyFont="1" applyFill="1" applyBorder="1" applyAlignment="1" applyProtection="1">
      <alignment horizontal="left" wrapText="1"/>
      <protection locked="0"/>
    </xf>
    <xf numFmtId="49" fontId="1" fillId="2" borderId="2" xfId="0" applyNumberFormat="1" applyFont="1" applyFill="1" applyBorder="1" applyAlignment="1" applyProtection="1">
      <alignment horizontal="left" wrapText="1"/>
      <protection locked="0"/>
    </xf>
    <xf numFmtId="49" fontId="4" fillId="2" borderId="3" xfId="0" applyNumberFormat="1" applyFont="1" applyFill="1" applyBorder="1" applyAlignment="1" applyProtection="1">
      <alignment horizontal="center" wrapText="1"/>
      <protection locked="0"/>
    </xf>
    <xf numFmtId="49" fontId="4" fillId="2" borderId="4" xfId="0" applyNumberFormat="1" applyFont="1" applyFill="1" applyBorder="1" applyAlignment="1" applyProtection="1">
      <alignment horizontal="center" wrapText="1"/>
      <protection locked="0"/>
    </xf>
    <xf numFmtId="49" fontId="4" fillId="2" borderId="2" xfId="0" applyNumberFormat="1" applyFont="1" applyFill="1" applyBorder="1" applyAlignment="1" applyProtection="1">
      <alignment horizontal="center" wrapText="1"/>
      <protection locked="0"/>
    </xf>
    <xf numFmtId="49" fontId="4" fillId="2" borderId="3" xfId="0" applyNumberFormat="1" applyFont="1" applyFill="1" applyBorder="1" applyAlignment="1" applyProtection="1">
      <alignment horizontal="left" wrapText="1"/>
      <protection locked="0"/>
    </xf>
    <xf numFmtId="49" fontId="4" fillId="2" borderId="4" xfId="0" applyNumberFormat="1" applyFont="1" applyFill="1" applyBorder="1" applyAlignment="1" applyProtection="1">
      <alignment horizontal="left" wrapText="1"/>
      <protection locked="0"/>
    </xf>
    <xf numFmtId="49" fontId="4" fillId="2" borderId="2" xfId="0" applyNumberFormat="1" applyFont="1" applyFill="1" applyBorder="1" applyAlignment="1" applyProtection="1">
      <alignment horizontal="left" wrapText="1"/>
      <protection locked="0"/>
    </xf>
    <xf numFmtId="0" fontId="3" fillId="2" borderId="3" xfId="0" applyFont="1" applyFill="1" applyBorder="1" applyAlignment="1">
      <alignment horizontal="left" wrapText="1"/>
    </xf>
    <xf numFmtId="0" fontId="3" fillId="2" borderId="4" xfId="0" applyFont="1" applyFill="1" applyBorder="1" applyAlignment="1">
      <alignment horizontal="left" wrapText="1"/>
    </xf>
    <xf numFmtId="0" fontId="3" fillId="2" borderId="2" xfId="0" applyFont="1" applyFill="1" applyBorder="1" applyAlignment="1">
      <alignment horizontal="left" wrapText="1"/>
    </xf>
    <xf numFmtId="0" fontId="2" fillId="0" borderId="3" xfId="0" applyFont="1" applyFill="1" applyBorder="1" applyAlignment="1">
      <alignment horizontal="left" wrapText="1"/>
    </xf>
    <xf numFmtId="0" fontId="2" fillId="0" borderId="4" xfId="0" applyFont="1" applyFill="1" applyBorder="1" applyAlignment="1">
      <alignment horizontal="left" wrapText="1"/>
    </xf>
    <xf numFmtId="0" fontId="2" fillId="0" borderId="2" xfId="0" applyFont="1" applyFill="1" applyBorder="1" applyAlignment="1">
      <alignment horizontal="left" wrapText="1"/>
    </xf>
    <xf numFmtId="5" fontId="6" fillId="2" borderId="1" xfId="0" applyNumberFormat="1" applyFont="1" applyFill="1" applyBorder="1" applyAlignment="1">
      <alignment horizontal="center"/>
    </xf>
  </cellXfs>
  <cellStyles count="10">
    <cellStyle name="Currency" xfId="1" builtinId="4"/>
    <cellStyle name="Normal" xfId="0" builtinId="0"/>
    <cellStyle name="Normal 2" xfId="3"/>
    <cellStyle name="Normal 2 2" xfId="4"/>
    <cellStyle name="Normal 2 2 2" xfId="7"/>
    <cellStyle name="Normal 2 3" xfId="5"/>
    <cellStyle name="Normal 2 3 2" xfId="8"/>
    <cellStyle name="Normal 2 4" xfId="6"/>
    <cellStyle name="Normal 2 4 2" xfId="9"/>
    <cellStyle name="Normal_DE_MAXVALID_2005_20080812" xfId="2"/>
  </cellStyles>
  <dxfs count="0"/>
  <tableStyles count="0" defaultTableStyle="TableStyleMedium9" defaultPivotStyle="PivotStyleLight16"/>
  <colors>
    <mruColors>
      <color rgb="FFEAEAEA"/>
      <color rgb="FFC0C0C0"/>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worksheet" Target="worksheets/sheet18.xml"/><Relationship Id="rId26" Type="http://schemas.openxmlformats.org/officeDocument/2006/relationships/styles" Target="styles.xml"/><Relationship Id="rId3" Type="http://schemas.openxmlformats.org/officeDocument/2006/relationships/worksheet" Target="worksheets/sheet3.xml"/><Relationship Id="rId21" Type="http://schemas.openxmlformats.org/officeDocument/2006/relationships/worksheet" Target="worksheets/sheet21.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worksheet" Target="worksheets/sheet17.xml"/><Relationship Id="rId25" Type="http://schemas.openxmlformats.org/officeDocument/2006/relationships/theme" Target="theme/theme1.xml"/><Relationship Id="rId2" Type="http://schemas.openxmlformats.org/officeDocument/2006/relationships/worksheet" Target="worksheets/sheet2.xml"/><Relationship Id="rId16" Type="http://schemas.openxmlformats.org/officeDocument/2006/relationships/worksheet" Target="worksheets/sheet16.xml"/><Relationship Id="rId20" Type="http://schemas.openxmlformats.org/officeDocument/2006/relationships/worksheet" Target="worksheets/sheet20.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24" Type="http://schemas.openxmlformats.org/officeDocument/2006/relationships/worksheet" Target="worksheets/sheet24.xml"/><Relationship Id="rId5" Type="http://schemas.openxmlformats.org/officeDocument/2006/relationships/worksheet" Target="worksheets/sheet5.xml"/><Relationship Id="rId15" Type="http://schemas.openxmlformats.org/officeDocument/2006/relationships/worksheet" Target="worksheets/sheet15.xml"/><Relationship Id="rId23" Type="http://schemas.openxmlformats.org/officeDocument/2006/relationships/worksheet" Target="worksheets/sheet23.xml"/><Relationship Id="rId28" Type="http://schemas.openxmlformats.org/officeDocument/2006/relationships/calcChain" Target="calcChain.xml"/><Relationship Id="rId10" Type="http://schemas.openxmlformats.org/officeDocument/2006/relationships/worksheet" Target="worksheets/sheet10.xml"/><Relationship Id="rId19" Type="http://schemas.openxmlformats.org/officeDocument/2006/relationships/worksheet" Target="worksheets/sheet19.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 Id="rId22" Type="http://schemas.openxmlformats.org/officeDocument/2006/relationships/worksheet" Target="worksheets/sheet22.xml"/><Relationship Id="rId27"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2" Type="http://schemas.openxmlformats.org/officeDocument/2006/relationships/image" Target="../media/image2.jpeg"/><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0</xdr:col>
      <xdr:colOff>1914524</xdr:colOff>
      <xdr:row>0</xdr:row>
      <xdr:rowOff>675678</xdr:rowOff>
    </xdr:to>
    <xdr:pic>
      <xdr:nvPicPr>
        <xdr:cNvPr id="2" name="Picture 1"/>
        <xdr:cNvPicPr>
          <a:picLocks noChangeAspect="1" noChangeArrowheads="1"/>
        </xdr:cNvPicPr>
      </xdr:nvPicPr>
      <xdr:blipFill>
        <a:blip xmlns:r="http://schemas.openxmlformats.org/officeDocument/2006/relationships" r:embed="rId1" cstate="print"/>
        <a:srcRect/>
        <a:stretch>
          <a:fillRect/>
        </a:stretch>
      </xdr:blipFill>
      <xdr:spPr bwMode="auto">
        <a:xfrm>
          <a:off x="0" y="0"/>
          <a:ext cx="1914524" cy="675678"/>
        </a:xfrm>
        <a:prstGeom prst="rect">
          <a:avLst/>
        </a:prstGeom>
        <a:noFill/>
      </xdr:spPr>
    </xdr:pic>
    <xdr:clientData/>
  </xdr:twoCellAnchor>
  <xdr:twoCellAnchor editAs="oneCell">
    <xdr:from>
      <xdr:col>0</xdr:col>
      <xdr:colOff>2638425</xdr:colOff>
      <xdr:row>0</xdr:row>
      <xdr:rowOff>57150</xdr:rowOff>
    </xdr:from>
    <xdr:to>
      <xdr:col>0</xdr:col>
      <xdr:colOff>2638426</xdr:colOff>
      <xdr:row>0</xdr:row>
      <xdr:rowOff>219075</xdr:rowOff>
    </xdr:to>
    <xdr:pic>
      <xdr:nvPicPr>
        <xdr:cNvPr id="3" name="Picture 2" descr="REPORT"/>
        <xdr:cNvPicPr/>
      </xdr:nvPicPr>
      <xdr:blipFill>
        <a:blip xmlns:r="http://schemas.openxmlformats.org/officeDocument/2006/relationships" r:embed="rId2" cstate="print"/>
        <a:stretch>
          <a:fillRect/>
        </a:stretch>
      </xdr:blipFill>
      <xdr:spPr>
        <a:xfrm>
          <a:off x="2638425" y="57150"/>
          <a:ext cx="1" cy="161925"/>
        </a:xfrm>
        <a:prstGeom prst="rect">
          <a:avLst/>
        </a:prstGeom>
      </xdr:spPr>
    </xdr:pic>
    <xdr:clientData/>
  </xdr:twoCellAnchor>
  <xdr:twoCellAnchor editAs="oneCell">
    <xdr:from>
      <xdr:col>0</xdr:col>
      <xdr:colOff>2724150</xdr:colOff>
      <xdr:row>0</xdr:row>
      <xdr:rowOff>28575</xdr:rowOff>
    </xdr:from>
    <xdr:to>
      <xdr:col>0</xdr:col>
      <xdr:colOff>2724151</xdr:colOff>
      <xdr:row>0</xdr:row>
      <xdr:rowOff>828675</xdr:rowOff>
    </xdr:to>
    <xdr:pic>
      <xdr:nvPicPr>
        <xdr:cNvPr id="4" name="Picture 3" descr="REPORT"/>
        <xdr:cNvPicPr/>
      </xdr:nvPicPr>
      <xdr:blipFill>
        <a:blip xmlns:r="http://schemas.openxmlformats.org/officeDocument/2006/relationships" r:embed="rId2" cstate="print"/>
        <a:stretch>
          <a:fillRect/>
        </a:stretch>
      </xdr:blipFill>
      <xdr:spPr>
        <a:xfrm>
          <a:off x="2724150" y="28575"/>
          <a:ext cx="1" cy="800100"/>
        </a:xfrm>
        <a:prstGeom prst="rect">
          <a:avLst/>
        </a:prstGeom>
      </xdr:spPr>
    </xdr:pic>
    <xdr:clientData/>
  </xdr:twoCellAnchor>
  <xdr:twoCellAnchor editAs="oneCell">
    <xdr:from>
      <xdr:col>0</xdr:col>
      <xdr:colOff>2733675</xdr:colOff>
      <xdr:row>0</xdr:row>
      <xdr:rowOff>28575</xdr:rowOff>
    </xdr:from>
    <xdr:to>
      <xdr:col>0</xdr:col>
      <xdr:colOff>2733676</xdr:colOff>
      <xdr:row>0</xdr:row>
      <xdr:rowOff>828675</xdr:rowOff>
    </xdr:to>
    <xdr:pic>
      <xdr:nvPicPr>
        <xdr:cNvPr id="5" name="Picture 4" descr="REPORT"/>
        <xdr:cNvPicPr/>
      </xdr:nvPicPr>
      <xdr:blipFill>
        <a:blip xmlns:r="http://schemas.openxmlformats.org/officeDocument/2006/relationships" r:embed="rId2" cstate="print"/>
        <a:stretch>
          <a:fillRect/>
        </a:stretch>
      </xdr:blipFill>
      <xdr:spPr>
        <a:xfrm>
          <a:off x="2733675" y="28575"/>
          <a:ext cx="4133851" cy="800100"/>
        </a:xfrm>
        <a:prstGeom prst="rect">
          <a:avLst/>
        </a:prstGeom>
      </xdr:spPr>
    </xdr:pic>
    <xdr:clientData/>
  </xdr:twoCellAnchor>
  <xdr:twoCellAnchor editAs="oneCell">
    <xdr:from>
      <xdr:col>0</xdr:col>
      <xdr:colOff>2324100</xdr:colOff>
      <xdr:row>0</xdr:row>
      <xdr:rowOff>85724</xdr:rowOff>
    </xdr:from>
    <xdr:to>
      <xdr:col>0</xdr:col>
      <xdr:colOff>6477000</xdr:colOff>
      <xdr:row>0</xdr:row>
      <xdr:rowOff>952499</xdr:rowOff>
    </xdr:to>
    <xdr:pic>
      <xdr:nvPicPr>
        <xdr:cNvPr id="6" name="Picture 5" descr="REPORT"/>
        <xdr:cNvPicPr/>
      </xdr:nvPicPr>
      <xdr:blipFill>
        <a:blip xmlns:r="http://schemas.openxmlformats.org/officeDocument/2006/relationships" r:embed="rId2" cstate="print"/>
        <a:stretch>
          <a:fillRect/>
        </a:stretch>
      </xdr:blipFill>
      <xdr:spPr>
        <a:xfrm>
          <a:off x="2324100" y="85724"/>
          <a:ext cx="4152900" cy="866775"/>
        </a:xfrm>
        <a:prstGeom prst="rect">
          <a:avLst/>
        </a:prstGeom>
      </xdr:spPr>
    </xdr:pic>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10.xml.rels><?xml version="1.0" encoding="UTF-8" standalone="yes"?>
<Relationships xmlns="http://schemas.openxmlformats.org/package/2006/relationships"><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16.xml.rels><?xml version="1.0" encoding="UTF-8" standalone="yes"?>
<Relationships xmlns="http://schemas.openxmlformats.org/package/2006/relationships"><Relationship Id="rId1" Type="http://schemas.openxmlformats.org/officeDocument/2006/relationships/printerSettings" Target="../printerSettings/printerSettings16.bin"/></Relationships>
</file>

<file path=xl/worksheets/_rels/sheet17.xml.rels><?xml version="1.0" encoding="UTF-8" standalone="yes"?>
<Relationships xmlns="http://schemas.openxmlformats.org/package/2006/relationships"><Relationship Id="rId1" Type="http://schemas.openxmlformats.org/officeDocument/2006/relationships/printerSettings" Target="../printerSettings/printerSettings17.bin"/></Relationships>
</file>

<file path=xl/worksheets/_rels/sheet18.xml.rels><?xml version="1.0" encoding="UTF-8" standalone="yes"?>
<Relationships xmlns="http://schemas.openxmlformats.org/package/2006/relationships"><Relationship Id="rId1" Type="http://schemas.openxmlformats.org/officeDocument/2006/relationships/printerSettings" Target="../printerSettings/printerSettings18.bin"/></Relationships>
</file>

<file path=xl/worksheets/_rels/sheet19.xml.rels><?xml version="1.0" encoding="UTF-8" standalone="yes"?>
<Relationships xmlns="http://schemas.openxmlformats.org/package/2006/relationships"><Relationship Id="rId1" Type="http://schemas.openxmlformats.org/officeDocument/2006/relationships/printerSettings" Target="../printerSettings/printerSettings19.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20.xml.rels><?xml version="1.0" encoding="UTF-8" standalone="yes"?>
<Relationships xmlns="http://schemas.openxmlformats.org/package/2006/relationships"><Relationship Id="rId1" Type="http://schemas.openxmlformats.org/officeDocument/2006/relationships/printerSettings" Target="../printerSettings/printerSettings20.bin"/></Relationships>
</file>

<file path=xl/worksheets/_rels/sheet21.xml.rels><?xml version="1.0" encoding="UTF-8" standalone="yes"?>
<Relationships xmlns="http://schemas.openxmlformats.org/package/2006/relationships"><Relationship Id="rId1" Type="http://schemas.openxmlformats.org/officeDocument/2006/relationships/printerSettings" Target="../printerSettings/printerSettings21.bin"/></Relationships>
</file>

<file path=xl/worksheets/_rels/sheet22.xml.rels><?xml version="1.0" encoding="UTF-8" standalone="yes"?>
<Relationships xmlns="http://schemas.openxmlformats.org/package/2006/relationships"><Relationship Id="rId1" Type="http://schemas.openxmlformats.org/officeDocument/2006/relationships/printerSettings" Target="../printerSettings/printerSettings22.bin"/></Relationships>
</file>

<file path=xl/worksheets/_rels/sheet23.xml.rels><?xml version="1.0" encoding="UTF-8" standalone="yes"?>
<Relationships xmlns="http://schemas.openxmlformats.org/package/2006/relationships"><Relationship Id="rId1" Type="http://schemas.openxmlformats.org/officeDocument/2006/relationships/printerSettings" Target="../printerSettings/printerSettings23.bin"/></Relationships>
</file>

<file path=xl/worksheets/_rels/sheet24.xml.rels><?xml version="1.0" encoding="UTF-8" standalone="yes"?>
<Relationships xmlns="http://schemas.openxmlformats.org/package/2006/relationships"><Relationship Id="rId1" Type="http://schemas.openxmlformats.org/officeDocument/2006/relationships/printerSettings" Target="../printerSettings/printerSettings24.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11"/>
  <sheetViews>
    <sheetView workbookViewId="0">
      <selection activeCell="A8" sqref="A8"/>
    </sheetView>
  </sheetViews>
  <sheetFormatPr defaultRowHeight="12.75" x14ac:dyDescent="0.2"/>
  <cols>
    <col min="1" max="1" width="106.5703125" customWidth="1"/>
    <col min="2" max="9" width="9.140625" customWidth="1"/>
  </cols>
  <sheetData>
    <row r="1" spans="1:1" ht="77.25" customHeight="1" x14ac:dyDescent="0.25">
      <c r="A1" s="117" t="s">
        <v>1650</v>
      </c>
    </row>
    <row r="2" spans="1:1" ht="15" x14ac:dyDescent="0.25">
      <c r="A2" s="117" t="s">
        <v>650</v>
      </c>
    </row>
    <row r="3" spans="1:1" ht="30" x14ac:dyDescent="0.6">
      <c r="A3" s="118" t="s">
        <v>1651</v>
      </c>
    </row>
    <row r="4" spans="1:1" ht="30" x14ac:dyDescent="0.6">
      <c r="A4" s="118" t="s">
        <v>1683</v>
      </c>
    </row>
    <row r="5" spans="1:1" ht="18" x14ac:dyDescent="0.25">
      <c r="A5" s="119" t="s">
        <v>1684</v>
      </c>
    </row>
    <row r="6" spans="1:1" ht="16.5" customHeight="1" x14ac:dyDescent="0.2">
      <c r="A6" s="120" t="s">
        <v>650</v>
      </c>
    </row>
    <row r="7" spans="1:1" ht="13.5" x14ac:dyDescent="0.25">
      <c r="A7" s="121" t="s">
        <v>1652</v>
      </c>
    </row>
    <row r="8" spans="1:1" ht="62.1" customHeight="1" x14ac:dyDescent="0.2">
      <c r="A8" s="122" t="s">
        <v>1653</v>
      </c>
    </row>
    <row r="9" spans="1:1" x14ac:dyDescent="0.2">
      <c r="A9" s="123" t="s">
        <v>650</v>
      </c>
    </row>
    <row r="10" spans="1:1" ht="13.5" x14ac:dyDescent="0.25">
      <c r="A10" s="121" t="s">
        <v>1654</v>
      </c>
    </row>
    <row r="11" spans="1:1" ht="95.1" customHeight="1" x14ac:dyDescent="0.2">
      <c r="A11" s="124" t="s">
        <v>1655</v>
      </c>
    </row>
  </sheetData>
  <pageMargins left="0.7" right="0.7" top="0.75" bottom="0.75" header="0.3" footer="0.3"/>
  <pageSetup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1598</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97" t="s">
        <v>217</v>
      </c>
      <c r="C6" s="35" t="s">
        <v>217</v>
      </c>
      <c r="D6" s="9" t="str">
        <f>IF($B6="N/A","N/A",IF(C6&lt;0,"No","Yes"))</f>
        <v>N/A</v>
      </c>
      <c r="E6" s="35">
        <v>680</v>
      </c>
      <c r="F6" s="9" t="str">
        <f>IF($B6="N/A","N/A",IF(E6&lt;0,"No","Yes"))</f>
        <v>N/A</v>
      </c>
      <c r="G6" s="35">
        <v>929</v>
      </c>
      <c r="H6" s="9" t="str">
        <f>IF($B6="N/A","N/A",IF(G6&lt;0,"No","Yes"))</f>
        <v>N/A</v>
      </c>
      <c r="I6" s="10" t="s">
        <v>217</v>
      </c>
      <c r="J6" s="10">
        <v>36.619999999999997</v>
      </c>
      <c r="K6" s="9" t="str">
        <f t="shared" ref="K6:K11" si="0">IF(J6="Div by 0", "N/A", IF(J6="N/A","N/A", IF(J6&gt;30, "No", IF(J6&lt;-30, "No", "Yes"))))</f>
        <v>No</v>
      </c>
    </row>
    <row r="7" spans="1:11" x14ac:dyDescent="0.2">
      <c r="A7" s="78" t="s">
        <v>445</v>
      </c>
      <c r="B7" s="97" t="s">
        <v>217</v>
      </c>
      <c r="C7" s="9" t="s">
        <v>217</v>
      </c>
      <c r="D7" s="9" t="str">
        <f t="shared" ref="D7:D11" si="1">IF($B7="N/A","N/A",IF(C7&lt;0,"No","Yes"))</f>
        <v>N/A</v>
      </c>
      <c r="E7" s="9">
        <v>0.58823529409999997</v>
      </c>
      <c r="F7" s="9" t="str">
        <f t="shared" ref="F7:F11" si="2">IF($B7="N/A","N/A",IF(E7&lt;0,"No","Yes"))</f>
        <v>N/A</v>
      </c>
      <c r="G7" s="9">
        <v>0.1076426265</v>
      </c>
      <c r="H7" s="9" t="str">
        <f t="shared" ref="H7:H11" si="3">IF($B7="N/A","N/A",IF(G7&lt;0,"No","Yes"))</f>
        <v>N/A</v>
      </c>
      <c r="I7" s="10" t="s">
        <v>217</v>
      </c>
      <c r="J7" s="10">
        <v>-81.7</v>
      </c>
      <c r="K7" s="9" t="str">
        <f t="shared" si="0"/>
        <v>No</v>
      </c>
    </row>
    <row r="8" spans="1:11" x14ac:dyDescent="0.2">
      <c r="A8" s="78" t="s">
        <v>446</v>
      </c>
      <c r="B8" s="97" t="s">
        <v>217</v>
      </c>
      <c r="C8" s="9" t="s">
        <v>217</v>
      </c>
      <c r="D8" s="9" t="str">
        <f t="shared" si="1"/>
        <v>N/A</v>
      </c>
      <c r="E8" s="9">
        <v>17.794117647</v>
      </c>
      <c r="F8" s="9" t="str">
        <f t="shared" si="2"/>
        <v>N/A</v>
      </c>
      <c r="G8" s="9">
        <v>18.299246501999999</v>
      </c>
      <c r="H8" s="9" t="str">
        <f t="shared" si="3"/>
        <v>N/A</v>
      </c>
      <c r="I8" s="10" t="s">
        <v>217</v>
      </c>
      <c r="J8" s="10">
        <v>2.839</v>
      </c>
      <c r="K8" s="9" t="str">
        <f t="shared" si="0"/>
        <v>Yes</v>
      </c>
    </row>
    <row r="9" spans="1:11" x14ac:dyDescent="0.2">
      <c r="A9" s="78" t="s">
        <v>447</v>
      </c>
      <c r="B9" s="97" t="s">
        <v>217</v>
      </c>
      <c r="C9" s="9" t="s">
        <v>217</v>
      </c>
      <c r="D9" s="9" t="str">
        <f t="shared" si="1"/>
        <v>N/A</v>
      </c>
      <c r="E9" s="9">
        <v>0</v>
      </c>
      <c r="F9" s="9" t="str">
        <f t="shared" si="2"/>
        <v>N/A</v>
      </c>
      <c r="G9" s="9">
        <v>0.1076426265</v>
      </c>
      <c r="H9" s="9" t="str">
        <f t="shared" si="3"/>
        <v>N/A</v>
      </c>
      <c r="I9" s="10" t="s">
        <v>217</v>
      </c>
      <c r="J9" s="10" t="s">
        <v>1743</v>
      </c>
      <c r="K9" s="9" t="str">
        <f t="shared" si="0"/>
        <v>N/A</v>
      </c>
    </row>
    <row r="10" spans="1:11" x14ac:dyDescent="0.2">
      <c r="A10" s="78" t="s">
        <v>448</v>
      </c>
      <c r="B10" s="97" t="s">
        <v>217</v>
      </c>
      <c r="C10" s="9" t="s">
        <v>217</v>
      </c>
      <c r="D10" s="9" t="str">
        <f t="shared" si="1"/>
        <v>N/A</v>
      </c>
      <c r="E10" s="9">
        <v>81.176470588000001</v>
      </c>
      <c r="F10" s="9" t="str">
        <f t="shared" si="2"/>
        <v>N/A</v>
      </c>
      <c r="G10" s="9">
        <v>81.377825619000006</v>
      </c>
      <c r="H10" s="9" t="str">
        <f t="shared" si="3"/>
        <v>N/A</v>
      </c>
      <c r="I10" s="10" t="s">
        <v>217</v>
      </c>
      <c r="J10" s="10">
        <v>0.248</v>
      </c>
      <c r="K10" s="9" t="str">
        <f t="shared" si="0"/>
        <v>Yes</v>
      </c>
    </row>
    <row r="11" spans="1:11" x14ac:dyDescent="0.2">
      <c r="A11" s="78" t="s">
        <v>208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78" t="s">
        <v>655</v>
      </c>
      <c r="B12" s="97" t="s">
        <v>217</v>
      </c>
      <c r="C12" s="9" t="s">
        <v>217</v>
      </c>
      <c r="D12" s="9" t="str">
        <f t="shared" ref="D12:D23" si="4">IF($B12="N/A","N/A",IF(C12&lt;0,"No","Yes"))</f>
        <v>N/A</v>
      </c>
      <c r="E12" s="9">
        <v>9.1176470587999994</v>
      </c>
      <c r="F12" s="9" t="str">
        <f t="shared" ref="F12:F23" si="5">IF($B12="N/A","N/A",IF(E12&lt;0,"No","Yes"))</f>
        <v>N/A</v>
      </c>
      <c r="G12" s="9">
        <v>9.9031216361999999</v>
      </c>
      <c r="H12" s="9" t="str">
        <f t="shared" ref="H12:H23" si="6">IF($B12="N/A","N/A",IF(G12&lt;0,"No","Yes"))</f>
        <v>N/A</v>
      </c>
      <c r="I12" s="10" t="s">
        <v>217</v>
      </c>
      <c r="J12" s="10">
        <v>8.6150000000000002</v>
      </c>
      <c r="K12" s="9" t="str">
        <f t="shared" ref="K12:K23" si="7">IF(J12="Div by 0", "N/A", IF(J12="N/A","N/A", IF(J12&gt;30, "No", IF(J12&lt;-30, "No", "Yes"))))</f>
        <v>Yes</v>
      </c>
    </row>
    <row r="13" spans="1:11" x14ac:dyDescent="0.2">
      <c r="A13" s="78" t="s">
        <v>654</v>
      </c>
      <c r="B13" s="97" t="s">
        <v>217</v>
      </c>
      <c r="C13" s="9" t="s">
        <v>217</v>
      </c>
      <c r="D13" s="9" t="str">
        <f t="shared" si="4"/>
        <v>N/A</v>
      </c>
      <c r="E13" s="9">
        <v>95.161290323000003</v>
      </c>
      <c r="F13" s="9" t="str">
        <f t="shared" si="5"/>
        <v>N/A</v>
      </c>
      <c r="G13" s="9">
        <v>97.826086957000001</v>
      </c>
      <c r="H13" s="9" t="str">
        <f t="shared" si="6"/>
        <v>N/A</v>
      </c>
      <c r="I13" s="10" t="s">
        <v>217</v>
      </c>
      <c r="J13" s="10">
        <v>2.8</v>
      </c>
      <c r="K13" s="9" t="str">
        <f t="shared" si="7"/>
        <v>Yes</v>
      </c>
    </row>
    <row r="14" spans="1:11" x14ac:dyDescent="0.2">
      <c r="A14" s="78" t="s">
        <v>849</v>
      </c>
      <c r="B14" s="97" t="s">
        <v>217</v>
      </c>
      <c r="C14" s="10" t="s">
        <v>217</v>
      </c>
      <c r="D14" s="9" t="str">
        <f t="shared" si="4"/>
        <v>N/A</v>
      </c>
      <c r="E14" s="10">
        <v>9.3389830507999996</v>
      </c>
      <c r="F14" s="9" t="str">
        <f t="shared" si="5"/>
        <v>N/A</v>
      </c>
      <c r="G14" s="10">
        <v>9.8111111111000007</v>
      </c>
      <c r="H14" s="9" t="str">
        <f t="shared" si="6"/>
        <v>N/A</v>
      </c>
      <c r="I14" s="10" t="s">
        <v>217</v>
      </c>
      <c r="J14" s="10">
        <v>5.0549999999999997</v>
      </c>
      <c r="K14" s="9" t="str">
        <f t="shared" si="7"/>
        <v>Yes</v>
      </c>
    </row>
    <row r="15" spans="1:11" x14ac:dyDescent="0.2">
      <c r="A15" s="78" t="s">
        <v>656</v>
      </c>
      <c r="B15" s="97" t="s">
        <v>217</v>
      </c>
      <c r="C15" s="9" t="s">
        <v>217</v>
      </c>
      <c r="D15" s="9" t="str">
        <f t="shared" si="4"/>
        <v>N/A</v>
      </c>
      <c r="E15" s="9">
        <v>0</v>
      </c>
      <c r="F15" s="9" t="str">
        <f t="shared" si="5"/>
        <v>N/A</v>
      </c>
      <c r="G15" s="9">
        <v>0</v>
      </c>
      <c r="H15" s="9" t="str">
        <f t="shared" si="6"/>
        <v>N/A</v>
      </c>
      <c r="I15" s="10" t="s">
        <v>217</v>
      </c>
      <c r="J15" s="10" t="s">
        <v>1743</v>
      </c>
      <c r="K15" s="9" t="str">
        <f t="shared" si="7"/>
        <v>N/A</v>
      </c>
    </row>
    <row r="16" spans="1:11" x14ac:dyDescent="0.2">
      <c r="A16" s="78" t="s">
        <v>371</v>
      </c>
      <c r="B16" s="97" t="s">
        <v>217</v>
      </c>
      <c r="C16" s="9" t="s">
        <v>217</v>
      </c>
      <c r="D16" s="9" t="str">
        <f t="shared" si="4"/>
        <v>N/A</v>
      </c>
      <c r="E16" s="9" t="s">
        <v>1743</v>
      </c>
      <c r="F16" s="9" t="str">
        <f t="shared" si="5"/>
        <v>N/A</v>
      </c>
      <c r="G16" s="9" t="s">
        <v>1743</v>
      </c>
      <c r="H16" s="9" t="str">
        <f t="shared" si="6"/>
        <v>N/A</v>
      </c>
      <c r="I16" s="10" t="s">
        <v>217</v>
      </c>
      <c r="J16" s="10" t="s">
        <v>1743</v>
      </c>
      <c r="K16" s="9" t="str">
        <f t="shared" si="7"/>
        <v>N/A</v>
      </c>
    </row>
    <row r="17" spans="1:11" x14ac:dyDescent="0.2">
      <c r="A17" s="78" t="s">
        <v>850</v>
      </c>
      <c r="B17" s="97" t="s">
        <v>217</v>
      </c>
      <c r="C17" s="10" t="s">
        <v>217</v>
      </c>
      <c r="D17" s="9" t="str">
        <f t="shared" si="4"/>
        <v>N/A</v>
      </c>
      <c r="E17" s="10" t="s">
        <v>1743</v>
      </c>
      <c r="F17" s="9" t="str">
        <f t="shared" si="5"/>
        <v>N/A</v>
      </c>
      <c r="G17" s="10" t="s">
        <v>1743</v>
      </c>
      <c r="H17" s="9" t="str">
        <f t="shared" si="6"/>
        <v>N/A</v>
      </c>
      <c r="I17" s="10" t="s">
        <v>217</v>
      </c>
      <c r="J17" s="10" t="s">
        <v>1743</v>
      </c>
      <c r="K17" s="9" t="str">
        <f t="shared" si="7"/>
        <v>N/A</v>
      </c>
    </row>
    <row r="18" spans="1:11" x14ac:dyDescent="0.2">
      <c r="A18" s="78" t="s">
        <v>657</v>
      </c>
      <c r="B18" s="97" t="s">
        <v>217</v>
      </c>
      <c r="C18" s="9" t="s">
        <v>217</v>
      </c>
      <c r="D18" s="9" t="str">
        <f t="shared" si="4"/>
        <v>N/A</v>
      </c>
      <c r="E18" s="9">
        <v>90.882352940999994</v>
      </c>
      <c r="F18" s="9" t="str">
        <f t="shared" si="5"/>
        <v>N/A</v>
      </c>
      <c r="G18" s="9">
        <v>90.096878364000005</v>
      </c>
      <c r="H18" s="9" t="str">
        <f t="shared" si="6"/>
        <v>N/A</v>
      </c>
      <c r="I18" s="10" t="s">
        <v>217</v>
      </c>
      <c r="J18" s="10">
        <v>-0.86399999999999999</v>
      </c>
      <c r="K18" s="9" t="str">
        <f t="shared" si="7"/>
        <v>Yes</v>
      </c>
    </row>
    <row r="19" spans="1:11" x14ac:dyDescent="0.2">
      <c r="A19" s="78" t="s">
        <v>209</v>
      </c>
      <c r="B19" s="97" t="s">
        <v>217</v>
      </c>
      <c r="C19" s="9" t="s">
        <v>217</v>
      </c>
      <c r="D19" s="9" t="str">
        <f t="shared" si="4"/>
        <v>N/A</v>
      </c>
      <c r="E19" s="9">
        <v>99.676375405000002</v>
      </c>
      <c r="F19" s="9" t="str">
        <f t="shared" si="5"/>
        <v>N/A</v>
      </c>
      <c r="G19" s="9">
        <v>100</v>
      </c>
      <c r="H19" s="9" t="str">
        <f t="shared" si="6"/>
        <v>N/A</v>
      </c>
      <c r="I19" s="10" t="s">
        <v>217</v>
      </c>
      <c r="J19" s="10">
        <v>0.32469999999999999</v>
      </c>
      <c r="K19" s="9" t="str">
        <f t="shared" si="7"/>
        <v>Yes</v>
      </c>
    </row>
    <row r="20" spans="1:11" x14ac:dyDescent="0.2">
      <c r="A20" s="78" t="s">
        <v>851</v>
      </c>
      <c r="B20" s="97" t="s">
        <v>217</v>
      </c>
      <c r="C20" s="10" t="s">
        <v>217</v>
      </c>
      <c r="D20" s="9" t="str">
        <f t="shared" si="4"/>
        <v>N/A</v>
      </c>
      <c r="E20" s="10">
        <v>5.5324675325000001</v>
      </c>
      <c r="F20" s="9" t="str">
        <f t="shared" si="5"/>
        <v>N/A</v>
      </c>
      <c r="G20" s="10">
        <v>5.9175627239999997</v>
      </c>
      <c r="H20" s="9" t="str">
        <f t="shared" si="6"/>
        <v>N/A</v>
      </c>
      <c r="I20" s="10" t="s">
        <v>217</v>
      </c>
      <c r="J20" s="10">
        <v>6.9610000000000003</v>
      </c>
      <c r="K20" s="9" t="str">
        <f t="shared" si="7"/>
        <v>Yes</v>
      </c>
    </row>
    <row r="21" spans="1:11" x14ac:dyDescent="0.2">
      <c r="A21" s="78" t="s">
        <v>658</v>
      </c>
      <c r="B21" s="97" t="s">
        <v>217</v>
      </c>
      <c r="C21" s="9" t="s">
        <v>217</v>
      </c>
      <c r="D21" s="9" t="str">
        <f t="shared" si="4"/>
        <v>N/A</v>
      </c>
      <c r="E21" s="9">
        <v>0</v>
      </c>
      <c r="F21" s="9" t="str">
        <f t="shared" si="5"/>
        <v>N/A</v>
      </c>
      <c r="G21" s="9">
        <v>0</v>
      </c>
      <c r="H21" s="9" t="str">
        <f t="shared" si="6"/>
        <v>N/A</v>
      </c>
      <c r="I21" s="10" t="s">
        <v>217</v>
      </c>
      <c r="J21" s="10" t="s">
        <v>1743</v>
      </c>
      <c r="K21" s="9" t="str">
        <f t="shared" si="7"/>
        <v>N/A</v>
      </c>
    </row>
    <row r="22" spans="1:11" x14ac:dyDescent="0.2">
      <c r="A22" s="78" t="s">
        <v>1721</v>
      </c>
      <c r="B22" s="97" t="s">
        <v>217</v>
      </c>
      <c r="C22" s="9" t="s">
        <v>217</v>
      </c>
      <c r="D22" s="9" t="str">
        <f t="shared" si="4"/>
        <v>N/A</v>
      </c>
      <c r="E22" s="9" t="s">
        <v>1743</v>
      </c>
      <c r="F22" s="9" t="str">
        <f t="shared" si="5"/>
        <v>N/A</v>
      </c>
      <c r="G22" s="9" t="s">
        <v>1743</v>
      </c>
      <c r="H22" s="9" t="str">
        <f t="shared" si="6"/>
        <v>N/A</v>
      </c>
      <c r="I22" s="10" t="s">
        <v>217</v>
      </c>
      <c r="J22" s="10" t="s">
        <v>1743</v>
      </c>
      <c r="K22" s="9" t="str">
        <f t="shared" si="7"/>
        <v>N/A</v>
      </c>
    </row>
    <row r="23" spans="1:11" x14ac:dyDescent="0.2">
      <c r="A23" s="78" t="s">
        <v>852</v>
      </c>
      <c r="B23" s="97" t="s">
        <v>217</v>
      </c>
      <c r="C23" s="10" t="s">
        <v>217</v>
      </c>
      <c r="D23" s="9" t="str">
        <f t="shared" si="4"/>
        <v>N/A</v>
      </c>
      <c r="E23" s="10" t="s">
        <v>1743</v>
      </c>
      <c r="F23" s="9" t="str">
        <f t="shared" si="5"/>
        <v>N/A</v>
      </c>
      <c r="G23" s="10" t="s">
        <v>1743</v>
      </c>
      <c r="H23" s="9" t="str">
        <f t="shared" si="6"/>
        <v>N/A</v>
      </c>
      <c r="I23" s="10" t="s">
        <v>217</v>
      </c>
      <c r="J23" s="10" t="s">
        <v>1743</v>
      </c>
      <c r="K23" s="9" t="str">
        <f t="shared" si="7"/>
        <v>N/A</v>
      </c>
    </row>
    <row r="24" spans="1:11" x14ac:dyDescent="0.2">
      <c r="A24" s="78" t="s">
        <v>15</v>
      </c>
      <c r="B24" s="97" t="s">
        <v>217</v>
      </c>
      <c r="C24" s="9" t="s">
        <v>217</v>
      </c>
      <c r="D24" s="9" t="str">
        <f>IF($B24="N/A","N/A",IF(C24&lt;0,"No","Yes"))</f>
        <v>N/A</v>
      </c>
      <c r="E24" s="9">
        <v>0</v>
      </c>
      <c r="F24" s="9" t="str">
        <f>IF($B24="N/A","N/A",IF(E24&lt;0,"No","Yes"))</f>
        <v>N/A</v>
      </c>
      <c r="G24" s="9">
        <v>0</v>
      </c>
      <c r="H24" s="9" t="str">
        <f>IF($B24="N/A","N/A",IF(G24&lt;0,"No","Yes"))</f>
        <v>N/A</v>
      </c>
      <c r="I24" s="10" t="s">
        <v>217</v>
      </c>
      <c r="J24" s="10" t="s">
        <v>1743</v>
      </c>
      <c r="K24" s="9" t="str">
        <f t="shared" ref="K24:K30" si="8">IF(J24="Div by 0", "N/A", IF(J24="N/A","N/A", IF(J24&gt;30, "No", IF(J24&lt;-30, "No", "Yes"))))</f>
        <v>N/A</v>
      </c>
    </row>
    <row r="25" spans="1:11" x14ac:dyDescent="0.2">
      <c r="A25" s="78" t="s">
        <v>163</v>
      </c>
      <c r="B25" s="97" t="s">
        <v>217</v>
      </c>
      <c r="C25" s="9" t="s">
        <v>217</v>
      </c>
      <c r="D25" s="9" t="str">
        <f>IF($B25="N/A","N/A",IF(C25&lt;0,"No","Yes"))</f>
        <v>N/A</v>
      </c>
      <c r="E25" s="9">
        <v>100</v>
      </c>
      <c r="F25" s="9" t="str">
        <f>IF($B25="N/A","N/A",IF(E25&lt;0,"No","Yes"))</f>
        <v>N/A</v>
      </c>
      <c r="G25" s="9">
        <v>100</v>
      </c>
      <c r="H25" s="9" t="str">
        <f>IF($B25="N/A","N/A",IF(G25&lt;0,"No","Yes"))</f>
        <v>N/A</v>
      </c>
      <c r="I25" s="10" t="s">
        <v>217</v>
      </c>
      <c r="J25" s="10">
        <v>0</v>
      </c>
      <c r="K25" s="9" t="str">
        <f t="shared" si="8"/>
        <v>Yes</v>
      </c>
    </row>
    <row r="26" spans="1:11" x14ac:dyDescent="0.2">
      <c r="A26" s="78" t="s">
        <v>32</v>
      </c>
      <c r="B26" s="97" t="s">
        <v>217</v>
      </c>
      <c r="C26" s="9" t="s">
        <v>217</v>
      </c>
      <c r="D26" s="9" t="str">
        <f>IF($B26="N/A","N/A",IF(C26&lt;0,"No","Yes"))</f>
        <v>N/A</v>
      </c>
      <c r="E26" s="9">
        <v>100</v>
      </c>
      <c r="F26" s="9" t="str">
        <f>IF($B26="N/A","N/A",IF(E26&lt;0,"No","Yes"))</f>
        <v>N/A</v>
      </c>
      <c r="G26" s="9">
        <v>100</v>
      </c>
      <c r="H26" s="9" t="str">
        <f>IF($B26="N/A","N/A",IF(G26&lt;0,"No","Yes"))</f>
        <v>N/A</v>
      </c>
      <c r="I26" s="10" t="s">
        <v>217</v>
      </c>
      <c r="J26" s="10">
        <v>0</v>
      </c>
      <c r="K26" s="9" t="str">
        <f t="shared" si="8"/>
        <v>Yes</v>
      </c>
    </row>
    <row r="27" spans="1:11" x14ac:dyDescent="0.2">
      <c r="A27" s="78" t="s">
        <v>164</v>
      </c>
      <c r="B27" s="97" t="s">
        <v>217</v>
      </c>
      <c r="C27" s="9" t="s">
        <v>217</v>
      </c>
      <c r="D27" s="9" t="str">
        <f t="shared" ref="D27:D30" si="9">IF($B27="N/A","N/A",IF(C27&lt;0,"No","Yes"))</f>
        <v>N/A</v>
      </c>
      <c r="E27" s="9">
        <v>76.617647059000006</v>
      </c>
      <c r="F27" s="9" t="str">
        <f t="shared" ref="F27:F30" si="10">IF($B27="N/A","N/A",IF(E27&lt;0,"No","Yes"))</f>
        <v>N/A</v>
      </c>
      <c r="G27" s="9">
        <v>81.270182992000002</v>
      </c>
      <c r="H27" s="9" t="str">
        <f t="shared" ref="H27:H30" si="11">IF($B27="N/A","N/A",IF(G27&lt;0,"No","Yes"))</f>
        <v>N/A</v>
      </c>
      <c r="I27" s="10" t="s">
        <v>217</v>
      </c>
      <c r="J27" s="10">
        <v>6.0720000000000001</v>
      </c>
      <c r="K27" s="9" t="str">
        <f t="shared" si="8"/>
        <v>Yes</v>
      </c>
    </row>
    <row r="28" spans="1:11" x14ac:dyDescent="0.2">
      <c r="A28" s="28" t="s">
        <v>373</v>
      </c>
      <c r="B28" s="97" t="s">
        <v>217</v>
      </c>
      <c r="C28" s="9" t="s">
        <v>217</v>
      </c>
      <c r="D28" s="9" t="str">
        <f t="shared" si="9"/>
        <v>N/A</v>
      </c>
      <c r="E28" s="9">
        <v>68.823529411999999</v>
      </c>
      <c r="F28" s="9" t="str">
        <f t="shared" si="10"/>
        <v>N/A</v>
      </c>
      <c r="G28" s="9">
        <v>72.981700752999998</v>
      </c>
      <c r="H28" s="9" t="str">
        <f t="shared" si="11"/>
        <v>N/A</v>
      </c>
      <c r="I28" s="10" t="s">
        <v>217</v>
      </c>
      <c r="J28" s="10">
        <v>6.0419999999999998</v>
      </c>
      <c r="K28" s="9" t="str">
        <f t="shared" si="8"/>
        <v>Yes</v>
      </c>
    </row>
    <row r="29" spans="1:11" x14ac:dyDescent="0.2">
      <c r="A29" s="28" t="s">
        <v>375</v>
      </c>
      <c r="B29" s="97" t="s">
        <v>217</v>
      </c>
      <c r="C29" s="9" t="s">
        <v>217</v>
      </c>
      <c r="D29" s="9" t="str">
        <f t="shared" si="9"/>
        <v>N/A</v>
      </c>
      <c r="E29" s="9">
        <v>3.5294117646999998</v>
      </c>
      <c r="F29" s="9" t="str">
        <f t="shared" si="10"/>
        <v>N/A</v>
      </c>
      <c r="G29" s="9">
        <v>3.9827771797999998</v>
      </c>
      <c r="H29" s="9" t="str">
        <f t="shared" si="11"/>
        <v>N/A</v>
      </c>
      <c r="I29" s="10" t="s">
        <v>217</v>
      </c>
      <c r="J29" s="10">
        <v>12.85</v>
      </c>
      <c r="K29" s="9" t="str">
        <f t="shared" si="8"/>
        <v>Yes</v>
      </c>
    </row>
    <row r="30" spans="1:11" x14ac:dyDescent="0.2">
      <c r="A30" s="28" t="s">
        <v>376</v>
      </c>
      <c r="B30" s="97" t="s">
        <v>217</v>
      </c>
      <c r="C30" s="9" t="s">
        <v>217</v>
      </c>
      <c r="D30" s="9" t="str">
        <f t="shared" si="9"/>
        <v>N/A</v>
      </c>
      <c r="E30" s="9">
        <v>0.58823529409999997</v>
      </c>
      <c r="F30" s="9" t="str">
        <f t="shared" si="10"/>
        <v>N/A</v>
      </c>
      <c r="G30" s="9">
        <v>0.21528525300000001</v>
      </c>
      <c r="H30" s="9" t="str">
        <f t="shared" si="11"/>
        <v>N/A</v>
      </c>
      <c r="I30" s="10" t="s">
        <v>217</v>
      </c>
      <c r="J30" s="10">
        <v>-63.4</v>
      </c>
      <c r="K30" s="9" t="str">
        <f t="shared" si="8"/>
        <v>No</v>
      </c>
    </row>
    <row r="31" spans="1:11" ht="12" customHeight="1" x14ac:dyDescent="0.2">
      <c r="A31" s="170" t="s">
        <v>1649</v>
      </c>
      <c r="B31" s="171"/>
      <c r="C31" s="171"/>
      <c r="D31" s="171"/>
      <c r="E31" s="171"/>
      <c r="F31" s="171"/>
      <c r="G31" s="171"/>
      <c r="H31" s="171"/>
      <c r="I31" s="171"/>
      <c r="J31" s="171"/>
      <c r="K31" s="172"/>
    </row>
    <row r="32" spans="1:11" x14ac:dyDescent="0.2">
      <c r="A32" s="167" t="s">
        <v>1647</v>
      </c>
      <c r="B32" s="168"/>
      <c r="C32" s="168"/>
      <c r="D32" s="168"/>
      <c r="E32" s="168"/>
      <c r="F32" s="168"/>
      <c r="G32" s="168"/>
      <c r="H32" s="168"/>
      <c r="I32" s="168"/>
      <c r="J32" s="168"/>
      <c r="K32" s="169"/>
    </row>
  </sheetData>
  <mergeCells count="5">
    <mergeCell ref="A1:K1"/>
    <mergeCell ref="A2:K2"/>
    <mergeCell ref="A4:K4"/>
    <mergeCell ref="A31:K31"/>
    <mergeCell ref="A32:K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dimension ref="A1:K56"/>
  <sheetViews>
    <sheetView zoomScaleNormal="100" zoomScaleSheetLayoutView="7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1599</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78" t="s">
        <v>347</v>
      </c>
      <c r="B6" s="9" t="s">
        <v>217</v>
      </c>
      <c r="C6" s="26">
        <v>7</v>
      </c>
      <c r="D6" s="9" t="s">
        <v>217</v>
      </c>
      <c r="E6" s="26">
        <v>7</v>
      </c>
      <c r="F6" s="9" t="s">
        <v>217</v>
      </c>
      <c r="G6" s="26">
        <v>7</v>
      </c>
      <c r="H6" s="9" t="s">
        <v>217</v>
      </c>
      <c r="I6" s="10" t="s">
        <v>217</v>
      </c>
      <c r="J6" s="10" t="s">
        <v>217</v>
      </c>
      <c r="K6" s="9" t="s">
        <v>217</v>
      </c>
    </row>
    <row r="7" spans="1:11" x14ac:dyDescent="0.2">
      <c r="A7" s="81" t="s">
        <v>12</v>
      </c>
      <c r="B7" s="29" t="s">
        <v>217</v>
      </c>
      <c r="C7" s="91">
        <v>8215175</v>
      </c>
      <c r="D7" s="31" t="str">
        <f>IF($B7="N/A","N/A",IF(C7&gt;15,"No",IF(C7&lt;-15,"No","Yes")))</f>
        <v>N/A</v>
      </c>
      <c r="E7" s="30">
        <v>9905940</v>
      </c>
      <c r="F7" s="31" t="str">
        <f>IF($B7="N/A","N/A",IF(E7&gt;15,"No",IF(E7&lt;-15,"No","Yes")))</f>
        <v>N/A</v>
      </c>
      <c r="G7" s="30">
        <v>10572632</v>
      </c>
      <c r="H7" s="31" t="str">
        <f>IF($B7="N/A","N/A",IF(G7&gt;15,"No",IF(G7&lt;-15,"No","Yes")))</f>
        <v>N/A</v>
      </c>
      <c r="I7" s="32">
        <v>20.58</v>
      </c>
      <c r="J7" s="32">
        <v>6.73</v>
      </c>
      <c r="K7" s="31" t="str">
        <f t="shared" ref="K7:K54" si="0">IF(J7="Div by 0", "N/A", IF(J7="N/A","N/A", IF(J7&gt;30, "No", IF(J7&lt;-30, "No", "Yes"))))</f>
        <v>Yes</v>
      </c>
    </row>
    <row r="8" spans="1:11" x14ac:dyDescent="0.2">
      <c r="A8" s="81" t="s">
        <v>366</v>
      </c>
      <c r="B8" s="29" t="s">
        <v>217</v>
      </c>
      <c r="C8" s="91" t="s">
        <v>217</v>
      </c>
      <c r="D8" s="31" t="str">
        <f>IF($B8="N/A","N/A",IF(C8&gt;15,"No",IF(C8&lt;-15,"No","Yes")))</f>
        <v>N/A</v>
      </c>
      <c r="E8" s="30" t="s">
        <v>217</v>
      </c>
      <c r="F8" s="31" t="str">
        <f>IF($B8="N/A","N/A",IF(E8&gt;15,"No",IF(E8&lt;-15,"No","Yes")))</f>
        <v>N/A</v>
      </c>
      <c r="G8" s="33">
        <v>23.632771859000002</v>
      </c>
      <c r="H8" s="31" t="str">
        <f>IF($B8="N/A","N/A",IF(G8&gt;15,"No",IF(G8&lt;-15,"No","Yes")))</f>
        <v>N/A</v>
      </c>
      <c r="I8" s="32" t="s">
        <v>217</v>
      </c>
      <c r="J8" s="32" t="s">
        <v>217</v>
      </c>
      <c r="K8" s="31" t="str">
        <f t="shared" si="0"/>
        <v>N/A</v>
      </c>
    </row>
    <row r="9" spans="1:11" x14ac:dyDescent="0.2">
      <c r="A9" s="81" t="s">
        <v>119</v>
      </c>
      <c r="B9" s="34" t="s">
        <v>217</v>
      </c>
      <c r="C9" s="90">
        <v>39.083147955000001</v>
      </c>
      <c r="D9" s="9" t="str">
        <f>IF($B9="N/A","N/A",IF(C9&gt;15,"No",IF(C9&lt;-15,"No","Yes")))</f>
        <v>N/A</v>
      </c>
      <c r="E9" s="9">
        <v>45.086998305999998</v>
      </c>
      <c r="F9" s="9" t="str">
        <f>IF($B9="N/A","N/A",IF(E9&gt;15,"No",IF(E9&lt;-15,"No","Yes")))</f>
        <v>N/A</v>
      </c>
      <c r="G9" s="9">
        <v>43.475030625999999</v>
      </c>
      <c r="H9" s="9" t="str">
        <f>IF($B9="N/A","N/A",IF(G9&gt;15,"No",IF(G9&lt;-15,"No","Yes")))</f>
        <v>N/A</v>
      </c>
      <c r="I9" s="10">
        <v>15.36</v>
      </c>
      <c r="J9" s="10">
        <v>-3.58</v>
      </c>
      <c r="K9" s="9" t="str">
        <f t="shared" si="0"/>
        <v>Yes</v>
      </c>
    </row>
    <row r="10" spans="1:11" x14ac:dyDescent="0.2">
      <c r="A10" s="81" t="s">
        <v>120</v>
      </c>
      <c r="B10" s="34" t="s">
        <v>217</v>
      </c>
      <c r="C10" s="90">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81" t="s">
        <v>853</v>
      </c>
      <c r="B11" s="34" t="s">
        <v>217</v>
      </c>
      <c r="C11" s="90">
        <v>33.809200656000002</v>
      </c>
      <c r="D11" s="9" t="str">
        <f>IF($B11="N/A","N/A",IF(C11&gt;15,"No",IF(C11&lt;-15,"No","Yes")))</f>
        <v>N/A</v>
      </c>
      <c r="E11" s="9">
        <v>31.144262937000001</v>
      </c>
      <c r="F11" s="9" t="str">
        <f>IF($B11="N/A","N/A",IF(E11&gt;15,"No",IF(E11&lt;-15,"No","Yes")))</f>
        <v>N/A</v>
      </c>
      <c r="G11" s="9">
        <v>32.892197514999999</v>
      </c>
      <c r="H11" s="9" t="str">
        <f>IF($B11="N/A","N/A",IF(G11&gt;15,"No",IF(G11&lt;-15,"No","Yes")))</f>
        <v>N/A</v>
      </c>
      <c r="I11" s="10">
        <v>-7.88</v>
      </c>
      <c r="J11" s="10">
        <v>5.6120000000000001</v>
      </c>
      <c r="K11" s="9" t="str">
        <f t="shared" si="0"/>
        <v>Yes</v>
      </c>
    </row>
    <row r="12" spans="1:11" x14ac:dyDescent="0.2">
      <c r="A12" s="81" t="s">
        <v>854</v>
      </c>
      <c r="B12" s="92" t="s">
        <v>218</v>
      </c>
      <c r="C12" s="90" t="s">
        <v>217</v>
      </c>
      <c r="D12" s="9" t="str">
        <f>IF(OR($B12="N/A",$C12="N/A"),"N/A",IF(C12&gt;100,"No",IF(C12&lt;95,"No","Yes")))</f>
        <v>N/A</v>
      </c>
      <c r="E12" s="90">
        <v>34.519619962999997</v>
      </c>
      <c r="F12" s="9" t="str">
        <f>IF(OR($B12="N/A",$E12="N/A"),"N/A",IF(E12&gt;100,"No",IF(E12&lt;95,"No","Yes")))</f>
        <v>No</v>
      </c>
      <c r="G12" s="90">
        <v>35.216131334000004</v>
      </c>
      <c r="H12" s="9" t="str">
        <f>IF($B12="N/A","N/A",IF(G12&gt;100,"No",IF(G12&lt;95,"No","Yes")))</f>
        <v>No</v>
      </c>
      <c r="I12" s="93" t="s">
        <v>217</v>
      </c>
      <c r="J12" s="93">
        <v>2.0179999999999998</v>
      </c>
      <c r="K12" s="9" t="str">
        <f t="shared" si="0"/>
        <v>Yes</v>
      </c>
    </row>
    <row r="13" spans="1:11" x14ac:dyDescent="0.2">
      <c r="A13" s="81" t="s">
        <v>351</v>
      </c>
      <c r="B13" s="92" t="s">
        <v>217</v>
      </c>
      <c r="C13" s="90" t="s">
        <v>217</v>
      </c>
      <c r="D13" s="9" t="str">
        <f>IF($B13="N/A","N/A",IF(C13&gt;100,"No",IF(C13&lt;95,"No","Yes")))</f>
        <v>N/A</v>
      </c>
      <c r="E13" s="90">
        <v>98.106660516999995</v>
      </c>
      <c r="F13" s="9" t="str">
        <f>IF($B13="N/A","N/A",IF(E13&gt;100,"No",IF(E13&lt;95,"No","Yes")))</f>
        <v>N/A</v>
      </c>
      <c r="G13" s="90">
        <v>98.410513702000003</v>
      </c>
      <c r="H13" s="9" t="str">
        <f>IF($B13="N/A","N/A",IF(G13&gt;100,"No",IF(G13&lt;95,"No","Yes")))</f>
        <v>N/A</v>
      </c>
      <c r="I13" s="93" t="s">
        <v>217</v>
      </c>
      <c r="J13" s="93">
        <v>0.30969999999999998</v>
      </c>
      <c r="K13" s="9" t="str">
        <f t="shared" si="0"/>
        <v>Yes</v>
      </c>
    </row>
    <row r="14" spans="1:11" x14ac:dyDescent="0.2">
      <c r="A14" s="81" t="s">
        <v>352</v>
      </c>
      <c r="B14" s="92" t="s">
        <v>217</v>
      </c>
      <c r="C14" s="90" t="s">
        <v>217</v>
      </c>
      <c r="D14" s="9" t="str">
        <f t="shared" ref="D14" si="1">IF($B14="N/A","N/A",IF(C14&lt;0,"No","Yes"))</f>
        <v>N/A</v>
      </c>
      <c r="E14" s="90">
        <v>29.75204681</v>
      </c>
      <c r="F14" s="9" t="str">
        <f t="shared" ref="F14" si="2">IF($B14="N/A","N/A",IF(E14&lt;0,"No","Yes"))</f>
        <v>N/A</v>
      </c>
      <c r="G14" s="90">
        <v>28.114916877999999</v>
      </c>
      <c r="H14" s="9" t="str">
        <f t="shared" ref="H14" si="3">IF($B14="N/A","N/A",IF(G14&lt;0,"No","Yes"))</f>
        <v>N/A</v>
      </c>
      <c r="I14" s="93" t="s">
        <v>217</v>
      </c>
      <c r="J14" s="93">
        <v>-5.5</v>
      </c>
      <c r="K14" s="9" t="str">
        <f t="shared" si="0"/>
        <v>Yes</v>
      </c>
    </row>
    <row r="15" spans="1:11" x14ac:dyDescent="0.2">
      <c r="A15" s="81" t="s">
        <v>855</v>
      </c>
      <c r="B15" s="92" t="s">
        <v>218</v>
      </c>
      <c r="C15" s="90" t="s">
        <v>217</v>
      </c>
      <c r="D15" s="9" t="str">
        <f>IF(OR($B15="N/A",$C15="N/A"),"N/A",IF(C15&gt;100,"No",IF(C15&lt;95,"No","Yes")))</f>
        <v>N/A</v>
      </c>
      <c r="E15" s="90">
        <v>34.392303667999997</v>
      </c>
      <c r="F15" s="9" t="str">
        <f>IF(OR($B15="N/A",$E15="N/A"),"N/A",IF(E15&gt;100,"No",IF(E15&lt;95,"No","Yes")))</f>
        <v>No</v>
      </c>
      <c r="G15" s="90">
        <v>35.102728503999998</v>
      </c>
      <c r="H15" s="9" t="str">
        <f>IF($B15="N/A","N/A",IF(G15&gt;100,"No",IF(G15&lt;95,"No","Yes")))</f>
        <v>No</v>
      </c>
      <c r="I15" s="93" t="s">
        <v>217</v>
      </c>
      <c r="J15" s="93">
        <v>2.0659999999999998</v>
      </c>
      <c r="K15" s="9" t="str">
        <f t="shared" si="0"/>
        <v>Yes</v>
      </c>
    </row>
    <row r="16" spans="1:11" x14ac:dyDescent="0.2">
      <c r="A16" s="81" t="s">
        <v>335</v>
      </c>
      <c r="B16" s="34" t="s">
        <v>217</v>
      </c>
      <c r="C16" s="79">
        <v>2226941</v>
      </c>
      <c r="D16" s="9" t="str">
        <f>IF($B16="N/A","N/A",IF(C16&gt;15,"No",IF(C16&lt;-15,"No","Yes")))</f>
        <v>N/A</v>
      </c>
      <c r="E16" s="35">
        <v>2354517</v>
      </c>
      <c r="F16" s="9" t="str">
        <f>IF($B16="N/A","N/A",IF(E16&gt;15,"No",IF(E16&lt;-15,"No","Yes")))</f>
        <v>N/A</v>
      </c>
      <c r="G16" s="35">
        <v>2498606</v>
      </c>
      <c r="H16" s="9" t="str">
        <f>IF($B16="N/A","N/A",IF(G16&gt;15,"No",IF(G16&lt;-15,"No","Yes")))</f>
        <v>N/A</v>
      </c>
      <c r="I16" s="10">
        <v>5.7290000000000001</v>
      </c>
      <c r="J16" s="10">
        <v>6.12</v>
      </c>
      <c r="K16" s="9" t="str">
        <f t="shared" si="0"/>
        <v>Yes</v>
      </c>
    </row>
    <row r="17" spans="1:11" x14ac:dyDescent="0.2">
      <c r="A17" s="81" t="s">
        <v>442</v>
      </c>
      <c r="B17" s="34" t="s">
        <v>219</v>
      </c>
      <c r="C17" s="90">
        <v>17.271135607000001</v>
      </c>
      <c r="D17" s="9" t="str">
        <f>IF($B17="N/A","N/A",IF(C17&gt;20,"No",IF(C17&lt;5,"No","Yes")))</f>
        <v>Yes</v>
      </c>
      <c r="E17" s="9">
        <v>16.937019355</v>
      </c>
      <c r="F17" s="9" t="str">
        <f>IF($B17="N/A","N/A",IF(E17&gt;20,"No",IF(E17&lt;5,"No","Yes")))</f>
        <v>Yes</v>
      </c>
      <c r="G17" s="9">
        <v>21.379401154</v>
      </c>
      <c r="H17" s="9" t="str">
        <f>IF($B17="N/A","N/A",IF(G17&gt;20,"No",IF(G17&lt;5,"No","Yes")))</f>
        <v>No</v>
      </c>
      <c r="I17" s="10">
        <v>-1.93</v>
      </c>
      <c r="J17" s="10">
        <v>26.23</v>
      </c>
      <c r="K17" s="9" t="str">
        <f t="shared" si="0"/>
        <v>Yes</v>
      </c>
    </row>
    <row r="18" spans="1:11" x14ac:dyDescent="0.2">
      <c r="A18" s="81" t="s">
        <v>443</v>
      </c>
      <c r="B18" s="29" t="s">
        <v>217</v>
      </c>
      <c r="C18" s="90" t="s">
        <v>217</v>
      </c>
      <c r="D18" s="9" t="str">
        <f>IF($B18="N/A","N/A",IF(C18&gt;15,"No",IF(C18&lt;-15,"No","Yes")))</f>
        <v>N/A</v>
      </c>
      <c r="E18" s="9" t="s">
        <v>217</v>
      </c>
      <c r="F18" s="9" t="str">
        <f>IF($B18="N/A","N/A",IF(E18&gt;15,"No",IF(E18&lt;-15,"No","Yes")))</f>
        <v>N/A</v>
      </c>
      <c r="G18" s="9">
        <v>78.620598845999993</v>
      </c>
      <c r="H18" s="9" t="str">
        <f>IF($B18="N/A","N/A",IF(G18&gt;15,"No",IF(G18&lt;-15,"No","Yes")))</f>
        <v>N/A</v>
      </c>
      <c r="I18" s="10" t="s">
        <v>217</v>
      </c>
      <c r="J18" s="10" t="s">
        <v>217</v>
      </c>
      <c r="K18" s="9" t="str">
        <f t="shared" si="0"/>
        <v>N/A</v>
      </c>
    </row>
    <row r="19" spans="1:11" x14ac:dyDescent="0.2">
      <c r="A19" s="81" t="s">
        <v>444</v>
      </c>
      <c r="B19" s="34" t="s">
        <v>220</v>
      </c>
      <c r="C19" s="90">
        <v>0.71393898629999997</v>
      </c>
      <c r="D19" s="9" t="str">
        <f>IF($B19="N/A","N/A",IF(C19&gt;1,"Yes","No"))</f>
        <v>No</v>
      </c>
      <c r="E19" s="9">
        <v>0.49029163939999998</v>
      </c>
      <c r="F19" s="9" t="str">
        <f>IF($B19="N/A","N/A",IF(E19&gt;1,"Yes","No"))</f>
        <v>No</v>
      </c>
      <c r="G19" s="9">
        <v>0.29260315549999999</v>
      </c>
      <c r="H19" s="9" t="str">
        <f>IF($B19="N/A","N/A",IF(G19&gt;1,"Yes","No"))</f>
        <v>No</v>
      </c>
      <c r="I19" s="10">
        <v>-31.3</v>
      </c>
      <c r="J19" s="10">
        <v>-40.299999999999997</v>
      </c>
      <c r="K19" s="9" t="str">
        <f t="shared" si="0"/>
        <v>No</v>
      </c>
    </row>
    <row r="20" spans="1:11" x14ac:dyDescent="0.2">
      <c r="A20" s="81" t="s">
        <v>856</v>
      </c>
      <c r="B20" s="34" t="s">
        <v>217</v>
      </c>
      <c r="C20" s="83">
        <v>282.10742814000002</v>
      </c>
      <c r="D20" s="9" t="str">
        <f>IF($B20="N/A","N/A",IF(C20&gt;15,"No",IF(C20&lt;-15,"No","Yes")))</f>
        <v>N/A</v>
      </c>
      <c r="E20" s="36">
        <v>314.33983021</v>
      </c>
      <c r="F20" s="9" t="str">
        <f>IF($B20="N/A","N/A",IF(E20&gt;15,"No",IF(E20&lt;-15,"No","Yes")))</f>
        <v>N/A</v>
      </c>
      <c r="G20" s="36">
        <v>391.95964984</v>
      </c>
      <c r="H20" s="9" t="str">
        <f>IF($B20="N/A","N/A",IF(G20&gt;15,"No",IF(G20&lt;-15,"No","Yes")))</f>
        <v>N/A</v>
      </c>
      <c r="I20" s="10">
        <v>11.43</v>
      </c>
      <c r="J20" s="10">
        <v>24.69</v>
      </c>
      <c r="K20" s="9" t="str">
        <f t="shared" si="0"/>
        <v>Yes</v>
      </c>
    </row>
    <row r="21" spans="1:11" x14ac:dyDescent="0.2">
      <c r="A21" s="81" t="s">
        <v>34</v>
      </c>
      <c r="B21" s="34" t="s">
        <v>217</v>
      </c>
      <c r="C21" s="94">
        <v>25.233063692000002</v>
      </c>
      <c r="D21" s="9" t="str">
        <f>IF($B21="N/A","N/A",IF(C21&gt;15,"No",IF(C21&lt;-15,"No","Yes")))</f>
        <v>N/A</v>
      </c>
      <c r="E21" s="95">
        <v>26.135013490999999</v>
      </c>
      <c r="F21" s="9" t="str">
        <f>IF($B21="N/A","N/A",IF(E21&gt;15,"No",IF(E21&lt;-15,"No","Yes")))</f>
        <v>N/A</v>
      </c>
      <c r="G21" s="95">
        <v>27.031679282999999</v>
      </c>
      <c r="H21" s="9" t="str">
        <f>IF($B21="N/A","N/A",IF(G21&gt;15,"No",IF(G21&lt;-15,"No","Yes")))</f>
        <v>N/A</v>
      </c>
      <c r="I21" s="10">
        <v>3.5739999999999998</v>
      </c>
      <c r="J21" s="10">
        <v>3.431</v>
      </c>
      <c r="K21" s="9" t="str">
        <f t="shared" si="0"/>
        <v>Yes</v>
      </c>
    </row>
    <row r="22" spans="1:11" x14ac:dyDescent="0.2">
      <c r="A22" s="81" t="s">
        <v>1722</v>
      </c>
      <c r="B22" s="34" t="s">
        <v>217</v>
      </c>
      <c r="C22" s="94">
        <v>30.267507203000001</v>
      </c>
      <c r="D22" s="9" t="str">
        <f>IF($B22="N/A","N/A",IF(C22&gt;15,"No",IF(C22&lt;-15,"No","Yes")))</f>
        <v>N/A</v>
      </c>
      <c r="E22" s="95">
        <v>30.580631214</v>
      </c>
      <c r="F22" s="9" t="str">
        <f>IF($B22="N/A","N/A",IF(E22&gt;15,"No",IF(E22&lt;-15,"No","Yes")))</f>
        <v>N/A</v>
      </c>
      <c r="G22" s="95">
        <v>31.158883012</v>
      </c>
      <c r="H22" s="9" t="str">
        <f>IF($B22="N/A","N/A",IF(G22&gt;15,"No",IF(G22&lt;-15,"No","Yes")))</f>
        <v>N/A</v>
      </c>
      <c r="I22" s="10">
        <v>1.0349999999999999</v>
      </c>
      <c r="J22" s="10">
        <v>1.891</v>
      </c>
      <c r="K22" s="9" t="str">
        <f t="shared" si="0"/>
        <v>Yes</v>
      </c>
    </row>
    <row r="23" spans="1:11" x14ac:dyDescent="0.2">
      <c r="A23" s="81" t="s">
        <v>35</v>
      </c>
      <c r="B23" s="34" t="s">
        <v>217</v>
      </c>
      <c r="C23" s="94">
        <v>0</v>
      </c>
      <c r="D23" s="9" t="str">
        <f>IF($B23="N/A","N/A",IF(C23&gt;15,"No",IF(C23&lt;-15,"No","Yes")))</f>
        <v>N/A</v>
      </c>
      <c r="E23" s="95">
        <v>0</v>
      </c>
      <c r="F23" s="9" t="str">
        <f>IF($B23="N/A","N/A",IF(E23&gt;15,"No",IF(E23&lt;-15,"No","Yes")))</f>
        <v>N/A</v>
      </c>
      <c r="G23" s="95">
        <v>0</v>
      </c>
      <c r="H23" s="9" t="str">
        <f>IF($B23="N/A","N/A",IF(G23&gt;15,"No",IF(G23&lt;-15,"No","Yes")))</f>
        <v>N/A</v>
      </c>
      <c r="I23" s="10" t="s">
        <v>1743</v>
      </c>
      <c r="J23" s="10" t="s">
        <v>1743</v>
      </c>
      <c r="K23" s="9" t="str">
        <f t="shared" si="0"/>
        <v>N/A</v>
      </c>
    </row>
    <row r="24" spans="1:11" x14ac:dyDescent="0.2">
      <c r="A24" s="81" t="s">
        <v>857</v>
      </c>
      <c r="B24" s="34" t="s">
        <v>247</v>
      </c>
      <c r="C24" s="83">
        <v>356.79441149000002</v>
      </c>
      <c r="D24" s="9" t="str">
        <f>IF($B24="N/A","N/A",IF(C24&gt;300,"No",IF(C24&lt;75,"No","Yes")))</f>
        <v>No</v>
      </c>
      <c r="E24" s="36">
        <v>376.71287016000002</v>
      </c>
      <c r="F24" s="9" t="str">
        <f>IF($B24="N/A","N/A",IF(E24&gt;300,"No",IF(E24&lt;75,"No","Yes")))</f>
        <v>No</v>
      </c>
      <c r="G24" s="36">
        <v>388.78230301000002</v>
      </c>
      <c r="H24" s="9" t="str">
        <f>IF($B24="N/A","N/A",IF(G24&gt;300,"No",IF(G24&lt;75,"No","Yes")))</f>
        <v>No</v>
      </c>
      <c r="I24" s="10">
        <v>5.5830000000000002</v>
      </c>
      <c r="J24" s="10">
        <v>3.2040000000000002</v>
      </c>
      <c r="K24" s="9" t="str">
        <f t="shared" si="0"/>
        <v>Yes</v>
      </c>
    </row>
    <row r="25" spans="1:11" x14ac:dyDescent="0.2">
      <c r="A25" s="81" t="s">
        <v>858</v>
      </c>
      <c r="B25" s="34" t="s">
        <v>248</v>
      </c>
      <c r="C25" s="83">
        <v>6</v>
      </c>
      <c r="D25" s="9" t="str">
        <f>IF($B25="N/A","N/A",IF(C25&gt;250,"No",IF(C25&lt;20,"No","Yes")))</f>
        <v>No</v>
      </c>
      <c r="E25" s="36">
        <v>6.2594917038000002</v>
      </c>
      <c r="F25" s="9" t="str">
        <f>IF($B25="N/A","N/A",IF(E25&gt;250,"No",IF(E25&lt;20,"No","Yes")))</f>
        <v>No</v>
      </c>
      <c r="G25" s="36">
        <v>7</v>
      </c>
      <c r="H25" s="9" t="str">
        <f>IF($B25="N/A","N/A",IF(G25&gt;250,"No",IF(G25&lt;20,"No","Yes")))</f>
        <v>No</v>
      </c>
      <c r="I25" s="10">
        <v>4.3250000000000002</v>
      </c>
      <c r="J25" s="10">
        <v>11.83</v>
      </c>
      <c r="K25" s="9" t="str">
        <f t="shared" si="0"/>
        <v>Yes</v>
      </c>
    </row>
    <row r="26" spans="1:11" x14ac:dyDescent="0.2">
      <c r="A26" s="81" t="s">
        <v>859</v>
      </c>
      <c r="B26" s="34" t="s">
        <v>249</v>
      </c>
      <c r="C26" s="83" t="s">
        <v>1743</v>
      </c>
      <c r="D26" s="9" t="str">
        <f>IF($B26="N/A","N/A",IF(C26&gt;5,"No",IF(C26&lt;3,"No","Yes")))</f>
        <v>No</v>
      </c>
      <c r="E26" s="36" t="s">
        <v>1743</v>
      </c>
      <c r="F26" s="9" t="str">
        <f>IF($B26="N/A","N/A",IF(E26&gt;5,"No",IF(E26&lt;3,"No","Yes")))</f>
        <v>No</v>
      </c>
      <c r="G26" s="36" t="s">
        <v>1743</v>
      </c>
      <c r="H26" s="9" t="str">
        <f>IF($B26="N/A","N/A",IF(G26&gt;5,"No",IF(G26&lt;3,"No","Yes")))</f>
        <v>No</v>
      </c>
      <c r="I26" s="10" t="s">
        <v>1743</v>
      </c>
      <c r="J26" s="10" t="s">
        <v>1743</v>
      </c>
      <c r="K26" s="9" t="str">
        <f t="shared" si="0"/>
        <v>N/A</v>
      </c>
    </row>
    <row r="27" spans="1:11" x14ac:dyDescent="0.2">
      <c r="A27" s="81" t="s">
        <v>131</v>
      </c>
      <c r="B27" s="34" t="s">
        <v>217</v>
      </c>
      <c r="C27" s="79">
        <v>3297</v>
      </c>
      <c r="D27" s="34" t="s">
        <v>217</v>
      </c>
      <c r="E27" s="35">
        <v>6206</v>
      </c>
      <c r="F27" s="34" t="s">
        <v>217</v>
      </c>
      <c r="G27" s="35">
        <v>1251</v>
      </c>
      <c r="H27" s="9" t="str">
        <f>IF($B27="N/A","N/A",IF(G27&gt;15,"No",IF(G27&lt;-15,"No","Yes")))</f>
        <v>N/A</v>
      </c>
      <c r="I27" s="10">
        <v>88.23</v>
      </c>
      <c r="J27" s="10">
        <v>-79.8</v>
      </c>
      <c r="K27" s="9" t="str">
        <f t="shared" si="0"/>
        <v>No</v>
      </c>
    </row>
    <row r="28" spans="1:11" x14ac:dyDescent="0.2">
      <c r="A28" s="81" t="s">
        <v>350</v>
      </c>
      <c r="B28" s="34" t="s">
        <v>217</v>
      </c>
      <c r="C28" s="79" t="s">
        <v>217</v>
      </c>
      <c r="D28" s="34" t="s">
        <v>217</v>
      </c>
      <c r="E28" s="35" t="s">
        <v>217</v>
      </c>
      <c r="F28" s="34" t="s">
        <v>217</v>
      </c>
      <c r="G28" s="8">
        <v>1.18324368E-2</v>
      </c>
      <c r="H28" s="9" t="str">
        <f>IF($B28="N/A","N/A",IF(G28&gt;15,"No",IF(G28&lt;-15,"No","Yes")))</f>
        <v>N/A</v>
      </c>
      <c r="I28" s="10" t="s">
        <v>217</v>
      </c>
      <c r="J28" s="10" t="s">
        <v>217</v>
      </c>
      <c r="K28" s="9" t="str">
        <f t="shared" si="0"/>
        <v>N/A</v>
      </c>
    </row>
    <row r="29" spans="1:11" ht="25.5" x14ac:dyDescent="0.2">
      <c r="A29" s="81" t="s">
        <v>835</v>
      </c>
      <c r="B29" s="34" t="s">
        <v>217</v>
      </c>
      <c r="C29" s="36">
        <v>116.26721262</v>
      </c>
      <c r="D29" s="34" t="s">
        <v>217</v>
      </c>
      <c r="E29" s="36">
        <v>193.97115693999999</v>
      </c>
      <c r="F29" s="34" t="s">
        <v>217</v>
      </c>
      <c r="G29" s="36">
        <v>229.55715427999999</v>
      </c>
      <c r="H29" s="34" t="s">
        <v>217</v>
      </c>
      <c r="I29" s="10">
        <v>66.83</v>
      </c>
      <c r="J29" s="10">
        <v>18.350000000000001</v>
      </c>
      <c r="K29" s="9" t="str">
        <f t="shared" si="0"/>
        <v>Yes</v>
      </c>
    </row>
    <row r="30" spans="1:11" x14ac:dyDescent="0.2">
      <c r="A30" s="81" t="s">
        <v>27</v>
      </c>
      <c r="B30" s="34" t="s">
        <v>221</v>
      </c>
      <c r="C30" s="35">
        <v>0</v>
      </c>
      <c r="D30" s="9" t="str">
        <f>IF($B30="N/A","N/A",IF(C30="N/A","N/A",IF(C30=0,"Yes","No")))</f>
        <v>Yes</v>
      </c>
      <c r="E30" s="35">
        <v>0</v>
      </c>
      <c r="F30" s="9" t="str">
        <f>IF($B30="N/A","N/A",IF(E30="N/A","N/A",IF(E30=0,"Yes","No")))</f>
        <v>Yes</v>
      </c>
      <c r="G30" s="35">
        <v>0</v>
      </c>
      <c r="H30" s="9" t="str">
        <f>IF($B30="N/A","N/A",IF(G30=0,"Yes","No"))</f>
        <v>Yes</v>
      </c>
      <c r="I30" s="10" t="s">
        <v>1743</v>
      </c>
      <c r="J30" s="10" t="s">
        <v>1743</v>
      </c>
      <c r="K30" s="9" t="str">
        <f t="shared" si="0"/>
        <v>N/A</v>
      </c>
    </row>
    <row r="31" spans="1:11" x14ac:dyDescent="0.2">
      <c r="A31" s="81" t="s">
        <v>210</v>
      </c>
      <c r="B31" s="96" t="s">
        <v>217</v>
      </c>
      <c r="C31" s="79" t="s">
        <v>217</v>
      </c>
      <c r="D31" s="9" t="str">
        <f t="shared" ref="D31:F50" si="4">IF($B31="N/A","N/A",IF(C31&lt;0,"No","Yes"))</f>
        <v>N/A</v>
      </c>
      <c r="E31" s="79">
        <v>1421653</v>
      </c>
      <c r="F31" s="9" t="str">
        <f t="shared" si="4"/>
        <v>N/A</v>
      </c>
      <c r="G31" s="79">
        <v>1615461</v>
      </c>
      <c r="H31" s="9" t="str">
        <f t="shared" ref="H31:H50" si="5">IF($B31="N/A","N/A",IF(G31&lt;0,"No","Yes"))</f>
        <v>N/A</v>
      </c>
      <c r="I31" s="10" t="s">
        <v>217</v>
      </c>
      <c r="J31" s="10">
        <v>13.63</v>
      </c>
      <c r="K31" s="9" t="str">
        <f t="shared" si="0"/>
        <v>Yes</v>
      </c>
    </row>
    <row r="32" spans="1:11" ht="25.5" x14ac:dyDescent="0.2">
      <c r="A32" s="2" t="s">
        <v>659</v>
      </c>
      <c r="B32" s="96" t="s">
        <v>217</v>
      </c>
      <c r="C32" s="80" t="s">
        <v>217</v>
      </c>
      <c r="D32" s="9" t="str">
        <f t="shared" si="4"/>
        <v>N/A</v>
      </c>
      <c r="E32" s="80">
        <v>99.723350213000003</v>
      </c>
      <c r="F32" s="9" t="str">
        <f t="shared" si="4"/>
        <v>N/A</v>
      </c>
      <c r="G32" s="80">
        <v>99.975486872999994</v>
      </c>
      <c r="H32" s="9" t="str">
        <f t="shared" si="5"/>
        <v>N/A</v>
      </c>
      <c r="I32" s="10" t="s">
        <v>217</v>
      </c>
      <c r="J32" s="10">
        <v>0.25280000000000002</v>
      </c>
      <c r="K32" s="9" t="str">
        <f t="shared" si="0"/>
        <v>Yes</v>
      </c>
    </row>
    <row r="33" spans="1:11" x14ac:dyDescent="0.2">
      <c r="A33" s="2" t="s">
        <v>660</v>
      </c>
      <c r="B33" s="96" t="s">
        <v>217</v>
      </c>
      <c r="C33" s="80" t="s">
        <v>217</v>
      </c>
      <c r="D33" s="9" t="str">
        <f t="shared" si="4"/>
        <v>N/A</v>
      </c>
      <c r="E33" s="80">
        <v>0</v>
      </c>
      <c r="F33" s="9" t="str">
        <f t="shared" si="4"/>
        <v>N/A</v>
      </c>
      <c r="G33" s="80">
        <v>0</v>
      </c>
      <c r="H33" s="9" t="str">
        <f t="shared" si="5"/>
        <v>N/A</v>
      </c>
      <c r="I33" s="10" t="s">
        <v>217</v>
      </c>
      <c r="J33" s="10" t="s">
        <v>1743</v>
      </c>
      <c r="K33" s="9" t="str">
        <f t="shared" si="0"/>
        <v>N/A</v>
      </c>
    </row>
    <row r="34" spans="1:11" x14ac:dyDescent="0.2">
      <c r="A34" s="2" t="s">
        <v>661</v>
      </c>
      <c r="B34" s="96" t="s">
        <v>217</v>
      </c>
      <c r="C34" s="80" t="s">
        <v>217</v>
      </c>
      <c r="D34" s="9" t="str">
        <f t="shared" si="4"/>
        <v>N/A</v>
      </c>
      <c r="E34" s="80">
        <v>0</v>
      </c>
      <c r="F34" s="9" t="str">
        <f t="shared" si="4"/>
        <v>N/A</v>
      </c>
      <c r="G34" s="80">
        <v>0</v>
      </c>
      <c r="H34" s="9" t="str">
        <f t="shared" si="5"/>
        <v>N/A</v>
      </c>
      <c r="I34" s="10" t="s">
        <v>217</v>
      </c>
      <c r="J34" s="10" t="s">
        <v>1743</v>
      </c>
      <c r="K34" s="9" t="str">
        <f t="shared" si="0"/>
        <v>N/A</v>
      </c>
    </row>
    <row r="35" spans="1:11" x14ac:dyDescent="0.2">
      <c r="A35" s="2" t="s">
        <v>662</v>
      </c>
      <c r="B35" s="96" t="s">
        <v>217</v>
      </c>
      <c r="C35" s="80" t="s">
        <v>217</v>
      </c>
      <c r="D35" s="9" t="str">
        <f t="shared" si="4"/>
        <v>N/A</v>
      </c>
      <c r="E35" s="80">
        <v>0.27664978730000001</v>
      </c>
      <c r="F35" s="9" t="str">
        <f t="shared" si="4"/>
        <v>N/A</v>
      </c>
      <c r="G35" s="80">
        <v>2.4513126600000001E-2</v>
      </c>
      <c r="H35" s="9" t="str">
        <f t="shared" si="5"/>
        <v>N/A</v>
      </c>
      <c r="I35" s="10" t="s">
        <v>217</v>
      </c>
      <c r="J35" s="10">
        <v>-91.1</v>
      </c>
      <c r="K35" s="9" t="str">
        <f t="shared" si="0"/>
        <v>No</v>
      </c>
    </row>
    <row r="36" spans="1:11" x14ac:dyDescent="0.2">
      <c r="A36" s="2" t="s">
        <v>353</v>
      </c>
      <c r="B36" s="96" t="s">
        <v>217</v>
      </c>
      <c r="C36" s="79" t="s">
        <v>217</v>
      </c>
      <c r="D36" s="9" t="str">
        <f t="shared" si="4"/>
        <v>N/A</v>
      </c>
      <c r="E36" s="79">
        <v>1663479</v>
      </c>
      <c r="F36" s="9" t="str">
        <f t="shared" si="4"/>
        <v>N/A</v>
      </c>
      <c r="G36" s="79">
        <v>1862110</v>
      </c>
      <c r="H36" s="9" t="str">
        <f t="shared" si="5"/>
        <v>N/A</v>
      </c>
      <c r="I36" s="10" t="s">
        <v>217</v>
      </c>
      <c r="J36" s="10">
        <v>11.94</v>
      </c>
      <c r="K36" s="9" t="str">
        <f t="shared" si="0"/>
        <v>Yes</v>
      </c>
    </row>
    <row r="37" spans="1:11" x14ac:dyDescent="0.2">
      <c r="A37" s="2" t="s">
        <v>663</v>
      </c>
      <c r="B37" s="96" t="s">
        <v>217</v>
      </c>
      <c r="C37" s="80" t="s">
        <v>217</v>
      </c>
      <c r="D37" s="9" t="str">
        <f t="shared" si="4"/>
        <v>N/A</v>
      </c>
      <c r="E37" s="80">
        <v>0</v>
      </c>
      <c r="F37" s="9" t="str">
        <f t="shared" si="4"/>
        <v>N/A</v>
      </c>
      <c r="G37" s="80">
        <v>0</v>
      </c>
      <c r="H37" s="9" t="str">
        <f t="shared" si="5"/>
        <v>N/A</v>
      </c>
      <c r="I37" s="10" t="s">
        <v>217</v>
      </c>
      <c r="J37" s="10" t="s">
        <v>1743</v>
      </c>
      <c r="K37" s="9" t="str">
        <f t="shared" si="0"/>
        <v>N/A</v>
      </c>
    </row>
    <row r="38" spans="1:11" x14ac:dyDescent="0.2">
      <c r="A38" s="2" t="s">
        <v>664</v>
      </c>
      <c r="B38" s="96" t="s">
        <v>217</v>
      </c>
      <c r="C38" s="80" t="s">
        <v>217</v>
      </c>
      <c r="D38" s="9" t="str">
        <f t="shared" si="4"/>
        <v>N/A</v>
      </c>
      <c r="E38" s="80">
        <v>0</v>
      </c>
      <c r="F38" s="9" t="str">
        <f t="shared" si="4"/>
        <v>N/A</v>
      </c>
      <c r="G38" s="80">
        <v>0</v>
      </c>
      <c r="H38" s="9" t="str">
        <f t="shared" si="5"/>
        <v>N/A</v>
      </c>
      <c r="I38" s="10" t="s">
        <v>217</v>
      </c>
      <c r="J38" s="10" t="s">
        <v>1743</v>
      </c>
      <c r="K38" s="9" t="str">
        <f t="shared" si="0"/>
        <v>N/A</v>
      </c>
    </row>
    <row r="39" spans="1:11" x14ac:dyDescent="0.2">
      <c r="A39" s="2" t="s">
        <v>665</v>
      </c>
      <c r="B39" s="96" t="s">
        <v>217</v>
      </c>
      <c r="C39" s="80" t="s">
        <v>217</v>
      </c>
      <c r="D39" s="9" t="str">
        <f t="shared" si="4"/>
        <v>N/A</v>
      </c>
      <c r="E39" s="80">
        <v>0</v>
      </c>
      <c r="F39" s="9" t="str">
        <f t="shared" si="4"/>
        <v>N/A</v>
      </c>
      <c r="G39" s="80">
        <v>0</v>
      </c>
      <c r="H39" s="9" t="str">
        <f t="shared" si="5"/>
        <v>N/A</v>
      </c>
      <c r="I39" s="10" t="s">
        <v>217</v>
      </c>
      <c r="J39" s="10" t="s">
        <v>1743</v>
      </c>
      <c r="K39" s="9" t="str">
        <f t="shared" si="0"/>
        <v>N/A</v>
      </c>
    </row>
    <row r="40" spans="1:11" x14ac:dyDescent="0.2">
      <c r="A40" s="2" t="s">
        <v>666</v>
      </c>
      <c r="B40" s="96" t="s">
        <v>217</v>
      </c>
      <c r="C40" s="80" t="s">
        <v>217</v>
      </c>
      <c r="D40" s="9" t="str">
        <f t="shared" si="4"/>
        <v>N/A</v>
      </c>
      <c r="E40" s="80">
        <v>0</v>
      </c>
      <c r="F40" s="9" t="str">
        <f t="shared" si="4"/>
        <v>N/A</v>
      </c>
      <c r="G40" s="80">
        <v>0</v>
      </c>
      <c r="H40" s="9" t="str">
        <f t="shared" si="5"/>
        <v>N/A</v>
      </c>
      <c r="I40" s="10" t="s">
        <v>217</v>
      </c>
      <c r="J40" s="10" t="s">
        <v>1743</v>
      </c>
      <c r="K40" s="9" t="str">
        <f t="shared" si="0"/>
        <v>N/A</v>
      </c>
    </row>
    <row r="41" spans="1:11" x14ac:dyDescent="0.2">
      <c r="A41" s="2" t="s">
        <v>667</v>
      </c>
      <c r="B41" s="96" t="s">
        <v>217</v>
      </c>
      <c r="C41" s="80" t="s">
        <v>217</v>
      </c>
      <c r="D41" s="9" t="str">
        <f t="shared" si="4"/>
        <v>N/A</v>
      </c>
      <c r="E41" s="80">
        <v>97.675774687000001</v>
      </c>
      <c r="F41" s="9" t="str">
        <f t="shared" si="4"/>
        <v>N/A</v>
      </c>
      <c r="G41" s="80">
        <v>99.982815193999997</v>
      </c>
      <c r="H41" s="9" t="str">
        <f t="shared" si="5"/>
        <v>N/A</v>
      </c>
      <c r="I41" s="10" t="s">
        <v>217</v>
      </c>
      <c r="J41" s="10">
        <v>2.3620000000000001</v>
      </c>
      <c r="K41" s="9" t="str">
        <f t="shared" si="0"/>
        <v>Yes</v>
      </c>
    </row>
    <row r="42" spans="1:11" x14ac:dyDescent="0.2">
      <c r="A42" s="2" t="s">
        <v>668</v>
      </c>
      <c r="B42" s="96" t="s">
        <v>217</v>
      </c>
      <c r="C42" s="80" t="s">
        <v>217</v>
      </c>
      <c r="D42" s="9" t="str">
        <f t="shared" si="4"/>
        <v>N/A</v>
      </c>
      <c r="E42" s="80">
        <v>97.675774687000001</v>
      </c>
      <c r="F42" s="9" t="str">
        <f t="shared" si="4"/>
        <v>N/A</v>
      </c>
      <c r="G42" s="80">
        <v>99.982815193999997</v>
      </c>
      <c r="H42" s="9" t="str">
        <f t="shared" si="5"/>
        <v>N/A</v>
      </c>
      <c r="I42" s="10" t="s">
        <v>217</v>
      </c>
      <c r="J42" s="10">
        <v>2.3620000000000001</v>
      </c>
      <c r="K42" s="9" t="str">
        <f t="shared" si="0"/>
        <v>Yes</v>
      </c>
    </row>
    <row r="43" spans="1:11" x14ac:dyDescent="0.2">
      <c r="A43" s="2" t="s">
        <v>669</v>
      </c>
      <c r="B43" s="96" t="s">
        <v>217</v>
      </c>
      <c r="C43" s="80" t="s">
        <v>217</v>
      </c>
      <c r="D43" s="9" t="str">
        <f t="shared" si="4"/>
        <v>N/A</v>
      </c>
      <c r="E43" s="80">
        <v>0</v>
      </c>
      <c r="F43" s="9" t="str">
        <f t="shared" si="4"/>
        <v>N/A</v>
      </c>
      <c r="G43" s="80">
        <v>0</v>
      </c>
      <c r="H43" s="9" t="str">
        <f t="shared" si="5"/>
        <v>N/A</v>
      </c>
      <c r="I43" s="10" t="s">
        <v>217</v>
      </c>
      <c r="J43" s="10" t="s">
        <v>1743</v>
      </c>
      <c r="K43" s="9" t="str">
        <f t="shared" si="0"/>
        <v>N/A</v>
      </c>
    </row>
    <row r="44" spans="1:11" x14ac:dyDescent="0.2">
      <c r="A44" s="2" t="s">
        <v>670</v>
      </c>
      <c r="B44" s="96" t="s">
        <v>217</v>
      </c>
      <c r="C44" s="80" t="s">
        <v>217</v>
      </c>
      <c r="D44" s="9" t="str">
        <f t="shared" si="4"/>
        <v>N/A</v>
      </c>
      <c r="E44" s="80">
        <v>0</v>
      </c>
      <c r="F44" s="9" t="str">
        <f t="shared" si="4"/>
        <v>N/A</v>
      </c>
      <c r="G44" s="80">
        <v>0</v>
      </c>
      <c r="H44" s="9" t="str">
        <f t="shared" si="5"/>
        <v>N/A</v>
      </c>
      <c r="I44" s="10" t="s">
        <v>217</v>
      </c>
      <c r="J44" s="10" t="s">
        <v>1743</v>
      </c>
      <c r="K44" s="9" t="str">
        <f t="shared" si="0"/>
        <v>N/A</v>
      </c>
    </row>
    <row r="45" spans="1:11" x14ac:dyDescent="0.2">
      <c r="A45" s="2" t="s">
        <v>671</v>
      </c>
      <c r="B45" s="96" t="s">
        <v>217</v>
      </c>
      <c r="C45" s="80" t="s">
        <v>217</v>
      </c>
      <c r="D45" s="9" t="str">
        <f t="shared" si="4"/>
        <v>N/A</v>
      </c>
      <c r="E45" s="80">
        <v>2.3242253132999999</v>
      </c>
      <c r="F45" s="9" t="str">
        <f t="shared" si="4"/>
        <v>N/A</v>
      </c>
      <c r="G45" s="80">
        <v>1.71848065E-2</v>
      </c>
      <c r="H45" s="9" t="str">
        <f t="shared" si="5"/>
        <v>N/A</v>
      </c>
      <c r="I45" s="10" t="s">
        <v>217</v>
      </c>
      <c r="J45" s="10">
        <v>-99.3</v>
      </c>
      <c r="K45" s="9" t="str">
        <f t="shared" si="0"/>
        <v>No</v>
      </c>
    </row>
    <row r="46" spans="1:11" x14ac:dyDescent="0.2">
      <c r="A46" s="2" t="s">
        <v>354</v>
      </c>
      <c r="B46" s="96" t="s">
        <v>217</v>
      </c>
      <c r="C46" s="79" t="s">
        <v>217</v>
      </c>
      <c r="D46" s="9" t="str">
        <f t="shared" si="4"/>
        <v>N/A</v>
      </c>
      <c r="E46" s="79">
        <v>0</v>
      </c>
      <c r="F46" s="9" t="str">
        <f t="shared" si="4"/>
        <v>N/A</v>
      </c>
      <c r="G46" s="79">
        <v>0</v>
      </c>
      <c r="H46" s="9" t="str">
        <f t="shared" si="5"/>
        <v>N/A</v>
      </c>
      <c r="I46" s="10" t="s">
        <v>217</v>
      </c>
      <c r="J46" s="10" t="s">
        <v>1743</v>
      </c>
      <c r="K46" s="9" t="str">
        <f t="shared" si="0"/>
        <v>N/A</v>
      </c>
    </row>
    <row r="47" spans="1:11" x14ac:dyDescent="0.2">
      <c r="A47" s="2" t="s">
        <v>672</v>
      </c>
      <c r="B47" s="96" t="s">
        <v>217</v>
      </c>
      <c r="C47" s="80" t="s">
        <v>217</v>
      </c>
      <c r="D47" s="9" t="str">
        <f t="shared" si="4"/>
        <v>N/A</v>
      </c>
      <c r="E47" s="80" t="s">
        <v>1743</v>
      </c>
      <c r="F47" s="9" t="str">
        <f t="shared" si="4"/>
        <v>N/A</v>
      </c>
      <c r="G47" s="80" t="s">
        <v>1743</v>
      </c>
      <c r="H47" s="9" t="str">
        <f t="shared" si="5"/>
        <v>N/A</v>
      </c>
      <c r="I47" s="10" t="s">
        <v>217</v>
      </c>
      <c r="J47" s="10" t="s">
        <v>1743</v>
      </c>
      <c r="K47" s="9" t="str">
        <f t="shared" si="0"/>
        <v>N/A</v>
      </c>
    </row>
    <row r="48" spans="1:11" x14ac:dyDescent="0.2">
      <c r="A48" s="2" t="s">
        <v>673</v>
      </c>
      <c r="B48" s="96" t="s">
        <v>217</v>
      </c>
      <c r="C48" s="80" t="s">
        <v>217</v>
      </c>
      <c r="D48" s="9" t="str">
        <f t="shared" si="4"/>
        <v>N/A</v>
      </c>
      <c r="E48" s="80" t="s">
        <v>1743</v>
      </c>
      <c r="F48" s="9" t="str">
        <f t="shared" si="4"/>
        <v>N/A</v>
      </c>
      <c r="G48" s="80" t="s">
        <v>1743</v>
      </c>
      <c r="H48" s="9" t="str">
        <f t="shared" si="5"/>
        <v>N/A</v>
      </c>
      <c r="I48" s="10" t="s">
        <v>217</v>
      </c>
      <c r="J48" s="10" t="s">
        <v>1743</v>
      </c>
      <c r="K48" s="9" t="str">
        <f t="shared" si="0"/>
        <v>N/A</v>
      </c>
    </row>
    <row r="49" spans="1:11" x14ac:dyDescent="0.2">
      <c r="A49" s="2" t="s">
        <v>674</v>
      </c>
      <c r="B49" s="96" t="s">
        <v>217</v>
      </c>
      <c r="C49" s="80" t="s">
        <v>217</v>
      </c>
      <c r="D49" s="9" t="str">
        <f t="shared" si="4"/>
        <v>N/A</v>
      </c>
      <c r="E49" s="80" t="s">
        <v>1743</v>
      </c>
      <c r="F49" s="9" t="str">
        <f t="shared" si="4"/>
        <v>N/A</v>
      </c>
      <c r="G49" s="80" t="s">
        <v>1743</v>
      </c>
      <c r="H49" s="9" t="str">
        <f t="shared" si="5"/>
        <v>N/A</v>
      </c>
      <c r="I49" s="10" t="s">
        <v>217</v>
      </c>
      <c r="J49" s="10" t="s">
        <v>1743</v>
      </c>
      <c r="K49" s="9" t="str">
        <f t="shared" si="0"/>
        <v>N/A</v>
      </c>
    </row>
    <row r="50" spans="1:11" x14ac:dyDescent="0.2">
      <c r="A50" s="2" t="s">
        <v>675</v>
      </c>
      <c r="B50" s="96" t="s">
        <v>217</v>
      </c>
      <c r="C50" s="80" t="s">
        <v>217</v>
      </c>
      <c r="D50" s="9" t="str">
        <f t="shared" si="4"/>
        <v>N/A</v>
      </c>
      <c r="E50" s="80" t="s">
        <v>1743</v>
      </c>
      <c r="F50" s="9" t="str">
        <f t="shared" si="4"/>
        <v>N/A</v>
      </c>
      <c r="G50" s="80" t="s">
        <v>1743</v>
      </c>
      <c r="H50" s="9" t="str">
        <f t="shared" si="5"/>
        <v>N/A</v>
      </c>
      <c r="I50" s="10" t="s">
        <v>217</v>
      </c>
      <c r="J50" s="10" t="s">
        <v>1743</v>
      </c>
      <c r="K50" s="9" t="str">
        <f t="shared" si="0"/>
        <v>N/A</v>
      </c>
    </row>
    <row r="51" spans="1:11" x14ac:dyDescent="0.2">
      <c r="A51" s="2" t="s">
        <v>355</v>
      </c>
      <c r="B51" s="34" t="s">
        <v>217</v>
      </c>
      <c r="C51" s="79">
        <v>3210749</v>
      </c>
      <c r="D51" s="34" t="s">
        <v>217</v>
      </c>
      <c r="E51" s="35">
        <v>4466291</v>
      </c>
      <c r="F51" s="34" t="s">
        <v>217</v>
      </c>
      <c r="G51" s="35">
        <v>4596455</v>
      </c>
      <c r="H51" s="34" t="s">
        <v>217</v>
      </c>
      <c r="I51" s="10">
        <v>39.1</v>
      </c>
      <c r="J51" s="10">
        <v>2.9140000000000001</v>
      </c>
      <c r="K51" s="9" t="str">
        <f t="shared" si="0"/>
        <v>Yes</v>
      </c>
    </row>
    <row r="52" spans="1:11" x14ac:dyDescent="0.2">
      <c r="A52" s="2" t="s">
        <v>356</v>
      </c>
      <c r="B52" s="34" t="s">
        <v>217</v>
      </c>
      <c r="C52" s="80">
        <v>74.635918286000006</v>
      </c>
      <c r="D52" s="9" t="str">
        <f t="shared" ref="D52:D54" si="6">IF($B52="N/A","N/A",IF(C52&gt;15,"No",IF(C52&lt;-15,"No","Yes")))</f>
        <v>N/A</v>
      </c>
      <c r="E52" s="8">
        <v>69.380208320999998</v>
      </c>
      <c r="F52" s="9" t="str">
        <f t="shared" ref="F52:F54" si="7">IF($B52="N/A","N/A",IF(E52&gt;15,"No",IF(E52&lt;-15,"No","Yes")))</f>
        <v>N/A</v>
      </c>
      <c r="G52" s="8">
        <v>73.379114991999998</v>
      </c>
      <c r="H52" s="9" t="str">
        <f t="shared" ref="H52:H54" si="8">IF($B52="N/A","N/A",IF(G52&gt;15,"No",IF(G52&lt;-15,"No","Yes")))</f>
        <v>N/A</v>
      </c>
      <c r="I52" s="10">
        <v>-7.04</v>
      </c>
      <c r="J52" s="10">
        <v>5.7640000000000002</v>
      </c>
      <c r="K52" s="9" t="str">
        <f t="shared" si="0"/>
        <v>Yes</v>
      </c>
    </row>
    <row r="53" spans="1:11" x14ac:dyDescent="0.2">
      <c r="A53" s="2" t="s">
        <v>357</v>
      </c>
      <c r="B53" s="34" t="s">
        <v>217</v>
      </c>
      <c r="C53" s="80">
        <v>13.203523539000001</v>
      </c>
      <c r="D53" s="9" t="str">
        <f t="shared" si="6"/>
        <v>N/A</v>
      </c>
      <c r="E53" s="8">
        <v>13.113677546</v>
      </c>
      <c r="F53" s="9" t="str">
        <f t="shared" si="7"/>
        <v>N/A</v>
      </c>
      <c r="G53" s="8">
        <v>11.731519182</v>
      </c>
      <c r="H53" s="9" t="str">
        <f t="shared" si="8"/>
        <v>N/A</v>
      </c>
      <c r="I53" s="10">
        <v>-0.68</v>
      </c>
      <c r="J53" s="10">
        <v>-10.5</v>
      </c>
      <c r="K53" s="9" t="str">
        <f t="shared" si="0"/>
        <v>Yes</v>
      </c>
    </row>
    <row r="54" spans="1:11" x14ac:dyDescent="0.2">
      <c r="A54" s="2" t="s">
        <v>358</v>
      </c>
      <c r="B54" s="34" t="s">
        <v>217</v>
      </c>
      <c r="C54" s="80" t="s">
        <v>217</v>
      </c>
      <c r="D54" s="9" t="str">
        <f t="shared" si="6"/>
        <v>N/A</v>
      </c>
      <c r="E54" s="8" t="s">
        <v>217</v>
      </c>
      <c r="F54" s="9" t="str">
        <f t="shared" si="7"/>
        <v>N/A</v>
      </c>
      <c r="G54" s="8">
        <v>5.7558488009</v>
      </c>
      <c r="H54" s="9" t="str">
        <f t="shared" si="8"/>
        <v>N/A</v>
      </c>
      <c r="I54" s="10" t="s">
        <v>217</v>
      </c>
      <c r="J54" s="10" t="s">
        <v>217</v>
      </c>
      <c r="K54" s="9" t="str">
        <f t="shared" si="0"/>
        <v>N/A</v>
      </c>
    </row>
    <row r="55" spans="1:11" ht="12" customHeight="1" x14ac:dyDescent="0.2">
      <c r="A55" s="170" t="s">
        <v>1649</v>
      </c>
      <c r="B55" s="171"/>
      <c r="C55" s="171"/>
      <c r="D55" s="171"/>
      <c r="E55" s="171"/>
      <c r="F55" s="171"/>
      <c r="G55" s="171"/>
      <c r="H55" s="171"/>
      <c r="I55" s="171"/>
      <c r="J55" s="171"/>
      <c r="K55" s="172"/>
    </row>
    <row r="56" spans="1:11" x14ac:dyDescent="0.2">
      <c r="A56" s="167" t="s">
        <v>1647</v>
      </c>
      <c r="B56" s="168"/>
      <c r="C56" s="168"/>
      <c r="D56" s="168"/>
      <c r="E56" s="168"/>
      <c r="F56" s="168"/>
      <c r="G56" s="168"/>
      <c r="H56" s="168"/>
      <c r="I56" s="168"/>
      <c r="J56" s="168"/>
      <c r="K56" s="169"/>
    </row>
  </sheetData>
  <mergeCells count="5">
    <mergeCell ref="A1:K1"/>
    <mergeCell ref="A2:K2"/>
    <mergeCell ref="A4:K4"/>
    <mergeCell ref="A55:K55"/>
    <mergeCell ref="A56:K56"/>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1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ht="12.75" customHeight="1" x14ac:dyDescent="0.2">
      <c r="A2" s="164" t="s">
        <v>1600</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1842323</v>
      </c>
      <c r="D6" s="9" t="str">
        <f>IF($B6="N/A","N/A",IF(C6&gt;15,"No",IF(C6&lt;-15,"No","Yes")))</f>
        <v>N/A</v>
      </c>
      <c r="E6" s="35">
        <v>1955732</v>
      </c>
      <c r="F6" s="9" t="str">
        <f>IF($B6="N/A","N/A",IF(E6&gt;15,"No",IF(E6&lt;-15,"No","Yes")))</f>
        <v>N/A</v>
      </c>
      <c r="G6" s="35">
        <v>1964419</v>
      </c>
      <c r="H6" s="9" t="str">
        <f>IF($B6="N/A","N/A",IF(G6&gt;15,"No",IF(G6&lt;-15,"No","Yes")))</f>
        <v>N/A</v>
      </c>
      <c r="I6" s="10">
        <v>6.1559999999999997</v>
      </c>
      <c r="J6" s="10">
        <v>0.44419999999999998</v>
      </c>
      <c r="K6" s="9" t="str">
        <f t="shared" ref="K6:K15" si="0">IF(J6="Div by 0", "N/A", IF(J6="N/A","N/A", IF(J6&gt;30, "No", IF(J6&lt;-30, "No", "Yes"))))</f>
        <v>Yes</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16</v>
      </c>
      <c r="B9" s="34" t="s">
        <v>217</v>
      </c>
      <c r="C9" s="80">
        <v>6.3900304126999998</v>
      </c>
      <c r="D9" s="9" t="str">
        <f t="shared" ref="D9:D15" si="1">IF($B9="N/A","N/A",IF(C9&gt;15,"No",IF(C9&lt;-15,"No","Yes")))</f>
        <v>N/A</v>
      </c>
      <c r="E9" s="8">
        <v>5.7187794646999999</v>
      </c>
      <c r="F9" s="9" t="str">
        <f t="shared" ref="F9:F15" si="2">IF($B9="N/A","N/A",IF(E9&gt;15,"No",IF(E9&lt;-15,"No","Yes")))</f>
        <v>N/A</v>
      </c>
      <c r="G9" s="8">
        <v>5.2233255736000004</v>
      </c>
      <c r="H9" s="9" t="str">
        <f t="shared" ref="H9:H15" si="3">IF($B9="N/A","N/A",IF(G9&gt;15,"No",IF(G9&lt;-15,"No","Yes")))</f>
        <v>N/A</v>
      </c>
      <c r="I9" s="10">
        <v>-10.5</v>
      </c>
      <c r="J9" s="10">
        <v>-8.66</v>
      </c>
      <c r="K9" s="9" t="str">
        <f t="shared" si="0"/>
        <v>Yes</v>
      </c>
    </row>
    <row r="10" spans="1:11" x14ac:dyDescent="0.2">
      <c r="A10" s="81" t="s">
        <v>36</v>
      </c>
      <c r="B10" s="34" t="s">
        <v>217</v>
      </c>
      <c r="C10" s="80">
        <v>2.3722541199999999E-2</v>
      </c>
      <c r="D10" s="9" t="str">
        <f t="shared" si="1"/>
        <v>N/A</v>
      </c>
      <c r="E10" s="8">
        <v>2.1857446000000001E-3</v>
      </c>
      <c r="F10" s="9" t="str">
        <f t="shared" si="2"/>
        <v>N/A</v>
      </c>
      <c r="G10" s="8">
        <v>2.3998079999999998E-3</v>
      </c>
      <c r="H10" s="9" t="str">
        <f t="shared" si="3"/>
        <v>N/A</v>
      </c>
      <c r="I10" s="10">
        <v>-90.8</v>
      </c>
      <c r="J10" s="10">
        <v>9.7940000000000005</v>
      </c>
      <c r="K10" s="9" t="str">
        <f t="shared" si="0"/>
        <v>Yes</v>
      </c>
    </row>
    <row r="11" spans="1:11" x14ac:dyDescent="0.2">
      <c r="A11" s="81" t="s">
        <v>37</v>
      </c>
      <c r="B11" s="34" t="s">
        <v>217</v>
      </c>
      <c r="C11" s="80">
        <v>0</v>
      </c>
      <c r="D11" s="9" t="str">
        <f t="shared" si="1"/>
        <v>N/A</v>
      </c>
      <c r="E11" s="8">
        <v>0</v>
      </c>
      <c r="F11" s="9" t="str">
        <f t="shared" si="2"/>
        <v>N/A</v>
      </c>
      <c r="G11" s="8">
        <v>0</v>
      </c>
      <c r="H11" s="9" t="str">
        <f t="shared" si="3"/>
        <v>N/A</v>
      </c>
      <c r="I11" s="10" t="s">
        <v>1743</v>
      </c>
      <c r="J11" s="10" t="s">
        <v>1743</v>
      </c>
      <c r="K11" s="9" t="str">
        <f t="shared" si="0"/>
        <v>N/A</v>
      </c>
    </row>
    <row r="12" spans="1:11" x14ac:dyDescent="0.2">
      <c r="A12" s="81" t="s">
        <v>38</v>
      </c>
      <c r="B12" s="34" t="s">
        <v>217</v>
      </c>
      <c r="C12" s="80">
        <v>6.7263715592000004</v>
      </c>
      <c r="D12" s="9" t="str">
        <f t="shared" si="1"/>
        <v>N/A</v>
      </c>
      <c r="E12" s="8">
        <v>6.0240211093999996</v>
      </c>
      <c r="F12" s="9" t="str">
        <f t="shared" si="2"/>
        <v>N/A</v>
      </c>
      <c r="G12" s="8">
        <v>5.4830880184000002</v>
      </c>
      <c r="H12" s="9" t="str">
        <f t="shared" si="3"/>
        <v>N/A</v>
      </c>
      <c r="I12" s="10">
        <v>-10.4</v>
      </c>
      <c r="J12" s="10">
        <v>-8.98</v>
      </c>
      <c r="K12" s="9" t="str">
        <f t="shared" si="0"/>
        <v>Yes</v>
      </c>
    </row>
    <row r="13" spans="1:11" x14ac:dyDescent="0.2">
      <c r="A13" s="81" t="s">
        <v>860</v>
      </c>
      <c r="B13" s="34" t="s">
        <v>217</v>
      </c>
      <c r="C13" s="80">
        <v>22.179769746000002</v>
      </c>
      <c r="D13" s="9" t="str">
        <f t="shared" si="1"/>
        <v>N/A</v>
      </c>
      <c r="E13" s="8">
        <v>19.955654755000001</v>
      </c>
      <c r="F13" s="9" t="str">
        <f t="shared" si="2"/>
        <v>N/A</v>
      </c>
      <c r="G13" s="8">
        <v>19.203466726999999</v>
      </c>
      <c r="H13" s="9" t="str">
        <f t="shared" si="3"/>
        <v>N/A</v>
      </c>
      <c r="I13" s="10">
        <v>-10</v>
      </c>
      <c r="J13" s="10">
        <v>-3.77</v>
      </c>
      <c r="K13" s="9" t="str">
        <f t="shared" si="0"/>
        <v>Yes</v>
      </c>
    </row>
    <row r="14" spans="1:11" x14ac:dyDescent="0.2">
      <c r="A14" s="81" t="s">
        <v>861</v>
      </c>
      <c r="B14" s="34" t="s">
        <v>217</v>
      </c>
      <c r="C14" s="80">
        <v>19.237483191999999</v>
      </c>
      <c r="D14" s="9" t="str">
        <f t="shared" si="1"/>
        <v>N/A</v>
      </c>
      <c r="E14" s="8">
        <v>17.271387238999999</v>
      </c>
      <c r="F14" s="9" t="str">
        <f t="shared" si="2"/>
        <v>N/A</v>
      </c>
      <c r="G14" s="8">
        <v>16.673814351000001</v>
      </c>
      <c r="H14" s="9" t="str">
        <f t="shared" si="3"/>
        <v>N/A</v>
      </c>
      <c r="I14" s="10">
        <v>-10.199999999999999</v>
      </c>
      <c r="J14" s="10">
        <v>-3.46</v>
      </c>
      <c r="K14" s="9" t="str">
        <f t="shared" si="0"/>
        <v>Yes</v>
      </c>
    </row>
    <row r="15" spans="1:11" x14ac:dyDescent="0.2">
      <c r="A15" s="81" t="s">
        <v>165</v>
      </c>
      <c r="B15" s="34" t="s">
        <v>217</v>
      </c>
      <c r="C15" s="80">
        <v>30.693532025</v>
      </c>
      <c r="D15" s="9" t="str">
        <f t="shared" si="1"/>
        <v>N/A</v>
      </c>
      <c r="E15" s="8">
        <v>31.615886021000001</v>
      </c>
      <c r="F15" s="9" t="str">
        <f t="shared" si="2"/>
        <v>N/A</v>
      </c>
      <c r="G15" s="8">
        <v>30.764312501999999</v>
      </c>
      <c r="H15" s="9" t="str">
        <f t="shared" si="3"/>
        <v>N/A</v>
      </c>
      <c r="I15" s="10">
        <v>3.0049999999999999</v>
      </c>
      <c r="J15" s="10">
        <v>-2.69</v>
      </c>
      <c r="K15" s="9" t="str">
        <f t="shared" si="0"/>
        <v>Yes</v>
      </c>
    </row>
    <row r="16" spans="1:11" x14ac:dyDescent="0.2">
      <c r="A16" s="81" t="s">
        <v>166</v>
      </c>
      <c r="B16" s="34" t="s">
        <v>250</v>
      </c>
      <c r="C16" s="80">
        <v>61.299782937000003</v>
      </c>
      <c r="D16" s="9" t="str">
        <f>IF($B16="N/A","N/A",IF(C16&gt;95,"Yes","No"))</f>
        <v>No</v>
      </c>
      <c r="E16" s="8">
        <v>61.697717273999999</v>
      </c>
      <c r="F16" s="9" t="str">
        <f>IF($B16="N/A","N/A",IF(E16&gt;95,"Yes","No"))</f>
        <v>No</v>
      </c>
      <c r="G16" s="8">
        <v>61.192342367000002</v>
      </c>
      <c r="H16" s="9" t="str">
        <f>IF($B16="N/A","N/A",IF(G16&gt;95,"Yes","No"))</f>
        <v>No</v>
      </c>
      <c r="I16" s="10">
        <v>0.6492</v>
      </c>
      <c r="J16" s="10">
        <v>-0.81899999999999995</v>
      </c>
      <c r="K16" s="9" t="str">
        <f t="shared" ref="K16:K26" si="4">IF(J16="Div by 0", "N/A", IF(J16="N/A","N/A", IF(J16&gt;30, "No", IF(J16&lt;-30, "No", "Yes"))))</f>
        <v>Yes</v>
      </c>
    </row>
    <row r="17" spans="1:11" x14ac:dyDescent="0.2">
      <c r="A17" s="81" t="s">
        <v>862</v>
      </c>
      <c r="B17" s="59" t="s">
        <v>251</v>
      </c>
      <c r="C17" s="80">
        <v>28.731769619000001</v>
      </c>
      <c r="D17" s="9" t="str">
        <f>IF($B17="N/A","N/A",IF(C17&gt;90,"No",IF(C17&lt;50,"No","Yes")))</f>
        <v>No</v>
      </c>
      <c r="E17" s="8">
        <v>30.365663598000001</v>
      </c>
      <c r="F17" s="9" t="str">
        <f>IF($B17="N/A","N/A",IF(E17&gt;90,"No",IF(E17&lt;50,"No","Yes")))</f>
        <v>No</v>
      </c>
      <c r="G17" s="8">
        <v>31.21711814</v>
      </c>
      <c r="H17" s="9" t="str">
        <f>IF($B17="N/A","N/A",IF(G17&gt;90,"No",IF(G17&lt;50,"No","Yes")))</f>
        <v>No</v>
      </c>
      <c r="I17" s="10">
        <v>5.6870000000000003</v>
      </c>
      <c r="J17" s="10">
        <v>2.8039999999999998</v>
      </c>
      <c r="K17" s="9" t="str">
        <f t="shared" si="4"/>
        <v>Yes</v>
      </c>
    </row>
    <row r="18" spans="1:11" x14ac:dyDescent="0.2">
      <c r="A18" s="81" t="s">
        <v>863</v>
      </c>
      <c r="B18" s="59" t="s">
        <v>228</v>
      </c>
      <c r="C18" s="80">
        <v>12.451833907999999</v>
      </c>
      <c r="D18" s="9" t="str">
        <f t="shared" ref="D18:D23" si="5">IF($B18="N/A","N/A",IF(C18&gt;5,"No",IF(C18&lt;=0,"No","Yes")))</f>
        <v>No</v>
      </c>
      <c r="E18" s="8">
        <v>12.048839001999999</v>
      </c>
      <c r="F18" s="9" t="str">
        <f t="shared" ref="F18:F23" si="6">IF($B18="N/A","N/A",IF(E18&gt;5,"No",IF(E18&lt;=0,"No","Yes")))</f>
        <v>No</v>
      </c>
      <c r="G18" s="8">
        <v>11.744286732999999</v>
      </c>
      <c r="H18" s="9" t="str">
        <f t="shared" ref="H18:H23" si="7">IF($B18="N/A","N/A",IF(G18&gt;5,"No",IF(G18&lt;=0,"No","Yes")))</f>
        <v>No</v>
      </c>
      <c r="I18" s="10">
        <v>-3.24</v>
      </c>
      <c r="J18" s="10">
        <v>-2.5299999999999998</v>
      </c>
      <c r="K18" s="9" t="str">
        <f t="shared" si="4"/>
        <v>Yes</v>
      </c>
    </row>
    <row r="19" spans="1:11" x14ac:dyDescent="0.2">
      <c r="A19" s="81" t="s">
        <v>864</v>
      </c>
      <c r="B19" s="59" t="s">
        <v>228</v>
      </c>
      <c r="C19" s="80">
        <v>2.9769481246999998</v>
      </c>
      <c r="D19" s="9" t="str">
        <f t="shared" si="5"/>
        <v>Yes</v>
      </c>
      <c r="E19" s="8">
        <v>2.5673763072</v>
      </c>
      <c r="F19" s="9" t="str">
        <f t="shared" si="6"/>
        <v>Yes</v>
      </c>
      <c r="G19" s="8">
        <v>2.3739843689</v>
      </c>
      <c r="H19" s="9" t="str">
        <f t="shared" si="7"/>
        <v>Yes</v>
      </c>
      <c r="I19" s="10">
        <v>-13.8</v>
      </c>
      <c r="J19" s="10">
        <v>-7.53</v>
      </c>
      <c r="K19" s="9" t="str">
        <f t="shared" si="4"/>
        <v>Yes</v>
      </c>
    </row>
    <row r="20" spans="1:11" x14ac:dyDescent="0.2">
      <c r="A20" s="81" t="s">
        <v>865</v>
      </c>
      <c r="B20" s="59" t="s">
        <v>228</v>
      </c>
      <c r="C20" s="80">
        <v>0.40427221499999999</v>
      </c>
      <c r="D20" s="9" t="str">
        <f t="shared" si="5"/>
        <v>Yes</v>
      </c>
      <c r="E20" s="8">
        <v>0.63976045800000003</v>
      </c>
      <c r="F20" s="9" t="str">
        <f t="shared" si="6"/>
        <v>Yes</v>
      </c>
      <c r="G20" s="8">
        <v>0.66268957900000003</v>
      </c>
      <c r="H20" s="9" t="str">
        <f t="shared" si="7"/>
        <v>Yes</v>
      </c>
      <c r="I20" s="10">
        <v>58.25</v>
      </c>
      <c r="J20" s="10">
        <v>3.5840000000000001</v>
      </c>
      <c r="K20" s="9" t="str">
        <f t="shared" si="4"/>
        <v>Yes</v>
      </c>
    </row>
    <row r="21" spans="1:11" x14ac:dyDescent="0.2">
      <c r="A21" s="81" t="s">
        <v>866</v>
      </c>
      <c r="B21" s="34" t="s">
        <v>217</v>
      </c>
      <c r="C21" s="80">
        <v>1.8563520100000001E-2</v>
      </c>
      <c r="D21" s="9" t="str">
        <f t="shared" si="5"/>
        <v>N/A</v>
      </c>
      <c r="E21" s="8">
        <v>1.6822345799999999E-2</v>
      </c>
      <c r="F21" s="9" t="str">
        <f t="shared" si="6"/>
        <v>N/A</v>
      </c>
      <c r="G21" s="8">
        <v>2.50964789E-2</v>
      </c>
      <c r="H21" s="9" t="str">
        <f t="shared" si="7"/>
        <v>N/A</v>
      </c>
      <c r="I21" s="10">
        <v>-9.3800000000000008</v>
      </c>
      <c r="J21" s="10">
        <v>49.19</v>
      </c>
      <c r="K21" s="9" t="str">
        <f t="shared" si="4"/>
        <v>No</v>
      </c>
    </row>
    <row r="22" spans="1:11" x14ac:dyDescent="0.2">
      <c r="A22" s="78" t="s">
        <v>1729</v>
      </c>
      <c r="B22" s="34" t="s">
        <v>217</v>
      </c>
      <c r="C22" s="80">
        <v>0.19204015799999999</v>
      </c>
      <c r="D22" s="9" t="str">
        <f t="shared" si="5"/>
        <v>N/A</v>
      </c>
      <c r="E22" s="8">
        <v>0.19516989039999999</v>
      </c>
      <c r="F22" s="9" t="str">
        <f t="shared" si="6"/>
        <v>N/A</v>
      </c>
      <c r="G22" s="8">
        <v>0.16498516860000001</v>
      </c>
      <c r="H22" s="9" t="str">
        <f t="shared" si="7"/>
        <v>N/A</v>
      </c>
      <c r="I22" s="10">
        <v>1.63</v>
      </c>
      <c r="J22" s="10">
        <v>-15.5</v>
      </c>
      <c r="K22" s="9" t="str">
        <f t="shared" si="4"/>
        <v>Yes</v>
      </c>
    </row>
    <row r="23" spans="1:11" x14ac:dyDescent="0.2">
      <c r="A23" s="81" t="s">
        <v>867</v>
      </c>
      <c r="B23" s="34" t="s">
        <v>217</v>
      </c>
      <c r="C23" s="80">
        <v>8.6738318999999994E-2</v>
      </c>
      <c r="D23" s="9" t="str">
        <f t="shared" si="5"/>
        <v>N/A</v>
      </c>
      <c r="E23" s="8">
        <v>8.4878705299999996E-2</v>
      </c>
      <c r="F23" s="9" t="str">
        <f t="shared" si="6"/>
        <v>N/A</v>
      </c>
      <c r="G23" s="8">
        <v>8.40452062E-2</v>
      </c>
      <c r="H23" s="9" t="str">
        <f t="shared" si="7"/>
        <v>N/A</v>
      </c>
      <c r="I23" s="10">
        <v>-2.14</v>
      </c>
      <c r="J23" s="10">
        <v>-0.98199999999999998</v>
      </c>
      <c r="K23" s="9" t="str">
        <f t="shared" si="4"/>
        <v>Yes</v>
      </c>
    </row>
    <row r="24" spans="1:11" x14ac:dyDescent="0.2">
      <c r="A24" s="81" t="s">
        <v>868</v>
      </c>
      <c r="B24" s="34" t="s">
        <v>236</v>
      </c>
      <c r="C24" s="80">
        <v>1.360293499</v>
      </c>
      <c r="D24" s="9" t="str">
        <f>IF($B24="N/A","N/A",IF(C24&gt;10,"No",IF(C24&lt;1,"No","Yes")))</f>
        <v>Yes</v>
      </c>
      <c r="E24" s="8">
        <v>1.2579433174000001</v>
      </c>
      <c r="F24" s="9" t="str">
        <f>IF($B24="N/A","N/A",IF(E24&gt;10,"No",IF(E24&lt;1,"No","Yes")))</f>
        <v>Yes</v>
      </c>
      <c r="G24" s="8">
        <v>1.1792799805</v>
      </c>
      <c r="H24" s="9" t="str">
        <f>IF($B24="N/A","N/A",IF(G24&gt;10,"No",IF(G24&lt;1,"No","Yes")))</f>
        <v>Yes</v>
      </c>
      <c r="I24" s="10">
        <v>-7.52</v>
      </c>
      <c r="J24" s="10">
        <v>-6.25</v>
      </c>
      <c r="K24" s="9" t="str">
        <f t="shared" si="4"/>
        <v>Yes</v>
      </c>
    </row>
    <row r="25" spans="1:11" x14ac:dyDescent="0.2">
      <c r="A25" s="81" t="s">
        <v>869</v>
      </c>
      <c r="B25" s="84" t="s">
        <v>243</v>
      </c>
      <c r="C25" s="80">
        <v>8.8815044918999995</v>
      </c>
      <c r="D25" s="9" t="str">
        <f>IF($B25="N/A","N/A",IF(C25&gt;10,"No",IF(C25&lt;=0,"No","Yes")))</f>
        <v>Yes</v>
      </c>
      <c r="E25" s="8">
        <v>8.5280089501000003</v>
      </c>
      <c r="F25" s="9" t="str">
        <f>IF($B25="N/A","N/A",IF(E25&gt;10,"No",IF(E25&lt;=0,"No","Yes")))</f>
        <v>Yes</v>
      </c>
      <c r="G25" s="8">
        <v>7.8873702606</v>
      </c>
      <c r="H25" s="9" t="str">
        <f>IF($B25="N/A","N/A",IF(G25&gt;10,"No",IF(G25&lt;=0,"No","Yes")))</f>
        <v>Yes</v>
      </c>
      <c r="I25" s="10">
        <v>-3.98</v>
      </c>
      <c r="J25" s="10">
        <v>-7.51</v>
      </c>
      <c r="K25" s="9" t="str">
        <f t="shared" si="4"/>
        <v>Yes</v>
      </c>
    </row>
    <row r="26" spans="1:11" x14ac:dyDescent="0.2">
      <c r="A26" s="81" t="s">
        <v>870</v>
      </c>
      <c r="B26" s="59" t="s">
        <v>252</v>
      </c>
      <c r="C26" s="80">
        <v>38.699891387000001</v>
      </c>
      <c r="D26" s="9" t="str">
        <f>IF($B26="N/A","N/A",IF(C26&gt;=5,"No",IF(C26&lt;0,"No","Yes")))</f>
        <v>No</v>
      </c>
      <c r="E26" s="8">
        <v>38.302231593999998</v>
      </c>
      <c r="F26" s="9" t="str">
        <f>IF($B26="N/A","N/A",IF(E26&gt;=5,"No",IF(E26&lt;0,"No","Yes")))</f>
        <v>No</v>
      </c>
      <c r="G26" s="8">
        <v>38.807504915999999</v>
      </c>
      <c r="H26" s="9" t="str">
        <f>IF($B26="N/A","N/A",IF(G26&gt;=5,"No",IF(G26&lt;0,"No","Yes")))</f>
        <v>No</v>
      </c>
      <c r="I26" s="10">
        <v>-1.03</v>
      </c>
      <c r="J26" s="10">
        <v>1.319</v>
      </c>
      <c r="K26" s="9" t="str">
        <f t="shared" si="4"/>
        <v>Yes</v>
      </c>
    </row>
    <row r="27" spans="1:11" x14ac:dyDescent="0.2">
      <c r="A27" s="81" t="s">
        <v>14</v>
      </c>
      <c r="B27" s="59" t="s">
        <v>253</v>
      </c>
      <c r="C27" s="80">
        <v>0.23177260450000001</v>
      </c>
      <c r="D27" s="9" t="str">
        <f>IF($B27="N/A","N/A",IF(C27&gt;15,"No",IF(C27&lt;=0,"No","Yes")))</f>
        <v>Yes</v>
      </c>
      <c r="E27" s="8">
        <v>0.2313711695</v>
      </c>
      <c r="F27" s="9" t="str">
        <f>IF($B27="N/A","N/A",IF(E27&gt;15,"No",IF(E27&lt;=0,"No","Yes")))</f>
        <v>Yes</v>
      </c>
      <c r="G27" s="8">
        <v>0.23274057109999999</v>
      </c>
      <c r="H27" s="9" t="str">
        <f>IF($B27="N/A","N/A",IF(G27&gt;15,"No",IF(G27&lt;=0,"No","Yes")))</f>
        <v>Yes</v>
      </c>
      <c r="I27" s="10">
        <v>-0.17299999999999999</v>
      </c>
      <c r="J27" s="10">
        <v>0.59189999999999998</v>
      </c>
      <c r="K27" s="9" t="str">
        <f>IF(J27="Div by 0", "N/A", IF(J27="N/A","N/A", IF(J27&gt;30, "No", IF(J27&lt;-30, "No", "Yes"))))</f>
        <v>Yes</v>
      </c>
    </row>
    <row r="28" spans="1:11" x14ac:dyDescent="0.2">
      <c r="A28" s="81" t="s">
        <v>871</v>
      </c>
      <c r="B28" s="34" t="s">
        <v>217</v>
      </c>
      <c r="C28" s="83">
        <v>82.282201404999995</v>
      </c>
      <c r="D28" s="9" t="str">
        <f>IF($B28="N/A","N/A",IF(C28&gt;15,"No",IF(C28&lt;-15,"No","Yes")))</f>
        <v>N/A</v>
      </c>
      <c r="E28" s="36">
        <v>77.976132597000003</v>
      </c>
      <c r="F28" s="9" t="str">
        <f>IF($B28="N/A","N/A",IF(E28&gt;15,"No",IF(E28&lt;-15,"No","Yes")))</f>
        <v>N/A</v>
      </c>
      <c r="G28" s="36">
        <v>85.444881890000005</v>
      </c>
      <c r="H28" s="9" t="str">
        <f>IF($B28="N/A","N/A",IF(G28&gt;15,"No",IF(G28&lt;-15,"No","Yes")))</f>
        <v>N/A</v>
      </c>
      <c r="I28" s="10">
        <v>-5.23</v>
      </c>
      <c r="J28" s="10">
        <v>9.5779999999999994</v>
      </c>
      <c r="K28" s="9" t="str">
        <f>IF(J28="Div by 0", "N/A", IF(J28="N/A","N/A", IF(J28&gt;30, "No", IF(J28&lt;-30, "No", "Yes"))))</f>
        <v>Yes</v>
      </c>
    </row>
    <row r="29" spans="1:11" x14ac:dyDescent="0.2">
      <c r="A29" s="81" t="s">
        <v>377</v>
      </c>
      <c r="B29" s="34" t="s">
        <v>254</v>
      </c>
      <c r="C29" s="80">
        <v>9.0112320151999992</v>
      </c>
      <c r="D29" s="9" t="str">
        <f>IF($B29="N/A","N/A",IF(C29&gt;35,"No",IF(C29&lt;10,"No","Yes")))</f>
        <v>No</v>
      </c>
      <c r="E29" s="8">
        <v>8.7084528964000008</v>
      </c>
      <c r="F29" s="9" t="str">
        <f>IF($B29="N/A","N/A",IF(E29&gt;35,"No",IF(E29&lt;10,"No","Yes")))</f>
        <v>No</v>
      </c>
      <c r="G29" s="8">
        <v>8.0036896405999993</v>
      </c>
      <c r="H29" s="9" t="str">
        <f>IF($B29="N/A","N/A",IF(G29&gt;35,"No",IF(G29&lt;10,"No","Yes")))</f>
        <v>No</v>
      </c>
      <c r="I29" s="10">
        <v>-3.36</v>
      </c>
      <c r="J29" s="10">
        <v>-8.09</v>
      </c>
      <c r="K29" s="9" t="str">
        <f t="shared" ref="K29:K54" si="8">IF(J29="Div by 0", "N/A", IF(J29="N/A","N/A", IF(J29&gt;30, "No", IF(J29&lt;-30, "No", "Yes"))))</f>
        <v>Yes</v>
      </c>
    </row>
    <row r="30" spans="1:11" x14ac:dyDescent="0.2">
      <c r="A30" s="81" t="s">
        <v>378</v>
      </c>
      <c r="B30" s="34" t="s">
        <v>255</v>
      </c>
      <c r="C30" s="80">
        <v>15.874143675999999</v>
      </c>
      <c r="D30" s="9" t="str">
        <f>IF($B30="N/A","N/A",IF(C30&gt;20,"No",IF(C30&lt;2,"No","Yes")))</f>
        <v>Yes</v>
      </c>
      <c r="E30" s="8">
        <v>18.305217687999999</v>
      </c>
      <c r="F30" s="9" t="str">
        <f>IF($B30="N/A","N/A",IF(E30&gt;20,"No",IF(E30&lt;2,"No","Yes")))</f>
        <v>Yes</v>
      </c>
      <c r="G30" s="8">
        <v>19.604422478</v>
      </c>
      <c r="H30" s="9" t="str">
        <f>IF($B30="N/A","N/A",IF(G30&gt;20,"No",IF(G30&lt;2,"No","Yes")))</f>
        <v>Yes</v>
      </c>
      <c r="I30" s="10">
        <v>15.31</v>
      </c>
      <c r="J30" s="10">
        <v>7.0970000000000004</v>
      </c>
      <c r="K30" s="9" t="str">
        <f t="shared" si="8"/>
        <v>Yes</v>
      </c>
    </row>
    <row r="31" spans="1:11" x14ac:dyDescent="0.2">
      <c r="A31" s="81" t="s">
        <v>379</v>
      </c>
      <c r="B31" s="34" t="s">
        <v>256</v>
      </c>
      <c r="C31" s="80">
        <v>22.606567903999998</v>
      </c>
      <c r="D31" s="9" t="str">
        <f>IF($B31="N/A","N/A",IF(C31&gt;8,"No",IF(C31&lt;0.5,"No","Yes")))</f>
        <v>No</v>
      </c>
      <c r="E31" s="8">
        <v>21.771081109000001</v>
      </c>
      <c r="F31" s="9" t="str">
        <f>IF($B31="N/A","N/A",IF(E31&gt;8,"No",IF(E31&lt;0.5,"No","Yes")))</f>
        <v>No</v>
      </c>
      <c r="G31" s="8">
        <v>22.560309180000001</v>
      </c>
      <c r="H31" s="9" t="str">
        <f>IF($B31="N/A","N/A",IF(G31&gt;8,"No",IF(G31&lt;0.5,"No","Yes")))</f>
        <v>No</v>
      </c>
      <c r="I31" s="10">
        <v>-3.7</v>
      </c>
      <c r="J31" s="10">
        <v>3.625</v>
      </c>
      <c r="K31" s="9" t="str">
        <f t="shared" si="8"/>
        <v>Yes</v>
      </c>
    </row>
    <row r="32" spans="1:11" x14ac:dyDescent="0.2">
      <c r="A32" s="81" t="s">
        <v>380</v>
      </c>
      <c r="B32" s="34" t="s">
        <v>257</v>
      </c>
      <c r="C32" s="80">
        <v>2.2880895477999998</v>
      </c>
      <c r="D32" s="9" t="str">
        <f>IF($B32="N/A","N/A",IF(C32&gt;25,"No",IF(C32&lt;3,"No","Yes")))</f>
        <v>No</v>
      </c>
      <c r="E32" s="8">
        <v>2.3393287014999999</v>
      </c>
      <c r="F32" s="9" t="str">
        <f>IF($B32="N/A","N/A",IF(E32&gt;25,"No",IF(E32&lt;3,"No","Yes")))</f>
        <v>No</v>
      </c>
      <c r="G32" s="8">
        <v>2.1212378825</v>
      </c>
      <c r="H32" s="9" t="str">
        <f>IF($B32="N/A","N/A",IF(G32&gt;25,"No",IF(G32&lt;3,"No","Yes")))</f>
        <v>No</v>
      </c>
      <c r="I32" s="10">
        <v>2.2389999999999999</v>
      </c>
      <c r="J32" s="10">
        <v>-9.32</v>
      </c>
      <c r="K32" s="9" t="str">
        <f t="shared" si="8"/>
        <v>Yes</v>
      </c>
    </row>
    <row r="33" spans="1:11" x14ac:dyDescent="0.2">
      <c r="A33" s="81" t="s">
        <v>381</v>
      </c>
      <c r="B33" s="34" t="s">
        <v>258</v>
      </c>
      <c r="C33" s="80">
        <v>0.97767872410000001</v>
      </c>
      <c r="D33" s="9" t="str">
        <f>IF($B33="N/A","N/A",IF(C33&gt;25,"No",IF(C33&lt;2,"No","Yes")))</f>
        <v>No</v>
      </c>
      <c r="E33" s="8">
        <v>0.93463726110000001</v>
      </c>
      <c r="F33" s="9" t="str">
        <f>IF($B33="N/A","N/A",IF(E33&gt;25,"No",IF(E33&lt;2,"No","Yes")))</f>
        <v>No</v>
      </c>
      <c r="G33" s="8">
        <v>1.0376604991</v>
      </c>
      <c r="H33" s="9" t="str">
        <f>IF($B33="N/A","N/A",IF(G33&gt;25,"No",IF(G33&lt;2,"No","Yes")))</f>
        <v>No</v>
      </c>
      <c r="I33" s="10">
        <v>-4.4000000000000004</v>
      </c>
      <c r="J33" s="10">
        <v>11.02</v>
      </c>
      <c r="K33" s="9" t="str">
        <f t="shared" si="8"/>
        <v>Yes</v>
      </c>
    </row>
    <row r="34" spans="1:11" x14ac:dyDescent="0.2">
      <c r="A34" s="81" t="s">
        <v>382</v>
      </c>
      <c r="B34" s="34" t="s">
        <v>259</v>
      </c>
      <c r="C34" s="80">
        <v>2.7203156015999999</v>
      </c>
      <c r="D34" s="9" t="str">
        <f>IF($B34="N/A","N/A",IF(C34&gt;25,"No",IF(C34&lt;=0,"No","Yes")))</f>
        <v>Yes</v>
      </c>
      <c r="E34" s="8">
        <v>2.7285947153999999</v>
      </c>
      <c r="F34" s="9" t="str">
        <f>IF($B34="N/A","N/A",IF(E34&gt;25,"No",IF(E34&lt;=0,"No","Yes")))</f>
        <v>Yes</v>
      </c>
      <c r="G34" s="8">
        <v>2.6172115011999999</v>
      </c>
      <c r="H34" s="9" t="str">
        <f>IF($B34="N/A","N/A",IF(G34&gt;25,"No",IF(G34&lt;=0,"No","Yes")))</f>
        <v>Yes</v>
      </c>
      <c r="I34" s="10">
        <v>0.30430000000000001</v>
      </c>
      <c r="J34" s="10">
        <v>-4.08</v>
      </c>
      <c r="K34" s="9" t="str">
        <f t="shared" si="8"/>
        <v>Yes</v>
      </c>
    </row>
    <row r="35" spans="1:11" x14ac:dyDescent="0.2">
      <c r="A35" s="81" t="s">
        <v>383</v>
      </c>
      <c r="B35" s="34" t="s">
        <v>260</v>
      </c>
      <c r="C35" s="80">
        <v>10.195660587000001</v>
      </c>
      <c r="D35" s="9" t="str">
        <f>IF($B35="N/A","N/A",IF(C35&gt;20,"No",IF(C35&lt;4,"No","Yes")))</f>
        <v>Yes</v>
      </c>
      <c r="E35" s="8">
        <v>9.2853213016999998</v>
      </c>
      <c r="F35" s="9" t="str">
        <f>IF($B35="N/A","N/A",IF(E35&gt;20,"No",IF(E35&lt;4,"No","Yes")))</f>
        <v>Yes</v>
      </c>
      <c r="G35" s="8">
        <v>8.6660228799999999</v>
      </c>
      <c r="H35" s="9" t="str">
        <f>IF($B35="N/A","N/A",IF(G35&gt;20,"No",IF(G35&lt;4,"No","Yes")))</f>
        <v>Yes</v>
      </c>
      <c r="I35" s="10">
        <v>-8.93</v>
      </c>
      <c r="J35" s="10">
        <v>-6.67</v>
      </c>
      <c r="K35" s="9" t="str">
        <f t="shared" si="8"/>
        <v>Yes</v>
      </c>
    </row>
    <row r="36" spans="1:11" x14ac:dyDescent="0.2">
      <c r="A36" s="81" t="s">
        <v>384</v>
      </c>
      <c r="B36" s="34" t="s">
        <v>261</v>
      </c>
      <c r="C36" s="80">
        <v>0.88909490899999999</v>
      </c>
      <c r="D36" s="9" t="str">
        <f>IF($B36="N/A","N/A",IF(C36&gt;=3,"No",IF(C36&lt;0,"No","Yes")))</f>
        <v>Yes</v>
      </c>
      <c r="E36" s="8">
        <v>0</v>
      </c>
      <c r="F36" s="9" t="str">
        <f>IF($B36="N/A","N/A",IF(E36&gt;=3,"No",IF(E36&lt;0,"No","Yes")))</f>
        <v>Yes</v>
      </c>
      <c r="G36" s="8">
        <v>0</v>
      </c>
      <c r="H36" s="9" t="str">
        <f>IF($B36="N/A","N/A",IF(G36&gt;=3,"No",IF(G36&lt;0,"No","Yes")))</f>
        <v>Yes</v>
      </c>
      <c r="I36" s="10">
        <v>-100</v>
      </c>
      <c r="J36" s="10" t="s">
        <v>1743</v>
      </c>
      <c r="K36" s="9" t="str">
        <f t="shared" si="8"/>
        <v>N/A</v>
      </c>
    </row>
    <row r="37" spans="1:11" x14ac:dyDescent="0.2">
      <c r="A37" s="81" t="s">
        <v>385</v>
      </c>
      <c r="B37" s="34" t="s">
        <v>262</v>
      </c>
      <c r="C37" s="80">
        <v>17.336807931999999</v>
      </c>
      <c r="D37" s="9" t="str">
        <f>IF($B37="N/A","N/A",IF(C37&gt;=25,"No",IF(C37&lt;0,"No","Yes")))</f>
        <v>Yes</v>
      </c>
      <c r="E37" s="8">
        <v>17.059545991</v>
      </c>
      <c r="F37" s="9" t="str">
        <f>IF($B37="N/A","N/A",IF(E37&gt;=25,"No",IF(E37&lt;0,"No","Yes")))</f>
        <v>Yes</v>
      </c>
      <c r="G37" s="8">
        <v>15.322087599</v>
      </c>
      <c r="H37" s="9" t="str">
        <f>IF($B37="N/A","N/A",IF(G37&gt;=25,"No",IF(G37&lt;0,"No","Yes")))</f>
        <v>Yes</v>
      </c>
      <c r="I37" s="10">
        <v>-1.6</v>
      </c>
      <c r="J37" s="10">
        <v>-10.199999999999999</v>
      </c>
      <c r="K37" s="9" t="str">
        <f t="shared" si="8"/>
        <v>Yes</v>
      </c>
    </row>
    <row r="38" spans="1:11" x14ac:dyDescent="0.2">
      <c r="A38" s="81" t="s">
        <v>386</v>
      </c>
      <c r="B38" s="34" t="s">
        <v>225</v>
      </c>
      <c r="C38" s="80">
        <v>1.8934790479000001</v>
      </c>
      <c r="D38" s="9" t="str">
        <f>IF($B38="N/A","N/A",IF(C38&gt;3,"Yes","No"))</f>
        <v>No</v>
      </c>
      <c r="E38" s="8">
        <v>1.8625251313</v>
      </c>
      <c r="F38" s="9" t="str">
        <f>IF($B38="N/A","N/A",IF(E38&gt;3,"Yes","No"))</f>
        <v>No</v>
      </c>
      <c r="G38" s="8">
        <v>1.8619245689999999</v>
      </c>
      <c r="H38" s="9" t="str">
        <f>IF($B38="N/A","N/A",IF(G38&gt;3,"Yes","No"))</f>
        <v>No</v>
      </c>
      <c r="I38" s="10">
        <v>-1.63</v>
      </c>
      <c r="J38" s="10">
        <v>-3.2000000000000001E-2</v>
      </c>
      <c r="K38" s="9" t="str">
        <f t="shared" si="8"/>
        <v>Yes</v>
      </c>
    </row>
    <row r="39" spans="1:11" x14ac:dyDescent="0.2">
      <c r="A39" s="81" t="s">
        <v>387</v>
      </c>
      <c r="B39" s="34" t="s">
        <v>224</v>
      </c>
      <c r="C39" s="80">
        <v>2.6305919212000002</v>
      </c>
      <c r="D39" s="9" t="str">
        <f>IF($B39="N/A","N/A",IF(C39&gt;1,"Yes","No"))</f>
        <v>Yes</v>
      </c>
      <c r="E39" s="8">
        <v>2.5182898269999998</v>
      </c>
      <c r="F39" s="9" t="str">
        <f>IF($B39="N/A","N/A",IF(E39&gt;1,"Yes","No"))</f>
        <v>Yes</v>
      </c>
      <c r="G39" s="8">
        <v>2.3047017972999999</v>
      </c>
      <c r="H39" s="9" t="str">
        <f>IF($B39="N/A","N/A",IF(G39&gt;1,"Yes","No"))</f>
        <v>Yes</v>
      </c>
      <c r="I39" s="10">
        <v>-4.2699999999999996</v>
      </c>
      <c r="J39" s="10">
        <v>-8.48</v>
      </c>
      <c r="K39" s="9" t="str">
        <f t="shared" si="8"/>
        <v>Yes</v>
      </c>
    </row>
    <row r="40" spans="1:11" x14ac:dyDescent="0.2">
      <c r="A40" s="81" t="s">
        <v>388</v>
      </c>
      <c r="B40" s="34" t="s">
        <v>217</v>
      </c>
      <c r="C40" s="80">
        <v>1.9431988899999999E-2</v>
      </c>
      <c r="D40" s="9" t="str">
        <f>IF($B40="N/A","N/A",IF(C40&gt;15,"No",IF(C40&lt;-15,"No","Yes")))</f>
        <v>N/A</v>
      </c>
      <c r="E40" s="8">
        <v>1.4316890000000001E-2</v>
      </c>
      <c r="F40" s="9" t="str">
        <f>IF($B40="N/A","N/A",IF(E40&gt;15,"No",IF(E40&lt;-15,"No","Yes")))</f>
        <v>N/A</v>
      </c>
      <c r="G40" s="8">
        <v>1.2879126100000001E-2</v>
      </c>
      <c r="H40" s="9" t="str">
        <f>IF($B40="N/A","N/A",IF(G40&gt;15,"No",IF(G40&lt;-15,"No","Yes")))</f>
        <v>N/A</v>
      </c>
      <c r="I40" s="10">
        <v>-26.3</v>
      </c>
      <c r="J40" s="10">
        <v>-10</v>
      </c>
      <c r="K40" s="9" t="str">
        <f t="shared" si="8"/>
        <v>Yes</v>
      </c>
    </row>
    <row r="41" spans="1:11" x14ac:dyDescent="0.2">
      <c r="A41" s="81" t="s">
        <v>389</v>
      </c>
      <c r="B41" s="34" t="s">
        <v>217</v>
      </c>
      <c r="C41" s="80">
        <v>5.4279300000000001E-5</v>
      </c>
      <c r="D41" s="9" t="str">
        <f>IF($B41="N/A","N/A",IF(C41&gt;15,"No",IF(C41&lt;-15,"No","Yes")))</f>
        <v>N/A</v>
      </c>
      <c r="E41" s="8">
        <v>0</v>
      </c>
      <c r="F41" s="9" t="str">
        <f>IF($B41="N/A","N/A",IF(E41&gt;15,"No",IF(E41&lt;-15,"No","Yes")))</f>
        <v>N/A</v>
      </c>
      <c r="G41" s="8">
        <v>8.1449020000000003E-4</v>
      </c>
      <c r="H41" s="9" t="str">
        <f>IF($B41="N/A","N/A",IF(G41&gt;15,"No",IF(G41&lt;-15,"No","Yes")))</f>
        <v>N/A</v>
      </c>
      <c r="I41" s="10">
        <v>-100</v>
      </c>
      <c r="J41" s="10" t="s">
        <v>1743</v>
      </c>
      <c r="K41" s="9" t="str">
        <f t="shared" si="8"/>
        <v>N/A</v>
      </c>
    </row>
    <row r="42" spans="1:11" x14ac:dyDescent="0.2">
      <c r="A42" s="81" t="s">
        <v>390</v>
      </c>
      <c r="B42" s="34" t="s">
        <v>263</v>
      </c>
      <c r="C42" s="80">
        <v>0</v>
      </c>
      <c r="D42" s="9" t="str">
        <f>IF($B42="N/A","N/A",IF(C42&gt;0,"Yes","No"))</f>
        <v>No</v>
      </c>
      <c r="E42" s="8">
        <v>0</v>
      </c>
      <c r="F42" s="9" t="str">
        <f>IF($B42="N/A","N/A",IF(E42&gt;0,"Yes","No"))</f>
        <v>No</v>
      </c>
      <c r="G42" s="8">
        <v>0</v>
      </c>
      <c r="H42" s="9" t="str">
        <f>IF($B42="N/A","N/A",IF(G42&gt;0,"Yes","No"))</f>
        <v>No</v>
      </c>
      <c r="I42" s="10" t="s">
        <v>1743</v>
      </c>
      <c r="J42" s="10" t="s">
        <v>1743</v>
      </c>
      <c r="K42" s="9" t="str">
        <f t="shared" si="8"/>
        <v>N/A</v>
      </c>
    </row>
    <row r="43" spans="1:11" x14ac:dyDescent="0.2">
      <c r="A43" s="81" t="s">
        <v>391</v>
      </c>
      <c r="B43" s="34" t="s">
        <v>263</v>
      </c>
      <c r="C43" s="80">
        <v>0</v>
      </c>
      <c r="D43" s="9" t="str">
        <f>IF($B43="N/A","N/A",IF(C43&gt;0,"Yes","No"))</f>
        <v>No</v>
      </c>
      <c r="E43" s="8">
        <v>0</v>
      </c>
      <c r="F43" s="9" t="str">
        <f>IF($B43="N/A","N/A",IF(E43&gt;0,"Yes","No"))</f>
        <v>No</v>
      </c>
      <c r="G43" s="8">
        <v>0</v>
      </c>
      <c r="H43" s="9" t="str">
        <f>IF($B43="N/A","N/A",IF(G43&gt;0,"Yes","No"))</f>
        <v>No</v>
      </c>
      <c r="I43" s="10" t="s">
        <v>1743</v>
      </c>
      <c r="J43" s="10" t="s">
        <v>1743</v>
      </c>
      <c r="K43" s="9" t="str">
        <f t="shared" si="8"/>
        <v>N/A</v>
      </c>
    </row>
    <row r="44" spans="1:11" x14ac:dyDescent="0.2">
      <c r="A44" s="81" t="s">
        <v>392</v>
      </c>
      <c r="B44" s="34" t="s">
        <v>263</v>
      </c>
      <c r="C44" s="80">
        <v>3.2860144502000002</v>
      </c>
      <c r="D44" s="9" t="str">
        <f>IF($B44="N/A","N/A",IF(C44&gt;0,"Yes","No"))</f>
        <v>Yes</v>
      </c>
      <c r="E44" s="8">
        <v>3.8393297241000002</v>
      </c>
      <c r="F44" s="9" t="str">
        <f>IF($B44="N/A","N/A",IF(E44&gt;0,"Yes","No"))</f>
        <v>Yes</v>
      </c>
      <c r="G44" s="8">
        <v>3.955775219</v>
      </c>
      <c r="H44" s="9" t="str">
        <f>IF($B44="N/A","N/A",IF(G44&gt;0,"Yes","No"))</f>
        <v>Yes</v>
      </c>
      <c r="I44" s="10">
        <v>16.84</v>
      </c>
      <c r="J44" s="10">
        <v>3.0329999999999999</v>
      </c>
      <c r="K44" s="9" t="str">
        <f t="shared" si="8"/>
        <v>Yes</v>
      </c>
    </row>
    <row r="45" spans="1:11" x14ac:dyDescent="0.2">
      <c r="A45" s="81" t="s">
        <v>393</v>
      </c>
      <c r="B45" s="34" t="s">
        <v>224</v>
      </c>
      <c r="C45" s="80">
        <v>5.8891410463999998</v>
      </c>
      <c r="D45" s="9" t="str">
        <f>IF($B45="N/A","N/A",IF(C45&gt;1,"Yes","No"))</f>
        <v>Yes</v>
      </c>
      <c r="E45" s="8">
        <v>5.5269842697999998</v>
      </c>
      <c r="F45" s="9" t="str">
        <f>IF($B45="N/A","N/A",IF(E45&gt;1,"Yes","No"))</f>
        <v>Yes</v>
      </c>
      <c r="G45" s="8">
        <v>6.2192943561999998</v>
      </c>
      <c r="H45" s="9" t="str">
        <f>IF($B45="N/A","N/A",IF(G45&gt;1,"Yes","No"))</f>
        <v>Yes</v>
      </c>
      <c r="I45" s="10">
        <v>-6.15</v>
      </c>
      <c r="J45" s="10">
        <v>12.53</v>
      </c>
      <c r="K45" s="9" t="str">
        <f t="shared" si="8"/>
        <v>Yes</v>
      </c>
    </row>
    <row r="46" spans="1:11" x14ac:dyDescent="0.2">
      <c r="A46" s="81" t="s">
        <v>394</v>
      </c>
      <c r="B46" s="34" t="s">
        <v>263</v>
      </c>
      <c r="C46" s="80">
        <v>0.21912552790000001</v>
      </c>
      <c r="D46" s="9" t="str">
        <f>IF($B46="N/A","N/A",IF(C46&gt;0,"Yes","No"))</f>
        <v>Yes</v>
      </c>
      <c r="E46" s="8">
        <v>0.2369445302</v>
      </c>
      <c r="F46" s="9" t="str">
        <f>IF($B46="N/A","N/A",IF(E46&gt;0,"Yes","No"))</f>
        <v>Yes</v>
      </c>
      <c r="G46" s="8">
        <v>0.28252628390000001</v>
      </c>
      <c r="H46" s="9" t="str">
        <f>IF($B46="N/A","N/A",IF(G46&gt;0,"Yes","No"))</f>
        <v>Yes</v>
      </c>
      <c r="I46" s="10">
        <v>8.1319999999999997</v>
      </c>
      <c r="J46" s="10">
        <v>19.239999999999998</v>
      </c>
      <c r="K46" s="9" t="str">
        <f t="shared" si="8"/>
        <v>Yes</v>
      </c>
    </row>
    <row r="47" spans="1:11" x14ac:dyDescent="0.2">
      <c r="A47" s="81" t="s">
        <v>395</v>
      </c>
      <c r="B47" s="34" t="s">
        <v>217</v>
      </c>
      <c r="C47" s="80">
        <v>6.4049572000000003E-3</v>
      </c>
      <c r="D47" s="9" t="str">
        <f>IF($B47="N/A","N/A",IF(C47&gt;15,"No",IF(C47&lt;-15,"No","Yes")))</f>
        <v>N/A</v>
      </c>
      <c r="E47" s="8">
        <v>3.1190368000000002E-3</v>
      </c>
      <c r="F47" s="9" t="str">
        <f>IF($B47="N/A","N/A",IF(E47&gt;15,"No",IF(E47&lt;-15,"No","Yes")))</f>
        <v>N/A</v>
      </c>
      <c r="G47" s="8">
        <v>3.7161115E-3</v>
      </c>
      <c r="H47" s="9" t="str">
        <f>IF($B47="N/A","N/A",IF(G47&gt;15,"No",IF(G47&lt;-15,"No","Yes")))</f>
        <v>N/A</v>
      </c>
      <c r="I47" s="10">
        <v>-51.3</v>
      </c>
      <c r="J47" s="10">
        <v>19.14</v>
      </c>
      <c r="K47" s="9" t="str">
        <f t="shared" si="8"/>
        <v>Yes</v>
      </c>
    </row>
    <row r="48" spans="1:11" x14ac:dyDescent="0.2">
      <c r="A48" s="81" t="s">
        <v>396</v>
      </c>
      <c r="B48" s="34" t="s">
        <v>217</v>
      </c>
      <c r="C48" s="80">
        <v>5.9707230000000003E-4</v>
      </c>
      <c r="D48" s="9" t="str">
        <f>IF($B48="N/A","N/A",IF(C48&gt;15,"No",IF(C48&lt;-15,"No","Yes")))</f>
        <v>N/A</v>
      </c>
      <c r="E48" s="8">
        <v>5.4710973E-3</v>
      </c>
      <c r="F48" s="9" t="str">
        <f>IF($B48="N/A","N/A",IF(E48&gt;15,"No",IF(E48&lt;-15,"No","Yes")))</f>
        <v>N/A</v>
      </c>
      <c r="G48" s="8">
        <v>1.34390881E-2</v>
      </c>
      <c r="H48" s="9" t="str">
        <f>IF($B48="N/A","N/A",IF(G48&gt;15,"No",IF(G48&lt;-15,"No","Yes")))</f>
        <v>N/A</v>
      </c>
      <c r="I48" s="10">
        <v>816.3</v>
      </c>
      <c r="J48" s="10">
        <v>145.6</v>
      </c>
      <c r="K48" s="9" t="str">
        <f t="shared" si="8"/>
        <v>No</v>
      </c>
    </row>
    <row r="49" spans="1:11" x14ac:dyDescent="0.2">
      <c r="A49" s="81" t="s">
        <v>397</v>
      </c>
      <c r="B49" s="34" t="s">
        <v>217</v>
      </c>
      <c r="C49" s="80">
        <v>0.38294045069999999</v>
      </c>
      <c r="D49" s="9" t="str">
        <f>IF($B49="N/A","N/A",IF(C49&gt;15,"No",IF(C49&lt;-15,"No","Yes")))</f>
        <v>N/A</v>
      </c>
      <c r="E49" s="8">
        <v>0.38885695999999997</v>
      </c>
      <c r="F49" s="9" t="str">
        <f>IF($B49="N/A","N/A",IF(E49&gt;15,"No",IF(E49&lt;-15,"No","Yes")))</f>
        <v>N/A</v>
      </c>
      <c r="G49" s="8">
        <v>0.39701306089999999</v>
      </c>
      <c r="H49" s="9" t="str">
        <f>IF($B49="N/A","N/A",IF(G49&gt;15,"No",IF(G49&lt;-15,"No","Yes")))</f>
        <v>N/A</v>
      </c>
      <c r="I49" s="10">
        <v>1.5449999999999999</v>
      </c>
      <c r="J49" s="10">
        <v>2.097</v>
      </c>
      <c r="K49" s="9" t="str">
        <f t="shared" si="8"/>
        <v>Yes</v>
      </c>
    </row>
    <row r="50" spans="1:11" x14ac:dyDescent="0.2">
      <c r="A50" s="81" t="s">
        <v>398</v>
      </c>
      <c r="B50" s="34" t="s">
        <v>217</v>
      </c>
      <c r="C50" s="80">
        <v>0</v>
      </c>
      <c r="D50" s="9" t="str">
        <f>IF($B50="N/A","N/A",IF(C50&gt;15,"No",IF(C50&lt;-15,"No","Yes")))</f>
        <v>N/A</v>
      </c>
      <c r="E50" s="8">
        <v>0</v>
      </c>
      <c r="F50" s="9" t="str">
        <f>IF($B50="N/A","N/A",IF(E50&gt;15,"No",IF(E50&lt;-15,"No","Yes")))</f>
        <v>N/A</v>
      </c>
      <c r="G50" s="8">
        <v>0</v>
      </c>
      <c r="H50" s="9" t="str">
        <f>IF($B50="N/A","N/A",IF(G50&gt;15,"No",IF(G50&lt;-15,"No","Yes")))</f>
        <v>N/A</v>
      </c>
      <c r="I50" s="10" t="s">
        <v>1743</v>
      </c>
      <c r="J50" s="10" t="s">
        <v>1743</v>
      </c>
      <c r="K50" s="9" t="str">
        <f t="shared" si="8"/>
        <v>N/A</v>
      </c>
    </row>
    <row r="51" spans="1:11" x14ac:dyDescent="0.2">
      <c r="A51" s="81" t="s">
        <v>399</v>
      </c>
      <c r="B51" s="34" t="s">
        <v>217</v>
      </c>
      <c r="C51" s="80">
        <v>0.56005380159999996</v>
      </c>
      <c r="D51" s="9" t="str">
        <f>IF($B51="N/A","N/A",IF(C51&gt;15,"No",IF(C51&lt;-15,"No","Yes")))</f>
        <v>N/A</v>
      </c>
      <c r="E51" s="8">
        <v>0.78630405390000002</v>
      </c>
      <c r="F51" s="9" t="str">
        <f>IF($B51="N/A","N/A",IF(E51&gt;15,"No",IF(E51&lt;-15,"No","Yes")))</f>
        <v>N/A</v>
      </c>
      <c r="G51" s="8">
        <v>0.69811990209999997</v>
      </c>
      <c r="H51" s="9" t="str">
        <f>IF($B51="N/A","N/A",IF(G51&gt;15,"No",IF(G51&lt;-15,"No","Yes")))</f>
        <v>N/A</v>
      </c>
      <c r="I51" s="10">
        <v>40.4</v>
      </c>
      <c r="J51" s="10">
        <v>-11.2</v>
      </c>
      <c r="K51" s="9" t="str">
        <f t="shared" si="8"/>
        <v>Yes</v>
      </c>
    </row>
    <row r="52" spans="1:11" x14ac:dyDescent="0.2">
      <c r="A52" s="81" t="s">
        <v>400</v>
      </c>
      <c r="B52" s="34" t="s">
        <v>224</v>
      </c>
      <c r="C52" s="80">
        <v>2.4685682151999999</v>
      </c>
      <c r="D52" s="9" t="str">
        <f>IF($B52="N/A","N/A",IF(C52&gt;1,"Yes","No"))</f>
        <v>Yes</v>
      </c>
      <c r="E52" s="8">
        <v>2.2927476770999999</v>
      </c>
      <c r="F52" s="9" t="str">
        <f>IF($B52="N/A","N/A",IF(E52&gt;1,"Yes","No"))</f>
        <v>Yes</v>
      </c>
      <c r="G52" s="8">
        <v>2.2384735639</v>
      </c>
      <c r="H52" s="9" t="str">
        <f>IF($B52="N/A","N/A",IF(G52&gt;1,"Yes","No"))</f>
        <v>Yes</v>
      </c>
      <c r="I52" s="10">
        <v>-7.12</v>
      </c>
      <c r="J52" s="10">
        <v>-2.37</v>
      </c>
      <c r="K52" s="9" t="str">
        <f t="shared" si="8"/>
        <v>Yes</v>
      </c>
    </row>
    <row r="53" spans="1:11" x14ac:dyDescent="0.2">
      <c r="A53" s="81" t="s">
        <v>401</v>
      </c>
      <c r="B53" s="34" t="s">
        <v>263</v>
      </c>
      <c r="C53" s="80">
        <v>0.73928404520000002</v>
      </c>
      <c r="D53" s="9" t="str">
        <f>IF($B53="N/A","N/A",IF(C53&gt;0,"Yes","No"))</f>
        <v>Yes</v>
      </c>
      <c r="E53" s="8">
        <v>1.3887383342999999</v>
      </c>
      <c r="F53" s="9" t="str">
        <f>IF($B53="N/A","N/A",IF(E53&gt;0,"Yes","No"))</f>
        <v>Yes</v>
      </c>
      <c r="G53" s="8">
        <v>2.0743537911000001</v>
      </c>
      <c r="H53" s="9" t="str">
        <f>IF($B53="N/A","N/A",IF(G53&gt;0,"Yes","No"))</f>
        <v>Yes</v>
      </c>
      <c r="I53" s="10">
        <v>87.85</v>
      </c>
      <c r="J53" s="10">
        <v>49.37</v>
      </c>
      <c r="K53" s="9" t="str">
        <f t="shared" si="8"/>
        <v>No</v>
      </c>
    </row>
    <row r="54" spans="1:11" x14ac:dyDescent="0.2">
      <c r="A54" s="81" t="s">
        <v>402</v>
      </c>
      <c r="B54" s="34" t="s">
        <v>264</v>
      </c>
      <c r="C54" s="80">
        <v>4.7222990000000001E-3</v>
      </c>
      <c r="D54" s="9" t="str">
        <f>IF($B54="N/A","N/A",IF(C54&gt;=1,"No",IF(C54&lt;0,"No","Yes")))</f>
        <v>Yes</v>
      </c>
      <c r="E54" s="8">
        <v>4.1928034999999999E-3</v>
      </c>
      <c r="F54" s="9" t="str">
        <f>IF($B54="N/A","N/A",IF(E54&gt;=1,"No",IF(E54&lt;0,"No","Yes")))</f>
        <v>Yes</v>
      </c>
      <c r="G54" s="8">
        <v>4.3269791000000004E-3</v>
      </c>
      <c r="H54" s="9" t="str">
        <f>IF($B54="N/A","N/A",IF(G54&gt;=1,"No",IF(G54&lt;0,"No","Yes")))</f>
        <v>Yes</v>
      </c>
      <c r="I54" s="10">
        <v>-11.2</v>
      </c>
      <c r="J54" s="10">
        <v>3.2</v>
      </c>
      <c r="K54" s="9" t="str">
        <f t="shared" si="8"/>
        <v>Yes</v>
      </c>
    </row>
    <row r="55" spans="1:11" x14ac:dyDescent="0.2">
      <c r="A55" s="81" t="s">
        <v>872</v>
      </c>
      <c r="B55" s="34" t="s">
        <v>217</v>
      </c>
      <c r="C55" s="83">
        <v>159.73969113999999</v>
      </c>
      <c r="D55" s="9" t="str">
        <f>IF($B55="N/A","N/A",IF(C55&gt;15,"No",IF(C55&lt;-15,"No","Yes")))</f>
        <v>N/A</v>
      </c>
      <c r="E55" s="36">
        <v>155.74200146000001</v>
      </c>
      <c r="F55" s="9" t="str">
        <f>IF($B55="N/A","N/A",IF(E55&gt;15,"No",IF(E55&lt;-15,"No","Yes")))</f>
        <v>N/A</v>
      </c>
      <c r="G55" s="36">
        <v>148.51240392</v>
      </c>
      <c r="H55" s="9" t="str">
        <f>IF($B55="N/A","N/A",IF(G55&gt;15,"No",IF(G55&lt;-15,"No","Yes")))</f>
        <v>N/A</v>
      </c>
      <c r="I55" s="10">
        <v>-2.5</v>
      </c>
      <c r="J55" s="10">
        <v>-4.6399999999999997</v>
      </c>
      <c r="K55" s="9" t="str">
        <f t="shared" ref="K55:K74" si="9">IF(J55="Div by 0", "N/A", IF(J55="N/A","N/A", IF(J55&gt;30, "No", IF(J55&lt;-30, "No", "Yes"))))</f>
        <v>Yes</v>
      </c>
    </row>
    <row r="56" spans="1:11" x14ac:dyDescent="0.2">
      <c r="A56" s="81" t="s">
        <v>873</v>
      </c>
      <c r="B56" s="34" t="s">
        <v>265</v>
      </c>
      <c r="C56" s="83">
        <v>95.846418417999999</v>
      </c>
      <c r="D56" s="9" t="str">
        <f>IF($B56="N/A","N/A",IF(C56&gt;90,"No",IF(C56&lt;20,"No","Yes")))</f>
        <v>No</v>
      </c>
      <c r="E56" s="36">
        <v>93.062384772000001</v>
      </c>
      <c r="F56" s="9" t="str">
        <f>IF($B56="N/A","N/A",IF(E56&gt;90,"No",IF(E56&lt;20,"No","Yes")))</f>
        <v>No</v>
      </c>
      <c r="G56" s="36">
        <v>98.680847951000004</v>
      </c>
      <c r="H56" s="9" t="str">
        <f>IF($B56="N/A","N/A",IF(G56&gt;90,"No",IF(G56&lt;20,"No","Yes")))</f>
        <v>No</v>
      </c>
      <c r="I56" s="10">
        <v>-2.9</v>
      </c>
      <c r="J56" s="10">
        <v>6.0369999999999999</v>
      </c>
      <c r="K56" s="9" t="str">
        <f t="shared" si="9"/>
        <v>Yes</v>
      </c>
    </row>
    <row r="57" spans="1:11" x14ac:dyDescent="0.2">
      <c r="A57" s="81" t="s">
        <v>874</v>
      </c>
      <c r="B57" s="34" t="s">
        <v>266</v>
      </c>
      <c r="C57" s="83">
        <v>83.933821844999997</v>
      </c>
      <c r="D57" s="9" t="str">
        <f>IF($B57="N/A","N/A",IF(C57&gt;60,"No",IF(C57&lt;10,"No","Yes")))</f>
        <v>No</v>
      </c>
      <c r="E57" s="36">
        <v>82.127172829000003</v>
      </c>
      <c r="F57" s="9" t="str">
        <f>IF($B57="N/A","N/A",IF(E57&gt;60,"No",IF(E57&lt;10,"No","Yes")))</f>
        <v>No</v>
      </c>
      <c r="G57" s="36">
        <v>80.299291377000003</v>
      </c>
      <c r="H57" s="9" t="str">
        <f>IF($B57="N/A","N/A",IF(G57&gt;60,"No",IF(G57&lt;10,"No","Yes")))</f>
        <v>No</v>
      </c>
      <c r="I57" s="10">
        <v>-2.15</v>
      </c>
      <c r="J57" s="10">
        <v>-2.23</v>
      </c>
      <c r="K57" s="9" t="str">
        <f t="shared" si="9"/>
        <v>Yes</v>
      </c>
    </row>
    <row r="58" spans="1:11" ht="25.5" x14ac:dyDescent="0.2">
      <c r="A58" s="81" t="s">
        <v>875</v>
      </c>
      <c r="B58" s="34" t="s">
        <v>267</v>
      </c>
      <c r="C58" s="83">
        <v>44.053423164000002</v>
      </c>
      <c r="D58" s="9" t="str">
        <f>IF($B58="N/A","N/A",IF(C58&gt;100,"No",IF(C58&lt;10,"No","Yes")))</f>
        <v>Yes</v>
      </c>
      <c r="E58" s="36">
        <v>34.957983390999999</v>
      </c>
      <c r="F58" s="9" t="str">
        <f>IF($B58="N/A","N/A",IF(E58&gt;100,"No",IF(E58&lt;10,"No","Yes")))</f>
        <v>Yes</v>
      </c>
      <c r="G58" s="36">
        <v>23.328169882000001</v>
      </c>
      <c r="H58" s="9" t="str">
        <f>IF($B58="N/A","N/A",IF(G58&gt;100,"No",IF(G58&lt;10,"No","Yes")))</f>
        <v>Yes</v>
      </c>
      <c r="I58" s="10">
        <v>-20.6</v>
      </c>
      <c r="J58" s="10">
        <v>-33.299999999999997</v>
      </c>
      <c r="K58" s="9" t="str">
        <f t="shared" si="9"/>
        <v>No</v>
      </c>
    </row>
    <row r="59" spans="1:11" x14ac:dyDescent="0.2">
      <c r="A59" s="81" t="s">
        <v>876</v>
      </c>
      <c r="B59" s="34" t="s">
        <v>268</v>
      </c>
      <c r="C59" s="83">
        <v>218.17082601999999</v>
      </c>
      <c r="D59" s="9" t="str">
        <f>IF($B59="N/A","N/A",IF(C59&gt;100,"No",IF(C59&lt;20,"No","Yes")))</f>
        <v>No</v>
      </c>
      <c r="E59" s="36">
        <v>214.40785994000001</v>
      </c>
      <c r="F59" s="9" t="str">
        <f>IF($B59="N/A","N/A",IF(E59&gt;100,"No",IF(E59&lt;20,"No","Yes")))</f>
        <v>No</v>
      </c>
      <c r="G59" s="36">
        <v>234.66827454</v>
      </c>
      <c r="H59" s="9" t="str">
        <f>IF($B59="N/A","N/A",IF(G59&gt;100,"No",IF(G59&lt;20,"No","Yes")))</f>
        <v>No</v>
      </c>
      <c r="I59" s="10">
        <v>-1.72</v>
      </c>
      <c r="J59" s="10">
        <v>9.4489999999999998</v>
      </c>
      <c r="K59" s="9" t="str">
        <f t="shared" si="9"/>
        <v>Yes</v>
      </c>
    </row>
    <row r="60" spans="1:11" x14ac:dyDescent="0.2">
      <c r="A60" s="81" t="s">
        <v>877</v>
      </c>
      <c r="B60" s="34" t="s">
        <v>268</v>
      </c>
      <c r="C60" s="83">
        <v>257.16355763000001</v>
      </c>
      <c r="D60" s="9" t="str">
        <f>IF($B60="N/A","N/A",IF(C60&gt;100,"No",IF(C60&lt;20,"No","Yes")))</f>
        <v>No</v>
      </c>
      <c r="E60" s="36">
        <v>351.09984135000002</v>
      </c>
      <c r="F60" s="9" t="str">
        <f>IF($B60="N/A","N/A",IF(E60&gt;100,"No",IF(E60&lt;20,"No","Yes")))</f>
        <v>No</v>
      </c>
      <c r="G60" s="36">
        <v>199.07746272</v>
      </c>
      <c r="H60" s="9" t="str">
        <f>IF($B60="N/A","N/A",IF(G60&gt;100,"No",IF(G60&lt;20,"No","Yes")))</f>
        <v>No</v>
      </c>
      <c r="I60" s="10">
        <v>36.53</v>
      </c>
      <c r="J60" s="10">
        <v>-43.3</v>
      </c>
      <c r="K60" s="9" t="str">
        <f t="shared" si="9"/>
        <v>No</v>
      </c>
    </row>
    <row r="61" spans="1:11" ht="25.5" x14ac:dyDescent="0.2">
      <c r="A61" s="81" t="s">
        <v>878</v>
      </c>
      <c r="B61" s="34" t="s">
        <v>217</v>
      </c>
      <c r="C61" s="83">
        <v>101.29157771</v>
      </c>
      <c r="D61" s="9" t="str">
        <f>IF($B61="N/A","N/A",IF(C61&gt;15,"No",IF(C61&lt;-15,"No","Yes")))</f>
        <v>N/A</v>
      </c>
      <c r="E61" s="36">
        <v>101.30788547</v>
      </c>
      <c r="F61" s="9" t="str">
        <f>IF($B61="N/A","N/A",IF(E61&gt;15,"No",IF(E61&lt;-15,"No","Yes")))</f>
        <v>N/A</v>
      </c>
      <c r="G61" s="36">
        <v>102.47742789</v>
      </c>
      <c r="H61" s="9" t="str">
        <f>IF($B61="N/A","N/A",IF(G61&gt;15,"No",IF(G61&lt;-15,"No","Yes")))</f>
        <v>N/A</v>
      </c>
      <c r="I61" s="10">
        <v>1.61E-2</v>
      </c>
      <c r="J61" s="10">
        <v>1.1539999999999999</v>
      </c>
      <c r="K61" s="9" t="str">
        <f t="shared" si="9"/>
        <v>Yes</v>
      </c>
    </row>
    <row r="62" spans="1:11" x14ac:dyDescent="0.2">
      <c r="A62" s="81" t="s">
        <v>879</v>
      </c>
      <c r="B62" s="34" t="s">
        <v>269</v>
      </c>
      <c r="C62" s="83">
        <v>37.489291246999997</v>
      </c>
      <c r="D62" s="9" t="str">
        <f>IF($B62="N/A","N/A",IF(C62&gt;60,"No",IF(C62&lt;10,"No","Yes")))</f>
        <v>Yes</v>
      </c>
      <c r="E62" s="36">
        <v>38.643857793999999</v>
      </c>
      <c r="F62" s="9" t="str">
        <f>IF($B62="N/A","N/A",IF(E62&gt;60,"No",IF(E62&lt;10,"No","Yes")))</f>
        <v>Yes</v>
      </c>
      <c r="G62" s="36">
        <v>38.690930879</v>
      </c>
      <c r="H62" s="9" t="str">
        <f>IF($B62="N/A","N/A",IF(G62&gt;60,"No",IF(G62&lt;10,"No","Yes")))</f>
        <v>Yes</v>
      </c>
      <c r="I62" s="10">
        <v>3.08</v>
      </c>
      <c r="J62" s="10">
        <v>0.12180000000000001</v>
      </c>
      <c r="K62" s="9" t="str">
        <f t="shared" si="9"/>
        <v>Yes</v>
      </c>
    </row>
    <row r="63" spans="1:11" x14ac:dyDescent="0.2">
      <c r="A63" s="81" t="s">
        <v>880</v>
      </c>
      <c r="B63" s="34" t="s">
        <v>269</v>
      </c>
      <c r="C63" s="83">
        <v>11.767826618000001</v>
      </c>
      <c r="D63" s="9" t="str">
        <f>IF($B63="N/A","N/A",IF(C63&gt;60,"No",IF(C63&lt;10,"No","Yes")))</f>
        <v>Yes</v>
      </c>
      <c r="E63" s="36" t="s">
        <v>1743</v>
      </c>
      <c r="F63" s="9" t="str">
        <f>IF($B63="N/A","N/A",IF(E63&gt;60,"No",IF(E63&lt;10,"No","Yes")))</f>
        <v>No</v>
      </c>
      <c r="G63" s="36" t="s">
        <v>1743</v>
      </c>
      <c r="H63" s="9" t="str">
        <f>IF($B63="N/A","N/A",IF(G63&gt;60,"No",IF(G63&lt;10,"No","Yes")))</f>
        <v>No</v>
      </c>
      <c r="I63" s="10" t="s">
        <v>1743</v>
      </c>
      <c r="J63" s="10" t="s">
        <v>1743</v>
      </c>
      <c r="K63" s="9" t="str">
        <f t="shared" si="9"/>
        <v>N/A</v>
      </c>
    </row>
    <row r="64" spans="1:11" x14ac:dyDescent="0.2">
      <c r="A64" s="81" t="s">
        <v>881</v>
      </c>
      <c r="B64" s="34" t="s">
        <v>217</v>
      </c>
      <c r="C64" s="83">
        <v>278.42850343999999</v>
      </c>
      <c r="D64" s="9" t="str">
        <f t="shared" ref="D64:D74" si="10">IF($B64="N/A","N/A",IF(C64&gt;15,"No",IF(C64&lt;-15,"No","Yes")))</f>
        <v>N/A</v>
      </c>
      <c r="E64" s="36">
        <v>257.07374138</v>
      </c>
      <c r="F64" s="9" t="str">
        <f>IF($B64="N/A","N/A",IF(E64&gt;15,"No",IF(E64&lt;-15,"No","Yes")))</f>
        <v>N/A</v>
      </c>
      <c r="G64" s="36">
        <v>286.00172099000002</v>
      </c>
      <c r="H64" s="9" t="str">
        <f>IF($B64="N/A","N/A",IF(G64&gt;15,"No",IF(G64&lt;-15,"No","Yes")))</f>
        <v>N/A</v>
      </c>
      <c r="I64" s="10">
        <v>-7.67</v>
      </c>
      <c r="J64" s="10">
        <v>11.25</v>
      </c>
      <c r="K64" s="9" t="str">
        <f t="shared" si="9"/>
        <v>Yes</v>
      </c>
    </row>
    <row r="65" spans="1:11" ht="15.75" customHeight="1" x14ac:dyDescent="0.2">
      <c r="A65" s="81" t="s">
        <v>882</v>
      </c>
      <c r="B65" s="34" t="s">
        <v>217</v>
      </c>
      <c r="C65" s="83">
        <v>93.102654512000001</v>
      </c>
      <c r="D65" s="9" t="str">
        <f t="shared" si="10"/>
        <v>N/A</v>
      </c>
      <c r="E65" s="36">
        <v>96.007988799000003</v>
      </c>
      <c r="F65" s="9" t="str">
        <f t="shared" ref="F65:F73" si="11">IF($B65="N/A","N/A",IF(E65&gt;15,"No",IF(E65&lt;-15,"No","Yes")))</f>
        <v>N/A</v>
      </c>
      <c r="G65" s="36">
        <v>95.761209535999996</v>
      </c>
      <c r="H65" s="9" t="str">
        <f t="shared" ref="H65:H86" si="12">IF($B65="N/A","N/A",IF(G65&gt;15,"No",IF(G65&lt;-15,"No","Yes")))</f>
        <v>N/A</v>
      </c>
      <c r="I65" s="10">
        <v>3.121</v>
      </c>
      <c r="J65" s="10">
        <v>-0.25700000000000001</v>
      </c>
      <c r="K65" s="9" t="str">
        <f t="shared" si="9"/>
        <v>Yes</v>
      </c>
    </row>
    <row r="66" spans="1:11" ht="25.5" x14ac:dyDescent="0.2">
      <c r="A66" s="81" t="s">
        <v>883</v>
      </c>
      <c r="B66" s="34" t="s">
        <v>217</v>
      </c>
      <c r="C66" s="83">
        <v>69.581421261000003</v>
      </c>
      <c r="D66" s="9" t="str">
        <f t="shared" si="10"/>
        <v>N/A</v>
      </c>
      <c r="E66" s="36">
        <v>72.840307811000002</v>
      </c>
      <c r="F66" s="9" t="str">
        <f t="shared" si="11"/>
        <v>N/A</v>
      </c>
      <c r="G66" s="36">
        <v>35.797322966999999</v>
      </c>
      <c r="H66" s="9" t="str">
        <f t="shared" si="12"/>
        <v>N/A</v>
      </c>
      <c r="I66" s="10">
        <v>4.6840000000000002</v>
      </c>
      <c r="J66" s="10">
        <v>-50.9</v>
      </c>
      <c r="K66" s="9" t="str">
        <f t="shared" si="9"/>
        <v>No</v>
      </c>
    </row>
    <row r="67" spans="1:11" ht="25.5" x14ac:dyDescent="0.2">
      <c r="A67" s="81" t="s">
        <v>884</v>
      </c>
      <c r="B67" s="34" t="s">
        <v>217</v>
      </c>
      <c r="C67" s="83" t="s">
        <v>1743</v>
      </c>
      <c r="D67" s="9" t="str">
        <f t="shared" si="10"/>
        <v>N/A</v>
      </c>
      <c r="E67" s="36" t="s">
        <v>1743</v>
      </c>
      <c r="F67" s="9" t="str">
        <f t="shared" si="11"/>
        <v>N/A</v>
      </c>
      <c r="G67" s="36" t="s">
        <v>1743</v>
      </c>
      <c r="H67" s="9" t="str">
        <f t="shared" si="12"/>
        <v>N/A</v>
      </c>
      <c r="I67" s="10" t="s">
        <v>1743</v>
      </c>
      <c r="J67" s="10" t="s">
        <v>1743</v>
      </c>
      <c r="K67" s="9" t="str">
        <f t="shared" si="9"/>
        <v>N/A</v>
      </c>
    </row>
    <row r="68" spans="1:11" ht="25.5" x14ac:dyDescent="0.2">
      <c r="A68" s="81" t="s">
        <v>885</v>
      </c>
      <c r="B68" s="34" t="s">
        <v>217</v>
      </c>
      <c r="C68" s="83" t="s">
        <v>1743</v>
      </c>
      <c r="D68" s="9" t="str">
        <f t="shared" si="10"/>
        <v>N/A</v>
      </c>
      <c r="E68" s="36" t="s">
        <v>1743</v>
      </c>
      <c r="F68" s="9" t="str">
        <f t="shared" si="11"/>
        <v>N/A</v>
      </c>
      <c r="G68" s="36" t="s">
        <v>1743</v>
      </c>
      <c r="H68" s="9" t="str">
        <f t="shared" si="12"/>
        <v>N/A</v>
      </c>
      <c r="I68" s="10" t="s">
        <v>1743</v>
      </c>
      <c r="J68" s="10" t="s">
        <v>1743</v>
      </c>
      <c r="K68" s="9" t="str">
        <f t="shared" si="9"/>
        <v>N/A</v>
      </c>
    </row>
    <row r="69" spans="1:11" ht="25.5" x14ac:dyDescent="0.2">
      <c r="A69" s="81" t="s">
        <v>886</v>
      </c>
      <c r="B69" s="34" t="s">
        <v>217</v>
      </c>
      <c r="C69" s="83">
        <v>147.8007235</v>
      </c>
      <c r="D69" s="9" t="str">
        <f t="shared" si="10"/>
        <v>N/A</v>
      </c>
      <c r="E69" s="36">
        <v>122.69223701</v>
      </c>
      <c r="F69" s="9" t="str">
        <f t="shared" si="11"/>
        <v>N/A</v>
      </c>
      <c r="G69" s="36">
        <v>124.28479693</v>
      </c>
      <c r="H69" s="9" t="str">
        <f t="shared" si="12"/>
        <v>N/A</v>
      </c>
      <c r="I69" s="10">
        <v>-17</v>
      </c>
      <c r="J69" s="10">
        <v>1.298</v>
      </c>
      <c r="K69" s="9" t="str">
        <f t="shared" si="9"/>
        <v>Yes</v>
      </c>
    </row>
    <row r="70" spans="1:11" ht="25.5" x14ac:dyDescent="0.2">
      <c r="A70" s="81" t="s">
        <v>887</v>
      </c>
      <c r="B70" s="34" t="s">
        <v>217</v>
      </c>
      <c r="C70" s="83">
        <v>58.356055928000004</v>
      </c>
      <c r="D70" s="9" t="str">
        <f t="shared" si="10"/>
        <v>N/A</v>
      </c>
      <c r="E70" s="36">
        <v>46.819266743</v>
      </c>
      <c r="F70" s="9" t="str">
        <f t="shared" si="11"/>
        <v>N/A</v>
      </c>
      <c r="G70" s="36">
        <v>32.782153176000001</v>
      </c>
      <c r="H70" s="9" t="str">
        <f t="shared" si="12"/>
        <v>N/A</v>
      </c>
      <c r="I70" s="10">
        <v>-19.8</v>
      </c>
      <c r="J70" s="10">
        <v>-30</v>
      </c>
      <c r="K70" s="9" t="str">
        <f t="shared" si="9"/>
        <v>Yes</v>
      </c>
    </row>
    <row r="71" spans="1:11" x14ac:dyDescent="0.2">
      <c r="A71" s="81" t="s">
        <v>888</v>
      </c>
      <c r="B71" s="34" t="s">
        <v>217</v>
      </c>
      <c r="C71" s="83">
        <v>3297.8365122999999</v>
      </c>
      <c r="D71" s="9" t="str">
        <f t="shared" si="10"/>
        <v>N/A</v>
      </c>
      <c r="E71" s="36">
        <v>3621.4223133</v>
      </c>
      <c r="F71" s="9" t="str">
        <f t="shared" si="11"/>
        <v>N/A</v>
      </c>
      <c r="G71" s="36">
        <v>2723.8281081</v>
      </c>
      <c r="H71" s="9" t="str">
        <f t="shared" si="12"/>
        <v>N/A</v>
      </c>
      <c r="I71" s="10">
        <v>9.8119999999999994</v>
      </c>
      <c r="J71" s="10">
        <v>-24.8</v>
      </c>
      <c r="K71" s="9" t="str">
        <f t="shared" si="9"/>
        <v>Yes</v>
      </c>
    </row>
    <row r="72" spans="1:11" ht="25.5" x14ac:dyDescent="0.2">
      <c r="A72" s="81" t="s">
        <v>889</v>
      </c>
      <c r="B72" s="34" t="s">
        <v>217</v>
      </c>
      <c r="C72" s="83">
        <v>2322.9893390000002</v>
      </c>
      <c r="D72" s="9" t="str">
        <f t="shared" si="10"/>
        <v>N/A</v>
      </c>
      <c r="E72" s="36">
        <v>1533.7458707000001</v>
      </c>
      <c r="F72" s="9" t="str">
        <f t="shared" si="11"/>
        <v>N/A</v>
      </c>
      <c r="G72" s="36">
        <v>1545.5968353999999</v>
      </c>
      <c r="H72" s="9" t="str">
        <f t="shared" si="12"/>
        <v>N/A</v>
      </c>
      <c r="I72" s="10">
        <v>-34</v>
      </c>
      <c r="J72" s="10">
        <v>0.77270000000000005</v>
      </c>
      <c r="K72" s="9" t="str">
        <f t="shared" si="9"/>
        <v>Yes</v>
      </c>
    </row>
    <row r="73" spans="1:11" x14ac:dyDescent="0.2">
      <c r="A73" s="81" t="s">
        <v>890</v>
      </c>
      <c r="B73" s="34" t="s">
        <v>217</v>
      </c>
      <c r="C73" s="83">
        <v>1183.4949097000001</v>
      </c>
      <c r="D73" s="9" t="str">
        <f t="shared" si="10"/>
        <v>N/A</v>
      </c>
      <c r="E73" s="36">
        <v>1191.6405887999999</v>
      </c>
      <c r="F73" s="9" t="str">
        <f t="shared" si="11"/>
        <v>N/A</v>
      </c>
      <c r="G73" s="36">
        <v>1212.2099698</v>
      </c>
      <c r="H73" s="9" t="str">
        <f t="shared" si="12"/>
        <v>N/A</v>
      </c>
      <c r="I73" s="10">
        <v>0.68830000000000002</v>
      </c>
      <c r="J73" s="10">
        <v>1.726</v>
      </c>
      <c r="K73" s="9" t="str">
        <f t="shared" si="9"/>
        <v>Yes</v>
      </c>
    </row>
    <row r="74" spans="1:11" x14ac:dyDescent="0.2">
      <c r="A74" s="81" t="s">
        <v>891</v>
      </c>
      <c r="B74" s="34" t="s">
        <v>217</v>
      </c>
      <c r="C74" s="83">
        <v>170.80770924999999</v>
      </c>
      <c r="D74" s="9" t="str">
        <f t="shared" si="10"/>
        <v>N/A</v>
      </c>
      <c r="E74" s="36">
        <v>363.63958027000001</v>
      </c>
      <c r="F74" s="9" t="str">
        <f>IF($B74="N/A","N/A",IF(E74&gt;15,"No",IF(E74&lt;-15,"No","Yes")))</f>
        <v>N/A</v>
      </c>
      <c r="G74" s="36">
        <v>240.43978992999999</v>
      </c>
      <c r="H74" s="9" t="str">
        <f t="shared" si="12"/>
        <v>N/A</v>
      </c>
      <c r="I74" s="10">
        <v>112.9</v>
      </c>
      <c r="J74" s="10">
        <v>-33.9</v>
      </c>
      <c r="K74" s="9" t="str">
        <f t="shared" si="9"/>
        <v>No</v>
      </c>
    </row>
    <row r="75" spans="1:11" x14ac:dyDescent="0.2">
      <c r="A75" s="81" t="s">
        <v>892</v>
      </c>
      <c r="B75" s="34" t="s">
        <v>217</v>
      </c>
      <c r="C75" s="80">
        <v>0.1446543304</v>
      </c>
      <c r="D75" s="9" t="str">
        <f t="shared" ref="D75:D80" si="13">IF($B75="N/A","N/A",IF(C75&gt;15,"No",IF(C75&lt;-15,"No","Yes")))</f>
        <v>N/A</v>
      </c>
      <c r="E75" s="8">
        <v>0.1152509649</v>
      </c>
      <c r="F75" s="9" t="str">
        <f>IF($B75="N/A","N/A",IF(E75&gt;15,"No",IF(E75&lt;-15,"No","Yes")))</f>
        <v>N/A</v>
      </c>
      <c r="G75" s="8">
        <v>0.1028802918</v>
      </c>
      <c r="H75" s="9" t="str">
        <f t="shared" si="12"/>
        <v>N/A</v>
      </c>
      <c r="I75" s="10">
        <v>-20.3</v>
      </c>
      <c r="J75" s="10">
        <v>-10.7</v>
      </c>
      <c r="K75" s="9" t="str">
        <f t="shared" ref="K75:K80" si="14">IF(J75="Div by 0", "N/A", IF(J75="N/A","N/A", IF(J75&gt;30, "No", IF(J75&lt;-30, "No", "Yes"))))</f>
        <v>Yes</v>
      </c>
    </row>
    <row r="76" spans="1:11" x14ac:dyDescent="0.2">
      <c r="A76" s="81" t="s">
        <v>893</v>
      </c>
      <c r="B76" s="34" t="s">
        <v>217</v>
      </c>
      <c r="C76" s="80">
        <v>0</v>
      </c>
      <c r="D76" s="9" t="str">
        <f t="shared" si="13"/>
        <v>N/A</v>
      </c>
      <c r="E76" s="8">
        <v>0</v>
      </c>
      <c r="F76" s="9" t="str">
        <f t="shared" ref="F76:F86" si="15">IF($B76="N/A","N/A",IF(E76&gt;15,"No",IF(E76&lt;-15,"No","Yes")))</f>
        <v>N/A</v>
      </c>
      <c r="G76" s="8">
        <v>0</v>
      </c>
      <c r="H76" s="9" t="str">
        <f t="shared" si="12"/>
        <v>N/A</v>
      </c>
      <c r="I76" s="10" t="s">
        <v>1743</v>
      </c>
      <c r="J76" s="10" t="s">
        <v>1743</v>
      </c>
      <c r="K76" s="9" t="str">
        <f t="shared" si="14"/>
        <v>N/A</v>
      </c>
    </row>
    <row r="77" spans="1:11" x14ac:dyDescent="0.2">
      <c r="A77" s="81" t="s">
        <v>894</v>
      </c>
      <c r="B77" s="34" t="s">
        <v>217</v>
      </c>
      <c r="C77" s="80">
        <v>0.21337192229999999</v>
      </c>
      <c r="D77" s="9" t="str">
        <f t="shared" si="13"/>
        <v>N/A</v>
      </c>
      <c r="E77" s="8">
        <v>0.1663315833</v>
      </c>
      <c r="F77" s="9" t="str">
        <f t="shared" si="15"/>
        <v>N/A</v>
      </c>
      <c r="G77" s="8">
        <v>0.1657996588</v>
      </c>
      <c r="H77" s="9" t="str">
        <f t="shared" si="12"/>
        <v>N/A</v>
      </c>
      <c r="I77" s="10">
        <v>-22</v>
      </c>
      <c r="J77" s="10">
        <v>-0.32</v>
      </c>
      <c r="K77" s="9" t="str">
        <f t="shared" si="14"/>
        <v>Yes</v>
      </c>
    </row>
    <row r="78" spans="1:11" x14ac:dyDescent="0.2">
      <c r="A78" s="81" t="s">
        <v>895</v>
      </c>
      <c r="B78" s="34" t="s">
        <v>217</v>
      </c>
      <c r="C78" s="80">
        <v>0</v>
      </c>
      <c r="D78" s="9" t="str">
        <f t="shared" si="13"/>
        <v>N/A</v>
      </c>
      <c r="E78" s="8">
        <v>0</v>
      </c>
      <c r="F78" s="9" t="str">
        <f t="shared" si="15"/>
        <v>N/A</v>
      </c>
      <c r="G78" s="8">
        <v>0</v>
      </c>
      <c r="H78" s="9" t="str">
        <f t="shared" si="12"/>
        <v>N/A</v>
      </c>
      <c r="I78" s="10" t="s">
        <v>1743</v>
      </c>
      <c r="J78" s="10" t="s">
        <v>1743</v>
      </c>
      <c r="K78" s="9" t="str">
        <f t="shared" si="14"/>
        <v>N/A</v>
      </c>
    </row>
    <row r="79" spans="1:11" ht="25.5" x14ac:dyDescent="0.2">
      <c r="A79" s="81" t="s">
        <v>896</v>
      </c>
      <c r="B79" s="34" t="s">
        <v>217</v>
      </c>
      <c r="C79" s="80">
        <v>17.18992815</v>
      </c>
      <c r="D79" s="9" t="str">
        <f t="shared" si="13"/>
        <v>N/A</v>
      </c>
      <c r="E79" s="8">
        <v>17.364751408</v>
      </c>
      <c r="F79" s="9" t="str">
        <f t="shared" si="15"/>
        <v>N/A</v>
      </c>
      <c r="G79" s="8">
        <v>17.010016702000001</v>
      </c>
      <c r="H79" s="9" t="str">
        <f t="shared" si="12"/>
        <v>N/A</v>
      </c>
      <c r="I79" s="10">
        <v>1.0169999999999999</v>
      </c>
      <c r="J79" s="10">
        <v>-2.04</v>
      </c>
      <c r="K79" s="9" t="str">
        <f t="shared" si="14"/>
        <v>Yes</v>
      </c>
    </row>
    <row r="80" spans="1:11" ht="25.5" x14ac:dyDescent="0.2">
      <c r="A80" s="81" t="s">
        <v>897</v>
      </c>
      <c r="B80" s="34" t="s">
        <v>217</v>
      </c>
      <c r="C80" s="85" t="s">
        <v>217</v>
      </c>
      <c r="D80" s="9" t="str">
        <f t="shared" si="13"/>
        <v>N/A</v>
      </c>
      <c r="E80" s="85" t="s">
        <v>217</v>
      </c>
      <c r="F80" s="9" t="str">
        <f t="shared" si="15"/>
        <v>N/A</v>
      </c>
      <c r="G80" s="85">
        <v>16.890184832999999</v>
      </c>
      <c r="H80" s="9" t="str">
        <f t="shared" si="12"/>
        <v>N/A</v>
      </c>
      <c r="I80" s="10" t="s">
        <v>217</v>
      </c>
      <c r="J80" s="86" t="s">
        <v>217</v>
      </c>
      <c r="K80" s="9" t="str">
        <f t="shared" si="14"/>
        <v>N/A</v>
      </c>
    </row>
    <row r="81" spans="1:11" x14ac:dyDescent="0.2">
      <c r="A81" s="81" t="s">
        <v>898</v>
      </c>
      <c r="B81" s="34" t="s">
        <v>217</v>
      </c>
      <c r="C81" s="87">
        <v>62.150093808999998</v>
      </c>
      <c r="D81" s="9" t="str">
        <f t="shared" ref="D81:D86" si="16">IF($B81="N/A","N/A",IF(C81&gt;15,"No",IF(C81&lt;-15,"No","Yes")))</f>
        <v>N/A</v>
      </c>
      <c r="E81" s="88">
        <v>66.180124223999997</v>
      </c>
      <c r="F81" s="9" t="str">
        <f t="shared" si="15"/>
        <v>N/A</v>
      </c>
      <c r="G81" s="88">
        <v>74.462147451999996</v>
      </c>
      <c r="H81" s="9" t="str">
        <f>IF($B81="N/A","N/A",IF(G81&gt;15,"No",IF(G81&lt;-15,"No","Yes")))</f>
        <v>N/A</v>
      </c>
      <c r="I81" s="10">
        <v>6.484</v>
      </c>
      <c r="J81" s="10">
        <v>12.51</v>
      </c>
      <c r="K81" s="9" t="str">
        <f t="shared" ref="K81:K86" si="17">IF(J81="Div by 0", "N/A", IF(J81="N/A","N/A", IF(J81&gt;30, "No", IF(J81&lt;-30, "No", "Yes"))))</f>
        <v>Yes</v>
      </c>
    </row>
    <row r="82" spans="1:11" x14ac:dyDescent="0.2">
      <c r="A82" s="81" t="s">
        <v>899</v>
      </c>
      <c r="B82" s="34" t="s">
        <v>217</v>
      </c>
      <c r="C82" s="87" t="s">
        <v>1743</v>
      </c>
      <c r="D82" s="9" t="str">
        <f t="shared" si="16"/>
        <v>N/A</v>
      </c>
      <c r="E82" s="88" t="s">
        <v>1743</v>
      </c>
      <c r="F82" s="9" t="str">
        <f t="shared" si="15"/>
        <v>N/A</v>
      </c>
      <c r="G82" s="88" t="s">
        <v>1743</v>
      </c>
      <c r="H82" s="9" t="str">
        <f t="shared" si="12"/>
        <v>N/A</v>
      </c>
      <c r="I82" s="10" t="s">
        <v>1743</v>
      </c>
      <c r="J82" s="10" t="s">
        <v>1743</v>
      </c>
      <c r="K82" s="9" t="str">
        <f t="shared" si="17"/>
        <v>N/A</v>
      </c>
    </row>
    <row r="83" spans="1:11" x14ac:dyDescent="0.2">
      <c r="A83" s="81" t="s">
        <v>900</v>
      </c>
      <c r="B83" s="34" t="s">
        <v>217</v>
      </c>
      <c r="C83" s="87">
        <v>141.02060544</v>
      </c>
      <c r="D83" s="9" t="str">
        <f t="shared" si="16"/>
        <v>N/A</v>
      </c>
      <c r="E83" s="88">
        <v>156.42514602</v>
      </c>
      <c r="F83" s="9" t="str">
        <f t="shared" si="15"/>
        <v>N/A</v>
      </c>
      <c r="G83" s="88">
        <v>158.30273258</v>
      </c>
      <c r="H83" s="9" t="str">
        <f t="shared" si="12"/>
        <v>N/A</v>
      </c>
      <c r="I83" s="10">
        <v>10.92</v>
      </c>
      <c r="J83" s="10">
        <v>1.2</v>
      </c>
      <c r="K83" s="9" t="str">
        <f t="shared" si="17"/>
        <v>Yes</v>
      </c>
    </row>
    <row r="84" spans="1:11" x14ac:dyDescent="0.2">
      <c r="A84" s="81" t="s">
        <v>901</v>
      </c>
      <c r="B84" s="34" t="s">
        <v>217</v>
      </c>
      <c r="C84" s="87" t="s">
        <v>1743</v>
      </c>
      <c r="D84" s="9" t="str">
        <f t="shared" si="16"/>
        <v>N/A</v>
      </c>
      <c r="E84" s="88" t="s">
        <v>1743</v>
      </c>
      <c r="F84" s="9" t="str">
        <f t="shared" si="15"/>
        <v>N/A</v>
      </c>
      <c r="G84" s="88" t="s">
        <v>1743</v>
      </c>
      <c r="H84" s="9" t="str">
        <f t="shared" si="12"/>
        <v>N/A</v>
      </c>
      <c r="I84" s="10" t="s">
        <v>1743</v>
      </c>
      <c r="J84" s="10" t="s">
        <v>1743</v>
      </c>
      <c r="K84" s="9" t="str">
        <f t="shared" si="17"/>
        <v>N/A</v>
      </c>
    </row>
    <row r="85" spans="1:11" x14ac:dyDescent="0.2">
      <c r="A85" s="81" t="s">
        <v>902</v>
      </c>
      <c r="B85" s="34" t="s">
        <v>217</v>
      </c>
      <c r="C85" s="87">
        <v>342.74116971000001</v>
      </c>
      <c r="D85" s="9" t="str">
        <f t="shared" si="16"/>
        <v>N/A</v>
      </c>
      <c r="E85" s="88">
        <v>331.05192162999998</v>
      </c>
      <c r="F85" s="9" t="str">
        <f t="shared" si="15"/>
        <v>N/A</v>
      </c>
      <c r="G85" s="88">
        <v>334.62694972999998</v>
      </c>
      <c r="H85" s="9" t="str">
        <f t="shared" si="12"/>
        <v>N/A</v>
      </c>
      <c r="I85" s="10">
        <v>-3.41</v>
      </c>
      <c r="J85" s="10">
        <v>1.08</v>
      </c>
      <c r="K85" s="9" t="str">
        <f t="shared" si="17"/>
        <v>Yes</v>
      </c>
    </row>
    <row r="86" spans="1:11" ht="25.5" x14ac:dyDescent="0.2">
      <c r="A86" s="81" t="s">
        <v>903</v>
      </c>
      <c r="B86" s="34" t="s">
        <v>217</v>
      </c>
      <c r="C86" s="89" t="s">
        <v>217</v>
      </c>
      <c r="D86" s="9" t="str">
        <f t="shared" si="16"/>
        <v>N/A</v>
      </c>
      <c r="E86" s="89" t="s">
        <v>217</v>
      </c>
      <c r="F86" s="9" t="str">
        <f t="shared" si="15"/>
        <v>N/A</v>
      </c>
      <c r="G86" s="89">
        <v>331.50849925</v>
      </c>
      <c r="H86" s="9" t="str">
        <f t="shared" si="12"/>
        <v>N/A</v>
      </c>
      <c r="I86" s="10" t="s">
        <v>217</v>
      </c>
      <c r="J86" s="10" t="s">
        <v>217</v>
      </c>
      <c r="K86" s="9" t="str">
        <f t="shared" si="17"/>
        <v>N/A</v>
      </c>
    </row>
    <row r="87" spans="1:11" x14ac:dyDescent="0.2">
      <c r="A87" s="81" t="s">
        <v>32</v>
      </c>
      <c r="B87" s="34" t="s">
        <v>270</v>
      </c>
      <c r="C87" s="80">
        <v>94.153359644000005</v>
      </c>
      <c r="D87" s="9" t="str">
        <f>IF($B87="N/A","N/A",IF(C87&gt;60,"Yes","No"))</f>
        <v>Yes</v>
      </c>
      <c r="E87" s="8">
        <v>94.139534456000007</v>
      </c>
      <c r="F87" s="9" t="str">
        <f>IF($B87="N/A","N/A",IF(E87&gt;60,"Yes","No"))</f>
        <v>Yes</v>
      </c>
      <c r="G87" s="8">
        <v>93.916420071000005</v>
      </c>
      <c r="H87" s="9" t="str">
        <f>IF($B87="N/A","N/A",IF(G87&gt;60,"Yes","No"))</f>
        <v>Yes</v>
      </c>
      <c r="I87" s="10">
        <v>-1.4999999999999999E-2</v>
      </c>
      <c r="J87" s="10">
        <v>-0.23699999999999999</v>
      </c>
      <c r="K87" s="9" t="str">
        <f t="shared" ref="K87:K105" si="18">IF(J87="Div by 0", "N/A", IF(J87="N/A","N/A", IF(J87&gt;30, "No", IF(J87&lt;-30, "No", "Yes"))))</f>
        <v>Yes</v>
      </c>
    </row>
    <row r="88" spans="1:11" x14ac:dyDescent="0.2">
      <c r="A88" s="81" t="s">
        <v>39</v>
      </c>
      <c r="B88" s="34" t="s">
        <v>271</v>
      </c>
      <c r="C88" s="80">
        <v>99.993368172999993</v>
      </c>
      <c r="D88" s="9" t="str">
        <f>IF($B88="N/A","N/A",IF(C88&gt;100,"No",IF(C88&lt;85,"No","Yes")))</f>
        <v>Yes</v>
      </c>
      <c r="E88" s="8">
        <v>99.999573276999996</v>
      </c>
      <c r="F88" s="9" t="str">
        <f>IF($B88="N/A","N/A",IF(E88&gt;100,"No",IF(E88&lt;85,"No","Yes")))</f>
        <v>Yes</v>
      </c>
      <c r="G88" s="8">
        <v>99.999543962000004</v>
      </c>
      <c r="H88" s="9" t="str">
        <f>IF($B88="N/A","N/A",IF(G88&gt;100,"No",IF(G88&lt;85,"No","Yes")))</f>
        <v>Yes</v>
      </c>
      <c r="I88" s="10">
        <v>6.1999999999999998E-3</v>
      </c>
      <c r="J88" s="10">
        <v>0</v>
      </c>
      <c r="K88" s="9" t="str">
        <f t="shared" si="18"/>
        <v>Yes</v>
      </c>
    </row>
    <row r="89" spans="1:11" x14ac:dyDescent="0.2">
      <c r="A89" s="81" t="s">
        <v>904</v>
      </c>
      <c r="B89" s="34" t="s">
        <v>217</v>
      </c>
      <c r="C89" s="80">
        <v>7.0641279965999999</v>
      </c>
      <c r="D89" s="9" t="str">
        <f>IF($B89="N/A","N/A",IF(C89&gt;15,"No",IF(C89&lt;-15,"No","Yes")))</f>
        <v>N/A</v>
      </c>
      <c r="E89" s="8">
        <v>6.9654454334000002</v>
      </c>
      <c r="F89" s="9" t="str">
        <f>IF($B89="N/A","N/A",IF(E89&gt;15,"No",IF(E89&lt;-15,"No","Yes")))</f>
        <v>N/A</v>
      </c>
      <c r="G89" s="8">
        <v>6.710672379</v>
      </c>
      <c r="H89" s="9" t="str">
        <f>IF($B89="N/A","N/A",IF(G89&gt;15,"No",IF(G89&lt;-15,"No","Yes")))</f>
        <v>N/A</v>
      </c>
      <c r="I89" s="10">
        <v>-1.4</v>
      </c>
      <c r="J89" s="10">
        <v>-3.66</v>
      </c>
      <c r="K89" s="9" t="str">
        <f t="shared" si="18"/>
        <v>Yes</v>
      </c>
    </row>
    <row r="90" spans="1:11" x14ac:dyDescent="0.2">
      <c r="A90" s="81" t="s">
        <v>845</v>
      </c>
      <c r="B90" s="34" t="s">
        <v>272</v>
      </c>
      <c r="C90" s="80">
        <v>23.035854189999998</v>
      </c>
      <c r="D90" s="9" t="str">
        <f>IF($B90="N/A","N/A",IF(C90&gt;25,"No",IF(C90&lt;5,"No","Yes")))</f>
        <v>Yes</v>
      </c>
      <c r="E90" s="8">
        <v>18.052682148999999</v>
      </c>
      <c r="F90" s="9" t="str">
        <f>IF($B90="N/A","N/A",IF(E90&gt;25,"No",IF(E90&lt;5,"No","Yes")))</f>
        <v>Yes</v>
      </c>
      <c r="G90" s="8">
        <v>16.907635703</v>
      </c>
      <c r="H90" s="9" t="str">
        <f>IF($B90="N/A","N/A",IF(G90&gt;25,"No",IF(G90&lt;5,"No","Yes")))</f>
        <v>Yes</v>
      </c>
      <c r="I90" s="10">
        <v>-21.6</v>
      </c>
      <c r="J90" s="10">
        <v>-6.34</v>
      </c>
      <c r="K90" s="9" t="str">
        <f t="shared" si="18"/>
        <v>Yes</v>
      </c>
    </row>
    <row r="91" spans="1:11" x14ac:dyDescent="0.2">
      <c r="A91" s="81" t="s">
        <v>846</v>
      </c>
      <c r="B91" s="34" t="s">
        <v>273</v>
      </c>
      <c r="C91" s="80">
        <v>59.624906823000003</v>
      </c>
      <c r="D91" s="9" t="str">
        <f>IF($B91="N/A","N/A",IF(C91&gt;70,"No",IF(C91&lt;40,"No","Yes")))</f>
        <v>Yes</v>
      </c>
      <c r="E91" s="8">
        <v>64.167024691999998</v>
      </c>
      <c r="F91" s="9" t="str">
        <f>IF($B91="N/A","N/A",IF(E91&gt;70,"No",IF(E91&lt;40,"No","Yes")))</f>
        <v>Yes</v>
      </c>
      <c r="G91" s="8">
        <v>65.707199043000003</v>
      </c>
      <c r="H91" s="9" t="str">
        <f>IF($B91="N/A","N/A",IF(G91&gt;70,"No",IF(G91&lt;40,"No","Yes")))</f>
        <v>Yes</v>
      </c>
      <c r="I91" s="10">
        <v>7.6180000000000003</v>
      </c>
      <c r="J91" s="10">
        <v>2.4</v>
      </c>
      <c r="K91" s="9" t="str">
        <f t="shared" si="18"/>
        <v>Yes</v>
      </c>
    </row>
    <row r="92" spans="1:11" x14ac:dyDescent="0.2">
      <c r="A92" s="81" t="s">
        <v>847</v>
      </c>
      <c r="B92" s="34" t="s">
        <v>274</v>
      </c>
      <c r="C92" s="80">
        <v>17.338777788000002</v>
      </c>
      <c r="D92" s="9" t="str">
        <f>IF($B92="N/A","N/A",IF(C92&gt;55,"No",IF(C92&lt;20,"No","Yes")))</f>
        <v>No</v>
      </c>
      <c r="E92" s="8">
        <v>17.77996727</v>
      </c>
      <c r="F92" s="9" t="str">
        <f>IF($B92="N/A","N/A",IF(E92&gt;55,"No",IF(E92&lt;20,"No","Yes")))</f>
        <v>No</v>
      </c>
      <c r="G92" s="8">
        <v>17.384785832999999</v>
      </c>
      <c r="H92" s="9" t="str">
        <f>IF($B92="N/A","N/A",IF(G92&gt;55,"No",IF(G92&lt;20,"No","Yes")))</f>
        <v>No</v>
      </c>
      <c r="I92" s="10">
        <v>2.5449999999999999</v>
      </c>
      <c r="J92" s="10">
        <v>-2.2200000000000002</v>
      </c>
      <c r="K92" s="9" t="str">
        <f t="shared" si="18"/>
        <v>Yes</v>
      </c>
    </row>
    <row r="93" spans="1:11" x14ac:dyDescent="0.2">
      <c r="A93" s="81" t="s">
        <v>167</v>
      </c>
      <c r="B93" s="34" t="s">
        <v>250</v>
      </c>
      <c r="C93" s="80">
        <v>98.262791051999997</v>
      </c>
      <c r="D93" s="9" t="str">
        <f>IF($B93="N/A","N/A",IF(C93&gt;95,"Yes","No"))</f>
        <v>Yes</v>
      </c>
      <c r="E93" s="8">
        <v>98.016088093999997</v>
      </c>
      <c r="F93" s="9" t="str">
        <f>IF($B93="N/A","N/A",IF(E93&gt;95,"Yes","No"))</f>
        <v>Yes</v>
      </c>
      <c r="G93" s="8">
        <v>97.984391314000007</v>
      </c>
      <c r="H93" s="9" t="str">
        <f>IF($B93="N/A","N/A",IF(G93&gt;95,"Yes","No"))</f>
        <v>Yes</v>
      </c>
      <c r="I93" s="10">
        <v>-0.251</v>
      </c>
      <c r="J93" s="10">
        <v>-3.2000000000000001E-2</v>
      </c>
      <c r="K93" s="9" t="str">
        <f t="shared" si="18"/>
        <v>Yes</v>
      </c>
    </row>
    <row r="94" spans="1:11" x14ac:dyDescent="0.2">
      <c r="A94" s="81" t="s">
        <v>41</v>
      </c>
      <c r="B94" s="34" t="s">
        <v>217</v>
      </c>
      <c r="C94" s="80">
        <v>100</v>
      </c>
      <c r="D94" s="9" t="str">
        <f>IF($B94="N/A","N/A",IF(C94&gt;15,"No",IF(C94&lt;-15,"No","Yes")))</f>
        <v>N/A</v>
      </c>
      <c r="E94" s="8">
        <v>100</v>
      </c>
      <c r="F94" s="9" t="str">
        <f>IF($B94="N/A","N/A",IF(E94&gt;15,"No",IF(E94&lt;-15,"No","Yes")))</f>
        <v>N/A</v>
      </c>
      <c r="G94" s="8">
        <v>100</v>
      </c>
      <c r="H94" s="9" t="str">
        <f>IF($B94="N/A","N/A",IF(G94&gt;15,"No",IF(G94&lt;-15,"No","Yes")))</f>
        <v>N/A</v>
      </c>
      <c r="I94" s="10">
        <v>0</v>
      </c>
      <c r="J94" s="10">
        <v>0</v>
      </c>
      <c r="K94" s="9" t="str">
        <f t="shared" si="18"/>
        <v>Yes</v>
      </c>
    </row>
    <row r="95" spans="1:11" x14ac:dyDescent="0.2">
      <c r="A95" s="81" t="s">
        <v>42</v>
      </c>
      <c r="B95" s="34" t="s">
        <v>217</v>
      </c>
      <c r="C95" s="80">
        <v>100</v>
      </c>
      <c r="D95" s="9" t="str">
        <f>IF($B95="N/A","N/A",IF(C95&gt;15,"No",IF(C95&lt;-15,"No","Yes")))</f>
        <v>N/A</v>
      </c>
      <c r="E95" s="8">
        <v>100</v>
      </c>
      <c r="F95" s="9" t="str">
        <f>IF($B95="N/A","N/A",IF(E95&gt;15,"No",IF(E95&lt;-15,"No","Yes")))</f>
        <v>N/A</v>
      </c>
      <c r="G95" s="8">
        <v>100</v>
      </c>
      <c r="H95" s="9" t="str">
        <f>IF($B95="N/A","N/A",IF(G95&gt;15,"No",IF(G95&lt;-15,"No","Yes")))</f>
        <v>N/A</v>
      </c>
      <c r="I95" s="10">
        <v>0</v>
      </c>
      <c r="J95" s="10">
        <v>0</v>
      </c>
      <c r="K95" s="9" t="str">
        <f t="shared" si="18"/>
        <v>Yes</v>
      </c>
    </row>
    <row r="96" spans="1:11" x14ac:dyDescent="0.2">
      <c r="A96" s="81" t="s">
        <v>905</v>
      </c>
      <c r="B96" s="34" t="s">
        <v>217</v>
      </c>
      <c r="C96" s="80">
        <v>99.354582026000003</v>
      </c>
      <c r="D96" s="9" t="str">
        <f>IF($B96="N/A","N/A",IF(C96&gt;15,"No",IF(C96&lt;-15,"No","Yes")))</f>
        <v>N/A</v>
      </c>
      <c r="E96" s="8">
        <v>99.357788979999995</v>
      </c>
      <c r="F96" s="9" t="str">
        <f>IF($B96="N/A","N/A",IF(E96&gt;15,"No",IF(E96&lt;-15,"No","Yes")))</f>
        <v>N/A</v>
      </c>
      <c r="G96" s="8">
        <v>99.295521745000002</v>
      </c>
      <c r="H96" s="9" t="str">
        <f>IF($B96="N/A","N/A",IF(G96&gt;15,"No",IF(G96&lt;-15,"No","Yes")))</f>
        <v>N/A</v>
      </c>
      <c r="I96" s="10">
        <v>3.2000000000000002E-3</v>
      </c>
      <c r="J96" s="10">
        <v>-6.3E-2</v>
      </c>
      <c r="K96" s="9" t="str">
        <f t="shared" si="18"/>
        <v>Yes</v>
      </c>
    </row>
    <row r="97" spans="1:11" x14ac:dyDescent="0.2">
      <c r="A97" s="81" t="s">
        <v>906</v>
      </c>
      <c r="B97" s="34" t="s">
        <v>217</v>
      </c>
      <c r="C97" s="80">
        <v>99.453588432000004</v>
      </c>
      <c r="D97" s="9" t="str">
        <f>IF($B97="N/A","N/A",IF(C97&gt;15,"No",IF(C97&lt;-15,"No","Yes")))</f>
        <v>N/A</v>
      </c>
      <c r="E97" s="8">
        <v>99.459934564999998</v>
      </c>
      <c r="F97" s="9" t="str">
        <f>IF($B97="N/A","N/A",IF(E97&gt;15,"No",IF(E97&lt;-15,"No","Yes")))</f>
        <v>N/A</v>
      </c>
      <c r="G97" s="8">
        <v>99.402639652999994</v>
      </c>
      <c r="H97" s="9" t="str">
        <f>IF($B97="N/A","N/A",IF(G97&gt;15,"No",IF(G97&lt;-15,"No","Yes")))</f>
        <v>N/A</v>
      </c>
      <c r="I97" s="10">
        <v>6.4000000000000003E-3</v>
      </c>
      <c r="J97" s="10">
        <v>-5.8000000000000003E-2</v>
      </c>
      <c r="K97" s="9" t="str">
        <f t="shared" si="18"/>
        <v>Yes</v>
      </c>
    </row>
    <row r="98" spans="1:11" x14ac:dyDescent="0.2">
      <c r="A98" s="81" t="s">
        <v>43</v>
      </c>
      <c r="B98" s="34" t="s">
        <v>227</v>
      </c>
      <c r="C98" s="80">
        <v>98.44336054</v>
      </c>
      <c r="D98" s="9" t="str">
        <f>IF($B98="N/A","N/A",IF(C98&gt;100,"No",IF(C98&lt;98,"No","Yes")))</f>
        <v>Yes</v>
      </c>
      <c r="E98" s="8">
        <v>98.216756606000004</v>
      </c>
      <c r="F98" s="9" t="str">
        <f>IF($B98="N/A","N/A",IF(E98&gt;100,"No",IF(E98&lt;98,"No","Yes")))</f>
        <v>Yes</v>
      </c>
      <c r="G98" s="8">
        <v>98.220362351000006</v>
      </c>
      <c r="H98" s="9" t="str">
        <f>IF($B98="N/A","N/A",IF(G98&gt;100,"No",IF(G98&lt;98,"No","Yes")))</f>
        <v>Yes</v>
      </c>
      <c r="I98" s="10">
        <v>-0.23</v>
      </c>
      <c r="J98" s="10">
        <v>3.7000000000000002E-3</v>
      </c>
      <c r="K98" s="9" t="str">
        <f t="shared" si="18"/>
        <v>Yes</v>
      </c>
    </row>
    <row r="99" spans="1:11" x14ac:dyDescent="0.2">
      <c r="A99" s="81" t="s">
        <v>44</v>
      </c>
      <c r="B99" s="34" t="s">
        <v>217</v>
      </c>
      <c r="C99" s="80">
        <v>30.896615954000001</v>
      </c>
      <c r="D99" s="9" t="str">
        <f>IF($B99="N/A","N/A",IF(C99&gt;15,"No",IF(C99&lt;-15,"No","Yes")))</f>
        <v>N/A</v>
      </c>
      <c r="E99" s="8">
        <v>28.380662434000001</v>
      </c>
      <c r="F99" s="9" t="str">
        <f>IF($B99="N/A","N/A",IF(E99&gt;15,"No",IF(E99&lt;-15,"No","Yes")))</f>
        <v>N/A</v>
      </c>
      <c r="G99" s="8">
        <v>26.913629505999999</v>
      </c>
      <c r="H99" s="9" t="str">
        <f>IF($B99="N/A","N/A",IF(G99&gt;15,"No",IF(G99&lt;-15,"No","Yes")))</f>
        <v>N/A</v>
      </c>
      <c r="I99" s="10">
        <v>-8.14</v>
      </c>
      <c r="J99" s="10">
        <v>-5.17</v>
      </c>
      <c r="K99" s="9" t="str">
        <f t="shared" si="18"/>
        <v>Yes</v>
      </c>
    </row>
    <row r="100" spans="1:11" x14ac:dyDescent="0.2">
      <c r="A100" s="81" t="s">
        <v>45</v>
      </c>
      <c r="B100" s="34" t="s">
        <v>217</v>
      </c>
      <c r="C100" s="80">
        <v>69.103384046000002</v>
      </c>
      <c r="D100" s="9" t="str">
        <f>IF($B100="N/A","N/A",IF(C100&gt;15,"No",IF(C100&lt;-15,"No","Yes")))</f>
        <v>N/A</v>
      </c>
      <c r="E100" s="8">
        <v>71.619285399999995</v>
      </c>
      <c r="F100" s="9" t="str">
        <f>IF($B100="N/A","N/A",IF(E100&gt;15,"No",IF(E100&lt;-15,"No","Yes")))</f>
        <v>N/A</v>
      </c>
      <c r="G100" s="8">
        <v>73.086370493999993</v>
      </c>
      <c r="H100" s="9" t="str">
        <f>IF($B100="N/A","N/A",IF(G100&gt;15,"No",IF(G100&lt;-15,"No","Yes")))</f>
        <v>N/A</v>
      </c>
      <c r="I100" s="10">
        <v>3.641</v>
      </c>
      <c r="J100" s="10">
        <v>2.048</v>
      </c>
      <c r="K100" s="9" t="str">
        <f t="shared" si="18"/>
        <v>Yes</v>
      </c>
    </row>
    <row r="101" spans="1:11" x14ac:dyDescent="0.2">
      <c r="A101" s="81" t="s">
        <v>359</v>
      </c>
      <c r="B101" s="34" t="s">
        <v>217</v>
      </c>
      <c r="C101" s="80" t="s">
        <v>217</v>
      </c>
      <c r="D101" s="9" t="str">
        <f>IF($B101="N/A","N/A",IF(C101&gt;15,"No",IF(C101&lt;-15,"No","Yes")))</f>
        <v>N/A</v>
      </c>
      <c r="E101" s="8" t="s">
        <v>217</v>
      </c>
      <c r="F101" s="9" t="str">
        <f>IF($B101="N/A","N/A",IF(E101&gt;15,"No",IF(E101&lt;-15,"No","Yes")))</f>
        <v>N/A</v>
      </c>
      <c r="G101" s="8">
        <v>100</v>
      </c>
      <c r="H101" s="9" t="str">
        <f>IF($B101="N/A","N/A",IF(G101&gt;15,"No",IF(G101&lt;-15,"No","Yes")))</f>
        <v>N/A</v>
      </c>
      <c r="I101" s="10" t="s">
        <v>217</v>
      </c>
      <c r="J101" s="10" t="s">
        <v>217</v>
      </c>
      <c r="K101" s="9" t="str">
        <f t="shared" si="18"/>
        <v>N/A</v>
      </c>
    </row>
    <row r="102" spans="1:11" x14ac:dyDescent="0.2">
      <c r="A102" s="81" t="s">
        <v>46</v>
      </c>
      <c r="B102" s="34" t="s">
        <v>217</v>
      </c>
      <c r="C102" s="80">
        <v>0</v>
      </c>
      <c r="D102" s="9" t="str">
        <f>IF($B102="N/A","N/A",IF(C102&gt;15,"No",IF(C102&lt;-15,"No","Yes")))</f>
        <v>N/A</v>
      </c>
      <c r="E102" s="8">
        <v>0</v>
      </c>
      <c r="F102" s="9" t="str">
        <f>IF($B102="N/A","N/A",IF(E102&gt;15,"No",IF(E102&lt;-15,"No","Yes")))</f>
        <v>N/A</v>
      </c>
      <c r="G102" s="8">
        <v>0</v>
      </c>
      <c r="H102" s="9" t="str">
        <f>IF($B102="N/A","N/A",IF(G102&gt;15,"No",IF(G102&lt;-15,"No","Yes")))</f>
        <v>N/A</v>
      </c>
      <c r="I102" s="10" t="s">
        <v>1743</v>
      </c>
      <c r="J102" s="10" t="s">
        <v>1743</v>
      </c>
      <c r="K102" s="9" t="str">
        <f t="shared" si="18"/>
        <v>N/A</v>
      </c>
    </row>
    <row r="103" spans="1:11" x14ac:dyDescent="0.2">
      <c r="A103" s="81" t="s">
        <v>47</v>
      </c>
      <c r="B103" s="34" t="s">
        <v>217</v>
      </c>
      <c r="C103" s="80">
        <v>0</v>
      </c>
      <c r="D103" s="9" t="str">
        <f>IF($B103="N/A","N/A",IF(C103&gt;15,"No",IF(C103&lt;-15,"No","Yes")))</f>
        <v>N/A</v>
      </c>
      <c r="E103" s="8">
        <v>0</v>
      </c>
      <c r="F103" s="9" t="str">
        <f>IF($B103="N/A","N/A",IF(E103&gt;15,"No",IF(E103&lt;-15,"No","Yes")))</f>
        <v>N/A</v>
      </c>
      <c r="G103" s="8">
        <v>0</v>
      </c>
      <c r="H103" s="9" t="str">
        <f>IF($B103="N/A","N/A",IF(G103&gt;15,"No",IF(G103&lt;-15,"No","Yes")))</f>
        <v>N/A</v>
      </c>
      <c r="I103" s="10" t="s">
        <v>1743</v>
      </c>
      <c r="J103" s="10" t="s">
        <v>1743</v>
      </c>
      <c r="K103" s="9" t="str">
        <f t="shared" si="18"/>
        <v>N/A</v>
      </c>
    </row>
    <row r="104" spans="1:11" x14ac:dyDescent="0.2">
      <c r="A104" s="81" t="s">
        <v>33</v>
      </c>
      <c r="B104" s="34" t="s">
        <v>227</v>
      </c>
      <c r="C104" s="80">
        <v>100</v>
      </c>
      <c r="D104" s="9" t="str">
        <f>IF($B104="N/A","N/A",IF(C104&gt;100,"No",IF(C104&lt;98,"No","Yes")))</f>
        <v>Yes</v>
      </c>
      <c r="E104" s="8">
        <v>100</v>
      </c>
      <c r="F104" s="9" t="str">
        <f>IF($B104="N/A","N/A",IF(E104&gt;100,"No",IF(E104&lt;98,"No","Yes")))</f>
        <v>Yes</v>
      </c>
      <c r="G104" s="8">
        <v>100</v>
      </c>
      <c r="H104" s="9" t="str">
        <f>IF($B104="N/A","N/A",IF(G104&gt;100,"No",IF(G104&lt;98,"No","Yes")))</f>
        <v>Yes</v>
      </c>
      <c r="I104" s="10">
        <v>0</v>
      </c>
      <c r="J104" s="10">
        <v>0</v>
      </c>
      <c r="K104" s="9" t="str">
        <f t="shared" si="18"/>
        <v>Yes</v>
      </c>
    </row>
    <row r="105" spans="1:11" ht="25.5" x14ac:dyDescent="0.2">
      <c r="A105" s="81" t="s">
        <v>48</v>
      </c>
      <c r="B105" s="59" t="s">
        <v>227</v>
      </c>
      <c r="C105" s="80">
        <v>100</v>
      </c>
      <c r="D105" s="9" t="str">
        <f>IF($B105="N/A","N/A",IF(C105&gt;100,"No",IF(C105&lt;98,"No","Yes")))</f>
        <v>Yes</v>
      </c>
      <c r="E105" s="8">
        <v>100</v>
      </c>
      <c r="F105" s="9" t="str">
        <f>IF($B105="N/A","N/A",IF(E105&gt;100,"No",IF(E105&lt;98,"No","Yes")))</f>
        <v>Yes</v>
      </c>
      <c r="G105" s="8">
        <v>100</v>
      </c>
      <c r="H105" s="9" t="str">
        <f>IF($B105="N/A","N/A",IF(G105&gt;100,"No",IF(G105&lt;98,"No","Yes")))</f>
        <v>Yes</v>
      </c>
      <c r="I105" s="10">
        <v>0</v>
      </c>
      <c r="J105" s="10">
        <v>0</v>
      </c>
      <c r="K105" s="9" t="str">
        <f t="shared" si="18"/>
        <v>Yes</v>
      </c>
    </row>
    <row r="106" spans="1:11" x14ac:dyDescent="0.2">
      <c r="A106" s="81" t="s">
        <v>49</v>
      </c>
      <c r="B106" s="59" t="s">
        <v>217</v>
      </c>
      <c r="C106" s="80">
        <v>100</v>
      </c>
      <c r="D106" s="9" t="str">
        <f>IF($B106="N/A","N/A",IF(C106&gt;15,"No",IF(C106&lt;-15,"No","Yes")))</f>
        <v>N/A</v>
      </c>
      <c r="E106" s="8">
        <v>100</v>
      </c>
      <c r="F106" s="9" t="str">
        <f>IF($B106="N/A","N/A",IF(E106&gt;15,"No",IF(E106&lt;-15,"No","Yes")))</f>
        <v>N/A</v>
      </c>
      <c r="G106" s="8">
        <v>100</v>
      </c>
      <c r="H106" s="9" t="str">
        <f>IF($B106="N/A","N/A",IF(G106&gt;15,"No",IF(G106&lt;-15,"No","Yes")))</f>
        <v>N/A</v>
      </c>
      <c r="I106" s="10">
        <v>0</v>
      </c>
      <c r="J106" s="10">
        <v>0</v>
      </c>
      <c r="K106" s="9" t="str">
        <f>IF(J106="Div by 0", "N/A", IF(J106="N/A","N/A", IF(J106&gt;30, "No", IF(J106&lt;-30, "No", "Yes"))))</f>
        <v>Yes</v>
      </c>
    </row>
    <row r="107" spans="1:11" x14ac:dyDescent="0.2">
      <c r="A107" s="81" t="s">
        <v>907</v>
      </c>
      <c r="B107" s="34" t="s">
        <v>217</v>
      </c>
      <c r="C107" s="90">
        <v>72.876688833000003</v>
      </c>
      <c r="D107" s="9" t="str">
        <f t="shared" ref="D107:D130" si="19">IF($B107="N/A","N/A",IF(C107&gt;15,"No",IF(C107&lt;-15,"No","Yes")))</f>
        <v>N/A</v>
      </c>
      <c r="E107" s="9">
        <v>72.179112476</v>
      </c>
      <c r="F107" s="9" t="str">
        <f t="shared" ref="F107:F130" si="20">IF($B107="N/A","N/A",IF(E107&gt;15,"No",IF(E107&lt;-15,"No","Yes")))</f>
        <v>N/A</v>
      </c>
      <c r="G107" s="8">
        <v>72.720229238000002</v>
      </c>
      <c r="H107" s="9" t="str">
        <f t="shared" ref="H107:H130" si="21">IF($B107="N/A","N/A",IF(G107&gt;15,"No",IF(G107&lt;-15,"No","Yes")))</f>
        <v>N/A</v>
      </c>
      <c r="I107" s="10">
        <v>-0.95699999999999996</v>
      </c>
      <c r="J107" s="10">
        <v>0.74970000000000003</v>
      </c>
      <c r="K107" s="9" t="str">
        <f t="shared" ref="K107:K130" si="22">IF(J107="Div by 0", "N/A", IF(J107="N/A","N/A", IF(J107&gt;30, "No", IF(J107&lt;-30, "No", "Yes"))))</f>
        <v>Yes</v>
      </c>
    </row>
    <row r="108" spans="1:11" x14ac:dyDescent="0.2">
      <c r="A108" s="81" t="s">
        <v>908</v>
      </c>
      <c r="B108" s="34" t="s">
        <v>217</v>
      </c>
      <c r="C108" s="90">
        <v>9.9333830170000006</v>
      </c>
      <c r="D108" s="34" t="s">
        <v>217</v>
      </c>
      <c r="E108" s="9">
        <v>10.456749697999999</v>
      </c>
      <c r="F108" s="34" t="s">
        <v>217</v>
      </c>
      <c r="G108" s="8">
        <v>10.26975406</v>
      </c>
      <c r="H108" s="34" t="s">
        <v>217</v>
      </c>
      <c r="I108" s="10">
        <v>5.2690000000000001</v>
      </c>
      <c r="J108" s="10">
        <v>-1.79</v>
      </c>
      <c r="K108" s="9" t="str">
        <f t="shared" si="22"/>
        <v>Yes</v>
      </c>
    </row>
    <row r="109" spans="1:11" x14ac:dyDescent="0.2">
      <c r="A109" s="81" t="s">
        <v>909</v>
      </c>
      <c r="B109" s="34" t="s">
        <v>217</v>
      </c>
      <c r="C109" s="90">
        <v>0</v>
      </c>
      <c r="D109" s="9" t="str">
        <f t="shared" si="19"/>
        <v>N/A</v>
      </c>
      <c r="E109" s="9">
        <v>0</v>
      </c>
      <c r="F109" s="9" t="str">
        <f t="shared" si="20"/>
        <v>N/A</v>
      </c>
      <c r="G109" s="8">
        <v>0</v>
      </c>
      <c r="H109" s="9" t="str">
        <f t="shared" si="21"/>
        <v>N/A</v>
      </c>
      <c r="I109" s="10" t="s">
        <v>1743</v>
      </c>
      <c r="J109" s="10" t="s">
        <v>1743</v>
      </c>
      <c r="K109" s="9" t="str">
        <f t="shared" si="22"/>
        <v>N/A</v>
      </c>
    </row>
    <row r="110" spans="1:11" x14ac:dyDescent="0.2">
      <c r="A110" s="81" t="s">
        <v>910</v>
      </c>
      <c r="B110" s="34" t="s">
        <v>217</v>
      </c>
      <c r="C110" s="90">
        <v>0.38294045069999999</v>
      </c>
      <c r="D110" s="9" t="str">
        <f t="shared" si="19"/>
        <v>N/A</v>
      </c>
      <c r="E110" s="9">
        <v>0.38885695999999997</v>
      </c>
      <c r="F110" s="9" t="str">
        <f t="shared" si="20"/>
        <v>N/A</v>
      </c>
      <c r="G110" s="8">
        <v>0.39701306089999999</v>
      </c>
      <c r="H110" s="9" t="str">
        <f t="shared" si="21"/>
        <v>N/A</v>
      </c>
      <c r="I110" s="10">
        <v>1.5449999999999999</v>
      </c>
      <c r="J110" s="10">
        <v>2.097</v>
      </c>
      <c r="K110" s="9" t="str">
        <f t="shared" si="22"/>
        <v>Yes</v>
      </c>
    </row>
    <row r="111" spans="1:11" x14ac:dyDescent="0.2">
      <c r="A111" s="81" t="s">
        <v>911</v>
      </c>
      <c r="B111" s="34" t="s">
        <v>217</v>
      </c>
      <c r="C111" s="90">
        <v>0</v>
      </c>
      <c r="D111" s="9" t="str">
        <f t="shared" si="19"/>
        <v>N/A</v>
      </c>
      <c r="E111" s="9">
        <v>0</v>
      </c>
      <c r="F111" s="9" t="str">
        <f t="shared" si="20"/>
        <v>N/A</v>
      </c>
      <c r="G111" s="8">
        <v>0</v>
      </c>
      <c r="H111" s="9" t="str">
        <f t="shared" si="21"/>
        <v>N/A</v>
      </c>
      <c r="I111" s="10" t="s">
        <v>1743</v>
      </c>
      <c r="J111" s="10" t="s">
        <v>1743</v>
      </c>
      <c r="K111" s="9" t="str">
        <f t="shared" si="22"/>
        <v>N/A</v>
      </c>
    </row>
    <row r="112" spans="1:11" x14ac:dyDescent="0.2">
      <c r="A112" s="81" t="s">
        <v>912</v>
      </c>
      <c r="B112" s="34" t="s">
        <v>217</v>
      </c>
      <c r="C112" s="90">
        <v>2.7203156015999999</v>
      </c>
      <c r="D112" s="9" t="str">
        <f t="shared" si="19"/>
        <v>N/A</v>
      </c>
      <c r="E112" s="9">
        <v>2.7285947153999999</v>
      </c>
      <c r="F112" s="9" t="str">
        <f t="shared" si="20"/>
        <v>N/A</v>
      </c>
      <c r="G112" s="8">
        <v>2.6172115011999999</v>
      </c>
      <c r="H112" s="9" t="str">
        <f t="shared" si="21"/>
        <v>N/A</v>
      </c>
      <c r="I112" s="10">
        <v>0.30430000000000001</v>
      </c>
      <c r="J112" s="10">
        <v>-4.08</v>
      </c>
      <c r="K112" s="9" t="str">
        <f t="shared" si="22"/>
        <v>Yes</v>
      </c>
    </row>
    <row r="113" spans="1:11" x14ac:dyDescent="0.2">
      <c r="A113" s="81" t="s">
        <v>913</v>
      </c>
      <c r="B113" s="34" t="s">
        <v>217</v>
      </c>
      <c r="C113" s="90">
        <v>1.1452932000000001E-2</v>
      </c>
      <c r="D113" s="9" t="str">
        <f t="shared" si="19"/>
        <v>N/A</v>
      </c>
      <c r="E113" s="9">
        <v>5.3841732900000001E-2</v>
      </c>
      <c r="F113" s="9" t="str">
        <f t="shared" si="20"/>
        <v>N/A</v>
      </c>
      <c r="G113" s="8">
        <v>3.59902852E-2</v>
      </c>
      <c r="H113" s="9" t="str">
        <f t="shared" si="21"/>
        <v>N/A</v>
      </c>
      <c r="I113" s="10">
        <v>370.1</v>
      </c>
      <c r="J113" s="10">
        <v>-33.200000000000003</v>
      </c>
      <c r="K113" s="9" t="str">
        <f t="shared" si="22"/>
        <v>No</v>
      </c>
    </row>
    <row r="114" spans="1:11" x14ac:dyDescent="0.2">
      <c r="A114" s="81" t="s">
        <v>914</v>
      </c>
      <c r="B114" s="34" t="s">
        <v>217</v>
      </c>
      <c r="C114" s="90">
        <v>3.2753214283999998</v>
      </c>
      <c r="D114" s="9" t="str">
        <f t="shared" si="19"/>
        <v>N/A</v>
      </c>
      <c r="E114" s="9">
        <v>3.8073212485000001</v>
      </c>
      <c r="F114" s="9" t="str">
        <f t="shared" si="20"/>
        <v>N/A</v>
      </c>
      <c r="G114" s="8">
        <v>3.9402489998000001</v>
      </c>
      <c r="H114" s="9" t="str">
        <f t="shared" si="21"/>
        <v>N/A</v>
      </c>
      <c r="I114" s="10">
        <v>16.239999999999998</v>
      </c>
      <c r="J114" s="10">
        <v>3.4910000000000001</v>
      </c>
      <c r="K114" s="9" t="str">
        <f t="shared" si="22"/>
        <v>Yes</v>
      </c>
    </row>
    <row r="115" spans="1:11" x14ac:dyDescent="0.2">
      <c r="A115" s="81" t="s">
        <v>915</v>
      </c>
      <c r="B115" s="34" t="s">
        <v>217</v>
      </c>
      <c r="C115" s="90">
        <v>0</v>
      </c>
      <c r="D115" s="9" t="str">
        <f t="shared" si="19"/>
        <v>N/A</v>
      </c>
      <c r="E115" s="9">
        <v>0</v>
      </c>
      <c r="F115" s="9" t="str">
        <f t="shared" si="20"/>
        <v>N/A</v>
      </c>
      <c r="G115" s="8">
        <v>0</v>
      </c>
      <c r="H115" s="9" t="str">
        <f t="shared" si="21"/>
        <v>N/A</v>
      </c>
      <c r="I115" s="10" t="s">
        <v>1743</v>
      </c>
      <c r="J115" s="10" t="s">
        <v>1743</v>
      </c>
      <c r="K115" s="9" t="str">
        <f t="shared" si="22"/>
        <v>N/A</v>
      </c>
    </row>
    <row r="116" spans="1:11" x14ac:dyDescent="0.2">
      <c r="A116" s="81" t="s">
        <v>916</v>
      </c>
      <c r="B116" s="34" t="s">
        <v>217</v>
      </c>
      <c r="C116" s="90">
        <v>2.2304449327999998</v>
      </c>
      <c r="D116" s="9" t="str">
        <f t="shared" si="19"/>
        <v>N/A</v>
      </c>
      <c r="E116" s="9">
        <v>2.1318360592999999</v>
      </c>
      <c r="F116" s="9" t="str">
        <f t="shared" si="20"/>
        <v>N/A</v>
      </c>
      <c r="G116" s="8">
        <v>1.9124738663</v>
      </c>
      <c r="H116" s="9" t="str">
        <f t="shared" si="21"/>
        <v>N/A</v>
      </c>
      <c r="I116" s="10">
        <v>-4.42</v>
      </c>
      <c r="J116" s="10">
        <v>-10.3</v>
      </c>
      <c r="K116" s="9" t="str">
        <f t="shared" si="22"/>
        <v>Yes</v>
      </c>
    </row>
    <row r="117" spans="1:11" x14ac:dyDescent="0.2">
      <c r="A117" s="81" t="s">
        <v>917</v>
      </c>
      <c r="B117" s="34" t="s">
        <v>217</v>
      </c>
      <c r="C117" s="90">
        <v>0.21803994199999999</v>
      </c>
      <c r="D117" s="9" t="str">
        <f t="shared" si="19"/>
        <v>N/A</v>
      </c>
      <c r="E117" s="9">
        <v>0.230246271</v>
      </c>
      <c r="F117" s="9" t="str">
        <f t="shared" si="20"/>
        <v>N/A</v>
      </c>
      <c r="G117" s="8">
        <v>0.27214153400000002</v>
      </c>
      <c r="H117" s="9" t="str">
        <f t="shared" si="21"/>
        <v>N/A</v>
      </c>
      <c r="I117" s="10">
        <v>5.5979999999999999</v>
      </c>
      <c r="J117" s="10">
        <v>18.2</v>
      </c>
      <c r="K117" s="9" t="str">
        <f t="shared" si="22"/>
        <v>Yes</v>
      </c>
    </row>
    <row r="118" spans="1:11" x14ac:dyDescent="0.2">
      <c r="A118" s="81" t="s">
        <v>918</v>
      </c>
      <c r="B118" s="34" t="s">
        <v>217</v>
      </c>
      <c r="C118" s="90">
        <v>1.0948677295</v>
      </c>
      <c r="D118" s="9" t="str">
        <f t="shared" si="19"/>
        <v>N/A</v>
      </c>
      <c r="E118" s="9">
        <v>1.1160527107</v>
      </c>
      <c r="F118" s="9" t="str">
        <f t="shared" si="20"/>
        <v>N/A</v>
      </c>
      <c r="G118" s="8">
        <v>1.0946748122000001</v>
      </c>
      <c r="H118" s="9" t="str">
        <f t="shared" si="21"/>
        <v>N/A</v>
      </c>
      <c r="I118" s="10">
        <v>1.9350000000000001</v>
      </c>
      <c r="J118" s="10">
        <v>-1.92</v>
      </c>
      <c r="K118" s="9" t="str">
        <f t="shared" si="22"/>
        <v>Yes</v>
      </c>
    </row>
    <row r="119" spans="1:11" x14ac:dyDescent="0.2">
      <c r="A119" s="81" t="s">
        <v>919</v>
      </c>
      <c r="B119" s="34" t="s">
        <v>217</v>
      </c>
      <c r="C119" s="90">
        <v>17.18992815</v>
      </c>
      <c r="D119" s="9" t="str">
        <f t="shared" si="19"/>
        <v>N/A</v>
      </c>
      <c r="E119" s="9">
        <v>17.364137827</v>
      </c>
      <c r="F119" s="9" t="str">
        <f t="shared" si="20"/>
        <v>N/A</v>
      </c>
      <c r="G119" s="8">
        <v>17.010016702000001</v>
      </c>
      <c r="H119" s="9" t="str">
        <f t="shared" si="21"/>
        <v>N/A</v>
      </c>
      <c r="I119" s="10">
        <v>1.0129999999999999</v>
      </c>
      <c r="J119" s="10">
        <v>-2.04</v>
      </c>
      <c r="K119" s="9" t="str">
        <f t="shared" si="22"/>
        <v>Yes</v>
      </c>
    </row>
    <row r="120" spans="1:11" x14ac:dyDescent="0.2">
      <c r="A120" s="81" t="s">
        <v>920</v>
      </c>
      <c r="B120" s="34" t="s">
        <v>217</v>
      </c>
      <c r="C120" s="90">
        <v>15.51796292</v>
      </c>
      <c r="D120" s="9" t="str">
        <f t="shared" si="19"/>
        <v>N/A</v>
      </c>
      <c r="E120" s="9">
        <v>14.870595766999999</v>
      </c>
      <c r="F120" s="9" t="str">
        <f t="shared" si="20"/>
        <v>N/A</v>
      </c>
      <c r="G120" s="8">
        <v>13.905790974</v>
      </c>
      <c r="H120" s="9" t="str">
        <f t="shared" si="21"/>
        <v>N/A</v>
      </c>
      <c r="I120" s="10">
        <v>-4.17</v>
      </c>
      <c r="J120" s="10">
        <v>-6.49</v>
      </c>
      <c r="K120" s="9" t="str">
        <f t="shared" si="22"/>
        <v>Yes</v>
      </c>
    </row>
    <row r="121" spans="1:11" x14ac:dyDescent="0.2">
      <c r="A121" s="81" t="s">
        <v>921</v>
      </c>
      <c r="B121" s="34" t="s">
        <v>217</v>
      </c>
      <c r="C121" s="90">
        <v>0</v>
      </c>
      <c r="D121" s="9" t="str">
        <f t="shared" si="19"/>
        <v>N/A</v>
      </c>
      <c r="E121" s="9">
        <v>0</v>
      </c>
      <c r="F121" s="9" t="str">
        <f t="shared" si="20"/>
        <v>N/A</v>
      </c>
      <c r="G121" s="8">
        <v>0</v>
      </c>
      <c r="H121" s="9" t="str">
        <f t="shared" si="21"/>
        <v>N/A</v>
      </c>
      <c r="I121" s="10" t="s">
        <v>1743</v>
      </c>
      <c r="J121" s="10" t="s">
        <v>1743</v>
      </c>
      <c r="K121" s="9" t="str">
        <f t="shared" si="22"/>
        <v>N/A</v>
      </c>
    </row>
    <row r="122" spans="1:11" x14ac:dyDescent="0.2">
      <c r="A122" s="81" t="s">
        <v>922</v>
      </c>
      <c r="B122" s="34" t="s">
        <v>217</v>
      </c>
      <c r="C122" s="90">
        <v>0</v>
      </c>
      <c r="D122" s="9" t="str">
        <f t="shared" si="19"/>
        <v>N/A</v>
      </c>
      <c r="E122" s="9">
        <v>0</v>
      </c>
      <c r="F122" s="9" t="str">
        <f t="shared" si="20"/>
        <v>N/A</v>
      </c>
      <c r="G122" s="8">
        <v>0</v>
      </c>
      <c r="H122" s="9" t="str">
        <f t="shared" si="21"/>
        <v>N/A</v>
      </c>
      <c r="I122" s="10" t="s">
        <v>1743</v>
      </c>
      <c r="J122" s="10" t="s">
        <v>1743</v>
      </c>
      <c r="K122" s="9" t="str">
        <f t="shared" si="22"/>
        <v>N/A</v>
      </c>
    </row>
    <row r="123" spans="1:11" x14ac:dyDescent="0.2">
      <c r="A123" s="81" t="s">
        <v>923</v>
      </c>
      <c r="B123" s="34" t="s">
        <v>217</v>
      </c>
      <c r="C123" s="90">
        <v>0.73928404520000002</v>
      </c>
      <c r="D123" s="9" t="str">
        <f t="shared" si="19"/>
        <v>N/A</v>
      </c>
      <c r="E123" s="9">
        <v>1.3887383342999999</v>
      </c>
      <c r="F123" s="9" t="str">
        <f t="shared" si="20"/>
        <v>N/A</v>
      </c>
      <c r="G123" s="8">
        <v>2.0743537911000001</v>
      </c>
      <c r="H123" s="9" t="str">
        <f t="shared" si="21"/>
        <v>N/A</v>
      </c>
      <c r="I123" s="10">
        <v>87.85</v>
      </c>
      <c r="J123" s="10">
        <v>49.37</v>
      </c>
      <c r="K123" s="9" t="str">
        <f t="shared" si="22"/>
        <v>No</v>
      </c>
    </row>
    <row r="124" spans="1:11" x14ac:dyDescent="0.2">
      <c r="A124" s="81" t="s">
        <v>924</v>
      </c>
      <c r="B124" s="34" t="s">
        <v>217</v>
      </c>
      <c r="C124" s="90">
        <v>0</v>
      </c>
      <c r="D124" s="9" t="str">
        <f t="shared" si="19"/>
        <v>N/A</v>
      </c>
      <c r="E124" s="9">
        <v>0</v>
      </c>
      <c r="F124" s="9" t="str">
        <f t="shared" si="20"/>
        <v>N/A</v>
      </c>
      <c r="G124" s="8">
        <v>0</v>
      </c>
      <c r="H124" s="9" t="str">
        <f t="shared" si="21"/>
        <v>N/A</v>
      </c>
      <c r="I124" s="10" t="s">
        <v>1743</v>
      </c>
      <c r="J124" s="10" t="s">
        <v>1743</v>
      </c>
      <c r="K124" s="9" t="str">
        <f t="shared" si="22"/>
        <v>N/A</v>
      </c>
    </row>
    <row r="125" spans="1:11" x14ac:dyDescent="0.2">
      <c r="A125" s="81" t="s">
        <v>925</v>
      </c>
      <c r="B125" s="34" t="s">
        <v>217</v>
      </c>
      <c r="C125" s="90">
        <v>0.54860086969999999</v>
      </c>
      <c r="D125" s="9" t="str">
        <f t="shared" si="19"/>
        <v>N/A</v>
      </c>
      <c r="E125" s="9">
        <v>0.73241118930000004</v>
      </c>
      <c r="F125" s="9" t="str">
        <f t="shared" si="20"/>
        <v>N/A</v>
      </c>
      <c r="G125" s="8">
        <v>0.66202780569999997</v>
      </c>
      <c r="H125" s="9" t="str">
        <f t="shared" si="21"/>
        <v>N/A</v>
      </c>
      <c r="I125" s="10">
        <v>33.51</v>
      </c>
      <c r="J125" s="10">
        <v>-9.61</v>
      </c>
      <c r="K125" s="9" t="str">
        <f t="shared" si="22"/>
        <v>Yes</v>
      </c>
    </row>
    <row r="126" spans="1:11" x14ac:dyDescent="0.2">
      <c r="A126" s="81" t="s">
        <v>926</v>
      </c>
      <c r="B126" s="34" t="s">
        <v>217</v>
      </c>
      <c r="C126" s="90">
        <v>0</v>
      </c>
      <c r="D126" s="9" t="str">
        <f t="shared" si="19"/>
        <v>N/A</v>
      </c>
      <c r="E126" s="9">
        <v>0</v>
      </c>
      <c r="F126" s="9" t="str">
        <f t="shared" si="20"/>
        <v>N/A</v>
      </c>
      <c r="G126" s="8">
        <v>0</v>
      </c>
      <c r="H126" s="9" t="str">
        <f t="shared" si="21"/>
        <v>N/A</v>
      </c>
      <c r="I126" s="10" t="s">
        <v>1743</v>
      </c>
      <c r="J126" s="10" t="s">
        <v>1743</v>
      </c>
      <c r="K126" s="9" t="str">
        <f t="shared" si="22"/>
        <v>N/A</v>
      </c>
    </row>
    <row r="127" spans="1:11" x14ac:dyDescent="0.2">
      <c r="A127" s="81" t="s">
        <v>927</v>
      </c>
      <c r="B127" s="34" t="s">
        <v>217</v>
      </c>
      <c r="C127" s="90">
        <v>0</v>
      </c>
      <c r="D127" s="9" t="str">
        <f t="shared" si="19"/>
        <v>N/A</v>
      </c>
      <c r="E127" s="9">
        <v>0</v>
      </c>
      <c r="F127" s="9" t="str">
        <f t="shared" si="20"/>
        <v>N/A</v>
      </c>
      <c r="G127" s="8">
        <v>0</v>
      </c>
      <c r="H127" s="9" t="str">
        <f t="shared" si="21"/>
        <v>N/A</v>
      </c>
      <c r="I127" s="10" t="s">
        <v>1743</v>
      </c>
      <c r="J127" s="10" t="s">
        <v>1743</v>
      </c>
      <c r="K127" s="9" t="str">
        <f t="shared" si="22"/>
        <v>N/A</v>
      </c>
    </row>
    <row r="128" spans="1:11" x14ac:dyDescent="0.2">
      <c r="A128" s="81" t="s">
        <v>928</v>
      </c>
      <c r="B128" s="34" t="s">
        <v>217</v>
      </c>
      <c r="C128" s="90">
        <v>0</v>
      </c>
      <c r="D128" s="9" t="str">
        <f t="shared" si="19"/>
        <v>N/A</v>
      </c>
      <c r="E128" s="9">
        <v>0</v>
      </c>
      <c r="F128" s="9" t="str">
        <f t="shared" si="20"/>
        <v>N/A</v>
      </c>
      <c r="G128" s="8">
        <v>0</v>
      </c>
      <c r="H128" s="9" t="str">
        <f t="shared" si="21"/>
        <v>N/A</v>
      </c>
      <c r="I128" s="10" t="s">
        <v>1743</v>
      </c>
      <c r="J128" s="10" t="s">
        <v>1743</v>
      </c>
      <c r="K128" s="9" t="str">
        <f t="shared" si="22"/>
        <v>N/A</v>
      </c>
    </row>
    <row r="129" spans="1:11" x14ac:dyDescent="0.2">
      <c r="A129" s="81" t="s">
        <v>929</v>
      </c>
      <c r="B129" s="34" t="s">
        <v>217</v>
      </c>
      <c r="C129" s="90">
        <v>0</v>
      </c>
      <c r="D129" s="9" t="str">
        <f t="shared" si="19"/>
        <v>N/A</v>
      </c>
      <c r="E129" s="9">
        <v>0</v>
      </c>
      <c r="F129" s="9" t="str">
        <f t="shared" si="20"/>
        <v>N/A</v>
      </c>
      <c r="G129" s="8">
        <v>0</v>
      </c>
      <c r="H129" s="9" t="str">
        <f t="shared" si="21"/>
        <v>N/A</v>
      </c>
      <c r="I129" s="10" t="s">
        <v>1743</v>
      </c>
      <c r="J129" s="10" t="s">
        <v>1743</v>
      </c>
      <c r="K129" s="9" t="str">
        <f t="shared" si="22"/>
        <v>N/A</v>
      </c>
    </row>
    <row r="130" spans="1:11" x14ac:dyDescent="0.2">
      <c r="A130" s="81" t="s">
        <v>930</v>
      </c>
      <c r="B130" s="34" t="s">
        <v>217</v>
      </c>
      <c r="C130" s="90">
        <v>0.38408031599999998</v>
      </c>
      <c r="D130" s="9" t="str">
        <f t="shared" si="19"/>
        <v>N/A</v>
      </c>
      <c r="E130" s="9">
        <v>0.37239253639999997</v>
      </c>
      <c r="F130" s="9" t="str">
        <f t="shared" si="20"/>
        <v>N/A</v>
      </c>
      <c r="G130" s="8">
        <v>0.36784413100000002</v>
      </c>
      <c r="H130" s="9" t="str">
        <f t="shared" si="21"/>
        <v>N/A</v>
      </c>
      <c r="I130" s="10">
        <v>-3.04</v>
      </c>
      <c r="J130" s="10">
        <v>-1.22</v>
      </c>
      <c r="K130" s="9" t="str">
        <f t="shared" si="22"/>
        <v>Yes</v>
      </c>
    </row>
    <row r="131" spans="1:11" ht="12" customHeight="1" x14ac:dyDescent="0.2">
      <c r="A131" s="170" t="s">
        <v>1649</v>
      </c>
      <c r="B131" s="171"/>
      <c r="C131" s="171"/>
      <c r="D131" s="171"/>
      <c r="E131" s="171"/>
      <c r="F131" s="171"/>
      <c r="G131" s="171"/>
      <c r="H131" s="171"/>
      <c r="I131" s="171"/>
      <c r="J131" s="171"/>
      <c r="K131" s="172"/>
    </row>
    <row r="132" spans="1:11" x14ac:dyDescent="0.2">
      <c r="A132" s="167" t="s">
        <v>1647</v>
      </c>
      <c r="B132" s="168"/>
      <c r="C132" s="168"/>
      <c r="D132" s="168"/>
      <c r="E132" s="168"/>
      <c r="F132" s="168"/>
      <c r="G132" s="168"/>
      <c r="H132" s="168"/>
      <c r="I132" s="168"/>
      <c r="J132" s="168"/>
      <c r="K132" s="169"/>
    </row>
  </sheetData>
  <mergeCells count="5">
    <mergeCell ref="A1:K1"/>
    <mergeCell ref="A2:K2"/>
    <mergeCell ref="A4:K4"/>
    <mergeCell ref="A131:K131"/>
    <mergeCell ref="A132:K132"/>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9"/>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ht="13.5" customHeight="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79">
        <v>384618</v>
      </c>
      <c r="D6" s="9" t="str">
        <f>IF($B6="N/A","N/A",IF(C6&gt;15,"No",IF(C6&lt;-15,"No","Yes")))</f>
        <v>N/A</v>
      </c>
      <c r="E6" s="35">
        <v>398785</v>
      </c>
      <c r="F6" s="9" t="str">
        <f>IF($B6="N/A","N/A",IF(E6&gt;15,"No",IF(E6&lt;-15,"No","Yes")))</f>
        <v>N/A</v>
      </c>
      <c r="G6" s="35">
        <v>534187</v>
      </c>
      <c r="H6" s="9" t="str">
        <f>IF($B6="N/A","N/A",IF(G6&gt;15,"No",IF(G6&lt;-15,"No","Yes")))</f>
        <v>N/A</v>
      </c>
      <c r="I6" s="10">
        <v>3.6829999999999998</v>
      </c>
      <c r="J6" s="10">
        <v>33.950000000000003</v>
      </c>
      <c r="K6" s="9" t="str">
        <f t="shared" ref="K6:K13" si="0">IF(J6="Div by 0", "N/A", IF(J6="N/A","N/A", IF(J6&gt;30, "No", IF(J6&lt;-30, "No", "Yes"))))</f>
        <v>No</v>
      </c>
    </row>
    <row r="7" spans="1:11" x14ac:dyDescent="0.2">
      <c r="A7" s="81" t="s">
        <v>30</v>
      </c>
      <c r="B7" s="34" t="s">
        <v>250</v>
      </c>
      <c r="C7" s="80">
        <v>100</v>
      </c>
      <c r="D7" s="9" t="str">
        <f>IF($B7="N/A","N/A",IF(C7&gt;95,"Yes","No"))</f>
        <v>Yes</v>
      </c>
      <c r="E7" s="8">
        <v>100</v>
      </c>
      <c r="F7" s="9" t="str">
        <f>IF($B7="N/A","N/A",IF(E7&gt;95,"Yes","No"))</f>
        <v>Yes</v>
      </c>
      <c r="G7" s="8">
        <v>100</v>
      </c>
      <c r="H7" s="9" t="str">
        <f>IF($B7="N/A","N/A",IF(G7&gt;95,"Yes","No"))</f>
        <v>Yes</v>
      </c>
      <c r="I7" s="10">
        <v>0</v>
      </c>
      <c r="J7" s="10">
        <v>0</v>
      </c>
      <c r="K7" s="9" t="str">
        <f t="shared" si="0"/>
        <v>Yes</v>
      </c>
    </row>
    <row r="8" spans="1:11" x14ac:dyDescent="0.2">
      <c r="A8" s="81" t="s">
        <v>29</v>
      </c>
      <c r="B8" s="34" t="s">
        <v>221</v>
      </c>
      <c r="C8" s="80">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83">
        <v>33.977679152</v>
      </c>
      <c r="D9" s="9" t="str">
        <f t="shared" ref="D9:D17" si="1">IF($B9="N/A","N/A",IF(C9&gt;15,"No",IF(C9&lt;-15,"No","Yes")))</f>
        <v>N/A</v>
      </c>
      <c r="E9" s="36">
        <v>34.055400779999999</v>
      </c>
      <c r="F9" s="9" t="str">
        <f>IF($B9="N/A","N/A",IF(E9&gt;15,"No",IF(E9&lt;-15,"No","Yes")))</f>
        <v>N/A</v>
      </c>
      <c r="G9" s="36">
        <v>31.159861621000001</v>
      </c>
      <c r="H9" s="9" t="str">
        <f>IF($B9="N/A","N/A",IF(G9&gt;15,"No",IF(G9&lt;-15,"No","Yes")))</f>
        <v>N/A</v>
      </c>
      <c r="I9" s="10">
        <v>0.22869999999999999</v>
      </c>
      <c r="J9" s="10">
        <v>-8.5</v>
      </c>
      <c r="K9" s="9" t="str">
        <f t="shared" si="0"/>
        <v>Yes</v>
      </c>
    </row>
    <row r="10" spans="1:11" x14ac:dyDescent="0.2">
      <c r="A10" s="81" t="s">
        <v>16</v>
      </c>
      <c r="B10" s="34" t="s">
        <v>217</v>
      </c>
      <c r="C10" s="80">
        <v>1.4250503097</v>
      </c>
      <c r="D10" s="9" t="str">
        <f t="shared" si="1"/>
        <v>N/A</v>
      </c>
      <c r="E10" s="8">
        <v>1.9030304549999999</v>
      </c>
      <c r="F10" s="9" t="str">
        <f>IF($B10="N/A","N/A",IF(E10&gt;15,"No",IF(E10&lt;-15,"No","Yes")))</f>
        <v>N/A</v>
      </c>
      <c r="G10" s="8">
        <v>1.6067407107</v>
      </c>
      <c r="H10" s="9" t="str">
        <f>IF($B10="N/A","N/A",IF(G10&gt;15,"No",IF(G10&lt;-15,"No","Yes")))</f>
        <v>N/A</v>
      </c>
      <c r="I10" s="10">
        <v>33.54</v>
      </c>
      <c r="J10" s="10">
        <v>-15.6</v>
      </c>
      <c r="K10" s="9" t="str">
        <f t="shared" si="0"/>
        <v>Yes</v>
      </c>
    </row>
    <row r="11" spans="1:11" x14ac:dyDescent="0.2">
      <c r="A11" s="81" t="s">
        <v>36</v>
      </c>
      <c r="B11" s="34" t="s">
        <v>217</v>
      </c>
      <c r="C11" s="80">
        <v>0.54412985339999997</v>
      </c>
      <c r="D11" s="9" t="str">
        <f t="shared" si="1"/>
        <v>N/A</v>
      </c>
      <c r="E11" s="8">
        <v>0.10184664039999999</v>
      </c>
      <c r="F11" s="9" t="str">
        <f>IF($B11="N/A","N/A",IF(E11&gt;15,"No",IF(E11&lt;-15,"No","Yes")))</f>
        <v>N/A</v>
      </c>
      <c r="G11" s="8">
        <v>4.27423491E-2</v>
      </c>
      <c r="H11" s="9" t="str">
        <f>IF($B11="N/A","N/A",IF(G11&gt;15,"No",IF(G11&lt;-15,"No","Yes")))</f>
        <v>N/A</v>
      </c>
      <c r="I11" s="10">
        <v>-81.3</v>
      </c>
      <c r="J11" s="10">
        <v>-58</v>
      </c>
      <c r="K11" s="9" t="str">
        <f t="shared" si="0"/>
        <v>No</v>
      </c>
    </row>
    <row r="12" spans="1:11" x14ac:dyDescent="0.2">
      <c r="A12" s="81" t="s">
        <v>37</v>
      </c>
      <c r="B12" s="34" t="s">
        <v>217</v>
      </c>
      <c r="C12" s="80" t="s">
        <v>1743</v>
      </c>
      <c r="D12" s="9" t="str">
        <f t="shared" si="1"/>
        <v>N/A</v>
      </c>
      <c r="E12" s="8" t="s">
        <v>1743</v>
      </c>
      <c r="F12" s="9" t="str">
        <f>IF($B12="N/A","N/A",IF(E12&gt;15,"No",IF(E12&lt;-15,"No","Yes")))</f>
        <v>N/A</v>
      </c>
      <c r="G12" s="8" t="s">
        <v>1743</v>
      </c>
      <c r="H12" s="9" t="str">
        <f>IF($B12="N/A","N/A",IF(G12&gt;15,"No",IF(G12&lt;-15,"No","Yes")))</f>
        <v>N/A</v>
      </c>
      <c r="I12" s="10" t="s">
        <v>1743</v>
      </c>
      <c r="J12" s="10" t="s">
        <v>1743</v>
      </c>
      <c r="K12" s="9" t="str">
        <f t="shared" si="0"/>
        <v>N/A</v>
      </c>
    </row>
    <row r="13" spans="1:11" x14ac:dyDescent="0.2">
      <c r="A13" s="81" t="s">
        <v>38</v>
      </c>
      <c r="B13" s="34" t="s">
        <v>217</v>
      </c>
      <c r="C13" s="80">
        <v>1.5064372928</v>
      </c>
      <c r="D13" s="9" t="str">
        <f t="shared" si="1"/>
        <v>N/A</v>
      </c>
      <c r="E13" s="8">
        <v>2.0889469228999999</v>
      </c>
      <c r="F13" s="9" t="str">
        <f>IF($B13="N/A","N/A",IF(E13&gt;15,"No",IF(E13&lt;-15,"No","Yes")))</f>
        <v>N/A</v>
      </c>
      <c r="G13" s="8">
        <v>1.7568912279</v>
      </c>
      <c r="H13" s="9" t="str">
        <f>IF($B13="N/A","N/A",IF(G13&gt;15,"No",IF(G13&lt;-15,"No","Yes")))</f>
        <v>N/A</v>
      </c>
      <c r="I13" s="10">
        <v>38.67</v>
      </c>
      <c r="J13" s="10">
        <v>-15.9</v>
      </c>
      <c r="K13" s="9" t="str">
        <f t="shared" si="0"/>
        <v>Yes</v>
      </c>
    </row>
    <row r="14" spans="1:11" x14ac:dyDescent="0.2">
      <c r="A14" s="81" t="s">
        <v>676</v>
      </c>
      <c r="B14" s="34" t="s">
        <v>217</v>
      </c>
      <c r="C14" s="80">
        <v>61.845779448999998</v>
      </c>
      <c r="D14" s="9" t="str">
        <f t="shared" si="1"/>
        <v>N/A</v>
      </c>
      <c r="E14" s="8">
        <v>59.338741427000002</v>
      </c>
      <c r="F14" s="9" t="str">
        <f t="shared" ref="F14:F33" si="2">IF($B14="N/A","N/A",IF(E14&gt;15,"No",IF(E14&lt;-15,"No","Yes")))</f>
        <v>N/A</v>
      </c>
      <c r="G14" s="8">
        <v>56.414888419</v>
      </c>
      <c r="H14" s="9" t="str">
        <f t="shared" ref="H14:H33" si="3">IF($B14="N/A","N/A",IF(G14&gt;15,"No",IF(G14&lt;-15,"No","Yes")))</f>
        <v>N/A</v>
      </c>
      <c r="I14" s="10">
        <v>-4.05</v>
      </c>
      <c r="J14" s="10">
        <v>-4.93</v>
      </c>
      <c r="K14" s="9" t="str">
        <f t="shared" ref="K14:K30" si="4">IF(J14="Div by 0", "N/A", IF(J14="N/A","N/A", IF(J14&gt;30, "No", IF(J14&lt;-30, "No", "Yes"))))</f>
        <v>Yes</v>
      </c>
    </row>
    <row r="15" spans="1:11" x14ac:dyDescent="0.2">
      <c r="A15" s="81" t="s">
        <v>677</v>
      </c>
      <c r="B15" s="34" t="s">
        <v>217</v>
      </c>
      <c r="C15" s="80">
        <v>4.0289326033000004</v>
      </c>
      <c r="D15" s="9" t="str">
        <f t="shared" si="1"/>
        <v>N/A</v>
      </c>
      <c r="E15" s="8">
        <v>3.9399676517</v>
      </c>
      <c r="F15" s="9" t="str">
        <f t="shared" si="2"/>
        <v>N/A</v>
      </c>
      <c r="G15" s="8">
        <v>3.9581644630000001</v>
      </c>
      <c r="H15" s="9" t="str">
        <f t="shared" si="3"/>
        <v>N/A</v>
      </c>
      <c r="I15" s="10">
        <v>-2.21</v>
      </c>
      <c r="J15" s="10">
        <v>0.46189999999999998</v>
      </c>
      <c r="K15" s="9" t="str">
        <f t="shared" si="4"/>
        <v>Yes</v>
      </c>
    </row>
    <row r="16" spans="1:11" x14ac:dyDescent="0.2">
      <c r="A16" s="81" t="s">
        <v>380</v>
      </c>
      <c r="B16" s="34" t="s">
        <v>217</v>
      </c>
      <c r="C16" s="80">
        <v>8.4574824891000002</v>
      </c>
      <c r="D16" s="9" t="str">
        <f t="shared" si="1"/>
        <v>N/A</v>
      </c>
      <c r="E16" s="8">
        <v>9.3561693643999995</v>
      </c>
      <c r="F16" s="9" t="str">
        <f t="shared" si="2"/>
        <v>N/A</v>
      </c>
      <c r="G16" s="8">
        <v>8.7594793584000001</v>
      </c>
      <c r="H16" s="9" t="str">
        <f t="shared" si="3"/>
        <v>N/A</v>
      </c>
      <c r="I16" s="10">
        <v>10.63</v>
      </c>
      <c r="J16" s="10">
        <v>-6.38</v>
      </c>
      <c r="K16" s="9" t="str">
        <f t="shared" si="4"/>
        <v>Yes</v>
      </c>
    </row>
    <row r="17" spans="1:11" x14ac:dyDescent="0.2">
      <c r="A17" s="81" t="s">
        <v>381</v>
      </c>
      <c r="B17" s="34" t="s">
        <v>217</v>
      </c>
      <c r="C17" s="80">
        <v>1.9148869788</v>
      </c>
      <c r="D17" s="9" t="str">
        <f t="shared" si="1"/>
        <v>N/A</v>
      </c>
      <c r="E17" s="8">
        <v>1.9341249044</v>
      </c>
      <c r="F17" s="9" t="str">
        <f t="shared" si="2"/>
        <v>N/A</v>
      </c>
      <c r="G17" s="8">
        <v>1.7761570386000001</v>
      </c>
      <c r="H17" s="9" t="str">
        <f t="shared" si="3"/>
        <v>N/A</v>
      </c>
      <c r="I17" s="10">
        <v>1.0049999999999999</v>
      </c>
      <c r="J17" s="10">
        <v>-8.17</v>
      </c>
      <c r="K17" s="9" t="str">
        <f t="shared" si="4"/>
        <v>Yes</v>
      </c>
    </row>
    <row r="18" spans="1:11" x14ac:dyDescent="0.2">
      <c r="A18" s="81" t="s">
        <v>382</v>
      </c>
      <c r="B18" s="34" t="s">
        <v>217</v>
      </c>
      <c r="C18" s="80">
        <v>0</v>
      </c>
      <c r="D18" s="9" t="str">
        <f t="shared" ref="D18:D33" si="5">IF($B18="N/A","N/A",IF(C18&gt;15,"No",IF(C18&lt;-15,"No","Yes")))</f>
        <v>N/A</v>
      </c>
      <c r="E18" s="8">
        <v>0</v>
      </c>
      <c r="F18" s="9" t="str">
        <f t="shared" si="2"/>
        <v>N/A</v>
      </c>
      <c r="G18" s="8">
        <v>0</v>
      </c>
      <c r="H18" s="9" t="str">
        <f t="shared" si="3"/>
        <v>N/A</v>
      </c>
      <c r="I18" s="10" t="s">
        <v>1743</v>
      </c>
      <c r="J18" s="10" t="s">
        <v>1743</v>
      </c>
      <c r="K18" s="9" t="str">
        <f t="shared" si="4"/>
        <v>N/A</v>
      </c>
    </row>
    <row r="19" spans="1:11" x14ac:dyDescent="0.2">
      <c r="A19" s="81" t="s">
        <v>383</v>
      </c>
      <c r="B19" s="34" t="s">
        <v>217</v>
      </c>
      <c r="C19" s="80">
        <v>13.823326001</v>
      </c>
      <c r="D19" s="9" t="str">
        <f t="shared" si="5"/>
        <v>N/A</v>
      </c>
      <c r="E19" s="8">
        <v>13.22542222</v>
      </c>
      <c r="F19" s="9" t="str">
        <f t="shared" si="2"/>
        <v>N/A</v>
      </c>
      <c r="G19" s="8">
        <v>13.792173902</v>
      </c>
      <c r="H19" s="9" t="str">
        <f t="shared" si="3"/>
        <v>N/A</v>
      </c>
      <c r="I19" s="10">
        <v>-4.33</v>
      </c>
      <c r="J19" s="10">
        <v>4.2850000000000001</v>
      </c>
      <c r="K19" s="9" t="str">
        <f t="shared" si="4"/>
        <v>Yes</v>
      </c>
    </row>
    <row r="20" spans="1:11" x14ac:dyDescent="0.2">
      <c r="A20" s="81" t="s">
        <v>385</v>
      </c>
      <c r="B20" s="34" t="s">
        <v>217</v>
      </c>
      <c r="C20" s="80">
        <v>6.4635560478</v>
      </c>
      <c r="D20" s="9" t="str">
        <f t="shared" si="5"/>
        <v>N/A</v>
      </c>
      <c r="E20" s="8">
        <v>6.9704226587999996</v>
      </c>
      <c r="F20" s="9" t="str">
        <f t="shared" si="2"/>
        <v>N/A</v>
      </c>
      <c r="G20" s="8">
        <v>7.7016101102999999</v>
      </c>
      <c r="H20" s="9" t="str">
        <f t="shared" si="3"/>
        <v>N/A</v>
      </c>
      <c r="I20" s="10">
        <v>7.8419999999999996</v>
      </c>
      <c r="J20" s="10">
        <v>10.49</v>
      </c>
      <c r="K20" s="9" t="str">
        <f t="shared" si="4"/>
        <v>Yes</v>
      </c>
    </row>
    <row r="21" spans="1:11" x14ac:dyDescent="0.2">
      <c r="A21" s="81" t="s">
        <v>386</v>
      </c>
      <c r="B21" s="34" t="s">
        <v>217</v>
      </c>
      <c r="C21" s="80">
        <v>0</v>
      </c>
      <c r="D21" s="9" t="str">
        <f t="shared" si="5"/>
        <v>N/A</v>
      </c>
      <c r="E21" s="8">
        <v>0</v>
      </c>
      <c r="F21" s="9" t="str">
        <f t="shared" si="2"/>
        <v>N/A</v>
      </c>
      <c r="G21" s="8">
        <v>0</v>
      </c>
      <c r="H21" s="9" t="str">
        <f t="shared" si="3"/>
        <v>N/A</v>
      </c>
      <c r="I21" s="10" t="s">
        <v>1743</v>
      </c>
      <c r="J21" s="10" t="s">
        <v>1743</v>
      </c>
      <c r="K21" s="9" t="str">
        <f t="shared" si="4"/>
        <v>N/A</v>
      </c>
    </row>
    <row r="22" spans="1:11" x14ac:dyDescent="0.2">
      <c r="A22" s="81" t="s">
        <v>387</v>
      </c>
      <c r="B22" s="34" t="s">
        <v>217</v>
      </c>
      <c r="C22" s="80">
        <v>1.7544680695999999</v>
      </c>
      <c r="D22" s="9" t="str">
        <f t="shared" si="5"/>
        <v>N/A</v>
      </c>
      <c r="E22" s="8">
        <v>1.5504595208</v>
      </c>
      <c r="F22" s="9" t="str">
        <f t="shared" si="2"/>
        <v>N/A</v>
      </c>
      <c r="G22" s="8">
        <v>1.3298713745999999</v>
      </c>
      <c r="H22" s="9" t="str">
        <f t="shared" si="3"/>
        <v>N/A</v>
      </c>
      <c r="I22" s="10">
        <v>-11.6</v>
      </c>
      <c r="J22" s="10">
        <v>-14.2</v>
      </c>
      <c r="K22" s="9" t="str">
        <f t="shared" si="4"/>
        <v>Yes</v>
      </c>
    </row>
    <row r="23" spans="1:11" x14ac:dyDescent="0.2">
      <c r="A23" s="81" t="s">
        <v>390</v>
      </c>
      <c r="B23" s="34" t="s">
        <v>217</v>
      </c>
      <c r="C23" s="80">
        <v>0</v>
      </c>
      <c r="D23" s="9" t="str">
        <f t="shared" si="5"/>
        <v>N/A</v>
      </c>
      <c r="E23" s="8">
        <v>0</v>
      </c>
      <c r="F23" s="9" t="str">
        <f t="shared" si="2"/>
        <v>N/A</v>
      </c>
      <c r="G23" s="8">
        <v>0</v>
      </c>
      <c r="H23" s="9" t="str">
        <f t="shared" si="3"/>
        <v>N/A</v>
      </c>
      <c r="I23" s="10" t="s">
        <v>1743</v>
      </c>
      <c r="J23" s="10" t="s">
        <v>1743</v>
      </c>
      <c r="K23" s="9" t="str">
        <f t="shared" si="4"/>
        <v>N/A</v>
      </c>
    </row>
    <row r="24" spans="1:11" x14ac:dyDescent="0.2">
      <c r="A24" s="81" t="s">
        <v>391</v>
      </c>
      <c r="B24" s="34" t="s">
        <v>217</v>
      </c>
      <c r="C24" s="80">
        <v>0</v>
      </c>
      <c r="D24" s="9" t="str">
        <f t="shared" si="5"/>
        <v>N/A</v>
      </c>
      <c r="E24" s="8">
        <v>0</v>
      </c>
      <c r="F24" s="9" t="str">
        <f t="shared" si="2"/>
        <v>N/A</v>
      </c>
      <c r="G24" s="8">
        <v>0</v>
      </c>
      <c r="H24" s="9" t="str">
        <f t="shared" si="3"/>
        <v>N/A</v>
      </c>
      <c r="I24" s="10" t="s">
        <v>1743</v>
      </c>
      <c r="J24" s="10" t="s">
        <v>1743</v>
      </c>
      <c r="K24" s="9" t="str">
        <f t="shared" si="4"/>
        <v>N/A</v>
      </c>
    </row>
    <row r="25" spans="1:11" x14ac:dyDescent="0.2">
      <c r="A25" s="81" t="s">
        <v>392</v>
      </c>
      <c r="B25" s="34" t="s">
        <v>217</v>
      </c>
      <c r="C25" s="80">
        <v>0</v>
      </c>
      <c r="D25" s="9" t="str">
        <f t="shared" si="5"/>
        <v>N/A</v>
      </c>
      <c r="E25" s="8">
        <v>0</v>
      </c>
      <c r="F25" s="9" t="str">
        <f t="shared" si="2"/>
        <v>N/A</v>
      </c>
      <c r="G25" s="8">
        <v>0</v>
      </c>
      <c r="H25" s="9" t="str">
        <f t="shared" si="3"/>
        <v>N/A</v>
      </c>
      <c r="I25" s="10" t="s">
        <v>1743</v>
      </c>
      <c r="J25" s="10" t="s">
        <v>1743</v>
      </c>
      <c r="K25" s="9" t="str">
        <f t="shared" si="4"/>
        <v>N/A</v>
      </c>
    </row>
    <row r="26" spans="1:11" x14ac:dyDescent="0.2">
      <c r="A26" s="81" t="s">
        <v>393</v>
      </c>
      <c r="B26" s="34" t="s">
        <v>217</v>
      </c>
      <c r="C26" s="80">
        <v>0.19031870579999999</v>
      </c>
      <c r="D26" s="9" t="str">
        <f t="shared" si="5"/>
        <v>N/A</v>
      </c>
      <c r="E26" s="8">
        <v>0.31019220879999998</v>
      </c>
      <c r="F26" s="9" t="str">
        <f t="shared" si="2"/>
        <v>N/A</v>
      </c>
      <c r="G26" s="8">
        <v>5.0755634262999996</v>
      </c>
      <c r="H26" s="9" t="str">
        <f t="shared" si="3"/>
        <v>N/A</v>
      </c>
      <c r="I26" s="10">
        <v>62.99</v>
      </c>
      <c r="J26" s="10">
        <v>1536</v>
      </c>
      <c r="K26" s="9" t="str">
        <f t="shared" si="4"/>
        <v>No</v>
      </c>
    </row>
    <row r="27" spans="1:11" x14ac:dyDescent="0.2">
      <c r="A27" s="81" t="s">
        <v>394</v>
      </c>
      <c r="B27" s="34" t="s">
        <v>217</v>
      </c>
      <c r="C27" s="80">
        <v>0</v>
      </c>
      <c r="D27" s="9" t="str">
        <f t="shared" si="5"/>
        <v>N/A</v>
      </c>
      <c r="E27" s="8">
        <v>0</v>
      </c>
      <c r="F27" s="9" t="str">
        <f t="shared" si="2"/>
        <v>N/A</v>
      </c>
      <c r="G27" s="8">
        <v>0</v>
      </c>
      <c r="H27" s="9" t="str">
        <f t="shared" si="3"/>
        <v>N/A</v>
      </c>
      <c r="I27" s="10" t="s">
        <v>1743</v>
      </c>
      <c r="J27" s="10" t="s">
        <v>1743</v>
      </c>
      <c r="K27" s="9" t="str">
        <f t="shared" si="4"/>
        <v>N/A</v>
      </c>
    </row>
    <row r="28" spans="1:11" x14ac:dyDescent="0.2">
      <c r="A28" s="81" t="s">
        <v>399</v>
      </c>
      <c r="B28" s="34" t="s">
        <v>217</v>
      </c>
      <c r="C28" s="80">
        <v>0</v>
      </c>
      <c r="D28" s="9" t="str">
        <f t="shared" si="5"/>
        <v>N/A</v>
      </c>
      <c r="E28" s="8">
        <v>0</v>
      </c>
      <c r="F28" s="9" t="str">
        <f t="shared" si="2"/>
        <v>N/A</v>
      </c>
      <c r="G28" s="8">
        <v>0</v>
      </c>
      <c r="H28" s="9" t="str">
        <f t="shared" si="3"/>
        <v>N/A</v>
      </c>
      <c r="I28" s="10" t="s">
        <v>1743</v>
      </c>
      <c r="J28" s="10" t="s">
        <v>1743</v>
      </c>
      <c r="K28" s="9" t="str">
        <f t="shared" si="4"/>
        <v>N/A</v>
      </c>
    </row>
    <row r="29" spans="1:11" x14ac:dyDescent="0.2">
      <c r="A29" s="81" t="s">
        <v>400</v>
      </c>
      <c r="B29" s="34" t="s">
        <v>217</v>
      </c>
      <c r="C29" s="80">
        <v>0</v>
      </c>
      <c r="D29" s="9" t="str">
        <f t="shared" si="5"/>
        <v>N/A</v>
      </c>
      <c r="E29" s="8">
        <v>0</v>
      </c>
      <c r="F29" s="9" t="str">
        <f t="shared" si="2"/>
        <v>N/A</v>
      </c>
      <c r="G29" s="8">
        <v>0</v>
      </c>
      <c r="H29" s="9" t="str">
        <f t="shared" si="3"/>
        <v>N/A</v>
      </c>
      <c r="I29" s="10" t="s">
        <v>1743</v>
      </c>
      <c r="J29" s="10" t="s">
        <v>1743</v>
      </c>
      <c r="K29" s="9" t="str">
        <f t="shared" si="4"/>
        <v>N/A</v>
      </c>
    </row>
    <row r="30" spans="1:11" x14ac:dyDescent="0.2">
      <c r="A30" s="81" t="s">
        <v>401</v>
      </c>
      <c r="B30" s="34" t="s">
        <v>217</v>
      </c>
      <c r="C30" s="80">
        <v>0</v>
      </c>
      <c r="D30" s="9" t="str">
        <f t="shared" si="5"/>
        <v>N/A</v>
      </c>
      <c r="E30" s="8">
        <v>0</v>
      </c>
      <c r="F30" s="9" t="str">
        <f t="shared" si="2"/>
        <v>N/A</v>
      </c>
      <c r="G30" s="8">
        <v>0</v>
      </c>
      <c r="H30" s="9" t="str">
        <f t="shared" si="3"/>
        <v>N/A</v>
      </c>
      <c r="I30" s="10" t="s">
        <v>1743</v>
      </c>
      <c r="J30" s="10" t="s">
        <v>1743</v>
      </c>
      <c r="K30" s="9" t="str">
        <f t="shared" si="4"/>
        <v>N/A</v>
      </c>
    </row>
    <row r="31" spans="1:11" x14ac:dyDescent="0.2">
      <c r="A31" s="81" t="s">
        <v>32</v>
      </c>
      <c r="B31" s="34" t="s">
        <v>217</v>
      </c>
      <c r="C31" s="80">
        <v>99.979200141000007</v>
      </c>
      <c r="D31" s="9" t="str">
        <f t="shared" si="5"/>
        <v>N/A</v>
      </c>
      <c r="E31" s="8">
        <v>99.987712677000005</v>
      </c>
      <c r="F31" s="9" t="str">
        <f t="shared" si="2"/>
        <v>N/A</v>
      </c>
      <c r="G31" s="8">
        <v>99.992886385999995</v>
      </c>
      <c r="H31" s="9" t="str">
        <f t="shared" si="3"/>
        <v>N/A</v>
      </c>
      <c r="I31" s="10">
        <v>8.5000000000000006E-3</v>
      </c>
      <c r="J31" s="10">
        <v>5.1999999999999998E-3</v>
      </c>
      <c r="K31" s="9" t="str">
        <f t="shared" ref="K31:K43" si="6">IF(J31="Div by 0", "N/A", IF(J31="N/A","N/A", IF(J31&gt;30, "No", IF(J31&lt;-30, "No", "Yes"))))</f>
        <v>Yes</v>
      </c>
    </row>
    <row r="32" spans="1:11" x14ac:dyDescent="0.2">
      <c r="A32" s="81" t="s">
        <v>39</v>
      </c>
      <c r="B32" s="34" t="s">
        <v>271</v>
      </c>
      <c r="C32" s="80">
        <v>99.989199463999995</v>
      </c>
      <c r="D32" s="9" t="str">
        <f>IF($B32="N/A","N/A",IF(C32&gt;100,"No",IF(C32&lt;85,"No","Yes")))</f>
        <v>Yes</v>
      </c>
      <c r="E32" s="8">
        <v>99.991479028000001</v>
      </c>
      <c r="F32" s="9" t="str">
        <f>IF($B32="N/A","N/A",IF(E32&gt;100,"No",IF(E32&lt;85,"No","Yes")))</f>
        <v>Yes</v>
      </c>
      <c r="G32" s="8">
        <v>99.995246629999997</v>
      </c>
      <c r="H32" s="9" t="str">
        <f>IF($B32="N/A","N/A",IF(G32&gt;100,"No",IF(G32&lt;85,"No","Yes")))</f>
        <v>Yes</v>
      </c>
      <c r="I32" s="10">
        <v>2.3E-3</v>
      </c>
      <c r="J32" s="10">
        <v>3.8E-3</v>
      </c>
      <c r="K32" s="9" t="str">
        <f t="shared" si="6"/>
        <v>Yes</v>
      </c>
    </row>
    <row r="33" spans="1:11" x14ac:dyDescent="0.2">
      <c r="A33" s="81" t="s">
        <v>904</v>
      </c>
      <c r="B33" s="34" t="s">
        <v>217</v>
      </c>
      <c r="C33" s="80">
        <v>6.4381153488000002</v>
      </c>
      <c r="D33" s="9" t="str">
        <f t="shared" si="5"/>
        <v>N/A</v>
      </c>
      <c r="E33" s="8">
        <v>6.9552285220999996</v>
      </c>
      <c r="F33" s="9" t="str">
        <f t="shared" si="2"/>
        <v>N/A</v>
      </c>
      <c r="G33" s="8">
        <v>6.6722955580000001</v>
      </c>
      <c r="H33" s="9" t="str">
        <f t="shared" si="3"/>
        <v>N/A</v>
      </c>
      <c r="I33" s="10">
        <v>8.032</v>
      </c>
      <c r="J33" s="10">
        <v>-4.07</v>
      </c>
      <c r="K33" s="9" t="str">
        <f t="shared" si="6"/>
        <v>Yes</v>
      </c>
    </row>
    <row r="34" spans="1:11" x14ac:dyDescent="0.2">
      <c r="A34" s="81" t="s">
        <v>845</v>
      </c>
      <c r="B34" s="34" t="s">
        <v>272</v>
      </c>
      <c r="C34" s="80">
        <v>6.4851848191999997</v>
      </c>
      <c r="D34" s="9" t="str">
        <f>IF($B34="N/A","N/A",IF(C34&gt;25,"No",IF(C34&lt;5,"No","Yes")))</f>
        <v>Yes</v>
      </c>
      <c r="E34" s="8">
        <v>6.9359174993000003</v>
      </c>
      <c r="F34" s="9" t="str">
        <f>IF($B34="N/A","N/A",IF(E34&gt;25,"No",IF(E34&lt;5,"No","Yes")))</f>
        <v>Yes</v>
      </c>
      <c r="G34" s="8">
        <v>6.1853527761000002</v>
      </c>
      <c r="H34" s="9" t="str">
        <f>IF($B34="N/A","N/A",IF(G34&gt;25,"No",IF(G34&lt;5,"No","Yes")))</f>
        <v>Yes</v>
      </c>
      <c r="I34" s="10">
        <v>6.95</v>
      </c>
      <c r="J34" s="10">
        <v>-10.8</v>
      </c>
      <c r="K34" s="9" t="str">
        <f t="shared" si="6"/>
        <v>Yes</v>
      </c>
    </row>
    <row r="35" spans="1:11" x14ac:dyDescent="0.2">
      <c r="A35" s="81" t="s">
        <v>846</v>
      </c>
      <c r="B35" s="34" t="s">
        <v>273</v>
      </c>
      <c r="C35" s="80">
        <v>44.723018271000001</v>
      </c>
      <c r="D35" s="9" t="str">
        <f>IF($B35="N/A","N/A",IF(C35&gt;70,"No",IF(C35&lt;40,"No","Yes")))</f>
        <v>Yes</v>
      </c>
      <c r="E35" s="8">
        <v>43.373058866000001</v>
      </c>
      <c r="F35" s="9" t="str">
        <f>IF($B35="N/A","N/A",IF(E35&gt;70,"No",IF(E35&lt;40,"No","Yes")))</f>
        <v>Yes</v>
      </c>
      <c r="G35" s="8">
        <v>43.417847829000003</v>
      </c>
      <c r="H35" s="9" t="str">
        <f>IF($B35="N/A","N/A",IF(G35&gt;70,"No",IF(G35&lt;40,"No","Yes")))</f>
        <v>Yes</v>
      </c>
      <c r="I35" s="10">
        <v>-3.02</v>
      </c>
      <c r="J35" s="10">
        <v>0.1033</v>
      </c>
      <c r="K35" s="9" t="str">
        <f t="shared" si="6"/>
        <v>Yes</v>
      </c>
    </row>
    <row r="36" spans="1:11" x14ac:dyDescent="0.2">
      <c r="A36" s="81" t="s">
        <v>847</v>
      </c>
      <c r="B36" s="34" t="s">
        <v>274</v>
      </c>
      <c r="C36" s="80">
        <v>48.790756700000003</v>
      </c>
      <c r="D36" s="9" t="str">
        <f>IF($B36="N/A","N/A",IF(C36&gt;55,"No",IF(C36&lt;20,"No","Yes")))</f>
        <v>Yes</v>
      </c>
      <c r="E36" s="8">
        <v>49.689268087000002</v>
      </c>
      <c r="F36" s="9" t="str">
        <f>IF($B36="N/A","N/A",IF(E36&gt;55,"No",IF(E36&lt;20,"No","Yes")))</f>
        <v>Yes</v>
      </c>
      <c r="G36" s="8">
        <v>50.393803976000001</v>
      </c>
      <c r="H36" s="9" t="str">
        <f>IF($B36="N/A","N/A",IF(G36&gt;55,"No",IF(G36&lt;20,"No","Yes")))</f>
        <v>Yes</v>
      </c>
      <c r="I36" s="10">
        <v>1.8420000000000001</v>
      </c>
      <c r="J36" s="10">
        <v>1.4179999999999999</v>
      </c>
      <c r="K36" s="9" t="str">
        <f t="shared" si="6"/>
        <v>Yes</v>
      </c>
    </row>
    <row r="37" spans="1:11" x14ac:dyDescent="0.2">
      <c r="A37" s="81" t="s">
        <v>167</v>
      </c>
      <c r="B37" s="34" t="s">
        <v>250</v>
      </c>
      <c r="C37" s="80">
        <v>0</v>
      </c>
      <c r="D37" s="9" t="str">
        <f>IF($B37="N/A","N/A",IF(C37&gt;95,"Yes","No"))</f>
        <v>No</v>
      </c>
      <c r="E37" s="8">
        <v>0</v>
      </c>
      <c r="F37" s="9" t="str">
        <f>IF($B37="N/A","N/A",IF(E37&gt;95,"Yes","No"))</f>
        <v>No</v>
      </c>
      <c r="G37" s="8">
        <v>0</v>
      </c>
      <c r="H37" s="9" t="str">
        <f>IF($B37="N/A","N/A",IF(G37&gt;95,"Yes","No"))</f>
        <v>No</v>
      </c>
      <c r="I37" s="10" t="s">
        <v>1743</v>
      </c>
      <c r="J37" s="10" t="s">
        <v>1743</v>
      </c>
      <c r="K37" s="9" t="str">
        <f t="shared" si="6"/>
        <v>N/A</v>
      </c>
    </row>
    <row r="38" spans="1:11" x14ac:dyDescent="0.2">
      <c r="A38" s="81" t="s">
        <v>41</v>
      </c>
      <c r="B38" s="34" t="s">
        <v>217</v>
      </c>
      <c r="C38" s="80">
        <v>0</v>
      </c>
      <c r="D38" s="9" t="str">
        <f t="shared" ref="D38:D47" si="7">IF($B38="N/A","N/A",IF(C38&gt;15,"No",IF(C38&lt;-15,"No","Yes")))</f>
        <v>N/A</v>
      </c>
      <c r="E38" s="8">
        <v>0</v>
      </c>
      <c r="F38" s="9" t="str">
        <f>IF($B38="N/A","N/A",IF(E38&gt;15,"No",IF(E38&lt;-15,"No","Yes")))</f>
        <v>N/A</v>
      </c>
      <c r="G38" s="8">
        <v>0</v>
      </c>
      <c r="H38" s="9" t="str">
        <f>IF($B38="N/A","N/A",IF(G38&gt;15,"No",IF(G38&lt;-15,"No","Yes")))</f>
        <v>N/A</v>
      </c>
      <c r="I38" s="10" t="s">
        <v>1743</v>
      </c>
      <c r="J38" s="10" t="s">
        <v>1743</v>
      </c>
      <c r="K38" s="9" t="str">
        <f t="shared" si="6"/>
        <v>N/A</v>
      </c>
    </row>
    <row r="39" spans="1:11" x14ac:dyDescent="0.2">
      <c r="A39" s="81" t="s">
        <v>42</v>
      </c>
      <c r="B39" s="34" t="s">
        <v>217</v>
      </c>
      <c r="C39" s="80" t="s">
        <v>1743</v>
      </c>
      <c r="D39" s="9" t="str">
        <f t="shared" si="7"/>
        <v>N/A</v>
      </c>
      <c r="E39" s="8" t="s">
        <v>1743</v>
      </c>
      <c r="F39" s="9" t="str">
        <f>IF($B39="N/A","N/A",IF(E39&gt;15,"No",IF(E39&lt;-15,"No","Yes")))</f>
        <v>N/A</v>
      </c>
      <c r="G39" s="8" t="s">
        <v>1743</v>
      </c>
      <c r="H39" s="9" t="str">
        <f>IF($B39="N/A","N/A",IF(G39&gt;15,"No",IF(G39&lt;-15,"No","Yes")))</f>
        <v>N/A</v>
      </c>
      <c r="I39" s="10" t="s">
        <v>1743</v>
      </c>
      <c r="J39" s="10" t="s">
        <v>1743</v>
      </c>
      <c r="K39" s="9" t="str">
        <f t="shared" si="6"/>
        <v>N/A</v>
      </c>
    </row>
    <row r="40" spans="1:11" x14ac:dyDescent="0.2">
      <c r="A40" s="81" t="s">
        <v>43</v>
      </c>
      <c r="B40" s="34" t="s">
        <v>227</v>
      </c>
      <c r="C40" s="80">
        <v>0</v>
      </c>
      <c r="D40" s="9" t="str">
        <f>IF($B40="N/A","N/A",IF(C40&gt;100,"No",IF(C40&lt;98,"No","Yes")))</f>
        <v>No</v>
      </c>
      <c r="E40" s="8">
        <v>0</v>
      </c>
      <c r="F40" s="9" t="str">
        <f>IF($B40="N/A","N/A",IF(E40&gt;100,"No",IF(E40&lt;98,"No","Yes")))</f>
        <v>No</v>
      </c>
      <c r="G40" s="8">
        <v>0</v>
      </c>
      <c r="H40" s="9" t="str">
        <f>IF($B40="N/A","N/A",IF(G40&gt;100,"No",IF(G40&lt;98,"No","Yes")))</f>
        <v>No</v>
      </c>
      <c r="I40" s="10" t="s">
        <v>1743</v>
      </c>
      <c r="J40" s="10" t="s">
        <v>1743</v>
      </c>
      <c r="K40" s="9" t="str">
        <f t="shared" si="6"/>
        <v>N/A</v>
      </c>
    </row>
    <row r="41" spans="1:11" x14ac:dyDescent="0.2">
      <c r="A41" s="81" t="s">
        <v>44</v>
      </c>
      <c r="B41" s="34" t="s">
        <v>217</v>
      </c>
      <c r="C41" s="80" t="s">
        <v>1743</v>
      </c>
      <c r="D41" s="9" t="str">
        <f t="shared" si="7"/>
        <v>N/A</v>
      </c>
      <c r="E41" s="8" t="s">
        <v>1743</v>
      </c>
      <c r="F41" s="9" t="str">
        <f t="shared" ref="F41:F47" si="8">IF($B41="N/A","N/A",IF(E41&gt;15,"No",IF(E41&lt;-15,"No","Yes")))</f>
        <v>N/A</v>
      </c>
      <c r="G41" s="8" t="s">
        <v>1743</v>
      </c>
      <c r="H41" s="9" t="str">
        <f t="shared" ref="H41:H47" si="9">IF($B41="N/A","N/A",IF(G41&gt;15,"No",IF(G41&lt;-15,"No","Yes")))</f>
        <v>N/A</v>
      </c>
      <c r="I41" s="10" t="s">
        <v>1743</v>
      </c>
      <c r="J41" s="10" t="s">
        <v>1743</v>
      </c>
      <c r="K41" s="9" t="str">
        <f t="shared" si="6"/>
        <v>N/A</v>
      </c>
    </row>
    <row r="42" spans="1:11" x14ac:dyDescent="0.2">
      <c r="A42" s="81" t="s">
        <v>45</v>
      </c>
      <c r="B42" s="34" t="s">
        <v>217</v>
      </c>
      <c r="C42" s="80" t="s">
        <v>1743</v>
      </c>
      <c r="D42" s="9" t="str">
        <f t="shared" si="7"/>
        <v>N/A</v>
      </c>
      <c r="E42" s="8" t="s">
        <v>1743</v>
      </c>
      <c r="F42" s="9" t="str">
        <f t="shared" si="8"/>
        <v>N/A</v>
      </c>
      <c r="G42" s="8" t="s">
        <v>1743</v>
      </c>
      <c r="H42" s="9" t="str">
        <f t="shared" si="9"/>
        <v>N/A</v>
      </c>
      <c r="I42" s="10" t="s">
        <v>1743</v>
      </c>
      <c r="J42" s="10" t="s">
        <v>1743</v>
      </c>
      <c r="K42" s="9" t="str">
        <f t="shared" si="6"/>
        <v>N/A</v>
      </c>
    </row>
    <row r="43" spans="1:11" x14ac:dyDescent="0.2">
      <c r="A43" s="81" t="s">
        <v>50</v>
      </c>
      <c r="B43" s="34" t="s">
        <v>217</v>
      </c>
      <c r="C43" s="80" t="s">
        <v>1743</v>
      </c>
      <c r="D43" s="9" t="str">
        <f t="shared" si="7"/>
        <v>N/A</v>
      </c>
      <c r="E43" s="8" t="s">
        <v>1743</v>
      </c>
      <c r="F43" s="9" t="str">
        <f t="shared" si="8"/>
        <v>N/A</v>
      </c>
      <c r="G43" s="8" t="s">
        <v>1743</v>
      </c>
      <c r="H43" s="9" t="str">
        <f t="shared" si="9"/>
        <v>N/A</v>
      </c>
      <c r="I43" s="10" t="s">
        <v>1743</v>
      </c>
      <c r="J43" s="10" t="s">
        <v>1743</v>
      </c>
      <c r="K43" s="9" t="str">
        <f t="shared" si="6"/>
        <v>N/A</v>
      </c>
    </row>
    <row r="44" spans="1:11" x14ac:dyDescent="0.2">
      <c r="A44" s="81" t="s">
        <v>907</v>
      </c>
      <c r="B44" s="34" t="s">
        <v>217</v>
      </c>
      <c r="C44" s="80">
        <v>98.267111783999994</v>
      </c>
      <c r="D44" s="9" t="str">
        <f t="shared" si="7"/>
        <v>N/A</v>
      </c>
      <c r="E44" s="8">
        <v>98.465589226999995</v>
      </c>
      <c r="F44" s="9" t="str">
        <f t="shared" si="8"/>
        <v>N/A</v>
      </c>
      <c r="G44" s="8">
        <v>98.683419850999996</v>
      </c>
      <c r="H44" s="9" t="str">
        <f t="shared" si="9"/>
        <v>N/A</v>
      </c>
      <c r="I44" s="10">
        <v>0.20200000000000001</v>
      </c>
      <c r="J44" s="10">
        <v>0.22120000000000001</v>
      </c>
      <c r="K44" s="9" t="str">
        <f>IF(J44="Div by 0", "N/A", IF(J44="N/A","N/A", IF(J44&gt;30, "No", IF(J44&lt;-30, "No", "Yes"))))</f>
        <v>Yes</v>
      </c>
    </row>
    <row r="45" spans="1:11" x14ac:dyDescent="0.2">
      <c r="A45" s="81" t="s">
        <v>908</v>
      </c>
      <c r="B45" s="34" t="s">
        <v>217</v>
      </c>
      <c r="C45" s="80">
        <v>1.7328882163999999</v>
      </c>
      <c r="D45" s="9" t="str">
        <f t="shared" si="7"/>
        <v>N/A</v>
      </c>
      <c r="E45" s="8">
        <v>1.5339092492999999</v>
      </c>
      <c r="F45" s="9" t="str">
        <f t="shared" si="8"/>
        <v>N/A</v>
      </c>
      <c r="G45" s="8">
        <v>1.3128361417000001</v>
      </c>
      <c r="H45" s="9" t="str">
        <f t="shared" si="9"/>
        <v>N/A</v>
      </c>
      <c r="I45" s="10">
        <v>-11.5</v>
      </c>
      <c r="J45" s="10">
        <v>-14.4</v>
      </c>
      <c r="K45" s="9" t="str">
        <f>IF(J45="Div by 0", "N/A", IF(J45="N/A","N/A", IF(J45&gt;30, "No", IF(J45&lt;-30, "No", "Yes"))))</f>
        <v>Yes</v>
      </c>
    </row>
    <row r="46" spans="1:11" x14ac:dyDescent="0.2">
      <c r="A46" s="81" t="s">
        <v>931</v>
      </c>
      <c r="B46" s="34" t="s">
        <v>217</v>
      </c>
      <c r="C46" s="80">
        <v>0</v>
      </c>
      <c r="D46" s="9" t="str">
        <f t="shared" si="7"/>
        <v>N/A</v>
      </c>
      <c r="E46" s="8">
        <v>0</v>
      </c>
      <c r="F46" s="9" t="str">
        <f t="shared" si="8"/>
        <v>N/A</v>
      </c>
      <c r="G46" s="8">
        <v>0</v>
      </c>
      <c r="H46" s="9" t="str">
        <f t="shared" si="9"/>
        <v>N/A</v>
      </c>
      <c r="I46" s="10" t="s">
        <v>1743</v>
      </c>
      <c r="J46" s="10" t="s">
        <v>1743</v>
      </c>
      <c r="K46" s="9" t="str">
        <f>IF(J46="Div by 0", "N/A", IF(J46="N/A","N/A", IF(J46&gt;30, "No", IF(J46&lt;-30, "No", "Yes"))))</f>
        <v>N/A</v>
      </c>
    </row>
    <row r="47" spans="1:11" x14ac:dyDescent="0.2">
      <c r="A47" s="81" t="s">
        <v>919</v>
      </c>
      <c r="B47" s="34" t="s">
        <v>217</v>
      </c>
      <c r="C47" s="80">
        <v>0</v>
      </c>
      <c r="D47" s="9" t="str">
        <f t="shared" si="7"/>
        <v>N/A</v>
      </c>
      <c r="E47" s="8">
        <v>5.0152339999999995E-4</v>
      </c>
      <c r="F47" s="9" t="str">
        <f t="shared" si="8"/>
        <v>N/A</v>
      </c>
      <c r="G47" s="8">
        <v>3.7440071999999998E-3</v>
      </c>
      <c r="H47" s="9" t="str">
        <f t="shared" si="9"/>
        <v>N/A</v>
      </c>
      <c r="I47" s="10" t="s">
        <v>1743</v>
      </c>
      <c r="J47" s="10">
        <v>646.5</v>
      </c>
      <c r="K47" s="9" t="str">
        <f>IF(J47="Div by 0", "N/A", IF(J47="N/A","N/A", IF(J47&gt;30, "No", IF(J47&lt;-30, "No", "Yes"))))</f>
        <v>No</v>
      </c>
    </row>
    <row r="48" spans="1:11" ht="12" customHeight="1" x14ac:dyDescent="0.2">
      <c r="A48" s="170" t="s">
        <v>1649</v>
      </c>
      <c r="B48" s="171"/>
      <c r="C48" s="171"/>
      <c r="D48" s="171"/>
      <c r="E48" s="171"/>
      <c r="F48" s="171"/>
      <c r="G48" s="171"/>
      <c r="H48" s="171"/>
      <c r="I48" s="171"/>
      <c r="J48" s="171"/>
      <c r="K48" s="172"/>
    </row>
    <row r="49" spans="1:11" x14ac:dyDescent="0.2">
      <c r="A49" s="167" t="s">
        <v>1647</v>
      </c>
      <c r="B49" s="168"/>
      <c r="C49" s="168"/>
      <c r="D49" s="168"/>
      <c r="E49" s="168"/>
      <c r="F49" s="168"/>
      <c r="G49" s="168"/>
      <c r="H49" s="168"/>
      <c r="I49" s="168"/>
      <c r="J49" s="168"/>
      <c r="K49" s="169"/>
    </row>
  </sheetData>
  <mergeCells count="5">
    <mergeCell ref="A1:K1"/>
    <mergeCell ref="A2:K2"/>
    <mergeCell ref="A4:K4"/>
    <mergeCell ref="A48:K48"/>
    <mergeCell ref="A49:K49"/>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53"/>
  <sheetViews>
    <sheetView zoomScaleNormal="100" workbookViewId="0">
      <pane xSplit="2" ySplit="5" topLeftCell="C21"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82"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1680</v>
      </c>
      <c r="B1" s="159"/>
      <c r="C1" s="159"/>
      <c r="D1" s="159"/>
      <c r="E1" s="159"/>
      <c r="F1" s="159"/>
      <c r="G1" s="159"/>
      <c r="H1" s="159"/>
      <c r="I1" s="159"/>
      <c r="J1" s="159"/>
      <c r="K1" s="160"/>
    </row>
    <row r="2" spans="1:11" x14ac:dyDescent="0.2">
      <c r="A2" s="164" t="s">
        <v>1602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78" t="s">
        <v>12</v>
      </c>
      <c r="B6" s="5" t="s">
        <v>217</v>
      </c>
      <c r="C6" s="79" t="s">
        <v>217</v>
      </c>
      <c r="D6" s="9" t="str">
        <f t="shared" ref="D6:D15" si="0">IF($B6="N/A","N/A",IF(C6&lt;0,"No","Yes"))</f>
        <v>N/A</v>
      </c>
      <c r="E6" s="79">
        <v>4466291</v>
      </c>
      <c r="F6" s="9" t="str">
        <f t="shared" ref="F6:F15" si="1">IF($B6="N/A","N/A",IF(E6&lt;0,"No","Yes"))</f>
        <v>N/A</v>
      </c>
      <c r="G6" s="79">
        <v>4596455</v>
      </c>
      <c r="H6" s="9" t="str">
        <f t="shared" ref="H6:H15" si="2">IF($B6="N/A","N/A",IF(G6&lt;0,"No","Yes"))</f>
        <v>N/A</v>
      </c>
      <c r="I6" s="10" t="s">
        <v>217</v>
      </c>
      <c r="J6" s="10">
        <v>2.9140000000000001</v>
      </c>
      <c r="K6" s="9" t="str">
        <f t="shared" ref="K6:K15" si="3">IF(J6="Div by 0", "N/A", IF(J6="N/A","N/A", IF(J6&gt;30, "No", IF(J6&lt;-30, "No", "Yes"))))</f>
        <v>Yes</v>
      </c>
    </row>
    <row r="7" spans="1:11" x14ac:dyDescent="0.2">
      <c r="A7" s="78" t="s">
        <v>445</v>
      </c>
      <c r="B7" s="5" t="s">
        <v>217</v>
      </c>
      <c r="C7" s="80" t="s">
        <v>217</v>
      </c>
      <c r="D7" s="9" t="str">
        <f t="shared" si="0"/>
        <v>N/A</v>
      </c>
      <c r="E7" s="80">
        <v>1.3981175879000001</v>
      </c>
      <c r="F7" s="9" t="str">
        <f t="shared" si="1"/>
        <v>N/A</v>
      </c>
      <c r="G7" s="80">
        <v>1.2997190225999999</v>
      </c>
      <c r="H7" s="9" t="str">
        <f t="shared" si="2"/>
        <v>N/A</v>
      </c>
      <c r="I7" s="10" t="s">
        <v>217</v>
      </c>
      <c r="J7" s="10">
        <v>-7.04</v>
      </c>
      <c r="K7" s="9" t="str">
        <f t="shared" si="3"/>
        <v>Yes</v>
      </c>
    </row>
    <row r="8" spans="1:11" x14ac:dyDescent="0.2">
      <c r="A8" s="78" t="s">
        <v>446</v>
      </c>
      <c r="B8" s="5" t="s">
        <v>217</v>
      </c>
      <c r="C8" s="80" t="s">
        <v>217</v>
      </c>
      <c r="D8" s="9" t="str">
        <f t="shared" si="0"/>
        <v>N/A</v>
      </c>
      <c r="E8" s="80">
        <v>18.444118397</v>
      </c>
      <c r="F8" s="9" t="str">
        <f t="shared" si="1"/>
        <v>N/A</v>
      </c>
      <c r="G8" s="80">
        <v>17.208957773000002</v>
      </c>
      <c r="H8" s="9" t="str">
        <f t="shared" si="2"/>
        <v>N/A</v>
      </c>
      <c r="I8" s="10" t="s">
        <v>217</v>
      </c>
      <c r="J8" s="10">
        <v>-6.7</v>
      </c>
      <c r="K8" s="9" t="str">
        <f t="shared" si="3"/>
        <v>Yes</v>
      </c>
    </row>
    <row r="9" spans="1:11" x14ac:dyDescent="0.2">
      <c r="A9" s="78" t="s">
        <v>447</v>
      </c>
      <c r="B9" s="5" t="s">
        <v>217</v>
      </c>
      <c r="C9" s="80" t="s">
        <v>217</v>
      </c>
      <c r="D9" s="9" t="str">
        <f t="shared" si="0"/>
        <v>N/A</v>
      </c>
      <c r="E9" s="80">
        <v>26.174156587999999</v>
      </c>
      <c r="F9" s="9" t="str">
        <f t="shared" si="1"/>
        <v>N/A</v>
      </c>
      <c r="G9" s="80">
        <v>25.330064147000002</v>
      </c>
      <c r="H9" s="9" t="str">
        <f t="shared" si="2"/>
        <v>N/A</v>
      </c>
      <c r="I9" s="10" t="s">
        <v>217</v>
      </c>
      <c r="J9" s="10">
        <v>-3.22</v>
      </c>
      <c r="K9" s="9" t="str">
        <f t="shared" si="3"/>
        <v>Yes</v>
      </c>
    </row>
    <row r="10" spans="1:11" x14ac:dyDescent="0.2">
      <c r="A10" s="78" t="s">
        <v>448</v>
      </c>
      <c r="B10" s="5" t="s">
        <v>217</v>
      </c>
      <c r="C10" s="80" t="s">
        <v>217</v>
      </c>
      <c r="D10" s="9" t="str">
        <f t="shared" si="0"/>
        <v>N/A</v>
      </c>
      <c r="E10" s="80">
        <v>53.551638261000001</v>
      </c>
      <c r="F10" s="9" t="str">
        <f t="shared" si="1"/>
        <v>N/A</v>
      </c>
      <c r="G10" s="80">
        <v>56.108283448999998</v>
      </c>
      <c r="H10" s="9" t="str">
        <f t="shared" si="2"/>
        <v>N/A</v>
      </c>
      <c r="I10" s="10" t="s">
        <v>217</v>
      </c>
      <c r="J10" s="10">
        <v>4.774</v>
      </c>
      <c r="K10" s="9" t="str">
        <f t="shared" si="3"/>
        <v>Yes</v>
      </c>
    </row>
    <row r="11" spans="1:11" x14ac:dyDescent="0.2">
      <c r="A11" s="78" t="s">
        <v>1644</v>
      </c>
      <c r="B11" s="5" t="s">
        <v>217</v>
      </c>
      <c r="C11" s="80" t="s">
        <v>217</v>
      </c>
      <c r="D11" s="9" t="str">
        <f t="shared" si="0"/>
        <v>N/A</v>
      </c>
      <c r="E11" s="80">
        <v>65.763180231999996</v>
      </c>
      <c r="F11" s="9" t="str">
        <f t="shared" si="1"/>
        <v>N/A</v>
      </c>
      <c r="G11" s="80">
        <v>69.802750162999999</v>
      </c>
      <c r="H11" s="9" t="str">
        <f t="shared" si="2"/>
        <v>N/A</v>
      </c>
      <c r="I11" s="10" t="s">
        <v>217</v>
      </c>
      <c r="J11" s="10">
        <v>6.1429999999999998</v>
      </c>
      <c r="K11" s="9" t="str">
        <f t="shared" si="3"/>
        <v>Yes</v>
      </c>
    </row>
    <row r="12" spans="1:11" x14ac:dyDescent="0.2">
      <c r="A12" s="78" t="s">
        <v>16</v>
      </c>
      <c r="B12" s="5" t="s">
        <v>217</v>
      </c>
      <c r="C12" s="80" t="s">
        <v>217</v>
      </c>
      <c r="D12" s="9" t="str">
        <f t="shared" si="0"/>
        <v>N/A</v>
      </c>
      <c r="E12" s="80">
        <v>4.1467741354000003</v>
      </c>
      <c r="F12" s="9" t="str">
        <f t="shared" si="1"/>
        <v>N/A</v>
      </c>
      <c r="G12" s="80">
        <v>3.2302720249000001</v>
      </c>
      <c r="H12" s="9" t="str">
        <f t="shared" si="2"/>
        <v>N/A</v>
      </c>
      <c r="I12" s="10" t="s">
        <v>217</v>
      </c>
      <c r="J12" s="10">
        <v>-22.1</v>
      </c>
      <c r="K12" s="9" t="str">
        <f t="shared" si="3"/>
        <v>Yes</v>
      </c>
    </row>
    <row r="13" spans="1:11" x14ac:dyDescent="0.2">
      <c r="A13" s="78" t="s">
        <v>36</v>
      </c>
      <c r="B13" s="5" t="s">
        <v>217</v>
      </c>
      <c r="C13" s="80" t="s">
        <v>217</v>
      </c>
      <c r="D13" s="9" t="str">
        <f t="shared" si="0"/>
        <v>N/A</v>
      </c>
      <c r="E13" s="80">
        <v>0</v>
      </c>
      <c r="F13" s="9" t="str">
        <f t="shared" si="1"/>
        <v>N/A</v>
      </c>
      <c r="G13" s="80">
        <v>0</v>
      </c>
      <c r="H13" s="9" t="str">
        <f t="shared" si="2"/>
        <v>N/A</v>
      </c>
      <c r="I13" s="10" t="s">
        <v>217</v>
      </c>
      <c r="J13" s="10" t="s">
        <v>1743</v>
      </c>
      <c r="K13" s="9" t="str">
        <f t="shared" si="3"/>
        <v>N/A</v>
      </c>
    </row>
    <row r="14" spans="1:11" x14ac:dyDescent="0.2">
      <c r="A14" s="78" t="s">
        <v>37</v>
      </c>
      <c r="B14" s="5" t="s">
        <v>217</v>
      </c>
      <c r="C14" s="80" t="s">
        <v>217</v>
      </c>
      <c r="D14" s="9" t="str">
        <f t="shared" si="0"/>
        <v>N/A</v>
      </c>
      <c r="E14" s="80">
        <v>0</v>
      </c>
      <c r="F14" s="9" t="str">
        <f t="shared" si="1"/>
        <v>N/A</v>
      </c>
      <c r="G14" s="80">
        <v>0</v>
      </c>
      <c r="H14" s="9" t="str">
        <f t="shared" si="2"/>
        <v>N/A</v>
      </c>
      <c r="I14" s="10" t="s">
        <v>217</v>
      </c>
      <c r="J14" s="10" t="s">
        <v>1743</v>
      </c>
      <c r="K14" s="9" t="str">
        <f t="shared" si="3"/>
        <v>N/A</v>
      </c>
    </row>
    <row r="15" spans="1:11" x14ac:dyDescent="0.2">
      <c r="A15" s="78" t="s">
        <v>38</v>
      </c>
      <c r="B15" s="5" t="s">
        <v>217</v>
      </c>
      <c r="C15" s="80" t="s">
        <v>217</v>
      </c>
      <c r="D15" s="9" t="str">
        <f t="shared" si="0"/>
        <v>N/A</v>
      </c>
      <c r="E15" s="80">
        <v>4.1836243499999997</v>
      </c>
      <c r="F15" s="9" t="str">
        <f t="shared" si="1"/>
        <v>N/A</v>
      </c>
      <c r="G15" s="80">
        <v>3.2955125558999998</v>
      </c>
      <c r="H15" s="9" t="str">
        <f t="shared" si="2"/>
        <v>N/A</v>
      </c>
      <c r="I15" s="10" t="s">
        <v>217</v>
      </c>
      <c r="J15" s="10">
        <v>-21.2</v>
      </c>
      <c r="K15" s="9" t="str">
        <f t="shared" si="3"/>
        <v>Yes</v>
      </c>
    </row>
    <row r="16" spans="1:11" x14ac:dyDescent="0.2">
      <c r="A16" s="78" t="s">
        <v>377</v>
      </c>
      <c r="B16" s="5" t="s">
        <v>217</v>
      </c>
      <c r="C16" s="8" t="s">
        <v>217</v>
      </c>
      <c r="D16" s="9" t="str">
        <f t="shared" ref="D16:D41" si="4">IF($B16="N/A","N/A",IF(C16&lt;0,"No","Yes"))</f>
        <v>N/A</v>
      </c>
      <c r="E16" s="8">
        <v>26.806112722999998</v>
      </c>
      <c r="F16" s="9" t="str">
        <f t="shared" ref="F16:F41" si="5">IF($B16="N/A","N/A",IF(E16&lt;0,"No","Yes"))</f>
        <v>N/A</v>
      </c>
      <c r="G16" s="8">
        <v>28.064976161000001</v>
      </c>
      <c r="H16" s="9" t="str">
        <f t="shared" ref="H16:H41" si="6">IF($B16="N/A","N/A",IF(G16&lt;0,"No","Yes"))</f>
        <v>N/A</v>
      </c>
      <c r="I16" s="10" t="s">
        <v>217</v>
      </c>
      <c r="J16" s="10">
        <v>4.6959999999999997</v>
      </c>
      <c r="K16" s="9" t="str">
        <f t="shared" ref="K16:K41" si="7">IF(J16="Div by 0", "N/A", IF(J16="N/A","N/A", IF(J16&gt;30, "No", IF(J16&lt;-30, "No", "Yes"))))</f>
        <v>Yes</v>
      </c>
    </row>
    <row r="17" spans="1:11" x14ac:dyDescent="0.2">
      <c r="A17" s="78" t="s">
        <v>378</v>
      </c>
      <c r="B17" s="5" t="s">
        <v>217</v>
      </c>
      <c r="C17" s="8" t="s">
        <v>217</v>
      </c>
      <c r="D17" s="9" t="str">
        <f t="shared" si="4"/>
        <v>N/A</v>
      </c>
      <c r="E17" s="8">
        <v>0</v>
      </c>
      <c r="F17" s="9" t="str">
        <f t="shared" si="5"/>
        <v>N/A</v>
      </c>
      <c r="G17" s="8">
        <v>4.7862970000000002E-4</v>
      </c>
      <c r="H17" s="9" t="str">
        <f t="shared" si="6"/>
        <v>N/A</v>
      </c>
      <c r="I17" s="10" t="s">
        <v>217</v>
      </c>
      <c r="J17" s="10" t="s">
        <v>1743</v>
      </c>
      <c r="K17" s="9" t="str">
        <f t="shared" si="7"/>
        <v>N/A</v>
      </c>
    </row>
    <row r="18" spans="1:11" x14ac:dyDescent="0.2">
      <c r="A18" s="78" t="s">
        <v>379</v>
      </c>
      <c r="B18" s="5" t="s">
        <v>217</v>
      </c>
      <c r="C18" s="8" t="s">
        <v>217</v>
      </c>
      <c r="D18" s="9" t="str">
        <f t="shared" si="4"/>
        <v>N/A</v>
      </c>
      <c r="E18" s="8">
        <v>0.77950585839999997</v>
      </c>
      <c r="F18" s="9" t="str">
        <f t="shared" si="5"/>
        <v>N/A</v>
      </c>
      <c r="G18" s="8">
        <v>0.9741637849</v>
      </c>
      <c r="H18" s="9" t="str">
        <f t="shared" si="6"/>
        <v>N/A</v>
      </c>
      <c r="I18" s="10" t="s">
        <v>217</v>
      </c>
      <c r="J18" s="10">
        <v>24.97</v>
      </c>
      <c r="K18" s="9" t="str">
        <f t="shared" si="7"/>
        <v>Yes</v>
      </c>
    </row>
    <row r="19" spans="1:11" x14ac:dyDescent="0.2">
      <c r="A19" s="78" t="s">
        <v>380</v>
      </c>
      <c r="B19" s="5" t="s">
        <v>217</v>
      </c>
      <c r="C19" s="8" t="s">
        <v>217</v>
      </c>
      <c r="D19" s="9" t="str">
        <f t="shared" si="4"/>
        <v>N/A</v>
      </c>
      <c r="E19" s="8">
        <v>0.86234864680000001</v>
      </c>
      <c r="F19" s="9" t="str">
        <f t="shared" si="5"/>
        <v>N/A</v>
      </c>
      <c r="G19" s="8">
        <v>1.9633391385000001</v>
      </c>
      <c r="H19" s="9" t="str">
        <f t="shared" si="6"/>
        <v>N/A</v>
      </c>
      <c r="I19" s="10" t="s">
        <v>217</v>
      </c>
      <c r="J19" s="10">
        <v>127.7</v>
      </c>
      <c r="K19" s="9" t="str">
        <f t="shared" si="7"/>
        <v>No</v>
      </c>
    </row>
    <row r="20" spans="1:11" x14ac:dyDescent="0.2">
      <c r="A20" s="78" t="s">
        <v>381</v>
      </c>
      <c r="B20" s="5" t="s">
        <v>217</v>
      </c>
      <c r="C20" s="8" t="s">
        <v>217</v>
      </c>
      <c r="D20" s="9" t="str">
        <f t="shared" si="4"/>
        <v>N/A</v>
      </c>
      <c r="E20" s="8">
        <v>0.4784282977</v>
      </c>
      <c r="F20" s="9" t="str">
        <f t="shared" si="5"/>
        <v>N/A</v>
      </c>
      <c r="G20" s="8">
        <v>0.1039279184</v>
      </c>
      <c r="H20" s="9" t="str">
        <f t="shared" si="6"/>
        <v>N/A</v>
      </c>
      <c r="I20" s="10" t="s">
        <v>217</v>
      </c>
      <c r="J20" s="10">
        <v>-78.3</v>
      </c>
      <c r="K20" s="9" t="str">
        <f t="shared" si="7"/>
        <v>No</v>
      </c>
    </row>
    <row r="21" spans="1:11" x14ac:dyDescent="0.2">
      <c r="A21" s="78" t="s">
        <v>382</v>
      </c>
      <c r="B21" s="5" t="s">
        <v>217</v>
      </c>
      <c r="C21" s="8" t="s">
        <v>217</v>
      </c>
      <c r="D21" s="9" t="str">
        <f t="shared" si="4"/>
        <v>N/A</v>
      </c>
      <c r="E21" s="8">
        <v>1.84717028E-2</v>
      </c>
      <c r="F21" s="9" t="str">
        <f t="shared" si="5"/>
        <v>N/A</v>
      </c>
      <c r="G21" s="8">
        <v>1.6338678400000001E-2</v>
      </c>
      <c r="H21" s="9" t="str">
        <f t="shared" si="6"/>
        <v>N/A</v>
      </c>
      <c r="I21" s="10" t="s">
        <v>217</v>
      </c>
      <c r="J21" s="10">
        <v>-11.5</v>
      </c>
      <c r="K21" s="9" t="str">
        <f t="shared" si="7"/>
        <v>Yes</v>
      </c>
    </row>
    <row r="22" spans="1:11" x14ac:dyDescent="0.2">
      <c r="A22" s="78" t="s">
        <v>383</v>
      </c>
      <c r="B22" s="5" t="s">
        <v>217</v>
      </c>
      <c r="C22" s="8" t="s">
        <v>217</v>
      </c>
      <c r="D22" s="9" t="str">
        <f t="shared" si="4"/>
        <v>N/A</v>
      </c>
      <c r="E22" s="8">
        <v>31.788949712000001</v>
      </c>
      <c r="F22" s="9" t="str">
        <f t="shared" si="5"/>
        <v>N/A</v>
      </c>
      <c r="G22" s="8">
        <v>30.501723610999999</v>
      </c>
      <c r="H22" s="9" t="str">
        <f t="shared" si="6"/>
        <v>N/A</v>
      </c>
      <c r="I22" s="10" t="s">
        <v>217</v>
      </c>
      <c r="J22" s="10">
        <v>-4.05</v>
      </c>
      <c r="K22" s="9" t="str">
        <f t="shared" si="7"/>
        <v>Yes</v>
      </c>
    </row>
    <row r="23" spans="1:11" x14ac:dyDescent="0.2">
      <c r="A23" s="78" t="s">
        <v>384</v>
      </c>
      <c r="B23" s="5" t="s">
        <v>217</v>
      </c>
      <c r="C23" s="8" t="s">
        <v>217</v>
      </c>
      <c r="D23" s="9" t="str">
        <f t="shared" si="4"/>
        <v>N/A</v>
      </c>
      <c r="E23" s="8">
        <v>0</v>
      </c>
      <c r="F23" s="9" t="str">
        <f t="shared" si="5"/>
        <v>N/A</v>
      </c>
      <c r="G23" s="8">
        <v>0</v>
      </c>
      <c r="H23" s="9" t="str">
        <f t="shared" si="6"/>
        <v>N/A</v>
      </c>
      <c r="I23" s="10" t="s">
        <v>217</v>
      </c>
      <c r="J23" s="10" t="s">
        <v>1743</v>
      </c>
      <c r="K23" s="9" t="str">
        <f t="shared" si="7"/>
        <v>N/A</v>
      </c>
    </row>
    <row r="24" spans="1:11" x14ac:dyDescent="0.2">
      <c r="A24" s="78" t="s">
        <v>385</v>
      </c>
      <c r="B24" s="5" t="s">
        <v>217</v>
      </c>
      <c r="C24" s="8" t="s">
        <v>217</v>
      </c>
      <c r="D24" s="9" t="str">
        <f t="shared" si="4"/>
        <v>N/A</v>
      </c>
      <c r="E24" s="8">
        <v>3.7172902526999998</v>
      </c>
      <c r="F24" s="9" t="str">
        <f t="shared" si="5"/>
        <v>N/A</v>
      </c>
      <c r="G24" s="8">
        <v>3.7782377940999998</v>
      </c>
      <c r="H24" s="9" t="str">
        <f t="shared" si="6"/>
        <v>N/A</v>
      </c>
      <c r="I24" s="10" t="s">
        <v>217</v>
      </c>
      <c r="J24" s="10">
        <v>1.64</v>
      </c>
      <c r="K24" s="9" t="str">
        <f t="shared" si="7"/>
        <v>Yes</v>
      </c>
    </row>
    <row r="25" spans="1:11" x14ac:dyDescent="0.2">
      <c r="A25" s="78" t="s">
        <v>386</v>
      </c>
      <c r="B25" s="5" t="s">
        <v>217</v>
      </c>
      <c r="C25" s="8" t="s">
        <v>217</v>
      </c>
      <c r="D25" s="9" t="str">
        <f t="shared" si="4"/>
        <v>N/A</v>
      </c>
      <c r="E25" s="8">
        <v>4.4433289276999997</v>
      </c>
      <c r="F25" s="9" t="str">
        <f t="shared" si="5"/>
        <v>N/A</v>
      </c>
      <c r="G25" s="8">
        <v>4.4933106056999996</v>
      </c>
      <c r="H25" s="9" t="str">
        <f t="shared" si="6"/>
        <v>N/A</v>
      </c>
      <c r="I25" s="10" t="s">
        <v>217</v>
      </c>
      <c r="J25" s="10">
        <v>1.125</v>
      </c>
      <c r="K25" s="9" t="str">
        <f t="shared" si="7"/>
        <v>Yes</v>
      </c>
    </row>
    <row r="26" spans="1:11" x14ac:dyDescent="0.2">
      <c r="A26" s="78" t="s">
        <v>387</v>
      </c>
      <c r="B26" s="5" t="s">
        <v>217</v>
      </c>
      <c r="C26" s="8" t="s">
        <v>217</v>
      </c>
      <c r="D26" s="9" t="str">
        <f t="shared" si="4"/>
        <v>N/A</v>
      </c>
      <c r="E26" s="8">
        <v>6.2477120276999996</v>
      </c>
      <c r="F26" s="9" t="str">
        <f t="shared" si="5"/>
        <v>N/A</v>
      </c>
      <c r="G26" s="8">
        <v>5.6271844279999996</v>
      </c>
      <c r="H26" s="9" t="str">
        <f t="shared" si="6"/>
        <v>N/A</v>
      </c>
      <c r="I26" s="10" t="s">
        <v>217</v>
      </c>
      <c r="J26" s="10">
        <v>-9.93</v>
      </c>
      <c r="K26" s="9" t="str">
        <f t="shared" si="7"/>
        <v>Yes</v>
      </c>
    </row>
    <row r="27" spans="1:11" x14ac:dyDescent="0.2">
      <c r="A27" s="78" t="s">
        <v>388</v>
      </c>
      <c r="B27" s="5" t="s">
        <v>217</v>
      </c>
      <c r="C27" s="8" t="s">
        <v>217</v>
      </c>
      <c r="D27" s="9" t="str">
        <f t="shared" si="4"/>
        <v>N/A</v>
      </c>
      <c r="E27" s="8">
        <v>2.8793466399999999E-2</v>
      </c>
      <c r="F27" s="9" t="str">
        <f t="shared" si="5"/>
        <v>N/A</v>
      </c>
      <c r="G27" s="8">
        <v>3.6114788500000002E-2</v>
      </c>
      <c r="H27" s="9" t="str">
        <f t="shared" si="6"/>
        <v>N/A</v>
      </c>
      <c r="I27" s="10" t="s">
        <v>217</v>
      </c>
      <c r="J27" s="10">
        <v>25.43</v>
      </c>
      <c r="K27" s="9" t="str">
        <f t="shared" si="7"/>
        <v>Yes</v>
      </c>
    </row>
    <row r="28" spans="1:11" x14ac:dyDescent="0.2">
      <c r="A28" s="78" t="s">
        <v>389</v>
      </c>
      <c r="B28" s="5" t="s">
        <v>217</v>
      </c>
      <c r="C28" s="8" t="s">
        <v>217</v>
      </c>
      <c r="D28" s="9" t="str">
        <f t="shared" si="4"/>
        <v>N/A</v>
      </c>
      <c r="E28" s="8">
        <v>6.0452849999999996E-4</v>
      </c>
      <c r="F28" s="9" t="str">
        <f t="shared" si="5"/>
        <v>N/A</v>
      </c>
      <c r="G28" s="8">
        <v>9.3550359999999995E-4</v>
      </c>
      <c r="H28" s="9" t="str">
        <f t="shared" si="6"/>
        <v>N/A</v>
      </c>
      <c r="I28" s="10" t="s">
        <v>217</v>
      </c>
      <c r="J28" s="10">
        <v>54.75</v>
      </c>
      <c r="K28" s="9" t="str">
        <f t="shared" si="7"/>
        <v>No</v>
      </c>
    </row>
    <row r="29" spans="1:11" x14ac:dyDescent="0.2">
      <c r="A29" s="78" t="s">
        <v>390</v>
      </c>
      <c r="B29" s="5" t="s">
        <v>217</v>
      </c>
      <c r="C29" s="8" t="s">
        <v>217</v>
      </c>
      <c r="D29" s="9" t="str">
        <f t="shared" si="4"/>
        <v>N/A</v>
      </c>
      <c r="E29" s="8">
        <v>0</v>
      </c>
      <c r="F29" s="9" t="str">
        <f t="shared" si="5"/>
        <v>N/A</v>
      </c>
      <c r="G29" s="8">
        <v>0</v>
      </c>
      <c r="H29" s="9" t="str">
        <f t="shared" si="6"/>
        <v>N/A</v>
      </c>
      <c r="I29" s="10" t="s">
        <v>217</v>
      </c>
      <c r="J29" s="10" t="s">
        <v>1743</v>
      </c>
      <c r="K29" s="9" t="str">
        <f t="shared" si="7"/>
        <v>N/A</v>
      </c>
    </row>
    <row r="30" spans="1:11" x14ac:dyDescent="0.2">
      <c r="A30" s="78" t="s">
        <v>391</v>
      </c>
      <c r="B30" s="5" t="s">
        <v>217</v>
      </c>
      <c r="C30" s="8" t="s">
        <v>217</v>
      </c>
      <c r="D30" s="9" t="str">
        <f t="shared" si="4"/>
        <v>N/A</v>
      </c>
      <c r="E30" s="8">
        <v>0</v>
      </c>
      <c r="F30" s="9" t="str">
        <f t="shared" si="5"/>
        <v>N/A</v>
      </c>
      <c r="G30" s="8">
        <v>0</v>
      </c>
      <c r="H30" s="9" t="str">
        <f t="shared" si="6"/>
        <v>N/A</v>
      </c>
      <c r="I30" s="10" t="s">
        <v>217</v>
      </c>
      <c r="J30" s="10" t="s">
        <v>1743</v>
      </c>
      <c r="K30" s="9" t="str">
        <f t="shared" si="7"/>
        <v>N/A</v>
      </c>
    </row>
    <row r="31" spans="1:11" x14ac:dyDescent="0.2">
      <c r="A31" s="78" t="s">
        <v>392</v>
      </c>
      <c r="B31" s="5" t="s">
        <v>217</v>
      </c>
      <c r="C31" s="8" t="s">
        <v>217</v>
      </c>
      <c r="D31" s="9" t="str">
        <f t="shared" si="4"/>
        <v>N/A</v>
      </c>
      <c r="E31" s="8">
        <v>1.119497E-4</v>
      </c>
      <c r="F31" s="9" t="str">
        <f t="shared" si="5"/>
        <v>N/A</v>
      </c>
      <c r="G31" s="8">
        <v>2.6107080000000002E-4</v>
      </c>
      <c r="H31" s="9" t="str">
        <f t="shared" si="6"/>
        <v>N/A</v>
      </c>
      <c r="I31" s="10" t="s">
        <v>217</v>
      </c>
      <c r="J31" s="10">
        <v>133.19999999999999</v>
      </c>
      <c r="K31" s="9" t="str">
        <f t="shared" si="7"/>
        <v>No</v>
      </c>
    </row>
    <row r="32" spans="1:11" x14ac:dyDescent="0.2">
      <c r="A32" s="78" t="s">
        <v>393</v>
      </c>
      <c r="B32" s="5" t="s">
        <v>217</v>
      </c>
      <c r="C32" s="8" t="s">
        <v>217</v>
      </c>
      <c r="D32" s="9" t="str">
        <f t="shared" si="4"/>
        <v>N/A</v>
      </c>
      <c r="E32" s="8">
        <v>3.5613219111999999</v>
      </c>
      <c r="F32" s="9" t="str">
        <f t="shared" si="5"/>
        <v>N/A</v>
      </c>
      <c r="G32" s="8">
        <v>4.3025766595999997</v>
      </c>
      <c r="H32" s="9" t="str">
        <f t="shared" si="6"/>
        <v>N/A</v>
      </c>
      <c r="I32" s="10" t="s">
        <v>217</v>
      </c>
      <c r="J32" s="10">
        <v>20.81</v>
      </c>
      <c r="K32" s="9" t="str">
        <f t="shared" si="7"/>
        <v>Yes</v>
      </c>
    </row>
    <row r="33" spans="1:11" x14ac:dyDescent="0.2">
      <c r="A33" s="78" t="s">
        <v>394</v>
      </c>
      <c r="B33" s="5" t="s">
        <v>217</v>
      </c>
      <c r="C33" s="8" t="s">
        <v>217</v>
      </c>
      <c r="D33" s="9" t="str">
        <f t="shared" si="4"/>
        <v>N/A</v>
      </c>
      <c r="E33" s="8">
        <v>3.1704159000000003E-2</v>
      </c>
      <c r="F33" s="9" t="str">
        <f t="shared" si="5"/>
        <v>N/A</v>
      </c>
      <c r="G33" s="8">
        <v>3.97262673E-2</v>
      </c>
      <c r="H33" s="9" t="str">
        <f t="shared" si="6"/>
        <v>N/A</v>
      </c>
      <c r="I33" s="10" t="s">
        <v>217</v>
      </c>
      <c r="J33" s="10">
        <v>25.3</v>
      </c>
      <c r="K33" s="9" t="str">
        <f t="shared" si="7"/>
        <v>Yes</v>
      </c>
    </row>
    <row r="34" spans="1:11" x14ac:dyDescent="0.2">
      <c r="A34" s="78" t="s">
        <v>395</v>
      </c>
      <c r="B34" s="5" t="s">
        <v>217</v>
      </c>
      <c r="C34" s="8" t="s">
        <v>217</v>
      </c>
      <c r="D34" s="9" t="str">
        <f t="shared" si="4"/>
        <v>N/A</v>
      </c>
      <c r="E34" s="8">
        <v>6.1482782899999998E-2</v>
      </c>
      <c r="F34" s="9" t="str">
        <f t="shared" si="5"/>
        <v>N/A</v>
      </c>
      <c r="G34" s="8">
        <v>8.9656050200000004E-2</v>
      </c>
      <c r="H34" s="9" t="str">
        <f t="shared" si="6"/>
        <v>N/A</v>
      </c>
      <c r="I34" s="10" t="s">
        <v>217</v>
      </c>
      <c r="J34" s="10">
        <v>45.82</v>
      </c>
      <c r="K34" s="9" t="str">
        <f t="shared" si="7"/>
        <v>No</v>
      </c>
    </row>
    <row r="35" spans="1:11" x14ac:dyDescent="0.2">
      <c r="A35" s="78" t="s">
        <v>396</v>
      </c>
      <c r="B35" s="5" t="s">
        <v>217</v>
      </c>
      <c r="C35" s="8" t="s">
        <v>217</v>
      </c>
      <c r="D35" s="9" t="str">
        <f t="shared" si="4"/>
        <v>N/A</v>
      </c>
      <c r="E35" s="8">
        <v>4.8429446299999998E-2</v>
      </c>
      <c r="F35" s="9" t="str">
        <f t="shared" si="5"/>
        <v>N/A</v>
      </c>
      <c r="G35" s="8">
        <v>5.7174496399999997E-2</v>
      </c>
      <c r="H35" s="9" t="str">
        <f t="shared" si="6"/>
        <v>N/A</v>
      </c>
      <c r="I35" s="10" t="s">
        <v>217</v>
      </c>
      <c r="J35" s="10">
        <v>18.059999999999999</v>
      </c>
      <c r="K35" s="9" t="str">
        <f t="shared" si="7"/>
        <v>Yes</v>
      </c>
    </row>
    <row r="36" spans="1:11" x14ac:dyDescent="0.2">
      <c r="A36" s="78" t="s">
        <v>397</v>
      </c>
      <c r="B36" s="5" t="s">
        <v>217</v>
      </c>
      <c r="C36" s="8" t="s">
        <v>217</v>
      </c>
      <c r="D36" s="9" t="str">
        <f t="shared" si="4"/>
        <v>N/A</v>
      </c>
      <c r="E36" s="8">
        <v>0.21630923739999999</v>
      </c>
      <c r="F36" s="9" t="str">
        <f t="shared" si="5"/>
        <v>N/A</v>
      </c>
      <c r="G36" s="8">
        <v>0.1414133283</v>
      </c>
      <c r="H36" s="9" t="str">
        <f t="shared" si="6"/>
        <v>N/A</v>
      </c>
      <c r="I36" s="10" t="s">
        <v>217</v>
      </c>
      <c r="J36" s="10">
        <v>-34.6</v>
      </c>
      <c r="K36" s="9" t="str">
        <f t="shared" si="7"/>
        <v>No</v>
      </c>
    </row>
    <row r="37" spans="1:11" x14ac:dyDescent="0.2">
      <c r="A37" s="78" t="s">
        <v>398</v>
      </c>
      <c r="B37" s="5" t="s">
        <v>217</v>
      </c>
      <c r="C37" s="8" t="s">
        <v>217</v>
      </c>
      <c r="D37" s="9" t="str">
        <f t="shared" si="4"/>
        <v>N/A</v>
      </c>
      <c r="E37" s="8">
        <v>0</v>
      </c>
      <c r="F37" s="9" t="str">
        <f t="shared" si="5"/>
        <v>N/A</v>
      </c>
      <c r="G37" s="8">
        <v>0</v>
      </c>
      <c r="H37" s="9" t="str">
        <f t="shared" si="6"/>
        <v>N/A</v>
      </c>
      <c r="I37" s="10" t="s">
        <v>217</v>
      </c>
      <c r="J37" s="10" t="s">
        <v>1743</v>
      </c>
      <c r="K37" s="9" t="str">
        <f t="shared" si="7"/>
        <v>N/A</v>
      </c>
    </row>
    <row r="38" spans="1:11" x14ac:dyDescent="0.2">
      <c r="A38" s="78" t="s">
        <v>399</v>
      </c>
      <c r="B38" s="5" t="s">
        <v>217</v>
      </c>
      <c r="C38" s="8" t="s">
        <v>217</v>
      </c>
      <c r="D38" s="9" t="str">
        <f t="shared" si="4"/>
        <v>N/A</v>
      </c>
      <c r="E38" s="8">
        <v>0.16069261939999999</v>
      </c>
      <c r="F38" s="9" t="str">
        <f t="shared" si="5"/>
        <v>N/A</v>
      </c>
      <c r="G38" s="8">
        <v>0.10743061769999999</v>
      </c>
      <c r="H38" s="9" t="str">
        <f t="shared" si="6"/>
        <v>N/A</v>
      </c>
      <c r="I38" s="10" t="s">
        <v>217</v>
      </c>
      <c r="J38" s="10">
        <v>-33.1</v>
      </c>
      <c r="K38" s="9" t="str">
        <f t="shared" si="7"/>
        <v>No</v>
      </c>
    </row>
    <row r="39" spans="1:11" x14ac:dyDescent="0.2">
      <c r="A39" s="78" t="s">
        <v>400</v>
      </c>
      <c r="B39" s="5" t="s">
        <v>217</v>
      </c>
      <c r="C39" s="8" t="s">
        <v>217</v>
      </c>
      <c r="D39" s="9" t="str">
        <f t="shared" si="4"/>
        <v>N/A</v>
      </c>
      <c r="E39" s="8">
        <v>3.9527876709999998</v>
      </c>
      <c r="F39" s="9" t="str">
        <f t="shared" si="5"/>
        <v>N/A</v>
      </c>
      <c r="G39" s="8">
        <v>4.3392788573000001</v>
      </c>
      <c r="H39" s="9" t="str">
        <f t="shared" si="6"/>
        <v>N/A</v>
      </c>
      <c r="I39" s="10" t="s">
        <v>217</v>
      </c>
      <c r="J39" s="10">
        <v>9.7780000000000005</v>
      </c>
      <c r="K39" s="9" t="str">
        <f t="shared" si="7"/>
        <v>Yes</v>
      </c>
    </row>
    <row r="40" spans="1:11" x14ac:dyDescent="0.2">
      <c r="A40" s="78" t="s">
        <v>401</v>
      </c>
      <c r="B40" s="5" t="s">
        <v>217</v>
      </c>
      <c r="C40" s="8" t="s">
        <v>217</v>
      </c>
      <c r="D40" s="9" t="str">
        <f t="shared" si="4"/>
        <v>N/A</v>
      </c>
      <c r="E40" s="8">
        <v>0</v>
      </c>
      <c r="F40" s="9" t="str">
        <f t="shared" si="5"/>
        <v>N/A</v>
      </c>
      <c r="G40" s="8">
        <v>0</v>
      </c>
      <c r="H40" s="9" t="str">
        <f t="shared" si="6"/>
        <v>N/A</v>
      </c>
      <c r="I40" s="10" t="s">
        <v>217</v>
      </c>
      <c r="J40" s="10" t="s">
        <v>1743</v>
      </c>
      <c r="K40" s="9" t="str">
        <f t="shared" si="7"/>
        <v>N/A</v>
      </c>
    </row>
    <row r="41" spans="1:11" x14ac:dyDescent="0.2">
      <c r="A41" s="78" t="s">
        <v>402</v>
      </c>
      <c r="B41" s="5" t="s">
        <v>217</v>
      </c>
      <c r="C41" s="8" t="s">
        <v>217</v>
      </c>
      <c r="D41" s="9" t="str">
        <f t="shared" si="4"/>
        <v>N/A</v>
      </c>
      <c r="E41" s="8">
        <v>16.795614079</v>
      </c>
      <c r="F41" s="9" t="str">
        <f t="shared" si="5"/>
        <v>N/A</v>
      </c>
      <c r="G41" s="8">
        <v>15.361751611000001</v>
      </c>
      <c r="H41" s="9" t="str">
        <f t="shared" si="6"/>
        <v>N/A</v>
      </c>
      <c r="I41" s="10" t="s">
        <v>217</v>
      </c>
      <c r="J41" s="10">
        <v>-8.5399999999999991</v>
      </c>
      <c r="K41" s="9" t="str">
        <f t="shared" si="7"/>
        <v>Yes</v>
      </c>
    </row>
    <row r="42" spans="1:11" x14ac:dyDescent="0.2">
      <c r="A42" s="78" t="s">
        <v>32</v>
      </c>
      <c r="B42" s="5" t="s">
        <v>217</v>
      </c>
      <c r="C42" s="8" t="s">
        <v>217</v>
      </c>
      <c r="D42" s="9" t="str">
        <f t="shared" ref="D42:D51" si="8">IF($B42="N/A","N/A",IF(C42&lt;0,"No","Yes"))</f>
        <v>N/A</v>
      </c>
      <c r="E42" s="8">
        <v>92.049085023999993</v>
      </c>
      <c r="F42" s="9" t="str">
        <f t="shared" ref="F42:F51" si="9">IF($B42="N/A","N/A",IF(E42&lt;0,"No","Yes"))</f>
        <v>N/A</v>
      </c>
      <c r="G42" s="8">
        <v>92.685428227000003</v>
      </c>
      <c r="H42" s="9" t="str">
        <f t="shared" ref="H42:H51" si="10">IF($B42="N/A","N/A",IF(G42&lt;0,"No","Yes"))</f>
        <v>N/A</v>
      </c>
      <c r="I42" s="10" t="s">
        <v>217</v>
      </c>
      <c r="J42" s="10">
        <v>0.69130000000000003</v>
      </c>
      <c r="K42" s="9" t="str">
        <f t="shared" ref="K42:K51" si="11">IF(J42="Div by 0", "N/A", IF(J42="N/A","N/A", IF(J42&gt;30, "No", IF(J42&lt;-30, "No", "Yes"))))</f>
        <v>Yes</v>
      </c>
    </row>
    <row r="43" spans="1:11" x14ac:dyDescent="0.2">
      <c r="A43" s="78" t="s">
        <v>39</v>
      </c>
      <c r="B43" s="5" t="s">
        <v>217</v>
      </c>
      <c r="C43" s="8" t="s">
        <v>217</v>
      </c>
      <c r="D43" s="9" t="str">
        <f t="shared" si="8"/>
        <v>N/A</v>
      </c>
      <c r="E43" s="8">
        <v>99.898498316000001</v>
      </c>
      <c r="F43" s="9" t="str">
        <f t="shared" si="9"/>
        <v>N/A</v>
      </c>
      <c r="G43" s="8">
        <v>99.919928665</v>
      </c>
      <c r="H43" s="9" t="str">
        <f t="shared" si="10"/>
        <v>N/A</v>
      </c>
      <c r="I43" s="10" t="s">
        <v>217</v>
      </c>
      <c r="J43" s="10">
        <v>2.1499999999999998E-2</v>
      </c>
      <c r="K43" s="9" t="str">
        <f t="shared" si="11"/>
        <v>Yes</v>
      </c>
    </row>
    <row r="44" spans="1:11" x14ac:dyDescent="0.2">
      <c r="A44" s="78" t="s">
        <v>40</v>
      </c>
      <c r="B44" s="5" t="s">
        <v>217</v>
      </c>
      <c r="C44" s="8" t="s">
        <v>217</v>
      </c>
      <c r="D44" s="9" t="str">
        <f t="shared" si="8"/>
        <v>N/A</v>
      </c>
      <c r="E44" s="8">
        <v>26.649356145999999</v>
      </c>
      <c r="F44" s="9" t="str">
        <f t="shared" si="9"/>
        <v>N/A</v>
      </c>
      <c r="G44" s="8">
        <v>24.589530552999999</v>
      </c>
      <c r="H44" s="9" t="str">
        <f t="shared" si="10"/>
        <v>N/A</v>
      </c>
      <c r="I44" s="10" t="s">
        <v>217</v>
      </c>
      <c r="J44" s="10">
        <v>-7.73</v>
      </c>
      <c r="K44" s="9" t="str">
        <f t="shared" si="11"/>
        <v>Yes</v>
      </c>
    </row>
    <row r="45" spans="1:11" x14ac:dyDescent="0.2">
      <c r="A45" s="78" t="s">
        <v>167</v>
      </c>
      <c r="B45" s="5" t="s">
        <v>217</v>
      </c>
      <c r="C45" s="8" t="s">
        <v>217</v>
      </c>
      <c r="D45" s="9" t="str">
        <f t="shared" si="8"/>
        <v>N/A</v>
      </c>
      <c r="E45" s="8">
        <v>91.335047357999997</v>
      </c>
      <c r="F45" s="9" t="str">
        <f t="shared" si="9"/>
        <v>N/A</v>
      </c>
      <c r="G45" s="8">
        <v>92.155889701999996</v>
      </c>
      <c r="H45" s="9" t="str">
        <f t="shared" si="10"/>
        <v>N/A</v>
      </c>
      <c r="I45" s="10" t="s">
        <v>217</v>
      </c>
      <c r="J45" s="10">
        <v>0.89870000000000005</v>
      </c>
      <c r="K45" s="9" t="str">
        <f t="shared" si="11"/>
        <v>Yes</v>
      </c>
    </row>
    <row r="46" spans="1:11" x14ac:dyDescent="0.2">
      <c r="A46" s="78" t="s">
        <v>41</v>
      </c>
      <c r="B46" s="5" t="s">
        <v>217</v>
      </c>
      <c r="C46" s="8" t="s">
        <v>217</v>
      </c>
      <c r="D46" s="9" t="str">
        <f t="shared" si="8"/>
        <v>N/A</v>
      </c>
      <c r="E46" s="8">
        <v>100</v>
      </c>
      <c r="F46" s="9" t="str">
        <f t="shared" si="9"/>
        <v>N/A</v>
      </c>
      <c r="G46" s="8">
        <v>100</v>
      </c>
      <c r="H46" s="9" t="str">
        <f t="shared" si="10"/>
        <v>N/A</v>
      </c>
      <c r="I46" s="10" t="s">
        <v>217</v>
      </c>
      <c r="J46" s="10">
        <v>0</v>
      </c>
      <c r="K46" s="9" t="str">
        <f t="shared" si="11"/>
        <v>Yes</v>
      </c>
    </row>
    <row r="47" spans="1:11" x14ac:dyDescent="0.2">
      <c r="A47" s="78" t="s">
        <v>42</v>
      </c>
      <c r="B47" s="5" t="s">
        <v>217</v>
      </c>
      <c r="C47" s="8" t="s">
        <v>217</v>
      </c>
      <c r="D47" s="9" t="str">
        <f t="shared" si="8"/>
        <v>N/A</v>
      </c>
      <c r="E47" s="8">
        <v>100</v>
      </c>
      <c r="F47" s="9" t="str">
        <f t="shared" si="9"/>
        <v>N/A</v>
      </c>
      <c r="G47" s="8">
        <v>100</v>
      </c>
      <c r="H47" s="9" t="str">
        <f t="shared" si="10"/>
        <v>N/A</v>
      </c>
      <c r="I47" s="10" t="s">
        <v>217</v>
      </c>
      <c r="J47" s="10">
        <v>0</v>
      </c>
      <c r="K47" s="9" t="str">
        <f t="shared" si="11"/>
        <v>Yes</v>
      </c>
    </row>
    <row r="48" spans="1:11" x14ac:dyDescent="0.2">
      <c r="A48" s="78" t="s">
        <v>43</v>
      </c>
      <c r="B48" s="5" t="s">
        <v>217</v>
      </c>
      <c r="C48" s="8" t="s">
        <v>217</v>
      </c>
      <c r="D48" s="9" t="str">
        <f t="shared" si="8"/>
        <v>N/A</v>
      </c>
      <c r="E48" s="8">
        <v>91.440542260000001</v>
      </c>
      <c r="F48" s="9" t="str">
        <f t="shared" si="9"/>
        <v>N/A</v>
      </c>
      <c r="G48" s="8">
        <v>92.406457942000003</v>
      </c>
      <c r="H48" s="9" t="str">
        <f t="shared" si="10"/>
        <v>N/A</v>
      </c>
      <c r="I48" s="10" t="s">
        <v>217</v>
      </c>
      <c r="J48" s="10">
        <v>1.056</v>
      </c>
      <c r="K48" s="9" t="str">
        <f t="shared" si="11"/>
        <v>Yes</v>
      </c>
    </row>
    <row r="49" spans="1:12" x14ac:dyDescent="0.2">
      <c r="A49" s="78" t="s">
        <v>44</v>
      </c>
      <c r="B49" s="5" t="s">
        <v>217</v>
      </c>
      <c r="C49" s="8" t="s">
        <v>217</v>
      </c>
      <c r="D49" s="9" t="str">
        <f t="shared" si="8"/>
        <v>N/A</v>
      </c>
      <c r="E49" s="8">
        <v>81.885250100999997</v>
      </c>
      <c r="F49" s="9" t="str">
        <f t="shared" si="9"/>
        <v>N/A</v>
      </c>
      <c r="G49" s="8">
        <v>82.497903635</v>
      </c>
      <c r="H49" s="9" t="str">
        <f t="shared" si="10"/>
        <v>N/A</v>
      </c>
      <c r="I49" s="10" t="s">
        <v>217</v>
      </c>
      <c r="J49" s="10">
        <v>0.74819999999999998</v>
      </c>
      <c r="K49" s="9" t="str">
        <f t="shared" si="11"/>
        <v>Yes</v>
      </c>
    </row>
    <row r="50" spans="1:12" x14ac:dyDescent="0.2">
      <c r="A50" s="78" t="s">
        <v>45</v>
      </c>
      <c r="B50" s="5" t="s">
        <v>217</v>
      </c>
      <c r="C50" s="8" t="s">
        <v>217</v>
      </c>
      <c r="D50" s="9" t="str">
        <f t="shared" si="8"/>
        <v>N/A</v>
      </c>
      <c r="E50" s="8">
        <v>18.102051608</v>
      </c>
      <c r="F50" s="9" t="str">
        <f t="shared" si="9"/>
        <v>N/A</v>
      </c>
      <c r="G50" s="8">
        <v>17.486373628999999</v>
      </c>
      <c r="H50" s="9" t="str">
        <f t="shared" si="10"/>
        <v>N/A</v>
      </c>
      <c r="I50" s="10" t="s">
        <v>217</v>
      </c>
      <c r="J50" s="10">
        <v>-3.4</v>
      </c>
      <c r="K50" s="9" t="str">
        <f t="shared" si="11"/>
        <v>Yes</v>
      </c>
    </row>
    <row r="51" spans="1:12" x14ac:dyDescent="0.2">
      <c r="A51" s="78" t="s">
        <v>50</v>
      </c>
      <c r="B51" s="5" t="s">
        <v>217</v>
      </c>
      <c r="C51" s="8" t="s">
        <v>217</v>
      </c>
      <c r="D51" s="9" t="str">
        <f t="shared" si="8"/>
        <v>N/A</v>
      </c>
      <c r="E51" s="8">
        <v>0</v>
      </c>
      <c r="F51" s="9" t="str">
        <f t="shared" si="9"/>
        <v>N/A</v>
      </c>
      <c r="G51" s="8">
        <v>0</v>
      </c>
      <c r="H51" s="9" t="str">
        <f t="shared" si="10"/>
        <v>N/A</v>
      </c>
      <c r="I51" s="10" t="s">
        <v>217</v>
      </c>
      <c r="J51" s="10" t="s">
        <v>1743</v>
      </c>
      <c r="K51" s="9" t="str">
        <f t="shared" si="11"/>
        <v>N/A</v>
      </c>
      <c r="L51" s="59"/>
    </row>
    <row r="52" spans="1:12" ht="12" customHeight="1" x14ac:dyDescent="0.2">
      <c r="A52" s="170" t="s">
        <v>1649</v>
      </c>
      <c r="B52" s="171"/>
      <c r="C52" s="171"/>
      <c r="D52" s="171"/>
      <c r="E52" s="171"/>
      <c r="F52" s="171"/>
      <c r="G52" s="171"/>
      <c r="H52" s="171"/>
      <c r="I52" s="171"/>
      <c r="J52" s="171"/>
      <c r="K52" s="172"/>
    </row>
    <row r="53" spans="1:12" x14ac:dyDescent="0.2">
      <c r="A53" s="167" t="s">
        <v>1647</v>
      </c>
      <c r="B53" s="168"/>
      <c r="C53" s="168"/>
      <c r="D53" s="168"/>
      <c r="E53" s="168"/>
      <c r="F53" s="168"/>
      <c r="G53" s="168"/>
      <c r="H53" s="168"/>
      <c r="I53" s="168"/>
      <c r="J53" s="168"/>
      <c r="K53" s="169"/>
    </row>
  </sheetData>
  <mergeCells count="5">
    <mergeCell ref="A1:K1"/>
    <mergeCell ref="A2:K2"/>
    <mergeCell ref="A4:K4"/>
    <mergeCell ref="A52:K52"/>
    <mergeCell ref="A53:K5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dimension ref="A1:K40"/>
  <sheetViews>
    <sheetView zoomScaleNormal="100" zoomScaleSheetLayoutView="85"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ht="12.75" customHeight="1" x14ac:dyDescent="0.2">
      <c r="A6" s="2" t="s">
        <v>348</v>
      </c>
      <c r="B6" s="9" t="s">
        <v>217</v>
      </c>
      <c r="C6" s="26">
        <v>7</v>
      </c>
      <c r="D6" s="9" t="s">
        <v>217</v>
      </c>
      <c r="E6" s="26">
        <v>7</v>
      </c>
      <c r="F6" s="9" t="s">
        <v>217</v>
      </c>
      <c r="G6" s="26">
        <v>7</v>
      </c>
      <c r="H6" s="9" t="s">
        <v>217</v>
      </c>
      <c r="I6" s="10" t="s">
        <v>217</v>
      </c>
      <c r="J6" s="10" t="s">
        <v>217</v>
      </c>
      <c r="K6" s="9" t="s">
        <v>217</v>
      </c>
    </row>
    <row r="7" spans="1:11" x14ac:dyDescent="0.2">
      <c r="A7" s="3" t="s">
        <v>12</v>
      </c>
      <c r="B7" s="29" t="s">
        <v>217</v>
      </c>
      <c r="C7" s="30">
        <v>1653620</v>
      </c>
      <c r="D7" s="31" t="str">
        <f>IF($B7="N/A","N/A",IF(C7&gt;15,"No",IF(C7&lt;-15,"No","Yes")))</f>
        <v>N/A</v>
      </c>
      <c r="E7" s="30">
        <v>1912137</v>
      </c>
      <c r="F7" s="31" t="str">
        <f>IF($B7="N/A","N/A",IF(E7&gt;15,"No",IF(E7&lt;-15,"No","Yes")))</f>
        <v>N/A</v>
      </c>
      <c r="G7" s="30">
        <v>2117269</v>
      </c>
      <c r="H7" s="31" t="str">
        <f>IF($B7="N/A","N/A",IF(G7&gt;15,"No",IF(G7&lt;-15,"No","Yes")))</f>
        <v>N/A</v>
      </c>
      <c r="I7" s="32">
        <v>15.63</v>
      </c>
      <c r="J7" s="32">
        <v>10.73</v>
      </c>
      <c r="K7" s="31" t="str">
        <f t="shared" ref="K7:K22" si="0">IF(J7="Div by 0", "N/A", IF(J7="N/A","N/A", IF(J7&gt;30, "No", IF(J7&lt;-30, "No", "Yes"))))</f>
        <v>Yes</v>
      </c>
    </row>
    <row r="8" spans="1:11" x14ac:dyDescent="0.2">
      <c r="A8" s="3" t="s">
        <v>366</v>
      </c>
      <c r="B8" s="29" t="s">
        <v>217</v>
      </c>
      <c r="C8" s="30" t="s">
        <v>217</v>
      </c>
      <c r="D8" s="31" t="str">
        <f>IF($B8="N/A","N/A",IF(C8&gt;15,"No",IF(C8&lt;-15,"No","Yes")))</f>
        <v>N/A</v>
      </c>
      <c r="E8" s="30" t="s">
        <v>217</v>
      </c>
      <c r="F8" s="31" t="str">
        <f>IF($B8="N/A","N/A",IF(E8&gt;15,"No",IF(E8&lt;-15,"No","Yes")))</f>
        <v>N/A</v>
      </c>
      <c r="G8" s="33">
        <v>100</v>
      </c>
      <c r="H8" s="31" t="str">
        <f>IF($B8="N/A","N/A",IF(G8&gt;15,"No",IF(G8&lt;-15,"No","Yes")))</f>
        <v>N/A</v>
      </c>
      <c r="I8" s="32" t="s">
        <v>217</v>
      </c>
      <c r="J8" s="32" t="s">
        <v>217</v>
      </c>
      <c r="K8" s="31" t="str">
        <f t="shared" si="0"/>
        <v>N/A</v>
      </c>
    </row>
    <row r="9" spans="1:11" x14ac:dyDescent="0.2">
      <c r="A9" s="3" t="s">
        <v>119</v>
      </c>
      <c r="B9" s="34" t="s">
        <v>217</v>
      </c>
      <c r="C9" s="9">
        <v>0</v>
      </c>
      <c r="D9" s="9" t="str">
        <f>IF($B9="N/A","N/A",IF(C9&gt;15,"No",IF(C9&lt;-15,"No","Yes")))</f>
        <v>N/A</v>
      </c>
      <c r="E9" s="9">
        <v>0</v>
      </c>
      <c r="F9" s="9" t="str">
        <f>IF($B9="N/A","N/A",IF(E9&gt;15,"No",IF(E9&lt;-15,"No","Yes")))</f>
        <v>N/A</v>
      </c>
      <c r="G9" s="9">
        <v>0</v>
      </c>
      <c r="H9" s="9" t="str">
        <f>IF($B9="N/A","N/A",IF(G9&gt;15,"No",IF(G9&lt;-15,"No","Yes")))</f>
        <v>N/A</v>
      </c>
      <c r="I9" s="10" t="s">
        <v>1743</v>
      </c>
      <c r="J9" s="10" t="s">
        <v>1743</v>
      </c>
      <c r="K9" s="9" t="str">
        <f t="shared" si="0"/>
        <v>N/A</v>
      </c>
    </row>
    <row r="10" spans="1:11" x14ac:dyDescent="0.2">
      <c r="A10" s="3" t="s">
        <v>120</v>
      </c>
      <c r="B10" s="34" t="s">
        <v>217</v>
      </c>
      <c r="C10" s="9">
        <v>0</v>
      </c>
      <c r="D10" s="9" t="str">
        <f>IF($B10="N/A","N/A",IF(C10&gt;15,"No",IF(C10&lt;-15,"No","Yes")))</f>
        <v>N/A</v>
      </c>
      <c r="E10" s="9">
        <v>0</v>
      </c>
      <c r="F10" s="9" t="str">
        <f>IF($B10="N/A","N/A",IF(E10&gt;15,"No",IF(E10&lt;-15,"No","Yes")))</f>
        <v>N/A</v>
      </c>
      <c r="G10" s="9">
        <v>0</v>
      </c>
      <c r="H10" s="9" t="str">
        <f>IF($B10="N/A","N/A",IF(G10&gt;15,"No",IF(G10&lt;-15,"No","Yes")))</f>
        <v>N/A</v>
      </c>
      <c r="I10" s="10" t="s">
        <v>1743</v>
      </c>
      <c r="J10" s="10" t="s">
        <v>1743</v>
      </c>
      <c r="K10" s="9" t="str">
        <f t="shared" si="0"/>
        <v>N/A</v>
      </c>
    </row>
    <row r="11" spans="1:11" x14ac:dyDescent="0.2">
      <c r="A11" s="3" t="s">
        <v>833</v>
      </c>
      <c r="B11" s="34" t="s">
        <v>218</v>
      </c>
      <c r="C11" s="9" t="s">
        <v>217</v>
      </c>
      <c r="D11" s="9" t="str">
        <f>IF(OR($B11="N/A",$C11="N/A"),"N/A",IF(C11&gt;100,"No",IF(C11&lt;95,"No","Yes")))</f>
        <v>N/A</v>
      </c>
      <c r="E11" s="9">
        <v>100</v>
      </c>
      <c r="F11" s="9" t="str">
        <f>IF(OR($B11="N/A",$E11="N/A"),"N/A",IF(E11&gt;100,"No",IF(E11&lt;95,"No","Yes")))</f>
        <v>Yes</v>
      </c>
      <c r="G11" s="9">
        <v>100</v>
      </c>
      <c r="H11" s="9" t="str">
        <f>IF($B11="N/A","N/A",IF(G11&gt;100,"No",IF(G11&lt;95,"No","Yes")))</f>
        <v>Yes</v>
      </c>
      <c r="I11" s="10" t="s">
        <v>217</v>
      </c>
      <c r="J11" s="10">
        <v>0</v>
      </c>
      <c r="K11" s="9" t="str">
        <f t="shared" si="0"/>
        <v>Yes</v>
      </c>
    </row>
    <row r="12" spans="1:11" x14ac:dyDescent="0.2">
      <c r="A12" s="3" t="s">
        <v>352</v>
      </c>
      <c r="B12" s="34" t="s">
        <v>217</v>
      </c>
      <c r="C12" s="9" t="s">
        <v>217</v>
      </c>
      <c r="D12" s="9" t="str">
        <f t="shared" ref="D12:D13" si="1">IF(OR($B12="N/A",$C12="N/A"),"N/A",IF(C12&gt;100,"No",IF(C12&lt;95,"No","Yes")))</f>
        <v>N/A</v>
      </c>
      <c r="E12" s="9">
        <v>100</v>
      </c>
      <c r="F12" s="9" t="str">
        <f t="shared" ref="F12:F13" si="2">IF(OR($B12="N/A",$E12="N/A"),"N/A",IF(E12&gt;100,"No",IF(E12&lt;95,"No","Yes")))</f>
        <v>N/A</v>
      </c>
      <c r="G12" s="9">
        <v>100</v>
      </c>
      <c r="H12" s="9" t="str">
        <f t="shared" ref="H12:H13" si="3">IF($B12="N/A","N/A",IF(G12&gt;100,"No",IF(G12&lt;95,"No","Yes")))</f>
        <v>N/A</v>
      </c>
      <c r="I12" s="10" t="s">
        <v>217</v>
      </c>
      <c r="J12" s="10">
        <v>0</v>
      </c>
      <c r="K12" s="9" t="str">
        <f t="shared" si="0"/>
        <v>Yes</v>
      </c>
    </row>
    <row r="13" spans="1:11" x14ac:dyDescent="0.2">
      <c r="A13" s="3" t="s">
        <v>834</v>
      </c>
      <c r="B13" s="34" t="s">
        <v>218</v>
      </c>
      <c r="C13" s="9" t="s">
        <v>217</v>
      </c>
      <c r="D13" s="9" t="str">
        <f t="shared" si="1"/>
        <v>N/A</v>
      </c>
      <c r="E13" s="9">
        <v>100</v>
      </c>
      <c r="F13" s="9" t="str">
        <f t="shared" si="2"/>
        <v>Yes</v>
      </c>
      <c r="G13" s="9">
        <v>100</v>
      </c>
      <c r="H13" s="9" t="str">
        <f t="shared" si="3"/>
        <v>Yes</v>
      </c>
      <c r="I13" s="10" t="s">
        <v>217</v>
      </c>
      <c r="J13" s="10">
        <v>0</v>
      </c>
      <c r="K13" s="9" t="str">
        <f t="shared" si="0"/>
        <v>Yes</v>
      </c>
    </row>
    <row r="14" spans="1:11" x14ac:dyDescent="0.2">
      <c r="A14" s="3" t="s">
        <v>13</v>
      </c>
      <c r="B14" s="34" t="s">
        <v>217</v>
      </c>
      <c r="C14" s="35">
        <v>1653620</v>
      </c>
      <c r="D14" s="9" t="str">
        <f>IF($B14="N/A","N/A",IF(C14&gt;15,"No",IF(C14&lt;-15,"No","Yes")))</f>
        <v>N/A</v>
      </c>
      <c r="E14" s="35">
        <v>1912137</v>
      </c>
      <c r="F14" s="9" t="str">
        <f>IF($B14="N/A","N/A",IF(E14&gt;15,"No",IF(E14&lt;-15,"No","Yes")))</f>
        <v>N/A</v>
      </c>
      <c r="G14" s="35">
        <v>2117269</v>
      </c>
      <c r="H14" s="9" t="str">
        <f>IF($B14="N/A","N/A",IF(G14&gt;15,"No",IF(G14&lt;-15,"No","Yes")))</f>
        <v>N/A</v>
      </c>
      <c r="I14" s="10">
        <v>15.63</v>
      </c>
      <c r="J14" s="10">
        <v>10.73</v>
      </c>
      <c r="K14" s="9" t="str">
        <f t="shared" si="0"/>
        <v>Yes</v>
      </c>
    </row>
    <row r="15" spans="1:11" ht="14.25" customHeight="1" x14ac:dyDescent="0.2">
      <c r="A15" s="3" t="s">
        <v>444</v>
      </c>
      <c r="B15" s="34" t="s">
        <v>217</v>
      </c>
      <c r="C15" s="9">
        <v>2.2375152999999999E-3</v>
      </c>
      <c r="D15" s="9" t="str">
        <f>IF($B15="N/A","N/A",IF(C15&gt;15,"No",IF(C15&lt;-15,"No","Yes")))</f>
        <v>N/A</v>
      </c>
      <c r="E15" s="9">
        <v>3.2842835000000001E-2</v>
      </c>
      <c r="F15" s="9" t="str">
        <f>IF($B15="N/A","N/A",IF(E15&gt;15,"No",IF(E15&lt;-15,"No","Yes")))</f>
        <v>N/A</v>
      </c>
      <c r="G15" s="9">
        <v>0.11750986770000001</v>
      </c>
      <c r="H15" s="9" t="str">
        <f>IF($B15="N/A","N/A",IF(G15&gt;15,"No",IF(G15&lt;-15,"No","Yes")))</f>
        <v>N/A</v>
      </c>
      <c r="I15" s="10">
        <v>1368</v>
      </c>
      <c r="J15" s="10">
        <v>257.8</v>
      </c>
      <c r="K15" s="9" t="str">
        <f t="shared" si="0"/>
        <v>No</v>
      </c>
    </row>
    <row r="16" spans="1:11" ht="12.75" customHeight="1" x14ac:dyDescent="0.2">
      <c r="A16" s="3" t="s">
        <v>856</v>
      </c>
      <c r="B16" s="34" t="s">
        <v>217</v>
      </c>
      <c r="C16" s="36">
        <v>1259.3243242999999</v>
      </c>
      <c r="D16" s="9" t="str">
        <f>IF($B16="N/A","N/A",IF(C16&gt;15,"No",IF(C16&lt;-15,"No","Yes")))</f>
        <v>N/A</v>
      </c>
      <c r="E16" s="36">
        <v>92.707006368999998</v>
      </c>
      <c r="F16" s="9" t="str">
        <f>IF($B16="N/A","N/A",IF(E16&gt;15,"No",IF(E16&lt;-15,"No","Yes")))</f>
        <v>N/A</v>
      </c>
      <c r="G16" s="36">
        <v>46.512057878</v>
      </c>
      <c r="H16" s="9" t="str">
        <f>IF($B16="N/A","N/A",IF(G16&gt;15,"No",IF(G16&lt;-15,"No","Yes")))</f>
        <v>N/A</v>
      </c>
      <c r="I16" s="10">
        <v>-92.6</v>
      </c>
      <c r="J16" s="10">
        <v>-49.8</v>
      </c>
      <c r="K16" s="9" t="str">
        <f t="shared" si="0"/>
        <v>No</v>
      </c>
    </row>
    <row r="17" spans="1:11" x14ac:dyDescent="0.2">
      <c r="A17" s="3" t="s">
        <v>131</v>
      </c>
      <c r="B17" s="34" t="s">
        <v>217</v>
      </c>
      <c r="C17" s="35">
        <v>971</v>
      </c>
      <c r="D17" s="9" t="str">
        <f>IF($B17="N/A","N/A",IF(C17&gt;15,"No",IF(C17&lt;-15,"No","Yes")))</f>
        <v>N/A</v>
      </c>
      <c r="E17" s="35">
        <v>1309</v>
      </c>
      <c r="F17" s="9" t="str">
        <f>IF($B17="N/A","N/A",IF(E17&gt;15,"No",IF(E17&lt;-15,"No","Yes")))</f>
        <v>N/A</v>
      </c>
      <c r="G17" s="35">
        <v>1594</v>
      </c>
      <c r="H17" s="9" t="str">
        <f>IF($B17="N/A","N/A",IF(G17&gt;15,"No",IF(G17&lt;-15,"No","Yes")))</f>
        <v>N/A</v>
      </c>
      <c r="I17" s="10">
        <v>34.81</v>
      </c>
      <c r="J17" s="10">
        <v>21.77</v>
      </c>
      <c r="K17" s="9" t="str">
        <f t="shared" si="0"/>
        <v>Yes</v>
      </c>
    </row>
    <row r="18" spans="1:11" x14ac:dyDescent="0.2">
      <c r="A18" s="3" t="s">
        <v>350</v>
      </c>
      <c r="B18" s="34" t="s">
        <v>217</v>
      </c>
      <c r="C18" s="35" t="s">
        <v>217</v>
      </c>
      <c r="D18" s="9" t="str">
        <f>IF($B18="N/A","N/A",IF(C18&gt;15,"No",IF(C18&lt;-15,"No","Yes")))</f>
        <v>N/A</v>
      </c>
      <c r="E18" s="35" t="s">
        <v>217</v>
      </c>
      <c r="F18" s="9" t="str">
        <f>IF($B18="N/A","N/A",IF(E18&gt;15,"No",IF(E18&lt;-15,"No","Yes")))</f>
        <v>N/A</v>
      </c>
      <c r="G18" s="8">
        <v>7.52856628E-2</v>
      </c>
      <c r="H18" s="9" t="str">
        <f>IF($B18="N/A","N/A",IF(G18&gt;15,"No",IF(G18&lt;-15,"No","Yes")))</f>
        <v>N/A</v>
      </c>
      <c r="I18" s="10" t="s">
        <v>217</v>
      </c>
      <c r="J18" s="10" t="s">
        <v>217</v>
      </c>
      <c r="K18" s="9" t="str">
        <f t="shared" si="0"/>
        <v>N/A</v>
      </c>
    </row>
    <row r="19" spans="1:11" ht="27.75" customHeight="1" x14ac:dyDescent="0.2">
      <c r="A19" s="3" t="s">
        <v>835</v>
      </c>
      <c r="B19" s="34" t="s">
        <v>217</v>
      </c>
      <c r="C19" s="36">
        <v>77.219361483</v>
      </c>
      <c r="D19" s="9" t="str">
        <f>IF($B19="N/A","N/A",IF(C19&gt;60,"No",IF(C19&lt;15,"No","Yes")))</f>
        <v>N/A</v>
      </c>
      <c r="E19" s="36">
        <v>45.754774636999997</v>
      </c>
      <c r="F19" s="9" t="str">
        <f>IF($B19="N/A","N/A",IF(E19&gt;60,"No",IF(E19&lt;15,"No","Yes")))</f>
        <v>N/A</v>
      </c>
      <c r="G19" s="36">
        <v>51.779171894999998</v>
      </c>
      <c r="H19" s="9" t="str">
        <f>IF($B19="N/A","N/A",IF(G19&gt;60,"No",IF(G19&lt;15,"No","Yes")))</f>
        <v>N/A</v>
      </c>
      <c r="I19" s="10">
        <v>-40.700000000000003</v>
      </c>
      <c r="J19" s="10">
        <v>13.17</v>
      </c>
      <c r="K19" s="9" t="str">
        <f t="shared" si="0"/>
        <v>Yes</v>
      </c>
    </row>
    <row r="20" spans="1:11" x14ac:dyDescent="0.2">
      <c r="A20" s="3" t="s">
        <v>27</v>
      </c>
      <c r="B20" s="34" t="s">
        <v>221</v>
      </c>
      <c r="C20" s="35">
        <v>11</v>
      </c>
      <c r="D20" s="9" t="str">
        <f>IF($B20="N/A","N/A",IF(C20="N/A","N/A",IF(C20=0,"Yes","No")))</f>
        <v>No</v>
      </c>
      <c r="E20" s="35">
        <v>11</v>
      </c>
      <c r="F20" s="9" t="str">
        <f>IF($B20="N/A","N/A",IF(E20="N/A","N/A",IF(E20=0,"Yes","No")))</f>
        <v>No</v>
      </c>
      <c r="G20" s="35">
        <v>0</v>
      </c>
      <c r="H20" s="9" t="str">
        <f>IF($B20="N/A","N/A",IF(G20=0,"Yes","No"))</f>
        <v>Yes</v>
      </c>
      <c r="I20" s="10">
        <v>-33.299999999999997</v>
      </c>
      <c r="J20" s="10">
        <v>-100</v>
      </c>
      <c r="K20" s="9" t="str">
        <f t="shared" si="0"/>
        <v>No</v>
      </c>
    </row>
    <row r="21" spans="1:11" x14ac:dyDescent="0.2">
      <c r="A21" s="3" t="s">
        <v>836</v>
      </c>
      <c r="B21" s="34" t="s">
        <v>217</v>
      </c>
      <c r="C21" s="9">
        <v>0</v>
      </c>
      <c r="D21" s="9" t="str">
        <f>IF($B21="N/A","N/A",IF(C21&gt;15,"No",IF(C21&lt;-15,"No","Yes")))</f>
        <v>N/A</v>
      </c>
      <c r="E21" s="9">
        <v>0</v>
      </c>
      <c r="F21" s="9" t="str">
        <f>IF($B21="N/A","N/A",IF(E21&gt;15,"No",IF(E21&lt;-15,"No","Yes")))</f>
        <v>N/A</v>
      </c>
      <c r="G21" s="9">
        <v>0</v>
      </c>
      <c r="H21" s="9" t="str">
        <f>IF($B21="N/A","N/A",IF(G21&gt;15,"No",IF(G21&lt;-15,"No","Yes")))</f>
        <v>N/A</v>
      </c>
      <c r="I21" s="10" t="s">
        <v>1743</v>
      </c>
      <c r="J21" s="10" t="s">
        <v>1743</v>
      </c>
      <c r="K21" s="9" t="str">
        <f t="shared" si="0"/>
        <v>N/A</v>
      </c>
    </row>
    <row r="22" spans="1:11" x14ac:dyDescent="0.2">
      <c r="A22" s="3" t="s">
        <v>1723</v>
      </c>
      <c r="B22" s="34" t="s">
        <v>217</v>
      </c>
      <c r="C22" s="88">
        <v>0</v>
      </c>
      <c r="D22" s="9" t="str">
        <f>IF($B22="N/A","N/A",IF(C22&gt;15,"No",IF(C22&lt;-15,"No","Yes")))</f>
        <v>N/A</v>
      </c>
      <c r="E22" s="88">
        <v>0</v>
      </c>
      <c r="F22" s="9" t="str">
        <f>IF($B22="N/A","N/A",IF(E22&gt;15,"No",IF(E22&lt;-15,"No","Yes")))</f>
        <v>N/A</v>
      </c>
      <c r="G22" s="88">
        <v>0</v>
      </c>
      <c r="H22" s="9" t="str">
        <f>IF($B22="N/A","N/A",IF(G22&gt;15,"No",IF(G22&lt;-15,"No","Yes")))</f>
        <v>N/A</v>
      </c>
      <c r="I22" s="10" t="s">
        <v>1743</v>
      </c>
      <c r="J22" s="10" t="s">
        <v>1743</v>
      </c>
      <c r="K22" s="9" t="str">
        <f t="shared" si="0"/>
        <v>N/A</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sheetData>
  <mergeCells count="5">
    <mergeCell ref="A1:K1"/>
    <mergeCell ref="A2:K2"/>
    <mergeCell ref="A4:K4"/>
    <mergeCell ref="A23:K23"/>
    <mergeCell ref="A24:K24"/>
  </mergeCells>
  <phoneticPr fontId="0" type="noConversion"/>
  <printOptions headings="1"/>
  <pageMargins left="0.75" right="0.75" top="1" bottom="0.75" header="0.5" footer="0.5"/>
  <pageSetup scale="63" orientation="landscape" useFirstPageNumber="1" r:id="rId1"/>
  <headerFooter alignWithMargins="0">
    <oddFooter>&amp;R&amp;A Page &amp;P</oddFooter>
  </headerFooter>
</worksheet>
</file>

<file path=xl/worksheets/sheet1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15"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3" t="s">
        <v>12</v>
      </c>
      <c r="B6" s="34" t="s">
        <v>217</v>
      </c>
      <c r="C6" s="35">
        <v>1653620</v>
      </c>
      <c r="D6" s="9" t="str">
        <f>IF($B6="N/A","N/A",IF(C6&gt;15,"No",IF(C6&lt;-15,"No","Yes")))</f>
        <v>N/A</v>
      </c>
      <c r="E6" s="35">
        <v>1912137</v>
      </c>
      <c r="F6" s="9" t="str">
        <f>IF($B6="N/A","N/A",IF(E6&gt;15,"No",IF(E6&lt;-15,"No","Yes")))</f>
        <v>N/A</v>
      </c>
      <c r="G6" s="35">
        <v>2117269</v>
      </c>
      <c r="H6" s="9" t="str">
        <f>IF($B6="N/A","N/A",IF(G6&gt;15,"No",IF(G6&lt;-15,"No","Yes")))</f>
        <v>N/A</v>
      </c>
      <c r="I6" s="10">
        <v>15.63</v>
      </c>
      <c r="J6" s="10">
        <v>10.73</v>
      </c>
      <c r="K6" s="9" t="str">
        <f t="shared" ref="K6:K18" si="0">IF(J6="Div by 0", "N/A", IF(J6="N/A","N/A", IF(J6&gt;30, "No", IF(J6&lt;-30, "No", "Yes"))))</f>
        <v>Yes</v>
      </c>
    </row>
    <row r="7" spans="1:11" x14ac:dyDescent="0.2">
      <c r="A7" s="3" t="s">
        <v>30</v>
      </c>
      <c r="B7" s="34" t="s">
        <v>218</v>
      </c>
      <c r="C7" s="9">
        <v>100</v>
      </c>
      <c r="D7" s="9" t="str">
        <f>IF($B7="N/A","N/A",IF(C7&gt;100,"No",IF(C7&lt;95,"No","Yes")))</f>
        <v>Yes</v>
      </c>
      <c r="E7" s="9">
        <v>100</v>
      </c>
      <c r="F7" s="9" t="str">
        <f>IF($B7="N/A","N/A",IF(E7&gt;100,"No",IF(E7&lt;95,"No","Yes")))</f>
        <v>Yes</v>
      </c>
      <c r="G7" s="9">
        <v>100</v>
      </c>
      <c r="H7" s="9" t="str">
        <f>IF($B7="N/A","N/A",IF(G7&gt;100,"No",IF(G7&lt;95,"No","Yes")))</f>
        <v>Yes</v>
      </c>
      <c r="I7" s="10">
        <v>0</v>
      </c>
      <c r="J7" s="10">
        <v>0</v>
      </c>
      <c r="K7" s="9" t="str">
        <f t="shared" si="0"/>
        <v>Yes</v>
      </c>
    </row>
    <row r="8" spans="1:11" x14ac:dyDescent="0.2">
      <c r="A8" s="3" t="s">
        <v>29</v>
      </c>
      <c r="B8" s="34" t="s">
        <v>221</v>
      </c>
      <c r="C8" s="9">
        <v>0</v>
      </c>
      <c r="D8" s="9" t="str">
        <f>IF($B8="N/A","N/A",IF(C8=0,"Yes","No"))</f>
        <v>Yes</v>
      </c>
      <c r="E8" s="9">
        <v>0</v>
      </c>
      <c r="F8" s="9" t="str">
        <f>IF($B8="N/A","N/A",IF(E8=0,"Yes","No"))</f>
        <v>Yes</v>
      </c>
      <c r="G8" s="9">
        <v>0</v>
      </c>
      <c r="H8" s="9" t="str">
        <f>IF($B8="N/A","N/A",IF(G8=0,"Yes","No"))</f>
        <v>Yes</v>
      </c>
      <c r="I8" s="10" t="s">
        <v>1743</v>
      </c>
      <c r="J8" s="10" t="s">
        <v>1743</v>
      </c>
      <c r="K8" s="9" t="str">
        <f t="shared" si="0"/>
        <v>N/A</v>
      </c>
    </row>
    <row r="9" spans="1:11" x14ac:dyDescent="0.2">
      <c r="A9" s="3" t="s">
        <v>848</v>
      </c>
      <c r="B9" s="34" t="s">
        <v>275</v>
      </c>
      <c r="C9" s="36">
        <v>72.139105115000007</v>
      </c>
      <c r="D9" s="9" t="str">
        <f>IF($B9="N/A","N/A",IF(C9&gt;60,"No",IF(C9&lt;15,"No","Yes")))</f>
        <v>No</v>
      </c>
      <c r="E9" s="36">
        <v>68.294021819999998</v>
      </c>
      <c r="F9" s="9" t="str">
        <f>IF($B9="N/A","N/A",IF(E9&gt;60,"No",IF(E9&lt;15,"No","Yes")))</f>
        <v>No</v>
      </c>
      <c r="G9" s="36">
        <v>66.543826031999998</v>
      </c>
      <c r="H9" s="9" t="str">
        <f>IF($B9="N/A","N/A",IF(G9&gt;60,"No",IF(G9&lt;15,"No","Yes")))</f>
        <v>No</v>
      </c>
      <c r="I9" s="10">
        <v>-5.33</v>
      </c>
      <c r="J9" s="10">
        <v>-2.56</v>
      </c>
      <c r="K9" s="9" t="str">
        <f t="shared" si="0"/>
        <v>Yes</v>
      </c>
    </row>
    <row r="10" spans="1:11" x14ac:dyDescent="0.2">
      <c r="A10" s="3" t="s">
        <v>14</v>
      </c>
      <c r="B10" s="34" t="s">
        <v>276</v>
      </c>
      <c r="C10" s="9">
        <v>2.4728776864999999</v>
      </c>
      <c r="D10" s="9" t="str">
        <f>IF($B10="N/A","N/A",IF(C10&gt;15,"No",IF(C10&lt;=0,"No","Yes")))</f>
        <v>Yes</v>
      </c>
      <c r="E10" s="9">
        <v>1.8423889083</v>
      </c>
      <c r="F10" s="9" t="str">
        <f>IF($B10="N/A","N/A",IF(E10&gt;15,"No",IF(E10&lt;=0,"No","Yes")))</f>
        <v>Yes</v>
      </c>
      <c r="G10" s="9">
        <v>1.7079549173999999</v>
      </c>
      <c r="H10" s="9" t="str">
        <f>IF($B10="N/A","N/A",IF(G10&gt;15,"No",IF(G10&lt;=0,"No","Yes")))</f>
        <v>Yes</v>
      </c>
      <c r="I10" s="10">
        <v>-25.5</v>
      </c>
      <c r="J10" s="10">
        <v>-7.3</v>
      </c>
      <c r="K10" s="9" t="str">
        <f t="shared" si="0"/>
        <v>Yes</v>
      </c>
    </row>
    <row r="11" spans="1:11" x14ac:dyDescent="0.2">
      <c r="A11" s="3" t="s">
        <v>871</v>
      </c>
      <c r="B11" s="34" t="s">
        <v>217</v>
      </c>
      <c r="C11" s="36">
        <v>100.88085689</v>
      </c>
      <c r="D11" s="9" t="str">
        <f>IF($B11="N/A","N/A",IF(C11&gt;15,"No",IF(C11&lt;-15,"No","Yes")))</f>
        <v>N/A</v>
      </c>
      <c r="E11" s="36">
        <v>98.838911124000006</v>
      </c>
      <c r="F11" s="9" t="str">
        <f>IF($B11="N/A","N/A",IF(E11&gt;15,"No",IF(E11&lt;-15,"No","Yes")))</f>
        <v>N/A</v>
      </c>
      <c r="G11" s="36">
        <v>102.65123610000001</v>
      </c>
      <c r="H11" s="9" t="str">
        <f>IF($B11="N/A","N/A",IF(G11&gt;15,"No",IF(G11&lt;-15,"No","Yes")))</f>
        <v>N/A</v>
      </c>
      <c r="I11" s="10">
        <v>-2.02</v>
      </c>
      <c r="J11" s="10">
        <v>3.8570000000000002</v>
      </c>
      <c r="K11" s="9" t="str">
        <f t="shared" si="0"/>
        <v>Yes</v>
      </c>
    </row>
    <row r="12" spans="1:11" x14ac:dyDescent="0.2">
      <c r="A12" s="3" t="s">
        <v>932</v>
      </c>
      <c r="B12" s="34" t="s">
        <v>217</v>
      </c>
      <c r="C12" s="9">
        <v>2.4474788645999999</v>
      </c>
      <c r="D12" s="9" t="str">
        <f>IF($B12="N/A","N/A",IF(C12&gt;15,"No",IF(C12&lt;-15,"No","Yes")))</f>
        <v>N/A</v>
      </c>
      <c r="E12" s="9">
        <v>2.3122297198999999</v>
      </c>
      <c r="F12" s="9" t="str">
        <f>IF($B12="N/A","N/A",IF(E12&gt;15,"No",IF(E12&lt;-15,"No","Yes")))</f>
        <v>N/A</v>
      </c>
      <c r="G12" s="9">
        <v>2.1163111536999999</v>
      </c>
      <c r="H12" s="9" t="str">
        <f>IF($B12="N/A","N/A",IF(G12&gt;15,"No",IF(G12&lt;-15,"No","Yes")))</f>
        <v>N/A</v>
      </c>
      <c r="I12" s="10">
        <v>-5.53</v>
      </c>
      <c r="J12" s="10">
        <v>-8.4700000000000006</v>
      </c>
      <c r="K12" s="9" t="str">
        <f t="shared" si="0"/>
        <v>Yes</v>
      </c>
    </row>
    <row r="13" spans="1:11" x14ac:dyDescent="0.2">
      <c r="A13" s="3" t="s">
        <v>51</v>
      </c>
      <c r="B13" s="34" t="s">
        <v>277</v>
      </c>
      <c r="C13" s="9">
        <v>100</v>
      </c>
      <c r="D13" s="9" t="str">
        <f>IF($B13="N/A","N/A",IF(C13&gt;99,"No",IF(C13&lt;95,"No","Yes")))</f>
        <v>No</v>
      </c>
      <c r="E13" s="9">
        <v>100</v>
      </c>
      <c r="F13" s="9" t="str">
        <f>IF($B13="N/A","N/A",IF(E13&gt;99,"No",IF(E13&lt;95,"No","Yes")))</f>
        <v>No</v>
      </c>
      <c r="G13" s="9">
        <v>100</v>
      </c>
      <c r="H13" s="9" t="str">
        <f>IF($B13="N/A","N/A",IF(G13&gt;99,"No",IF(G13&lt;95,"No","Yes")))</f>
        <v>No</v>
      </c>
      <c r="I13" s="10">
        <v>0</v>
      </c>
      <c r="J13" s="10">
        <v>0</v>
      </c>
      <c r="K13" s="9" t="str">
        <f t="shared" si="0"/>
        <v>Yes</v>
      </c>
    </row>
    <row r="14" spans="1:11" x14ac:dyDescent="0.2">
      <c r="A14" s="3" t="s">
        <v>52</v>
      </c>
      <c r="B14" s="34" t="s">
        <v>278</v>
      </c>
      <c r="C14" s="9">
        <v>0</v>
      </c>
      <c r="D14" s="9" t="str">
        <f>IF($B14="N/A","N/A",IF(C14&gt;6,"No",IF(C14&lt;=0,"No","Yes")))</f>
        <v>No</v>
      </c>
      <c r="E14" s="9">
        <v>0</v>
      </c>
      <c r="F14" s="9" t="str">
        <f>IF($B14="N/A","N/A",IF(E14&gt;6,"No",IF(E14&lt;=0,"No","Yes")))</f>
        <v>No</v>
      </c>
      <c r="G14" s="9">
        <v>0</v>
      </c>
      <c r="H14" s="9" t="str">
        <f>IF($B14="N/A","N/A",IF(G14&gt;6,"No",IF(G14&lt;=0,"No","Yes")))</f>
        <v>No</v>
      </c>
      <c r="I14" s="10" t="s">
        <v>1743</v>
      </c>
      <c r="J14" s="10" t="s">
        <v>1743</v>
      </c>
      <c r="K14" s="9" t="str">
        <f t="shared" si="0"/>
        <v>N/A</v>
      </c>
    </row>
    <row r="15" spans="1:11" x14ac:dyDescent="0.2">
      <c r="A15" s="3" t="s">
        <v>168</v>
      </c>
      <c r="B15" s="34" t="s">
        <v>217</v>
      </c>
      <c r="C15" s="9">
        <v>100</v>
      </c>
      <c r="D15" s="9" t="str">
        <f>IF($B15="N/A","N/A",IF(C15&gt;15,"No",IF(C15&lt;-15,"No","Yes")))</f>
        <v>N/A</v>
      </c>
      <c r="E15" s="9">
        <v>100</v>
      </c>
      <c r="F15" s="9" t="str">
        <f>IF($B15="N/A","N/A",IF(E15&gt;15,"No",IF(E15&lt;-15,"No","Yes")))</f>
        <v>N/A</v>
      </c>
      <c r="G15" s="9">
        <v>100</v>
      </c>
      <c r="H15" s="9" t="str">
        <f>IF($B15="N/A","N/A",IF(G15&gt;15,"No",IF(G15&lt;-15,"No","Yes")))</f>
        <v>N/A</v>
      </c>
      <c r="I15" s="10">
        <v>0</v>
      </c>
      <c r="J15" s="10">
        <v>0</v>
      </c>
      <c r="K15" s="9" t="str">
        <f t="shared" si="0"/>
        <v>Yes</v>
      </c>
    </row>
    <row r="16" spans="1:11" x14ac:dyDescent="0.2">
      <c r="A16" s="3" t="s">
        <v>169</v>
      </c>
      <c r="B16" s="34" t="s">
        <v>279</v>
      </c>
      <c r="C16" s="9">
        <v>0</v>
      </c>
      <c r="D16" s="9" t="str">
        <f>IF($B16="N/A","N/A",IF(C16&gt;98,"Yes","No"))</f>
        <v>No</v>
      </c>
      <c r="E16" s="9">
        <v>0</v>
      </c>
      <c r="F16" s="9" t="str">
        <f>IF($B16="N/A","N/A",IF(E16&gt;98,"Yes","No"))</f>
        <v>No</v>
      </c>
      <c r="G16" s="9">
        <v>0</v>
      </c>
      <c r="H16" s="9" t="str">
        <f>IF($B16="N/A","N/A",IF(G16&gt;98,"Yes","No"))</f>
        <v>No</v>
      </c>
      <c r="I16" s="10" t="s">
        <v>1743</v>
      </c>
      <c r="J16" s="10" t="s">
        <v>1743</v>
      </c>
      <c r="K16" s="9" t="str">
        <f t="shared" si="0"/>
        <v>N/A</v>
      </c>
    </row>
    <row r="17" spans="1:11" x14ac:dyDescent="0.2">
      <c r="A17" s="3" t="s">
        <v>21</v>
      </c>
      <c r="B17" s="34" t="s">
        <v>279</v>
      </c>
      <c r="C17" s="9">
        <v>99.945815846000002</v>
      </c>
      <c r="D17" s="9" t="str">
        <f>IF($B17="N/A","N/A",IF(C17&gt;98,"Yes","No"))</f>
        <v>Yes</v>
      </c>
      <c r="E17" s="9">
        <v>99.850638317000005</v>
      </c>
      <c r="F17" s="9" t="str">
        <f>IF($B17="N/A","N/A",IF(E17&gt;98,"Yes","No"))</f>
        <v>Yes</v>
      </c>
      <c r="G17" s="9">
        <v>99.842816382999999</v>
      </c>
      <c r="H17" s="9" t="str">
        <f>IF($B17="N/A","N/A",IF(G17&gt;98,"Yes","No"))</f>
        <v>Yes</v>
      </c>
      <c r="I17" s="10">
        <v>-9.5000000000000001E-2</v>
      </c>
      <c r="J17" s="10">
        <v>-8.0000000000000002E-3</v>
      </c>
      <c r="K17" s="9" t="str">
        <f t="shared" si="0"/>
        <v>Yes</v>
      </c>
    </row>
    <row r="18" spans="1:11" x14ac:dyDescent="0.2">
      <c r="A18" s="3" t="s">
        <v>53</v>
      </c>
      <c r="B18" s="34" t="s">
        <v>279</v>
      </c>
      <c r="C18" s="9">
        <v>99.998911479</v>
      </c>
      <c r="D18" s="9" t="str">
        <f>IF($B18="N/A","N/A",IF(C18&gt;98,"Yes","No"))</f>
        <v>Yes</v>
      </c>
      <c r="E18" s="9">
        <v>99.999006347000005</v>
      </c>
      <c r="F18" s="9" t="str">
        <f>IF($B18="N/A","N/A",IF(E18&gt;98,"Yes","No"))</f>
        <v>Yes</v>
      </c>
      <c r="G18" s="9">
        <v>99.830772565999993</v>
      </c>
      <c r="H18" s="9" t="str">
        <f>IF($B18="N/A","N/A",IF(G18&gt;98,"Yes","No"))</f>
        <v>Yes</v>
      </c>
      <c r="I18" s="10">
        <v>1E-4</v>
      </c>
      <c r="J18" s="10">
        <v>-0.16800000000000001</v>
      </c>
      <c r="K18" s="9" t="str">
        <f t="shared" si="0"/>
        <v>Yes</v>
      </c>
    </row>
    <row r="19" spans="1:11" ht="12.75" customHeight="1" x14ac:dyDescent="0.2">
      <c r="A19" s="3" t="s">
        <v>678</v>
      </c>
      <c r="B19" s="34" t="s">
        <v>227</v>
      </c>
      <c r="C19" s="9">
        <v>99.727325504000007</v>
      </c>
      <c r="D19" s="9" t="str">
        <f>IF($B19="N/A","N/A",IF(C19&gt;100,"No",IF(C19&lt;98,"No","Yes")))</f>
        <v>Yes</v>
      </c>
      <c r="E19" s="9">
        <v>99.643226401000007</v>
      </c>
      <c r="F19" s="9" t="str">
        <f>IF($B19="N/A","N/A",IF(E19&gt;100,"No",IF(E19&lt;98,"No","Yes")))</f>
        <v>Yes</v>
      </c>
      <c r="G19" s="9">
        <v>99.317989353000002</v>
      </c>
      <c r="H19" s="9" t="str">
        <f>IF($B19="N/A","N/A",IF(G19&gt;100,"No",IF(G19&lt;98,"No","Yes")))</f>
        <v>Yes</v>
      </c>
      <c r="I19" s="10">
        <v>-8.4000000000000005E-2</v>
      </c>
      <c r="J19" s="10">
        <v>-0.32600000000000001</v>
      </c>
      <c r="K19" s="9" t="str">
        <f>IF(J19="Div by 0", "N/A", IF(J19="N/A","N/A", IF(J19&gt;30, "No", IF(J19&lt;-30, "No", "Yes"))))</f>
        <v>Yes</v>
      </c>
    </row>
    <row r="20" spans="1:11" x14ac:dyDescent="0.2">
      <c r="A20" s="3" t="s">
        <v>679</v>
      </c>
      <c r="B20" s="34" t="s">
        <v>227</v>
      </c>
      <c r="C20" s="9">
        <v>99.780360662999996</v>
      </c>
      <c r="D20" s="9" t="str">
        <f>IF($B20="N/A","N/A",IF(C20&gt;100,"No",IF(C20&lt;98,"No","Yes")))</f>
        <v>Yes</v>
      </c>
      <c r="E20" s="9">
        <v>99.706244897999994</v>
      </c>
      <c r="F20" s="9" t="str">
        <f>IF($B20="N/A","N/A",IF(E20&gt;100,"No",IF(E20&lt;98,"No","Yes")))</f>
        <v>Yes</v>
      </c>
      <c r="G20" s="9">
        <v>99.546491258000003</v>
      </c>
      <c r="H20" s="9" t="str">
        <f>IF($B20="N/A","N/A",IF(G20&gt;100,"No",IF(G20&lt;98,"No","Yes")))</f>
        <v>Yes</v>
      </c>
      <c r="I20" s="10">
        <v>-7.3999999999999996E-2</v>
      </c>
      <c r="J20" s="10">
        <v>-0.16</v>
      </c>
      <c r="K20" s="9" t="str">
        <f>IF(J20="Div by 0", "N/A", IF(J20="N/A","N/A", IF(J20&gt;30, "No", IF(J20&lt;-30, "No", "Yes"))))</f>
        <v>Yes</v>
      </c>
    </row>
    <row r="21" spans="1:11" x14ac:dyDescent="0.2">
      <c r="A21" s="3" t="s">
        <v>680</v>
      </c>
      <c r="B21" s="34" t="s">
        <v>227</v>
      </c>
      <c r="C21" s="9">
        <v>99.780360662999996</v>
      </c>
      <c r="D21" s="9" t="str">
        <f>IF($B21="N/A","N/A",IF(C21&gt;100,"No",IF(C21&lt;98,"No","Yes")))</f>
        <v>Yes</v>
      </c>
      <c r="E21" s="9">
        <v>99.706244897999994</v>
      </c>
      <c r="F21" s="9" t="str">
        <f>IF($B21="N/A","N/A",IF(E21&gt;100,"No",IF(E21&lt;98,"No","Yes")))</f>
        <v>Yes</v>
      </c>
      <c r="G21" s="9">
        <v>99.546491258000003</v>
      </c>
      <c r="H21" s="9" t="str">
        <f>IF($B21="N/A","N/A",IF(G21&gt;100,"No",IF(G21&lt;98,"No","Yes")))</f>
        <v>Yes</v>
      </c>
      <c r="I21" s="10">
        <v>-7.3999999999999996E-2</v>
      </c>
      <c r="J21" s="10">
        <v>-0.16</v>
      </c>
      <c r="K21" s="9" t="str">
        <f>IF(J21="Div by 0", "N/A", IF(J21="N/A","N/A", IF(J21&gt;30, "No", IF(J21&lt;-30, "No", "Yes"))))</f>
        <v>Yes</v>
      </c>
    </row>
    <row r="22" spans="1:11" ht="13.5" customHeight="1" x14ac:dyDescent="0.2">
      <c r="A22" s="3" t="s">
        <v>1724</v>
      </c>
      <c r="B22" s="34" t="s">
        <v>217</v>
      </c>
      <c r="C22" s="9">
        <v>68.142862325999999</v>
      </c>
      <c r="D22" s="9" t="str">
        <f>IF($B22="N/A","N/A",IF(C22&gt;15,"No",IF(C22&lt;-15,"No","Yes")))</f>
        <v>N/A</v>
      </c>
      <c r="E22" s="9">
        <v>63.993008869000001</v>
      </c>
      <c r="F22" s="9" t="str">
        <f>IF($B22="N/A","N/A",IF(E22&gt;15,"No",IF(E22&lt;-15,"No","Yes")))</f>
        <v>N/A</v>
      </c>
      <c r="G22" s="9">
        <v>64.995284018999996</v>
      </c>
      <c r="H22" s="9" t="str">
        <f>IF($B22="N/A","N/A",IF(G22&gt;15,"No",IF(G22&lt;-15,"No","Yes")))</f>
        <v>N/A</v>
      </c>
      <c r="I22" s="10">
        <v>-6.09</v>
      </c>
      <c r="J22" s="10">
        <v>1.5660000000000001</v>
      </c>
      <c r="K22" s="9" t="str">
        <f t="shared" ref="K22:K31" si="1">IF(J22="Div by 0", "N/A", IF(J22="N/A","N/A", IF(J22&gt;30, "No", IF(J22&lt;-30, "No", "Yes"))))</f>
        <v>Yes</v>
      </c>
    </row>
    <row r="23" spans="1:11" x14ac:dyDescent="0.2">
      <c r="A23" s="3" t="s">
        <v>933</v>
      </c>
      <c r="B23" s="34" t="s">
        <v>217</v>
      </c>
      <c r="C23" s="9">
        <v>30.626201908999999</v>
      </c>
      <c r="D23" s="9" t="str">
        <f>IF($B23="N/A","N/A",IF(C23&gt;15,"No",IF(C23&lt;-15,"No","Yes")))</f>
        <v>N/A</v>
      </c>
      <c r="E23" s="9">
        <v>34.725074614999997</v>
      </c>
      <c r="F23" s="9" t="str">
        <f>IF($B23="N/A","N/A",IF(E23&gt;15,"No",IF(E23&lt;-15,"No","Yes")))</f>
        <v>N/A</v>
      </c>
      <c r="G23" s="9">
        <v>33.569754244999999</v>
      </c>
      <c r="H23" s="9" t="str">
        <f>IF($B23="N/A","N/A",IF(G23&gt;15,"No",IF(G23&lt;-15,"No","Yes")))</f>
        <v>N/A</v>
      </c>
      <c r="I23" s="10">
        <v>13.38</v>
      </c>
      <c r="J23" s="10">
        <v>-3.33</v>
      </c>
      <c r="K23" s="9" t="str">
        <f t="shared" si="1"/>
        <v>Yes</v>
      </c>
    </row>
    <row r="24" spans="1:11" ht="25.5" x14ac:dyDescent="0.2">
      <c r="A24" s="3" t="s">
        <v>934</v>
      </c>
      <c r="B24" s="34" t="s">
        <v>217</v>
      </c>
      <c r="C24" s="9">
        <v>1.0280476E-3</v>
      </c>
      <c r="D24" s="9" t="str">
        <f>IF($B24="N/A","N/A",IF(C24&gt;15,"No",IF(C24&lt;-15,"No","Yes")))</f>
        <v>N/A</v>
      </c>
      <c r="E24" s="9">
        <v>4.7067756999999997E-3</v>
      </c>
      <c r="F24" s="9" t="str">
        <f>IF($B24="N/A","N/A",IF(E24&gt;15,"No",IF(E24&lt;-15,"No","Yes")))</f>
        <v>N/A</v>
      </c>
      <c r="G24" s="9">
        <v>7.4152126999999998E-3</v>
      </c>
      <c r="H24" s="9" t="str">
        <f>IF($B24="N/A","N/A",IF(G24&gt;15,"No",IF(G24&lt;-15,"No","Yes")))</f>
        <v>N/A</v>
      </c>
      <c r="I24" s="10">
        <v>357.8</v>
      </c>
      <c r="J24" s="10">
        <v>57.54</v>
      </c>
      <c r="K24" s="9" t="str">
        <f t="shared" si="1"/>
        <v>No</v>
      </c>
    </row>
    <row r="25" spans="1:11" x14ac:dyDescent="0.2">
      <c r="A25" s="3" t="s">
        <v>170</v>
      </c>
      <c r="B25" s="34" t="s">
        <v>217</v>
      </c>
      <c r="C25" s="9">
        <v>99.780360662999996</v>
      </c>
      <c r="D25" s="9" t="str">
        <f t="shared" ref="D25:D27" si="2">IF($B25="N/A","N/A",IF(C25&gt;15,"No",IF(C25&lt;-15,"No","Yes")))</f>
        <v>N/A</v>
      </c>
      <c r="E25" s="9">
        <v>99.706244897999994</v>
      </c>
      <c r="F25" s="9" t="str">
        <f t="shared" ref="F25:F27" si="3">IF($B25="N/A","N/A",IF(E25&gt;15,"No",IF(E25&lt;-15,"No","Yes")))</f>
        <v>N/A</v>
      </c>
      <c r="G25" s="9">
        <v>99.546491258000003</v>
      </c>
      <c r="H25" s="9" t="str">
        <f t="shared" ref="H25:H27" si="4">IF($B25="N/A","N/A",IF(G25&gt;15,"No",IF(G25&lt;-15,"No","Yes")))</f>
        <v>N/A</v>
      </c>
      <c r="I25" s="10">
        <v>-7.3999999999999996E-2</v>
      </c>
      <c r="J25" s="10">
        <v>-0.16</v>
      </c>
      <c r="K25" s="9" t="str">
        <f t="shared" si="1"/>
        <v>Yes</v>
      </c>
    </row>
    <row r="26" spans="1:11" x14ac:dyDescent="0.2">
      <c r="A26" s="3" t="s">
        <v>171</v>
      </c>
      <c r="B26" s="34" t="s">
        <v>217</v>
      </c>
      <c r="C26" s="9">
        <v>99.780360662999996</v>
      </c>
      <c r="D26" s="9" t="str">
        <f t="shared" si="2"/>
        <v>N/A</v>
      </c>
      <c r="E26" s="9">
        <v>99.706244897999994</v>
      </c>
      <c r="F26" s="9" t="str">
        <f t="shared" si="3"/>
        <v>N/A</v>
      </c>
      <c r="G26" s="9">
        <v>99.546491258000003</v>
      </c>
      <c r="H26" s="9" t="str">
        <f t="shared" si="4"/>
        <v>N/A</v>
      </c>
      <c r="I26" s="10">
        <v>-7.3999999999999996E-2</v>
      </c>
      <c r="J26" s="10">
        <v>-0.16</v>
      </c>
      <c r="K26" s="9" t="str">
        <f t="shared" si="1"/>
        <v>Yes</v>
      </c>
    </row>
    <row r="27" spans="1:11" x14ac:dyDescent="0.2">
      <c r="A27" s="3" t="s">
        <v>172</v>
      </c>
      <c r="B27" s="34" t="s">
        <v>217</v>
      </c>
      <c r="C27" s="9">
        <v>99.780360662999996</v>
      </c>
      <c r="D27" s="9" t="str">
        <f t="shared" si="2"/>
        <v>N/A</v>
      </c>
      <c r="E27" s="9">
        <v>99.706244897999994</v>
      </c>
      <c r="F27" s="9" t="str">
        <f t="shared" si="3"/>
        <v>N/A</v>
      </c>
      <c r="G27" s="9">
        <v>99.546491258000003</v>
      </c>
      <c r="H27" s="9" t="str">
        <f t="shared" si="4"/>
        <v>N/A</v>
      </c>
      <c r="I27" s="10">
        <v>-7.3999999999999996E-2</v>
      </c>
      <c r="J27" s="10">
        <v>-0.16</v>
      </c>
      <c r="K27" s="9" t="str">
        <f t="shared" si="1"/>
        <v>Yes</v>
      </c>
    </row>
    <row r="28" spans="1:11" x14ac:dyDescent="0.2">
      <c r="A28" s="3" t="s">
        <v>54</v>
      </c>
      <c r="B28" s="34" t="s">
        <v>217</v>
      </c>
      <c r="C28" s="9">
        <v>7.0111633869999999</v>
      </c>
      <c r="D28" s="9" t="str">
        <f>IF($B28="N/A","N/A",IF(C28&gt;15,"No",IF(C28&lt;-15,"No","Yes")))</f>
        <v>N/A</v>
      </c>
      <c r="E28" s="9">
        <v>7.3702355008999998</v>
      </c>
      <c r="F28" s="9" t="str">
        <f>IF($B28="N/A","N/A",IF(E28&gt;15,"No",IF(E28&lt;-15,"No","Yes")))</f>
        <v>N/A</v>
      </c>
      <c r="G28" s="9">
        <v>7.675595307</v>
      </c>
      <c r="H28" s="9" t="str">
        <f>IF($B28="N/A","N/A",IF(G28&gt;15,"No",IF(G28&lt;-15,"No","Yes")))</f>
        <v>N/A</v>
      </c>
      <c r="I28" s="10">
        <v>5.1210000000000004</v>
      </c>
      <c r="J28" s="10">
        <v>4.1429999999999998</v>
      </c>
      <c r="K28" s="9" t="str">
        <f t="shared" si="1"/>
        <v>Yes</v>
      </c>
    </row>
    <row r="29" spans="1:11" x14ac:dyDescent="0.2">
      <c r="A29" s="3" t="s">
        <v>55</v>
      </c>
      <c r="B29" s="34" t="s">
        <v>217</v>
      </c>
      <c r="C29" s="9">
        <v>92.769197276</v>
      </c>
      <c r="D29" s="9" t="str">
        <f>IF($B29="N/A","N/A",IF(C29&gt;15,"No",IF(C29&lt;-15,"No","Yes")))</f>
        <v>N/A</v>
      </c>
      <c r="E29" s="9">
        <v>92.336009396999998</v>
      </c>
      <c r="F29" s="9" t="str">
        <f>IF($B29="N/A","N/A",IF(E29&gt;15,"No",IF(E29&lt;-15,"No","Yes")))</f>
        <v>N/A</v>
      </c>
      <c r="G29" s="9">
        <v>91.870895950999994</v>
      </c>
      <c r="H29" s="9" t="str">
        <f>IF($B29="N/A","N/A",IF(G29&gt;15,"No",IF(G29&lt;-15,"No","Yes")))</f>
        <v>N/A</v>
      </c>
      <c r="I29" s="10">
        <v>-0.46700000000000003</v>
      </c>
      <c r="J29" s="10">
        <v>-0.504</v>
      </c>
      <c r="K29" s="9" t="str">
        <f t="shared" si="1"/>
        <v>Yes</v>
      </c>
    </row>
    <row r="30" spans="1:11" x14ac:dyDescent="0.2">
      <c r="A30" s="3" t="s">
        <v>56</v>
      </c>
      <c r="B30" s="34" t="s">
        <v>217</v>
      </c>
      <c r="C30" s="9">
        <v>64.084614361000007</v>
      </c>
      <c r="D30" s="9" t="str">
        <f>IF($B30="N/A","N/A",IF(C30&gt;15,"No",IF(C30&lt;-15,"No","Yes")))</f>
        <v>N/A</v>
      </c>
      <c r="E30" s="9">
        <v>69.958167223000004</v>
      </c>
      <c r="F30" s="9" t="str">
        <f>IF($B30="N/A","N/A",IF(E30&gt;15,"No",IF(E30&lt;-15,"No","Yes")))</f>
        <v>N/A</v>
      </c>
      <c r="G30" s="9">
        <v>73.030210143000005</v>
      </c>
      <c r="H30" s="9" t="str">
        <f>IF($B30="N/A","N/A",IF(G30&gt;15,"No",IF(G30&lt;-15,"No","Yes")))</f>
        <v>N/A</v>
      </c>
      <c r="I30" s="10">
        <v>9.1649999999999991</v>
      </c>
      <c r="J30" s="10">
        <v>4.391</v>
      </c>
      <c r="K30" s="9" t="str">
        <f t="shared" si="1"/>
        <v>Yes</v>
      </c>
    </row>
    <row r="31" spans="1:11" x14ac:dyDescent="0.2">
      <c r="A31" s="3" t="s">
        <v>57</v>
      </c>
      <c r="B31" s="34" t="s">
        <v>217</v>
      </c>
      <c r="C31" s="9">
        <v>30.984022931999998</v>
      </c>
      <c r="D31" s="9" t="str">
        <f>IF($B31="N/A","N/A",IF(C31&gt;15,"No",IF(C31&lt;-15,"No","Yes")))</f>
        <v>N/A</v>
      </c>
      <c r="E31" s="9">
        <v>24.502010055</v>
      </c>
      <c r="F31" s="9" t="str">
        <f>IF($B31="N/A","N/A",IF(E31&gt;15,"No",IF(E31&lt;-15,"No","Yes")))</f>
        <v>N/A</v>
      </c>
      <c r="G31" s="9">
        <v>22.074993777</v>
      </c>
      <c r="H31" s="9" t="str">
        <f>IF($B31="N/A","N/A",IF(G31&gt;15,"No",IF(G31&lt;-15,"No","Yes")))</f>
        <v>N/A</v>
      </c>
      <c r="I31" s="10">
        <v>-20.9</v>
      </c>
      <c r="J31" s="10">
        <v>-9.91</v>
      </c>
      <c r="K31" s="9" t="str">
        <f t="shared" si="1"/>
        <v>Yes</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8"/>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1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1681</v>
      </c>
      <c r="B1" s="159"/>
      <c r="C1" s="159"/>
      <c r="D1" s="159"/>
      <c r="E1" s="159"/>
      <c r="F1" s="159"/>
      <c r="G1" s="159"/>
      <c r="H1" s="159"/>
      <c r="I1" s="159"/>
      <c r="J1" s="159"/>
      <c r="K1" s="160"/>
    </row>
    <row r="2" spans="1:11" x14ac:dyDescent="0.2">
      <c r="A2" s="164" t="s">
        <v>1605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2" t="s">
        <v>12</v>
      </c>
      <c r="B6" s="77" t="s">
        <v>217</v>
      </c>
      <c r="C6" s="35" t="s">
        <v>217</v>
      </c>
      <c r="D6" s="9" t="str">
        <f t="shared" ref="D6:F18" si="0">IF($B6="N/A","N/A",IF(C6&lt;0,"No","Yes"))</f>
        <v>N/A</v>
      </c>
      <c r="E6" s="35">
        <v>0</v>
      </c>
      <c r="F6" s="9" t="str">
        <f t="shared" si="0"/>
        <v>N/A</v>
      </c>
      <c r="G6" s="35">
        <v>0</v>
      </c>
      <c r="H6" s="9" t="str">
        <f t="shared" ref="H6:H18" si="1">IF($B6="N/A","N/A",IF(G6&lt;0,"No","Yes"))</f>
        <v>N/A</v>
      </c>
      <c r="I6" s="10" t="s">
        <v>217</v>
      </c>
      <c r="J6" s="10" t="s">
        <v>1743</v>
      </c>
      <c r="K6" s="9" t="str">
        <f t="shared" ref="K6:K18" si="2">IF(J6="Div by 0", "N/A", IF(J6="N/A","N/A", IF(J6&gt;30, "No", IF(J6&lt;-30, "No", "Yes"))))</f>
        <v>N/A</v>
      </c>
    </row>
    <row r="7" spans="1:11" x14ac:dyDescent="0.2">
      <c r="A7" s="25" t="s">
        <v>445</v>
      </c>
      <c r="B7" s="77" t="s">
        <v>217</v>
      </c>
      <c r="C7" s="9" t="s">
        <v>217</v>
      </c>
      <c r="D7" s="9" t="str">
        <f t="shared" si="0"/>
        <v>N/A</v>
      </c>
      <c r="E7" s="9" t="s">
        <v>1743</v>
      </c>
      <c r="F7" s="9" t="str">
        <f t="shared" si="0"/>
        <v>N/A</v>
      </c>
      <c r="G7" s="9" t="s">
        <v>1743</v>
      </c>
      <c r="H7" s="9" t="str">
        <f t="shared" si="1"/>
        <v>N/A</v>
      </c>
      <c r="I7" s="10" t="s">
        <v>217</v>
      </c>
      <c r="J7" s="10" t="s">
        <v>1743</v>
      </c>
      <c r="K7" s="9" t="str">
        <f t="shared" si="2"/>
        <v>N/A</v>
      </c>
    </row>
    <row r="8" spans="1:11" x14ac:dyDescent="0.2">
      <c r="A8" s="25" t="s">
        <v>446</v>
      </c>
      <c r="B8" s="77" t="s">
        <v>217</v>
      </c>
      <c r="C8" s="9" t="s">
        <v>217</v>
      </c>
      <c r="D8" s="9" t="str">
        <f t="shared" si="0"/>
        <v>N/A</v>
      </c>
      <c r="E8" s="9" t="s">
        <v>1743</v>
      </c>
      <c r="F8" s="9" t="str">
        <f t="shared" si="0"/>
        <v>N/A</v>
      </c>
      <c r="G8" s="9" t="s">
        <v>1743</v>
      </c>
      <c r="H8" s="9" t="str">
        <f t="shared" si="1"/>
        <v>N/A</v>
      </c>
      <c r="I8" s="10" t="s">
        <v>217</v>
      </c>
      <c r="J8" s="10" t="s">
        <v>1743</v>
      </c>
      <c r="K8" s="9" t="str">
        <f t="shared" si="2"/>
        <v>N/A</v>
      </c>
    </row>
    <row r="9" spans="1:11" x14ac:dyDescent="0.2">
      <c r="A9" s="25" t="s">
        <v>447</v>
      </c>
      <c r="B9" s="77" t="s">
        <v>217</v>
      </c>
      <c r="C9" s="9" t="s">
        <v>217</v>
      </c>
      <c r="D9" s="9" t="str">
        <f t="shared" si="0"/>
        <v>N/A</v>
      </c>
      <c r="E9" s="9" t="s">
        <v>1743</v>
      </c>
      <c r="F9" s="9" t="str">
        <f t="shared" si="0"/>
        <v>N/A</v>
      </c>
      <c r="G9" s="9" t="s">
        <v>1743</v>
      </c>
      <c r="H9" s="9" t="str">
        <f t="shared" si="1"/>
        <v>N/A</v>
      </c>
      <c r="I9" s="10" t="s">
        <v>217</v>
      </c>
      <c r="J9" s="10" t="s">
        <v>1743</v>
      </c>
      <c r="K9" s="9" t="str">
        <f t="shared" si="2"/>
        <v>N/A</v>
      </c>
    </row>
    <row r="10" spans="1:11" x14ac:dyDescent="0.2">
      <c r="A10" s="25" t="s">
        <v>448</v>
      </c>
      <c r="B10" s="77" t="s">
        <v>217</v>
      </c>
      <c r="C10" s="9" t="s">
        <v>217</v>
      </c>
      <c r="D10" s="9" t="str">
        <f t="shared" si="0"/>
        <v>N/A</v>
      </c>
      <c r="E10" s="9" t="s">
        <v>1743</v>
      </c>
      <c r="F10" s="9" t="str">
        <f t="shared" si="0"/>
        <v>N/A</v>
      </c>
      <c r="G10" s="9" t="s">
        <v>1743</v>
      </c>
      <c r="H10" s="9" t="str">
        <f t="shared" si="1"/>
        <v>N/A</v>
      </c>
      <c r="I10" s="10" t="s">
        <v>217</v>
      </c>
      <c r="J10" s="10" t="s">
        <v>1743</v>
      </c>
      <c r="K10" s="9" t="str">
        <f t="shared" si="2"/>
        <v>N/A</v>
      </c>
    </row>
    <row r="11" spans="1:11" x14ac:dyDescent="0.2">
      <c r="A11" s="2" t="s">
        <v>211</v>
      </c>
      <c r="B11" s="77" t="s">
        <v>217</v>
      </c>
      <c r="C11" s="9" t="s">
        <v>217</v>
      </c>
      <c r="D11" s="9" t="str">
        <f t="shared" si="0"/>
        <v>N/A</v>
      </c>
      <c r="E11" s="9" t="s">
        <v>1743</v>
      </c>
      <c r="F11" s="9" t="str">
        <f t="shared" si="0"/>
        <v>N/A</v>
      </c>
      <c r="G11" s="9" t="s">
        <v>1743</v>
      </c>
      <c r="H11" s="9" t="str">
        <f t="shared" si="1"/>
        <v>N/A</v>
      </c>
      <c r="I11" s="10" t="s">
        <v>217</v>
      </c>
      <c r="J11" s="10" t="s">
        <v>1743</v>
      </c>
      <c r="K11" s="9" t="str">
        <f t="shared" si="2"/>
        <v>N/A</v>
      </c>
    </row>
    <row r="12" spans="1:11" x14ac:dyDescent="0.2">
      <c r="A12" s="2" t="s">
        <v>932</v>
      </c>
      <c r="B12" s="77" t="s">
        <v>217</v>
      </c>
      <c r="C12" s="9" t="s">
        <v>217</v>
      </c>
      <c r="D12" s="9" t="str">
        <f t="shared" si="0"/>
        <v>N/A</v>
      </c>
      <c r="E12" s="9" t="s">
        <v>1743</v>
      </c>
      <c r="F12" s="9" t="str">
        <f t="shared" si="0"/>
        <v>N/A</v>
      </c>
      <c r="G12" s="9" t="s">
        <v>1743</v>
      </c>
      <c r="H12" s="9" t="str">
        <f t="shared" si="1"/>
        <v>N/A</v>
      </c>
      <c r="I12" s="10" t="s">
        <v>217</v>
      </c>
      <c r="J12" s="10" t="s">
        <v>1743</v>
      </c>
      <c r="K12" s="9" t="str">
        <f t="shared" si="2"/>
        <v>N/A</v>
      </c>
    </row>
    <row r="13" spans="1:11" x14ac:dyDescent="0.2">
      <c r="A13" s="2" t="s">
        <v>51</v>
      </c>
      <c r="B13" s="77" t="s">
        <v>217</v>
      </c>
      <c r="C13" s="9" t="s">
        <v>217</v>
      </c>
      <c r="D13" s="9" t="str">
        <f t="shared" si="0"/>
        <v>N/A</v>
      </c>
      <c r="E13" s="9" t="s">
        <v>1743</v>
      </c>
      <c r="F13" s="9" t="str">
        <f t="shared" si="0"/>
        <v>N/A</v>
      </c>
      <c r="G13" s="9" t="s">
        <v>1743</v>
      </c>
      <c r="H13" s="9" t="str">
        <f t="shared" si="1"/>
        <v>N/A</v>
      </c>
      <c r="I13" s="10" t="s">
        <v>217</v>
      </c>
      <c r="J13" s="10" t="s">
        <v>1743</v>
      </c>
      <c r="K13" s="9" t="str">
        <f t="shared" si="2"/>
        <v>N/A</v>
      </c>
    </row>
    <row r="14" spans="1:11" x14ac:dyDescent="0.2">
      <c r="A14" s="2" t="s">
        <v>52</v>
      </c>
      <c r="B14" s="77" t="s">
        <v>217</v>
      </c>
      <c r="C14" s="9" t="s">
        <v>217</v>
      </c>
      <c r="D14" s="9" t="str">
        <f t="shared" si="0"/>
        <v>N/A</v>
      </c>
      <c r="E14" s="9" t="s">
        <v>1743</v>
      </c>
      <c r="F14" s="9" t="str">
        <f t="shared" si="0"/>
        <v>N/A</v>
      </c>
      <c r="G14" s="9" t="s">
        <v>1743</v>
      </c>
      <c r="H14" s="9" t="str">
        <f t="shared" si="1"/>
        <v>N/A</v>
      </c>
      <c r="I14" s="10" t="s">
        <v>217</v>
      </c>
      <c r="J14" s="10" t="s">
        <v>1743</v>
      </c>
      <c r="K14" s="9" t="str">
        <f t="shared" si="2"/>
        <v>N/A</v>
      </c>
    </row>
    <row r="15" spans="1:11" x14ac:dyDescent="0.2">
      <c r="A15" s="2" t="s">
        <v>168</v>
      </c>
      <c r="B15" s="77" t="s">
        <v>217</v>
      </c>
      <c r="C15" s="9" t="s">
        <v>217</v>
      </c>
      <c r="D15" s="9" t="str">
        <f t="shared" si="0"/>
        <v>N/A</v>
      </c>
      <c r="E15" s="9" t="s">
        <v>1743</v>
      </c>
      <c r="F15" s="9" t="str">
        <f t="shared" si="0"/>
        <v>N/A</v>
      </c>
      <c r="G15" s="9" t="s">
        <v>1743</v>
      </c>
      <c r="H15" s="9" t="str">
        <f t="shared" si="1"/>
        <v>N/A</v>
      </c>
      <c r="I15" s="10" t="s">
        <v>217</v>
      </c>
      <c r="J15" s="10" t="s">
        <v>1743</v>
      </c>
      <c r="K15" s="9" t="str">
        <f t="shared" si="2"/>
        <v>N/A</v>
      </c>
    </row>
    <row r="16" spans="1:11" x14ac:dyDescent="0.2">
      <c r="A16" s="2" t="s">
        <v>169</v>
      </c>
      <c r="B16" s="77" t="s">
        <v>217</v>
      </c>
      <c r="C16" s="9" t="s">
        <v>217</v>
      </c>
      <c r="D16" s="9" t="str">
        <f t="shared" si="0"/>
        <v>N/A</v>
      </c>
      <c r="E16" s="9" t="s">
        <v>1743</v>
      </c>
      <c r="F16" s="9" t="str">
        <f t="shared" si="0"/>
        <v>N/A</v>
      </c>
      <c r="G16" s="9" t="s">
        <v>1743</v>
      </c>
      <c r="H16" s="9" t="str">
        <f t="shared" si="1"/>
        <v>N/A</v>
      </c>
      <c r="I16" s="10" t="s">
        <v>217</v>
      </c>
      <c r="J16" s="10" t="s">
        <v>1743</v>
      </c>
      <c r="K16" s="9" t="str">
        <f t="shared" si="2"/>
        <v>N/A</v>
      </c>
    </row>
    <row r="17" spans="1:11" x14ac:dyDescent="0.2">
      <c r="A17" s="2" t="s">
        <v>21</v>
      </c>
      <c r="B17" s="77" t="s">
        <v>217</v>
      </c>
      <c r="C17" s="9" t="s">
        <v>217</v>
      </c>
      <c r="D17" s="9" t="str">
        <f t="shared" si="0"/>
        <v>N/A</v>
      </c>
      <c r="E17" s="9" t="s">
        <v>1743</v>
      </c>
      <c r="F17" s="9" t="str">
        <f t="shared" si="0"/>
        <v>N/A</v>
      </c>
      <c r="G17" s="9" t="s">
        <v>1743</v>
      </c>
      <c r="H17" s="9" t="str">
        <f t="shared" si="1"/>
        <v>N/A</v>
      </c>
      <c r="I17" s="10" t="s">
        <v>217</v>
      </c>
      <c r="J17" s="10" t="s">
        <v>1743</v>
      </c>
      <c r="K17" s="9" t="str">
        <f t="shared" si="2"/>
        <v>N/A</v>
      </c>
    </row>
    <row r="18" spans="1:11" x14ac:dyDescent="0.2">
      <c r="A18" s="2" t="s">
        <v>53</v>
      </c>
      <c r="B18" s="77" t="s">
        <v>217</v>
      </c>
      <c r="C18" s="9" t="s">
        <v>217</v>
      </c>
      <c r="D18" s="9" t="str">
        <f t="shared" si="0"/>
        <v>N/A</v>
      </c>
      <c r="E18" s="9" t="s">
        <v>1743</v>
      </c>
      <c r="F18" s="9" t="str">
        <f t="shared" si="0"/>
        <v>N/A</v>
      </c>
      <c r="G18" s="9" t="s">
        <v>1743</v>
      </c>
      <c r="H18" s="9" t="str">
        <f t="shared" si="1"/>
        <v>N/A</v>
      </c>
      <c r="I18" s="10" t="s">
        <v>217</v>
      </c>
      <c r="J18" s="10" t="s">
        <v>1743</v>
      </c>
      <c r="K18" s="9" t="str">
        <f t="shared" si="2"/>
        <v>N/A</v>
      </c>
    </row>
    <row r="19" spans="1:11" x14ac:dyDescent="0.2">
      <c r="A19" s="3" t="s">
        <v>678</v>
      </c>
      <c r="B19" s="77" t="s">
        <v>217</v>
      </c>
      <c r="C19" s="9" t="s">
        <v>217</v>
      </c>
      <c r="D19" s="9" t="str">
        <f t="shared" ref="D19:D21" si="3">IF($B19="N/A","N/A",IF(C19&lt;0,"No","Yes"))</f>
        <v>N/A</v>
      </c>
      <c r="E19" s="9" t="s">
        <v>1743</v>
      </c>
      <c r="F19" s="9" t="str">
        <f t="shared" ref="F19:F21" si="4">IF($B19="N/A","N/A",IF(E19&lt;0,"No","Yes"))</f>
        <v>N/A</v>
      </c>
      <c r="G19" s="9" t="s">
        <v>1743</v>
      </c>
      <c r="H19" s="9" t="str">
        <f t="shared" ref="H19:H21" si="5">IF($B19="N/A","N/A",IF(G19&lt;0,"No","Yes"))</f>
        <v>N/A</v>
      </c>
      <c r="I19" s="10" t="s">
        <v>217</v>
      </c>
      <c r="J19" s="10" t="s">
        <v>1743</v>
      </c>
      <c r="K19" s="9" t="str">
        <f>IF(J19="Div by 0", "N/A", IF(J19="N/A","N/A", IF(J19&gt;30, "No", IF(J19&lt;-30, "No", "Yes"))))</f>
        <v>N/A</v>
      </c>
    </row>
    <row r="20" spans="1:11" x14ac:dyDescent="0.2">
      <c r="A20" s="3" t="s">
        <v>679</v>
      </c>
      <c r="B20" s="77" t="s">
        <v>217</v>
      </c>
      <c r="C20" s="9" t="s">
        <v>217</v>
      </c>
      <c r="D20" s="9" t="str">
        <f t="shared" si="3"/>
        <v>N/A</v>
      </c>
      <c r="E20" s="9" t="s">
        <v>1743</v>
      </c>
      <c r="F20" s="9" t="str">
        <f t="shared" si="4"/>
        <v>N/A</v>
      </c>
      <c r="G20" s="9" t="s">
        <v>1743</v>
      </c>
      <c r="H20" s="9" t="str">
        <f t="shared" si="5"/>
        <v>N/A</v>
      </c>
      <c r="I20" s="10" t="s">
        <v>217</v>
      </c>
      <c r="J20" s="10" t="s">
        <v>1743</v>
      </c>
      <c r="K20" s="9" t="str">
        <f>IF(J20="Div by 0", "N/A", IF(J20="N/A","N/A", IF(J20&gt;30, "No", IF(J20&lt;-30, "No", "Yes"))))</f>
        <v>N/A</v>
      </c>
    </row>
    <row r="21" spans="1:11" x14ac:dyDescent="0.2">
      <c r="A21" s="3" t="s">
        <v>680</v>
      </c>
      <c r="B21" s="77" t="s">
        <v>217</v>
      </c>
      <c r="C21" s="9" t="s">
        <v>217</v>
      </c>
      <c r="D21" s="9" t="str">
        <f t="shared" si="3"/>
        <v>N/A</v>
      </c>
      <c r="E21" s="9" t="s">
        <v>1743</v>
      </c>
      <c r="F21" s="9" t="str">
        <f t="shared" si="4"/>
        <v>N/A</v>
      </c>
      <c r="G21" s="9" t="s">
        <v>1743</v>
      </c>
      <c r="H21" s="9" t="str">
        <f t="shared" si="5"/>
        <v>N/A</v>
      </c>
      <c r="I21" s="10" t="s">
        <v>217</v>
      </c>
      <c r="J21" s="10" t="s">
        <v>1743</v>
      </c>
      <c r="K21" s="9" t="str">
        <f>IF(J21="Div by 0", "N/A", IF(J21="N/A","N/A", IF(J21&gt;30, "No", IF(J21&lt;-30, "No", "Yes"))))</f>
        <v>N/A</v>
      </c>
    </row>
    <row r="22" spans="1:11" ht="14.25" customHeight="1" x14ac:dyDescent="0.2">
      <c r="A22" s="3" t="s">
        <v>1724</v>
      </c>
      <c r="B22" s="77" t="s">
        <v>217</v>
      </c>
      <c r="C22" s="9" t="s">
        <v>217</v>
      </c>
      <c r="D22" s="9" t="str">
        <f t="shared" ref="D22:D31" si="6">IF($B22="N/A","N/A",IF(C22&lt;0,"No","Yes"))</f>
        <v>N/A</v>
      </c>
      <c r="E22" s="9" t="s">
        <v>1743</v>
      </c>
      <c r="F22" s="9" t="str">
        <f t="shared" ref="F22:F31" si="7">IF($B22="N/A","N/A",IF(E22&lt;0,"No","Yes"))</f>
        <v>N/A</v>
      </c>
      <c r="G22" s="9" t="s">
        <v>1743</v>
      </c>
      <c r="I22" s="10" t="s">
        <v>217</v>
      </c>
      <c r="J22" s="10" t="s">
        <v>1743</v>
      </c>
      <c r="K22" s="9" t="str">
        <f t="shared" ref="K22:K31" si="8">IF(J22="Div by 0", "N/A", IF(J22="N/A","N/A", IF(J22&gt;30, "No", IF(J22&lt;-30, "No", "Yes"))))</f>
        <v>N/A</v>
      </c>
    </row>
    <row r="23" spans="1:11" x14ac:dyDescent="0.2">
      <c r="A23" s="3" t="s">
        <v>935</v>
      </c>
      <c r="B23" s="77" t="s">
        <v>217</v>
      </c>
      <c r="C23" s="9" t="s">
        <v>217</v>
      </c>
      <c r="D23" s="9" t="str">
        <f t="shared" si="6"/>
        <v>N/A</v>
      </c>
      <c r="E23" s="9" t="s">
        <v>1743</v>
      </c>
      <c r="F23" s="9" t="str">
        <f t="shared" si="7"/>
        <v>N/A</v>
      </c>
      <c r="G23" s="9" t="s">
        <v>1743</v>
      </c>
      <c r="H23" s="9" t="str">
        <f t="shared" ref="H23:H31" si="9">IF($B23="N/A","N/A",IF(G23&lt;0,"No","Yes"))</f>
        <v>N/A</v>
      </c>
      <c r="I23" s="10" t="s">
        <v>217</v>
      </c>
      <c r="J23" s="10" t="s">
        <v>1743</v>
      </c>
      <c r="K23" s="9" t="str">
        <f t="shared" si="8"/>
        <v>N/A</v>
      </c>
    </row>
    <row r="24" spans="1:11" ht="25.5" x14ac:dyDescent="0.2">
      <c r="A24" s="3" t="s">
        <v>936</v>
      </c>
      <c r="B24" s="77" t="s">
        <v>217</v>
      </c>
      <c r="C24" s="9" t="s">
        <v>217</v>
      </c>
      <c r="D24" s="9" t="str">
        <f t="shared" si="6"/>
        <v>N/A</v>
      </c>
      <c r="E24" s="9" t="s">
        <v>1743</v>
      </c>
      <c r="F24" s="9" t="str">
        <f t="shared" si="7"/>
        <v>N/A</v>
      </c>
      <c r="G24" s="9" t="s">
        <v>1743</v>
      </c>
      <c r="H24" s="9" t="str">
        <f t="shared" si="9"/>
        <v>N/A</v>
      </c>
      <c r="I24" s="10" t="s">
        <v>217</v>
      </c>
      <c r="J24" s="10" t="s">
        <v>1743</v>
      </c>
      <c r="K24" s="9" t="str">
        <f t="shared" si="8"/>
        <v>N/A</v>
      </c>
    </row>
    <row r="25" spans="1:11" x14ac:dyDescent="0.2">
      <c r="A25" s="2" t="s">
        <v>170</v>
      </c>
      <c r="B25" s="77" t="s">
        <v>217</v>
      </c>
      <c r="C25" s="9" t="s">
        <v>217</v>
      </c>
      <c r="D25" s="9" t="str">
        <f t="shared" si="6"/>
        <v>N/A</v>
      </c>
      <c r="E25" s="9" t="s">
        <v>1743</v>
      </c>
      <c r="F25" s="9" t="str">
        <f t="shared" si="7"/>
        <v>N/A</v>
      </c>
      <c r="G25" s="9" t="s">
        <v>1743</v>
      </c>
      <c r="H25" s="9" t="str">
        <f t="shared" si="9"/>
        <v>N/A</v>
      </c>
      <c r="I25" s="10" t="s">
        <v>217</v>
      </c>
      <c r="J25" s="10" t="s">
        <v>1743</v>
      </c>
      <c r="K25" s="9" t="str">
        <f t="shared" si="8"/>
        <v>N/A</v>
      </c>
    </row>
    <row r="26" spans="1:11" x14ac:dyDescent="0.2">
      <c r="A26" s="2" t="s">
        <v>171</v>
      </c>
      <c r="B26" s="77" t="s">
        <v>217</v>
      </c>
      <c r="C26" s="9" t="s">
        <v>217</v>
      </c>
      <c r="D26" s="9" t="str">
        <f t="shared" si="6"/>
        <v>N/A</v>
      </c>
      <c r="E26" s="9" t="s">
        <v>1743</v>
      </c>
      <c r="F26" s="9" t="str">
        <f t="shared" si="7"/>
        <v>N/A</v>
      </c>
      <c r="G26" s="9" t="s">
        <v>1743</v>
      </c>
      <c r="H26" s="9" t="str">
        <f t="shared" si="9"/>
        <v>N/A</v>
      </c>
      <c r="I26" s="10" t="s">
        <v>217</v>
      </c>
      <c r="J26" s="10" t="s">
        <v>1743</v>
      </c>
      <c r="K26" s="9" t="str">
        <f t="shared" si="8"/>
        <v>N/A</v>
      </c>
    </row>
    <row r="27" spans="1:11" x14ac:dyDescent="0.2">
      <c r="A27" s="2" t="s">
        <v>172</v>
      </c>
      <c r="B27" s="77" t="s">
        <v>217</v>
      </c>
      <c r="C27" s="9" t="s">
        <v>217</v>
      </c>
      <c r="D27" s="9" t="str">
        <f t="shared" si="6"/>
        <v>N/A</v>
      </c>
      <c r="E27" s="9" t="s">
        <v>1743</v>
      </c>
      <c r="F27" s="9" t="str">
        <f t="shared" si="7"/>
        <v>N/A</v>
      </c>
      <c r="G27" s="9" t="s">
        <v>1743</v>
      </c>
      <c r="H27" s="9" t="str">
        <f t="shared" si="9"/>
        <v>N/A</v>
      </c>
      <c r="I27" s="10" t="s">
        <v>217</v>
      </c>
      <c r="J27" s="10" t="s">
        <v>1743</v>
      </c>
      <c r="K27" s="9" t="str">
        <f t="shared" si="8"/>
        <v>N/A</v>
      </c>
    </row>
    <row r="28" spans="1:11" x14ac:dyDescent="0.2">
      <c r="A28" s="2" t="s">
        <v>54</v>
      </c>
      <c r="B28" s="77" t="s">
        <v>217</v>
      </c>
      <c r="C28" s="9" t="s">
        <v>217</v>
      </c>
      <c r="D28" s="9" t="str">
        <f t="shared" si="6"/>
        <v>N/A</v>
      </c>
      <c r="E28" s="9" t="s">
        <v>1743</v>
      </c>
      <c r="F28" s="9" t="str">
        <f t="shared" si="7"/>
        <v>N/A</v>
      </c>
      <c r="G28" s="9" t="s">
        <v>1743</v>
      </c>
      <c r="H28" s="9" t="str">
        <f t="shared" si="9"/>
        <v>N/A</v>
      </c>
      <c r="I28" s="10" t="s">
        <v>217</v>
      </c>
      <c r="J28" s="10" t="s">
        <v>1743</v>
      </c>
      <c r="K28" s="9" t="str">
        <f t="shared" si="8"/>
        <v>N/A</v>
      </c>
    </row>
    <row r="29" spans="1:11" x14ac:dyDescent="0.2">
      <c r="A29" s="2" t="s">
        <v>55</v>
      </c>
      <c r="B29" s="77" t="s">
        <v>217</v>
      </c>
      <c r="C29" s="9" t="s">
        <v>217</v>
      </c>
      <c r="D29" s="9" t="str">
        <f t="shared" si="6"/>
        <v>N/A</v>
      </c>
      <c r="E29" s="9" t="s">
        <v>1743</v>
      </c>
      <c r="F29" s="9" t="str">
        <f t="shared" si="7"/>
        <v>N/A</v>
      </c>
      <c r="G29" s="9" t="s">
        <v>1743</v>
      </c>
      <c r="H29" s="9" t="str">
        <f t="shared" si="9"/>
        <v>N/A</v>
      </c>
      <c r="I29" s="10" t="s">
        <v>217</v>
      </c>
      <c r="J29" s="10" t="s">
        <v>1743</v>
      </c>
      <c r="K29" s="9" t="str">
        <f t="shared" si="8"/>
        <v>N/A</v>
      </c>
    </row>
    <row r="30" spans="1:11" x14ac:dyDescent="0.2">
      <c r="A30" s="2" t="s">
        <v>56</v>
      </c>
      <c r="B30" s="77" t="s">
        <v>217</v>
      </c>
      <c r="C30" s="9" t="s">
        <v>217</v>
      </c>
      <c r="D30" s="9" t="str">
        <f t="shared" si="6"/>
        <v>N/A</v>
      </c>
      <c r="E30" s="9" t="s">
        <v>1743</v>
      </c>
      <c r="F30" s="9" t="str">
        <f t="shared" si="7"/>
        <v>N/A</v>
      </c>
      <c r="G30" s="9" t="s">
        <v>1743</v>
      </c>
      <c r="H30" s="9" t="str">
        <f t="shared" si="9"/>
        <v>N/A</v>
      </c>
      <c r="I30" s="10" t="s">
        <v>217</v>
      </c>
      <c r="J30" s="10" t="s">
        <v>1743</v>
      </c>
      <c r="K30" s="9" t="str">
        <f t="shared" si="8"/>
        <v>N/A</v>
      </c>
    </row>
    <row r="31" spans="1:11" x14ac:dyDescent="0.2">
      <c r="A31" s="2" t="s">
        <v>57</v>
      </c>
      <c r="B31" s="77" t="s">
        <v>217</v>
      </c>
      <c r="C31" s="9" t="s">
        <v>217</v>
      </c>
      <c r="D31" s="9" t="str">
        <f t="shared" si="6"/>
        <v>N/A</v>
      </c>
      <c r="E31" s="9" t="s">
        <v>1743</v>
      </c>
      <c r="F31" s="9" t="str">
        <f t="shared" si="7"/>
        <v>N/A</v>
      </c>
      <c r="G31" s="9" t="s">
        <v>1743</v>
      </c>
      <c r="H31" s="9" t="str">
        <f t="shared" si="9"/>
        <v>N/A</v>
      </c>
      <c r="I31" s="10" t="s">
        <v>217</v>
      </c>
      <c r="J31" s="10" t="s">
        <v>1743</v>
      </c>
      <c r="K31" s="9" t="str">
        <f t="shared" si="8"/>
        <v>N/A</v>
      </c>
    </row>
    <row r="32" spans="1:11" ht="12" customHeight="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1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6"/>
  <dimension ref="A1:L54"/>
  <sheetViews>
    <sheetView zoomScaleNormal="100" zoomScaleSheetLayoutView="90" workbookViewId="0">
      <pane xSplit="2" ySplit="5" topLeftCell="F18"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x14ac:dyDescent="0.2">
      <c r="A2" s="164" t="s">
        <v>1606</v>
      </c>
      <c r="B2" s="165"/>
      <c r="C2" s="165"/>
      <c r="D2" s="165"/>
      <c r="E2" s="165"/>
      <c r="F2" s="165"/>
      <c r="G2" s="165"/>
      <c r="H2" s="165"/>
      <c r="I2" s="165"/>
      <c r="J2" s="165"/>
      <c r="K2" s="165"/>
      <c r="L2" s="166"/>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38" t="s">
        <v>11</v>
      </c>
      <c r="B5" s="22" t="s">
        <v>216</v>
      </c>
      <c r="C5" s="22" t="s">
        <v>1671</v>
      </c>
      <c r="D5" s="22" t="s">
        <v>1677</v>
      </c>
      <c r="E5" s="22" t="s">
        <v>651</v>
      </c>
      <c r="F5" s="22" t="s">
        <v>1673</v>
      </c>
      <c r="G5" s="22" t="s">
        <v>652</v>
      </c>
      <c r="H5" s="22" t="s">
        <v>1674</v>
      </c>
      <c r="I5" s="39" t="s">
        <v>1675</v>
      </c>
      <c r="J5" s="39" t="s">
        <v>1676</v>
      </c>
      <c r="K5" s="40" t="s">
        <v>737</v>
      </c>
      <c r="L5" s="41" t="s">
        <v>736</v>
      </c>
    </row>
    <row r="6" spans="1:12" s="27" customFormat="1" ht="12.75" customHeight="1" x14ac:dyDescent="0.2">
      <c r="A6" s="2" t="s">
        <v>349</v>
      </c>
      <c r="B6" s="43" t="s">
        <v>217</v>
      </c>
      <c r="C6" s="26">
        <v>7</v>
      </c>
      <c r="D6" s="43" t="s">
        <v>217</v>
      </c>
      <c r="E6" s="26">
        <v>7</v>
      </c>
      <c r="F6" s="43" t="s">
        <v>217</v>
      </c>
      <c r="G6" s="26">
        <v>7</v>
      </c>
      <c r="H6" s="43" t="s">
        <v>217</v>
      </c>
      <c r="I6" s="12" t="s">
        <v>217</v>
      </c>
      <c r="J6" s="12" t="s">
        <v>217</v>
      </c>
      <c r="K6" s="43" t="s">
        <v>217</v>
      </c>
      <c r="L6" s="43" t="s">
        <v>217</v>
      </c>
    </row>
    <row r="7" spans="1:12" x14ac:dyDescent="0.2">
      <c r="A7" s="3" t="s">
        <v>17</v>
      </c>
      <c r="B7" s="29" t="s">
        <v>217</v>
      </c>
      <c r="C7" s="30">
        <v>199084</v>
      </c>
      <c r="D7" s="74" t="str">
        <f>IF($B7="N/A","N/A",IF(C7&gt;10,"No",IF(C7&lt;-10,"No","Yes")))</f>
        <v>N/A</v>
      </c>
      <c r="E7" s="30">
        <v>213081</v>
      </c>
      <c r="F7" s="74" t="str">
        <f>IF($B7="N/A","N/A",IF(E7&gt;10,"No",IF(E7&lt;-10,"No","Yes")))</f>
        <v>N/A</v>
      </c>
      <c r="G7" s="30">
        <v>234254</v>
      </c>
      <c r="H7" s="74" t="str">
        <f>IF($B7="N/A","N/A",IF(G7&gt;10,"No",IF(G7&lt;-10,"No","Yes")))</f>
        <v>N/A</v>
      </c>
      <c r="I7" s="75">
        <v>7.0309999999999997</v>
      </c>
      <c r="J7" s="75">
        <v>9.9369999999999994</v>
      </c>
      <c r="K7" s="76" t="s">
        <v>732</v>
      </c>
      <c r="L7" s="31" t="str">
        <f>IF(J7="Div by 0", "N/A", IF(K7="N/A","N/A", IF(J7&gt;VALUE(MID(K7,1,2)), "No", IF(J7&lt;-1*VALUE(MID(K7,1,2)), "No", "Yes"))))</f>
        <v>Yes</v>
      </c>
    </row>
    <row r="8" spans="1:12" x14ac:dyDescent="0.2">
      <c r="A8" s="3" t="s">
        <v>58</v>
      </c>
      <c r="B8" s="34" t="s">
        <v>217</v>
      </c>
      <c r="C8" s="46">
        <v>1164800319</v>
      </c>
      <c r="D8" s="43" t="str">
        <f>IF($B8="N/A","N/A",IF(C8&gt;10,"No",IF(C8&lt;-10,"No","Yes")))</f>
        <v>N/A</v>
      </c>
      <c r="E8" s="46">
        <v>1278146595</v>
      </c>
      <c r="F8" s="43" t="str">
        <f>IF($B8="N/A","N/A",IF(E8&gt;10,"No",IF(E8&lt;-10,"No","Yes")))</f>
        <v>N/A</v>
      </c>
      <c r="G8" s="46">
        <v>1367474135</v>
      </c>
      <c r="H8" s="43" t="str">
        <f>IF($B8="N/A","N/A",IF(G8&gt;10,"No",IF(G8&lt;-10,"No","Yes")))</f>
        <v>N/A</v>
      </c>
      <c r="I8" s="12">
        <v>9.7309999999999999</v>
      </c>
      <c r="J8" s="12">
        <v>6.9889999999999999</v>
      </c>
      <c r="K8" s="44" t="s">
        <v>732</v>
      </c>
      <c r="L8" s="9" t="str">
        <f>IF(J8="Div by 0", "N/A", IF(K8="N/A","N/A", IF(J8&gt;VALUE(MID(K8,1,2)), "No", IF(J8&lt;-1*VALUE(MID(K8,1,2)), "No", "Yes"))))</f>
        <v>Yes</v>
      </c>
    </row>
    <row r="9" spans="1:12" x14ac:dyDescent="0.2">
      <c r="A9" s="58" t="s">
        <v>937</v>
      </c>
      <c r="B9" s="9" t="s">
        <v>217</v>
      </c>
      <c r="C9" s="8">
        <v>8.6054127906000009</v>
      </c>
      <c r="D9" s="43" t="str">
        <f>IF($B9="N/A","N/A",IF(C9&gt;10,"No",IF(C9&lt;-10,"No","Yes")))</f>
        <v>N/A</v>
      </c>
      <c r="E9" s="8">
        <v>8.0931664483999999</v>
      </c>
      <c r="F9" s="43" t="str">
        <f>IF($B9="N/A","N/A",IF(E9&gt;10,"No",IF(E9&lt;-10,"No","Yes")))</f>
        <v>N/A</v>
      </c>
      <c r="G9" s="8">
        <v>10.126187813</v>
      </c>
      <c r="H9" s="43" t="str">
        <f>IF($B9="N/A","N/A",IF(G9&gt;10,"No",IF(G9&lt;-10,"No","Yes")))</f>
        <v>N/A</v>
      </c>
      <c r="I9" s="12">
        <v>-5.95</v>
      </c>
      <c r="J9" s="12">
        <v>25.12</v>
      </c>
      <c r="K9" s="9" t="s">
        <v>217</v>
      </c>
      <c r="L9" s="9" t="str">
        <f>IF(J9="Div by 0", "N/A", IF(K9="N/A","N/A", IF(J9&gt;VALUE(MID(K9,1,2)), "No", IF(J9&lt;-1*VALUE(MID(K9,1,2)), "No", "Yes"))))</f>
        <v>N/A</v>
      </c>
    </row>
    <row r="10" spans="1:12" x14ac:dyDescent="0.2">
      <c r="A10" s="58" t="s">
        <v>938</v>
      </c>
      <c r="B10" s="9" t="s">
        <v>217</v>
      </c>
      <c r="C10" s="8">
        <v>4.0826987602999996</v>
      </c>
      <c r="D10" s="43" t="str">
        <f t="shared" ref="D10:D19" si="0">IF($B10="N/A","N/A",IF(C10&gt;10,"No",IF(C10&lt;-10,"No","Yes")))</f>
        <v>N/A</v>
      </c>
      <c r="E10" s="8">
        <v>3.7558487147999999</v>
      </c>
      <c r="F10" s="43" t="str">
        <f t="shared" ref="F10:F19" si="1">IF($B10="N/A","N/A",IF(E10&gt;10,"No",IF(E10&lt;-10,"No","Yes")))</f>
        <v>N/A</v>
      </c>
      <c r="G10" s="8">
        <v>3.6238442033</v>
      </c>
      <c r="H10" s="43" t="str">
        <f t="shared" ref="H10:H19" si="2">IF($B10="N/A","N/A",IF(G10&gt;10,"No",IF(G10&lt;-10,"No","Yes")))</f>
        <v>N/A</v>
      </c>
      <c r="I10" s="12">
        <v>-8.01</v>
      </c>
      <c r="J10" s="12">
        <v>-3.51</v>
      </c>
      <c r="K10" s="9" t="s">
        <v>217</v>
      </c>
      <c r="L10" s="9" t="str">
        <f t="shared" ref="L10:L26" si="3">IF(J10="Div by 0", "N/A", IF(K10="N/A","N/A", IF(J10&gt;VALUE(MID(K10,1,2)), "No", IF(J10&lt;-1*VALUE(MID(K10,1,2)), "No", "Yes"))))</f>
        <v>N/A</v>
      </c>
    </row>
    <row r="11" spans="1:12" x14ac:dyDescent="0.2">
      <c r="A11" s="58" t="s">
        <v>939</v>
      </c>
      <c r="B11" s="9" t="s">
        <v>217</v>
      </c>
      <c r="C11" s="8">
        <v>10.531233047000001</v>
      </c>
      <c r="D11" s="43" t="str">
        <f t="shared" si="0"/>
        <v>N/A</v>
      </c>
      <c r="E11" s="8">
        <v>10.49506995</v>
      </c>
      <c r="F11" s="43" t="str">
        <f t="shared" si="1"/>
        <v>N/A</v>
      </c>
      <c r="G11" s="8">
        <v>9.7522347536999998</v>
      </c>
      <c r="H11" s="43" t="str">
        <f t="shared" si="2"/>
        <v>N/A</v>
      </c>
      <c r="I11" s="12">
        <v>-0.34300000000000003</v>
      </c>
      <c r="J11" s="12">
        <v>-7.08</v>
      </c>
      <c r="K11" s="9" t="s">
        <v>217</v>
      </c>
      <c r="L11" s="9" t="str">
        <f t="shared" si="3"/>
        <v>N/A</v>
      </c>
    </row>
    <row r="12" spans="1:12" x14ac:dyDescent="0.2">
      <c r="A12" s="58" t="s">
        <v>940</v>
      </c>
      <c r="B12" s="9" t="s">
        <v>217</v>
      </c>
      <c r="C12" s="8">
        <v>1.8585119800000001E-2</v>
      </c>
      <c r="D12" s="43" t="str">
        <f t="shared" si="0"/>
        <v>N/A</v>
      </c>
      <c r="E12" s="8">
        <v>1.7833593799999999E-2</v>
      </c>
      <c r="F12" s="43" t="str">
        <f t="shared" si="1"/>
        <v>N/A</v>
      </c>
      <c r="G12" s="8">
        <v>1.96368045E-2</v>
      </c>
      <c r="H12" s="43" t="str">
        <f t="shared" si="2"/>
        <v>N/A</v>
      </c>
      <c r="I12" s="12">
        <v>-4.04</v>
      </c>
      <c r="J12" s="12">
        <v>10.11</v>
      </c>
      <c r="K12" s="9" t="s">
        <v>217</v>
      </c>
      <c r="L12" s="9" t="str">
        <f t="shared" si="3"/>
        <v>N/A</v>
      </c>
    </row>
    <row r="13" spans="1:12" x14ac:dyDescent="0.2">
      <c r="A13" s="58" t="s">
        <v>941</v>
      </c>
      <c r="B13" s="11" t="s">
        <v>217</v>
      </c>
      <c r="C13" s="8">
        <v>15.996262884</v>
      </c>
      <c r="D13" s="43" t="str">
        <f t="shared" si="0"/>
        <v>N/A</v>
      </c>
      <c r="E13" s="8">
        <v>14.288932378</v>
      </c>
      <c r="F13" s="43" t="str">
        <f t="shared" si="1"/>
        <v>N/A</v>
      </c>
      <c r="G13" s="8">
        <v>12.937665952</v>
      </c>
      <c r="H13" s="43" t="str">
        <f t="shared" si="2"/>
        <v>N/A</v>
      </c>
      <c r="I13" s="12">
        <v>-10.7</v>
      </c>
      <c r="J13" s="12">
        <v>-9.4600000000000009</v>
      </c>
      <c r="K13" s="9" t="s">
        <v>217</v>
      </c>
      <c r="L13" s="9" t="str">
        <f t="shared" si="3"/>
        <v>N/A</v>
      </c>
    </row>
    <row r="14" spans="1:12" ht="12.75" customHeight="1" x14ac:dyDescent="0.2">
      <c r="A14" s="58" t="s">
        <v>942</v>
      </c>
      <c r="B14" s="11" t="s">
        <v>217</v>
      </c>
      <c r="C14" s="8">
        <v>5.4203250889000003</v>
      </c>
      <c r="D14" s="43" t="str">
        <f t="shared" si="0"/>
        <v>N/A</v>
      </c>
      <c r="E14" s="8">
        <v>5.0093626366999997</v>
      </c>
      <c r="F14" s="43" t="str">
        <f t="shared" si="1"/>
        <v>N/A</v>
      </c>
      <c r="G14" s="8">
        <v>5.2020456427999999</v>
      </c>
      <c r="H14" s="43" t="str">
        <f t="shared" si="2"/>
        <v>N/A</v>
      </c>
      <c r="I14" s="12">
        <v>-7.58</v>
      </c>
      <c r="J14" s="12">
        <v>3.8460000000000001</v>
      </c>
      <c r="K14" s="9" t="s">
        <v>217</v>
      </c>
      <c r="L14" s="9" t="str">
        <f t="shared" si="3"/>
        <v>N/A</v>
      </c>
    </row>
    <row r="15" spans="1:12" x14ac:dyDescent="0.2">
      <c r="A15" s="58" t="s">
        <v>943</v>
      </c>
      <c r="B15" s="11" t="s">
        <v>217</v>
      </c>
      <c r="C15" s="8">
        <v>5.3746157400000001E-2</v>
      </c>
      <c r="D15" s="43" t="str">
        <f t="shared" si="0"/>
        <v>N/A</v>
      </c>
      <c r="E15" s="8">
        <v>5.4908696700000002E-2</v>
      </c>
      <c r="F15" s="43" t="str">
        <f t="shared" si="1"/>
        <v>N/A</v>
      </c>
      <c r="G15" s="8">
        <v>5.3360881800000003E-2</v>
      </c>
      <c r="H15" s="43" t="str">
        <f t="shared" si="2"/>
        <v>N/A</v>
      </c>
      <c r="I15" s="12">
        <v>2.1629999999999998</v>
      </c>
      <c r="J15" s="12">
        <v>-2.82</v>
      </c>
      <c r="K15" s="9" t="s">
        <v>217</v>
      </c>
      <c r="L15" s="9" t="str">
        <f t="shared" si="3"/>
        <v>N/A</v>
      </c>
    </row>
    <row r="16" spans="1:12" ht="12.75" customHeight="1" x14ac:dyDescent="0.2">
      <c r="A16" s="58" t="s">
        <v>944</v>
      </c>
      <c r="B16" s="11" t="s">
        <v>217</v>
      </c>
      <c r="C16" s="8">
        <v>55.291736151999999</v>
      </c>
      <c r="D16" s="43" t="str">
        <f t="shared" si="0"/>
        <v>N/A</v>
      </c>
      <c r="E16" s="8">
        <v>58.284877582</v>
      </c>
      <c r="F16" s="43" t="str">
        <f t="shared" si="1"/>
        <v>N/A</v>
      </c>
      <c r="G16" s="8">
        <v>58.285023948000003</v>
      </c>
      <c r="H16" s="43" t="str">
        <f t="shared" si="2"/>
        <v>N/A</v>
      </c>
      <c r="I16" s="12">
        <v>5.4130000000000003</v>
      </c>
      <c r="J16" s="12">
        <v>2.9999999999999997E-4</v>
      </c>
      <c r="K16" s="9" t="s">
        <v>217</v>
      </c>
      <c r="L16" s="9" t="str">
        <f t="shared" si="3"/>
        <v>N/A</v>
      </c>
    </row>
    <row r="17" spans="1:12" ht="12.75" customHeight="1" x14ac:dyDescent="0.2">
      <c r="A17" s="4" t="s">
        <v>945</v>
      </c>
      <c r="B17" s="11" t="s">
        <v>217</v>
      </c>
      <c r="C17" s="8" t="s">
        <v>217</v>
      </c>
      <c r="D17" s="43" t="str">
        <f t="shared" si="0"/>
        <v>N/A</v>
      </c>
      <c r="E17" s="8" t="s">
        <v>217</v>
      </c>
      <c r="F17" s="43" t="str">
        <f t="shared" si="1"/>
        <v>N/A</v>
      </c>
      <c r="G17" s="8">
        <v>74.899894986000007</v>
      </c>
      <c r="H17" s="43" t="str">
        <f t="shared" si="2"/>
        <v>N/A</v>
      </c>
      <c r="I17" s="12" t="s">
        <v>217</v>
      </c>
      <c r="J17" s="12" t="s">
        <v>217</v>
      </c>
      <c r="K17" s="9" t="s">
        <v>217</v>
      </c>
      <c r="L17" s="9" t="str">
        <f t="shared" si="3"/>
        <v>N/A</v>
      </c>
    </row>
    <row r="18" spans="1:12" ht="12.75" customHeight="1" x14ac:dyDescent="0.2">
      <c r="A18" s="4" t="s">
        <v>946</v>
      </c>
      <c r="B18" s="11" t="s">
        <v>217</v>
      </c>
      <c r="C18" s="8" t="s">
        <v>217</v>
      </c>
      <c r="D18" s="43" t="str">
        <f t="shared" si="0"/>
        <v>N/A</v>
      </c>
      <c r="E18" s="8" t="s">
        <v>217</v>
      </c>
      <c r="F18" s="43" t="str">
        <f t="shared" si="1"/>
        <v>N/A</v>
      </c>
      <c r="G18" s="8">
        <v>14.973917201000001</v>
      </c>
      <c r="H18" s="43" t="str">
        <f t="shared" si="2"/>
        <v>N/A</v>
      </c>
      <c r="I18" s="12" t="s">
        <v>217</v>
      </c>
      <c r="J18" s="12" t="s">
        <v>217</v>
      </c>
      <c r="K18" s="9" t="s">
        <v>217</v>
      </c>
      <c r="L18" s="9" t="str">
        <f t="shared" si="3"/>
        <v>N/A</v>
      </c>
    </row>
    <row r="19" spans="1:12" ht="12.75" customHeight="1" x14ac:dyDescent="0.2">
      <c r="A19" s="16" t="s">
        <v>132</v>
      </c>
      <c r="B19" s="1" t="s">
        <v>217</v>
      </c>
      <c r="C19" s="35">
        <v>1793</v>
      </c>
      <c r="D19" s="43" t="str">
        <f t="shared" si="0"/>
        <v>N/A</v>
      </c>
      <c r="E19" s="35">
        <v>2536</v>
      </c>
      <c r="F19" s="43" t="str">
        <f t="shared" si="1"/>
        <v>N/A</v>
      </c>
      <c r="G19" s="35">
        <v>297</v>
      </c>
      <c r="H19" s="43" t="str">
        <f t="shared" si="2"/>
        <v>N/A</v>
      </c>
      <c r="I19" s="12">
        <v>41.44</v>
      </c>
      <c r="J19" s="12">
        <v>-88.3</v>
      </c>
      <c r="K19" s="35" t="s">
        <v>217</v>
      </c>
      <c r="L19" s="9" t="str">
        <f t="shared" si="3"/>
        <v>N/A</v>
      </c>
    </row>
    <row r="20" spans="1:12" ht="12.75" customHeight="1" x14ac:dyDescent="0.2">
      <c r="A20" s="16" t="s">
        <v>133</v>
      </c>
      <c r="B20" s="47" t="s">
        <v>280</v>
      </c>
      <c r="C20" s="8">
        <v>0.90062486190000002</v>
      </c>
      <c r="D20" s="43" t="str">
        <f>IF($B20="N/A","N/A",IF(C20&gt;=2,"No",IF(C20&lt;0,"No","Yes")))</f>
        <v>Yes</v>
      </c>
      <c r="E20" s="8">
        <v>1.1901577334</v>
      </c>
      <c r="F20" s="43" t="str">
        <f>IF($B20="N/A","N/A",IF(E20&gt;=2,"No",IF(E20&lt;0,"No","Yes")))</f>
        <v>Yes</v>
      </c>
      <c r="G20" s="8">
        <v>0.1267854551</v>
      </c>
      <c r="H20" s="43" t="str">
        <f>IF($B20="N/A","N/A",IF(G20&gt;=2,"No",IF(G20&lt;0,"No","Yes")))</f>
        <v>Yes</v>
      </c>
      <c r="I20" s="12">
        <v>32.15</v>
      </c>
      <c r="J20" s="12">
        <v>-89.3</v>
      </c>
      <c r="K20" s="9" t="s">
        <v>217</v>
      </c>
      <c r="L20" s="9" t="str">
        <f t="shared" si="3"/>
        <v>N/A</v>
      </c>
    </row>
    <row r="21" spans="1:12" ht="25.5" x14ac:dyDescent="0.2">
      <c r="A21" s="2" t="s">
        <v>134</v>
      </c>
      <c r="B21" s="47" t="s">
        <v>217</v>
      </c>
      <c r="C21" s="46">
        <v>1968783</v>
      </c>
      <c r="D21" s="43" t="str">
        <f t="shared" ref="D21:D26" si="4">IF($B21="N/A","N/A",IF(C21&gt;10,"No",IF(C21&lt;-10,"No","Yes")))</f>
        <v>N/A</v>
      </c>
      <c r="E21" s="46">
        <v>3221997</v>
      </c>
      <c r="F21" s="43" t="str">
        <f t="shared" ref="F21:F26" si="5">IF($B21="N/A","N/A",IF(E21&gt;10,"No",IF(E21&lt;-10,"No","Yes")))</f>
        <v>N/A</v>
      </c>
      <c r="G21" s="46">
        <v>479981</v>
      </c>
      <c r="H21" s="43" t="str">
        <f t="shared" ref="H21:H26" si="6">IF($B21="N/A","N/A",IF(G21&gt;10,"No",IF(G21&lt;-10,"No","Yes")))</f>
        <v>N/A</v>
      </c>
      <c r="I21" s="12">
        <v>63.65</v>
      </c>
      <c r="J21" s="12">
        <v>-85.1</v>
      </c>
      <c r="K21" s="9" t="s">
        <v>217</v>
      </c>
      <c r="L21" s="9" t="str">
        <f t="shared" si="3"/>
        <v>N/A</v>
      </c>
    </row>
    <row r="22" spans="1:12" ht="13.5" customHeight="1" x14ac:dyDescent="0.2">
      <c r="A22" s="2" t="s">
        <v>1725</v>
      </c>
      <c r="B22" s="47" t="s">
        <v>217</v>
      </c>
      <c r="C22" s="46">
        <v>1098.038483</v>
      </c>
      <c r="D22" s="43" t="str">
        <f t="shared" si="4"/>
        <v>N/A</v>
      </c>
      <c r="E22" s="46">
        <v>1270.5035488999999</v>
      </c>
      <c r="F22" s="43" t="str">
        <f t="shared" si="5"/>
        <v>N/A</v>
      </c>
      <c r="G22" s="46">
        <v>1616.0976430999999</v>
      </c>
      <c r="H22" s="43" t="str">
        <f t="shared" si="6"/>
        <v>N/A</v>
      </c>
      <c r="I22" s="12">
        <v>15.71</v>
      </c>
      <c r="J22" s="12">
        <v>27.2</v>
      </c>
      <c r="K22" s="9" t="s">
        <v>217</v>
      </c>
      <c r="L22" s="9" t="str">
        <f t="shared" si="3"/>
        <v>N/A</v>
      </c>
    </row>
    <row r="23" spans="1:12" ht="12.75" customHeight="1" x14ac:dyDescent="0.2">
      <c r="A23" s="16" t="s">
        <v>135</v>
      </c>
      <c r="B23" s="34" t="s">
        <v>217</v>
      </c>
      <c r="C23" s="1">
        <v>323</v>
      </c>
      <c r="D23" s="43" t="str">
        <f t="shared" si="4"/>
        <v>N/A</v>
      </c>
      <c r="E23" s="1">
        <v>558</v>
      </c>
      <c r="F23" s="43" t="str">
        <f t="shared" si="5"/>
        <v>N/A</v>
      </c>
      <c r="G23" s="1">
        <v>165</v>
      </c>
      <c r="H23" s="43" t="str">
        <f t="shared" si="6"/>
        <v>N/A</v>
      </c>
      <c r="I23" s="12">
        <v>72.760000000000005</v>
      </c>
      <c r="J23" s="12">
        <v>-70.400000000000006</v>
      </c>
      <c r="K23" s="35" t="s">
        <v>217</v>
      </c>
      <c r="L23" s="9" t="str">
        <f t="shared" si="3"/>
        <v>N/A</v>
      </c>
    </row>
    <row r="24" spans="1:12" ht="12.75" customHeight="1" x14ac:dyDescent="0.2">
      <c r="A24" s="16" t="s">
        <v>136</v>
      </c>
      <c r="B24" s="34" t="s">
        <v>217</v>
      </c>
      <c r="C24" s="13">
        <v>0.16224307330000001</v>
      </c>
      <c r="D24" s="43" t="str">
        <f t="shared" si="4"/>
        <v>N/A</v>
      </c>
      <c r="E24" s="13">
        <v>0.26187224580000001</v>
      </c>
      <c r="F24" s="43" t="str">
        <f t="shared" si="5"/>
        <v>N/A</v>
      </c>
      <c r="G24" s="13">
        <v>7.0436363900000007E-2</v>
      </c>
      <c r="H24" s="43" t="str">
        <f t="shared" si="6"/>
        <v>N/A</v>
      </c>
      <c r="I24" s="12">
        <v>61.41</v>
      </c>
      <c r="J24" s="12">
        <v>-73.099999999999994</v>
      </c>
      <c r="K24" s="9" t="s">
        <v>217</v>
      </c>
      <c r="L24" s="9" t="str">
        <f t="shared" si="3"/>
        <v>N/A</v>
      </c>
    </row>
    <row r="25" spans="1:12" ht="25.5" x14ac:dyDescent="0.2">
      <c r="A25" s="2" t="s">
        <v>137</v>
      </c>
      <c r="B25" s="34" t="s">
        <v>217</v>
      </c>
      <c r="C25" s="14">
        <v>1839220</v>
      </c>
      <c r="D25" s="43" t="str">
        <f t="shared" si="4"/>
        <v>N/A</v>
      </c>
      <c r="E25" s="14">
        <v>2530754</v>
      </c>
      <c r="F25" s="43" t="str">
        <f t="shared" si="5"/>
        <v>N/A</v>
      </c>
      <c r="G25" s="14">
        <v>405099</v>
      </c>
      <c r="H25" s="43" t="str">
        <f t="shared" si="6"/>
        <v>N/A</v>
      </c>
      <c r="I25" s="12">
        <v>37.6</v>
      </c>
      <c r="J25" s="12">
        <v>-84</v>
      </c>
      <c r="K25" s="9" t="s">
        <v>217</v>
      </c>
      <c r="L25" s="9" t="str">
        <f t="shared" si="3"/>
        <v>N/A</v>
      </c>
    </row>
    <row r="26" spans="1:12" ht="25.5" x14ac:dyDescent="0.2">
      <c r="A26" s="2" t="s">
        <v>947</v>
      </c>
      <c r="B26" s="34" t="s">
        <v>217</v>
      </c>
      <c r="C26" s="14">
        <v>5694.1795665999998</v>
      </c>
      <c r="D26" s="43" t="str">
        <f t="shared" si="4"/>
        <v>N/A</v>
      </c>
      <c r="E26" s="14">
        <v>4535.4014336999999</v>
      </c>
      <c r="F26" s="43" t="str">
        <f t="shared" si="5"/>
        <v>N/A</v>
      </c>
      <c r="G26" s="14">
        <v>2455.1454545000001</v>
      </c>
      <c r="H26" s="43" t="str">
        <f t="shared" si="6"/>
        <v>N/A</v>
      </c>
      <c r="I26" s="12">
        <v>-20.399999999999999</v>
      </c>
      <c r="J26" s="12">
        <v>-45.9</v>
      </c>
      <c r="K26" s="9" t="s">
        <v>217</v>
      </c>
      <c r="L26" s="9" t="str">
        <f t="shared" si="3"/>
        <v>N/A</v>
      </c>
    </row>
    <row r="27" spans="1:12" x14ac:dyDescent="0.2">
      <c r="A27" s="16" t="s">
        <v>138</v>
      </c>
      <c r="B27" s="1" t="s">
        <v>217</v>
      </c>
      <c r="C27" s="35">
        <v>0</v>
      </c>
      <c r="D27" s="43" t="str">
        <f>IF($B27="N/A","N/A",IF(C27&gt;10,"No",IF(C27&lt;-10,"No","Yes")))</f>
        <v>N/A</v>
      </c>
      <c r="E27" s="35">
        <v>0</v>
      </c>
      <c r="F27" s="43" t="str">
        <f>IF($B27="N/A","N/A",IF(E27&gt;10,"No",IF(E27&lt;-10,"No","Yes")))</f>
        <v>N/A</v>
      </c>
      <c r="G27" s="35">
        <v>4345</v>
      </c>
      <c r="H27" s="43" t="str">
        <f>IF($B27="N/A","N/A",IF(G27&gt;10,"No",IF(G27&lt;-10,"No","Yes")))</f>
        <v>N/A</v>
      </c>
      <c r="I27" s="12" t="s">
        <v>1743</v>
      </c>
      <c r="J27" s="12" t="s">
        <v>1743</v>
      </c>
      <c r="K27" s="35" t="s">
        <v>217</v>
      </c>
      <c r="L27" s="9" t="str">
        <f>IF(J27="Div by 0", "N/A", IF(K27="N/A","N/A", IF(J27&gt;VALUE(MID(K27,1,2)), "No", IF(J27&lt;-1*VALUE(MID(K27,1,2)), "No", "Yes"))))</f>
        <v>N/A</v>
      </c>
    </row>
    <row r="28" spans="1:12" x14ac:dyDescent="0.2">
      <c r="A28" s="2" t="s">
        <v>139</v>
      </c>
      <c r="B28" s="47" t="s">
        <v>217</v>
      </c>
      <c r="C28" s="8">
        <v>0</v>
      </c>
      <c r="D28" s="43" t="str">
        <f>IF($B28="N/A","N/A",IF(C28&gt;10,"No",IF(C28&lt;-10,"No","Yes")))</f>
        <v>N/A</v>
      </c>
      <c r="E28" s="8">
        <v>0</v>
      </c>
      <c r="F28" s="43" t="str">
        <f>IF($B28="N/A","N/A",IF(E28&gt;10,"No",IF(E28&lt;-10,"No","Yes")))</f>
        <v>N/A</v>
      </c>
      <c r="G28" s="8">
        <v>1.8548242505999999</v>
      </c>
      <c r="H28" s="43" t="str">
        <f>IF($B28="N/A","N/A",IF(G28&gt;10,"No",IF(G28&lt;-10,"No","Yes")))</f>
        <v>N/A</v>
      </c>
      <c r="I28" s="12" t="s">
        <v>1743</v>
      </c>
      <c r="J28" s="12" t="s">
        <v>1743</v>
      </c>
      <c r="K28" s="9" t="s">
        <v>217</v>
      </c>
      <c r="L28" s="9" t="str">
        <f>IF(J28="Div by 0", "N/A", IF(K28="N/A","N/A", IF(J28&gt;VALUE(MID(K28,1,2)), "No", IF(J28&lt;-1*VALUE(MID(K28,1,2)), "No", "Yes"))))</f>
        <v>N/A</v>
      </c>
    </row>
    <row r="29" spans="1:12" x14ac:dyDescent="0.2">
      <c r="A29" s="16" t="s">
        <v>140</v>
      </c>
      <c r="B29" s="35" t="s">
        <v>217</v>
      </c>
      <c r="C29" s="35">
        <v>0</v>
      </c>
      <c r="D29" s="43" t="str">
        <f>IF($B29="N/A","N/A",IF(C29&gt;10,"No",IF(C29&lt;-10,"No","Yes")))</f>
        <v>N/A</v>
      </c>
      <c r="E29" s="35">
        <v>0</v>
      </c>
      <c r="F29" s="43" t="str">
        <f>IF($B29="N/A","N/A",IF(E29&gt;10,"No",IF(E29&lt;-10,"No","Yes")))</f>
        <v>N/A</v>
      </c>
      <c r="G29" s="35">
        <v>7222</v>
      </c>
      <c r="H29" s="43" t="str">
        <f>IF($B29="N/A","N/A",IF(G29&gt;10,"No",IF(G29&lt;-10,"No","Yes")))</f>
        <v>N/A</v>
      </c>
      <c r="I29" s="12" t="s">
        <v>1743</v>
      </c>
      <c r="J29" s="12" t="s">
        <v>1743</v>
      </c>
      <c r="K29" s="35" t="s">
        <v>217</v>
      </c>
      <c r="L29" s="9" t="str">
        <f>IF(J29="Div by 0", "N/A", IF(K29="N/A","N/A", IF(J29&gt;VALUE(MID(K29,1,2)), "No", IF(J29&lt;-1*VALUE(MID(K29,1,2)), "No", "Yes"))))</f>
        <v>N/A</v>
      </c>
    </row>
    <row r="30" spans="1:12" x14ac:dyDescent="0.2">
      <c r="A30" s="2" t="s">
        <v>141</v>
      </c>
      <c r="B30" s="34" t="s">
        <v>217</v>
      </c>
      <c r="C30" s="8">
        <v>0</v>
      </c>
      <c r="D30" s="43" t="str">
        <f>IF($B30="N/A","N/A",IF(C30&gt;10,"No",IF(C30&lt;-10,"No","Yes")))</f>
        <v>N/A</v>
      </c>
      <c r="E30" s="8">
        <v>0</v>
      </c>
      <c r="F30" s="43" t="str">
        <f>IF($B30="N/A","N/A",IF(E30&gt;10,"No",IF(E30&lt;-10,"No","Yes")))</f>
        <v>N/A</v>
      </c>
      <c r="G30" s="8">
        <v>3.0829783056000002</v>
      </c>
      <c r="H30" s="43" t="str">
        <f>IF($B30="N/A","N/A",IF(G30&gt;10,"No",IF(G30&lt;-10,"No","Yes")))</f>
        <v>N/A</v>
      </c>
      <c r="I30" s="12" t="s">
        <v>1743</v>
      </c>
      <c r="J30" s="12" t="s">
        <v>1743</v>
      </c>
      <c r="K30" s="9" t="s">
        <v>217</v>
      </c>
      <c r="L30" s="9" t="str">
        <f>IF(J30="Div by 0", "N/A", IF(K30="N/A","N/A", IF(J30&gt;VALUE(MID(K30,1,2)), "No", IF(J30&lt;-1*VALUE(MID(K30,1,2)), "No", "Yes"))))</f>
        <v>N/A</v>
      </c>
    </row>
    <row r="31" spans="1:12" ht="12.75" customHeight="1" x14ac:dyDescent="0.2">
      <c r="A31" s="16" t="s">
        <v>142</v>
      </c>
      <c r="B31" s="1" t="s">
        <v>217</v>
      </c>
      <c r="C31" s="1">
        <v>0</v>
      </c>
      <c r="D31" s="43" t="str">
        <f>IF($B31="N/A","N/A",IF(C31&gt;10,"No",IF(C31&lt;-10,"No","Yes")))</f>
        <v>N/A</v>
      </c>
      <c r="E31" s="1">
        <v>0</v>
      </c>
      <c r="F31" s="43" t="str">
        <f>IF($B31="N/A","N/A",IF(E31&gt;10,"No",IF(E31&lt;-10,"No","Yes")))</f>
        <v>N/A</v>
      </c>
      <c r="G31" s="1">
        <v>1487.3333333</v>
      </c>
      <c r="H31" s="43" t="str">
        <f>IF($B31="N/A","N/A",IF(G31&gt;10,"No",IF(G31&lt;-10,"No","Yes")))</f>
        <v>N/A</v>
      </c>
      <c r="I31" s="12" t="s">
        <v>1743</v>
      </c>
      <c r="J31" s="12" t="s">
        <v>1743</v>
      </c>
      <c r="K31" s="1" t="s">
        <v>217</v>
      </c>
      <c r="L31" s="9" t="str">
        <f>IF(J31="Div by 0", "N/A", IF(K31="N/A","N/A", IF(J31&gt;VALUE(MID(K31,1,2)), "No", IF(J31&lt;-1*VALUE(MID(K31,1,2)), "No", "Yes"))))</f>
        <v>N/A</v>
      </c>
    </row>
    <row r="32" spans="1:12" s="18" customFormat="1" ht="12" customHeight="1" x14ac:dyDescent="0.2">
      <c r="A32" s="173" t="s">
        <v>1649</v>
      </c>
      <c r="B32" s="174"/>
      <c r="C32" s="174"/>
      <c r="D32" s="174"/>
      <c r="E32" s="174"/>
      <c r="F32" s="174"/>
      <c r="G32" s="174"/>
      <c r="H32" s="174"/>
      <c r="I32" s="174"/>
      <c r="J32" s="174"/>
      <c r="K32" s="174"/>
      <c r="L32" s="175"/>
    </row>
    <row r="33" spans="1:12" s="18" customFormat="1" ht="12.75" customHeight="1" x14ac:dyDescent="0.2">
      <c r="A33" s="167" t="s">
        <v>1647</v>
      </c>
      <c r="B33" s="168"/>
      <c r="C33" s="168"/>
      <c r="D33" s="168"/>
      <c r="E33" s="168"/>
      <c r="F33" s="168"/>
      <c r="G33" s="168"/>
      <c r="H33" s="168"/>
      <c r="I33" s="168"/>
      <c r="J33" s="168"/>
      <c r="K33" s="168"/>
      <c r="L33" s="169"/>
    </row>
    <row r="34" spans="1:12" x14ac:dyDescent="0.2">
      <c r="A34" s="55"/>
      <c r="B34" s="53"/>
      <c r="C34" s="8"/>
      <c r="D34" s="8"/>
    </row>
    <row r="35" spans="1:12" x14ac:dyDescent="0.2">
      <c r="A35" s="53"/>
      <c r="B35" s="47"/>
      <c r="C35" s="8"/>
      <c r="D35" s="8"/>
    </row>
    <row r="36" spans="1:12" x14ac:dyDescent="0.2">
      <c r="A36" s="2"/>
      <c r="B36" s="47"/>
      <c r="C36" s="8"/>
      <c r="D36" s="8"/>
    </row>
    <row r="37" spans="1:12" x14ac:dyDescent="0.2">
      <c r="A37" s="2"/>
      <c r="B37" s="53"/>
      <c r="C37" s="8"/>
      <c r="D37" s="8"/>
    </row>
    <row r="38" spans="1:12" x14ac:dyDescent="0.2">
      <c r="A38" s="53"/>
      <c r="B38" s="47"/>
      <c r="C38" s="8"/>
      <c r="D38" s="8"/>
    </row>
    <row r="39" spans="1:12" x14ac:dyDescent="0.2">
      <c r="A39" s="55"/>
      <c r="B39" s="47"/>
      <c r="C39" s="8"/>
      <c r="D39" s="8"/>
    </row>
    <row r="40" spans="1:12" x14ac:dyDescent="0.2">
      <c r="A40" s="55"/>
      <c r="B40" s="47"/>
    </row>
    <row r="41" spans="1:12" x14ac:dyDescent="0.2">
      <c r="A41" s="55"/>
      <c r="B41" s="47"/>
    </row>
    <row r="42" spans="1:12" x14ac:dyDescent="0.2">
      <c r="A42" s="55"/>
      <c r="B42" s="47"/>
    </row>
    <row r="43" spans="1:12" x14ac:dyDescent="0.2">
      <c r="A43" s="55"/>
      <c r="B43" s="47"/>
    </row>
    <row r="44" spans="1:12" x14ac:dyDescent="0.2">
      <c r="A44" s="55"/>
      <c r="B44" s="47"/>
    </row>
    <row r="45" spans="1:12" x14ac:dyDescent="0.2">
      <c r="A45" s="55"/>
      <c r="B45" s="47"/>
    </row>
    <row r="46" spans="1:12" x14ac:dyDescent="0.2">
      <c r="A46" s="55"/>
      <c r="B46" s="53"/>
    </row>
    <row r="47" spans="1:12" x14ac:dyDescent="0.2">
      <c r="A47" s="53"/>
      <c r="B47" s="53"/>
    </row>
    <row r="48" spans="1:12" x14ac:dyDescent="0.2">
      <c r="A48" s="53"/>
      <c r="B48" s="53"/>
    </row>
    <row r="49" spans="1:2" x14ac:dyDescent="0.2">
      <c r="A49" s="53"/>
      <c r="B49" s="53"/>
    </row>
    <row r="50" spans="1:2" x14ac:dyDescent="0.2">
      <c r="A50" s="53"/>
      <c r="B50" s="53"/>
    </row>
    <row r="51" spans="1:2" x14ac:dyDescent="0.2">
      <c r="A51" s="53"/>
      <c r="B51" s="53"/>
    </row>
    <row r="52" spans="1:2" x14ac:dyDescent="0.2">
      <c r="A52" s="53"/>
      <c r="B52" s="53"/>
    </row>
    <row r="53" spans="1:2" x14ac:dyDescent="0.2">
      <c r="A53" s="53"/>
      <c r="B53" s="53"/>
    </row>
    <row r="54" spans="1:2" x14ac:dyDescent="0.2">
      <c r="A54" s="53"/>
    </row>
  </sheetData>
  <mergeCells count="5">
    <mergeCell ref="A4:K4"/>
    <mergeCell ref="A33:L33"/>
    <mergeCell ref="A32:L32"/>
    <mergeCell ref="A1:L1"/>
    <mergeCell ref="A2:L2"/>
  </mergeCells>
  <printOptions headings="1"/>
  <pageMargins left="0.75" right="0.75" top="1" bottom="0.75" header="0.5" footer="0.5"/>
  <pageSetup scale="58" fitToHeight="20" orientation="landscape" useFirstPageNumber="1" r:id="rId1"/>
  <headerFooter alignWithMargins="0">
    <oddFooter>&amp;R&amp;A Page &amp;P</oddFooter>
  </headerFooter>
</worksheet>
</file>

<file path=xl/worksheets/sheet1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7"/>
  <dimension ref="A1:N361"/>
  <sheetViews>
    <sheetView zoomScaleNormal="100" zoomScaleSheetLayoutView="90" workbookViewId="0">
      <pane xSplit="2" ySplit="5" topLeftCell="H6"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1607</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65" t="s">
        <v>0</v>
      </c>
      <c r="B6" s="35" t="s">
        <v>217</v>
      </c>
      <c r="C6" s="35">
        <v>197291</v>
      </c>
      <c r="D6" s="43" t="str">
        <f>IF($B6="N/A","N/A",IF(C6&gt;10,"No",IF(C6&lt;-10,"No","Yes")))</f>
        <v>N/A</v>
      </c>
      <c r="E6" s="35">
        <v>210545</v>
      </c>
      <c r="F6" s="43" t="str">
        <f>IF($B6="N/A","N/A",IF(E6&gt;10,"No",IF(E6&lt;-10,"No","Yes")))</f>
        <v>N/A</v>
      </c>
      <c r="G6" s="35">
        <v>229612</v>
      </c>
      <c r="H6" s="43" t="str">
        <f>IF($B6="N/A","N/A",IF(G6&gt;10,"No",IF(G6&lt;-10,"No","Yes")))</f>
        <v>N/A</v>
      </c>
      <c r="I6" s="12">
        <v>6.718</v>
      </c>
      <c r="J6" s="12">
        <v>9.0559999999999992</v>
      </c>
      <c r="K6" s="49" t="s">
        <v>732</v>
      </c>
      <c r="L6" s="9" t="str">
        <f>IF(J6="Div by 0", "N/A", IF(K6="N/A","N/A", IF(J6&gt;VALUE(MID(K6,1,2)), "No", IF(J6&lt;-1*VALUE(MID(K6,1,2)), "No", "Yes"))))</f>
        <v>Yes</v>
      </c>
    </row>
    <row r="7" spans="1:12" x14ac:dyDescent="0.2">
      <c r="A7" s="16" t="s">
        <v>59</v>
      </c>
      <c r="B7" s="35" t="s">
        <v>217</v>
      </c>
      <c r="C7" s="35">
        <v>154973.62</v>
      </c>
      <c r="D7" s="43" t="str">
        <f>IF($B7="N/A","N/A",IF(C7&gt;10,"No",IF(C7&lt;-10,"No","Yes")))</f>
        <v>N/A</v>
      </c>
      <c r="E7" s="35">
        <v>168038.31</v>
      </c>
      <c r="F7" s="43" t="str">
        <f>IF($B7="N/A","N/A",IF(E7&gt;10,"No",IF(E7&lt;-10,"No","Yes")))</f>
        <v>N/A</v>
      </c>
      <c r="G7" s="35">
        <v>185388.48</v>
      </c>
      <c r="H7" s="43" t="str">
        <f>IF($B7="N/A","N/A",IF(G7&gt;10,"No",IF(G7&lt;-10,"No","Yes")))</f>
        <v>N/A</v>
      </c>
      <c r="I7" s="12">
        <v>8.43</v>
      </c>
      <c r="J7" s="12">
        <v>10.33</v>
      </c>
      <c r="K7" s="49" t="s">
        <v>733</v>
      </c>
      <c r="L7" s="9" t="str">
        <f>IF(J7="Div by 0", "N/A", IF(K7="N/A","N/A", IF(J7&gt;VALUE(MID(K7,1,2)), "No", IF(J7&lt;-1*VALUE(MID(K7,1,2)), "No", "Yes"))))</f>
        <v>No</v>
      </c>
    </row>
    <row r="8" spans="1:12" x14ac:dyDescent="0.2">
      <c r="A8" s="66" t="s">
        <v>143</v>
      </c>
      <c r="B8" s="35" t="s">
        <v>217</v>
      </c>
      <c r="C8" s="35">
        <v>142</v>
      </c>
      <c r="D8" s="43" t="str">
        <f>IF($B8="N/A","N/A",IF(C8&gt;10,"No",IF(C8&lt;-10,"No","Yes")))</f>
        <v>N/A</v>
      </c>
      <c r="E8" s="35">
        <v>124</v>
      </c>
      <c r="F8" s="43" t="str">
        <f>IF($B8="N/A","N/A",IF(E8&gt;10,"No",IF(E8&lt;-10,"No","Yes")))</f>
        <v>N/A</v>
      </c>
      <c r="G8" s="35">
        <v>142</v>
      </c>
      <c r="H8" s="43" t="str">
        <f>IF($B8="N/A","N/A",IF(G8&gt;10,"No",IF(G8&lt;-10,"No","Yes")))</f>
        <v>N/A</v>
      </c>
      <c r="I8" s="12">
        <v>-12.7</v>
      </c>
      <c r="J8" s="12">
        <v>14.52</v>
      </c>
      <c r="K8" s="35" t="s">
        <v>217</v>
      </c>
      <c r="L8" s="9" t="str">
        <f>IF(J8="Div by 0", "N/A", IF(K8="N/A","N/A", IF(J8&gt;VALUE(MID(K8,1,2)), "No", IF(J8&lt;-1*VALUE(MID(K8,1,2)), "No", "Yes"))))</f>
        <v>N/A</v>
      </c>
    </row>
    <row r="9" spans="1:12" x14ac:dyDescent="0.2">
      <c r="A9" s="16" t="s">
        <v>681</v>
      </c>
      <c r="B9" s="35" t="s">
        <v>217</v>
      </c>
      <c r="C9" s="35">
        <v>142</v>
      </c>
      <c r="D9" s="43" t="str">
        <f t="shared" ref="D9:D11" si="0">IF($B9="N/A","N/A",IF(C9&gt;10,"No",IF(C9&lt;-10,"No","Yes")))</f>
        <v>N/A</v>
      </c>
      <c r="E9" s="35">
        <v>124</v>
      </c>
      <c r="F9" s="43" t="str">
        <f t="shared" ref="F9:F11" si="1">IF($B9="N/A","N/A",IF(E9&gt;10,"No",IF(E9&lt;-10,"No","Yes")))</f>
        <v>N/A</v>
      </c>
      <c r="G9" s="35">
        <v>142</v>
      </c>
      <c r="H9" s="43" t="str">
        <f t="shared" ref="H9:H11" si="2">IF($B9="N/A","N/A",IF(G9&gt;10,"No",IF(G9&lt;-10,"No","Yes")))</f>
        <v>N/A</v>
      </c>
      <c r="I9" s="12">
        <v>-12.7</v>
      </c>
      <c r="J9" s="12">
        <v>14.52</v>
      </c>
      <c r="K9" s="35" t="s">
        <v>217</v>
      </c>
      <c r="L9" s="9" t="str">
        <f t="shared" ref="L9:L11" si="3">IF(J9="Div by 0", "N/A", IF(K9="N/A","N/A", IF(J9&gt;VALUE(MID(K9,1,2)), "No", IF(J9&lt;-1*VALUE(MID(K9,1,2)), "No", "Yes"))))</f>
        <v>N/A</v>
      </c>
    </row>
    <row r="10" spans="1:12" x14ac:dyDescent="0.2">
      <c r="A10" s="16" t="s">
        <v>424</v>
      </c>
      <c r="B10" s="35" t="s">
        <v>217</v>
      </c>
      <c r="C10" s="35">
        <v>0</v>
      </c>
      <c r="D10" s="43" t="str">
        <f t="shared" si="0"/>
        <v>N/A</v>
      </c>
      <c r="E10" s="35">
        <v>0</v>
      </c>
      <c r="F10" s="43" t="str">
        <f t="shared" si="1"/>
        <v>N/A</v>
      </c>
      <c r="G10" s="35">
        <v>0</v>
      </c>
      <c r="H10" s="43" t="str">
        <f t="shared" si="2"/>
        <v>N/A</v>
      </c>
      <c r="I10" s="12" t="s">
        <v>1743</v>
      </c>
      <c r="J10" s="12" t="s">
        <v>1743</v>
      </c>
      <c r="K10" s="35" t="s">
        <v>217</v>
      </c>
      <c r="L10" s="9" t="str">
        <f t="shared" si="3"/>
        <v>N/A</v>
      </c>
    </row>
    <row r="11" spans="1:12" x14ac:dyDescent="0.2">
      <c r="A11" s="16" t="s">
        <v>173</v>
      </c>
      <c r="B11" s="35" t="s">
        <v>217</v>
      </c>
      <c r="C11" s="8">
        <v>7.1974899999999994E-2</v>
      </c>
      <c r="D11" s="43" t="str">
        <f t="shared" si="0"/>
        <v>N/A</v>
      </c>
      <c r="E11" s="8">
        <v>5.8894773099999999E-2</v>
      </c>
      <c r="F11" s="43" t="str">
        <f t="shared" si="1"/>
        <v>N/A</v>
      </c>
      <c r="G11" s="8">
        <v>6.18434577E-2</v>
      </c>
      <c r="H11" s="43" t="str">
        <f t="shared" si="2"/>
        <v>N/A</v>
      </c>
      <c r="I11" s="12">
        <v>-18.2</v>
      </c>
      <c r="J11" s="12">
        <v>5.0069999999999997</v>
      </c>
      <c r="K11" s="35" t="s">
        <v>217</v>
      </c>
      <c r="L11" s="9" t="str">
        <f t="shared" si="3"/>
        <v>N/A</v>
      </c>
    </row>
    <row r="12" spans="1:12" x14ac:dyDescent="0.2">
      <c r="A12" s="16" t="s">
        <v>144</v>
      </c>
      <c r="B12" s="35" t="s">
        <v>217</v>
      </c>
      <c r="C12" s="35">
        <v>45.166666667000001</v>
      </c>
      <c r="D12" s="43" t="str">
        <f>IF($B12="N/A","N/A",IF(C12&gt;10,"No",IF(C12&lt;-10,"No","Yes")))</f>
        <v>N/A</v>
      </c>
      <c r="E12" s="35">
        <v>39.583333332999999</v>
      </c>
      <c r="F12" s="43" t="str">
        <f>IF($B12="N/A","N/A",IF(E12&gt;10,"No",IF(E12&lt;-10,"No","Yes")))</f>
        <v>N/A</v>
      </c>
      <c r="G12" s="35">
        <v>40</v>
      </c>
      <c r="H12" s="43" t="str">
        <f>IF($B12="N/A","N/A",IF(G12&gt;10,"No",IF(G12&lt;-10,"No","Yes")))</f>
        <v>N/A</v>
      </c>
      <c r="I12" s="12">
        <v>-12.4</v>
      </c>
      <c r="J12" s="12">
        <v>1.0529999999999999</v>
      </c>
      <c r="K12" s="35" t="s">
        <v>217</v>
      </c>
      <c r="L12" s="9" t="str">
        <f>IF(J12="Div by 0", "N/A", IF(K12="N/A","N/A", IF(J12&gt;VALUE(MID(K12,1,2)), "No", IF(J12&lt;-1*VALUE(MID(K12,1,2)), "No", "Yes"))))</f>
        <v>N/A</v>
      </c>
    </row>
    <row r="13" spans="1:12" s="104" customFormat="1" ht="12.75" customHeight="1" x14ac:dyDescent="0.2">
      <c r="A13" s="2" t="s">
        <v>1656</v>
      </c>
      <c r="B13" s="47" t="s">
        <v>281</v>
      </c>
      <c r="C13" s="13">
        <v>92.607873648999998</v>
      </c>
      <c r="D13" s="11" t="str">
        <f>IF($B13="N/A","N/A",IF(C13&gt;=95,"Yes","No"))</f>
        <v>No</v>
      </c>
      <c r="E13" s="13">
        <v>94.628701703000004</v>
      </c>
      <c r="F13" s="11" t="str">
        <f>IF($B13="N/A","N/A",IF(E13&gt;=95,"Yes","No"))</f>
        <v>No</v>
      </c>
      <c r="G13" s="13">
        <v>94.914899918000003</v>
      </c>
      <c r="H13" s="11" t="str">
        <f>IF($B13="N/A","N/A",IF(G13&gt;=95,"Yes","No"))</f>
        <v>No</v>
      </c>
      <c r="I13" s="56">
        <v>2.1819999999999999</v>
      </c>
      <c r="J13" s="56">
        <v>0.3024</v>
      </c>
      <c r="K13" s="47" t="s">
        <v>733</v>
      </c>
      <c r="L13" s="11" t="str">
        <f t="shared" ref="L13:L25" si="4">IF(J13="Div by 0", "N/A", IF(K13="N/A","N/A", IF(J13&gt;VALUE(MID(K13,1,2)), "No", IF(J13&lt;-1*VALUE(MID(K13,1,2)), "No", "Yes"))))</f>
        <v>Yes</v>
      </c>
    </row>
    <row r="14" spans="1:12" s="104" customFormat="1" ht="12.75" customHeight="1" x14ac:dyDescent="0.2">
      <c r="A14" s="2" t="s">
        <v>1657</v>
      </c>
      <c r="B14" s="127" t="s">
        <v>1658</v>
      </c>
      <c r="C14" s="68">
        <v>92.373194925000007</v>
      </c>
      <c r="D14" s="11" t="str">
        <f>IF($B14="N/A","N/A",IF(C14&gt;95,"Yes","No"))</f>
        <v>No</v>
      </c>
      <c r="E14" s="68">
        <v>94.403571682999996</v>
      </c>
      <c r="F14" s="11" t="str">
        <f>IF($B14="N/A","N/A",IF(E14&gt;95,"Yes","No"))</f>
        <v>No</v>
      </c>
      <c r="G14" s="68">
        <v>94.695399194999993</v>
      </c>
      <c r="H14" s="11" t="str">
        <f>IF($B14="N/A","N/A",IF(G14&gt;95,"Yes","No"))</f>
        <v>No</v>
      </c>
      <c r="I14" s="128">
        <v>2.198</v>
      </c>
      <c r="J14" s="128">
        <v>0.30909999999999999</v>
      </c>
      <c r="K14" s="127" t="s">
        <v>733</v>
      </c>
      <c r="L14" s="11" t="str">
        <f t="shared" si="4"/>
        <v>Yes</v>
      </c>
    </row>
    <row r="15" spans="1:12" s="104" customFormat="1" ht="12.75" customHeight="1" x14ac:dyDescent="0.2">
      <c r="A15" s="2" t="s">
        <v>1659</v>
      </c>
      <c r="B15" s="127" t="s">
        <v>217</v>
      </c>
      <c r="C15" s="68">
        <v>5.5755203999999997E-3</v>
      </c>
      <c r="D15" s="129" t="str">
        <f t="shared" ref="D15:D19" si="5">IF($B15="N/A","N/A",IF(C15&gt;10,"No",IF(C15&lt;-10,"No","Yes")))</f>
        <v>N/A</v>
      </c>
      <c r="E15" s="68">
        <v>5.6994942000000003E-3</v>
      </c>
      <c r="F15" s="129" t="str">
        <f t="shared" ref="F15:F19" si="6">IF($B15="N/A","N/A",IF(E15&gt;10,"No",IF(E15&lt;-10,"No","Yes")))</f>
        <v>N/A</v>
      </c>
      <c r="G15" s="68">
        <v>1.21944846E-2</v>
      </c>
      <c r="H15" s="129" t="str">
        <f t="shared" ref="H15:H19" si="7">IF($B15="N/A","N/A",IF(G15&gt;10,"No",IF(G15&lt;-10,"No","Yes")))</f>
        <v>N/A</v>
      </c>
      <c r="I15" s="128">
        <v>2.2240000000000002</v>
      </c>
      <c r="J15" s="128">
        <v>114</v>
      </c>
      <c r="K15" s="127" t="s">
        <v>217</v>
      </c>
      <c r="L15" s="11" t="str">
        <f t="shared" si="4"/>
        <v>N/A</v>
      </c>
    </row>
    <row r="16" spans="1:12" s="104" customFormat="1" ht="12.75" customHeight="1" x14ac:dyDescent="0.2">
      <c r="A16" s="2" t="s">
        <v>1660</v>
      </c>
      <c r="B16" s="127" t="s">
        <v>217</v>
      </c>
      <c r="C16" s="68">
        <v>0</v>
      </c>
      <c r="D16" s="129" t="str">
        <f t="shared" si="5"/>
        <v>N/A</v>
      </c>
      <c r="E16" s="68">
        <v>0</v>
      </c>
      <c r="F16" s="129" t="str">
        <f t="shared" si="6"/>
        <v>N/A</v>
      </c>
      <c r="G16" s="68">
        <v>4.3551730000000001E-4</v>
      </c>
      <c r="H16" s="129" t="str">
        <f t="shared" si="7"/>
        <v>N/A</v>
      </c>
      <c r="I16" s="128" t="s">
        <v>1743</v>
      </c>
      <c r="J16" s="128" t="s">
        <v>1743</v>
      </c>
      <c r="K16" s="127" t="s">
        <v>217</v>
      </c>
      <c r="L16" s="11" t="str">
        <f t="shared" si="4"/>
        <v>N/A</v>
      </c>
    </row>
    <row r="17" spans="1:14" s="104" customFormat="1" ht="12.75" customHeight="1" x14ac:dyDescent="0.2">
      <c r="A17" s="2" t="s">
        <v>1661</v>
      </c>
      <c r="B17" s="127" t="s">
        <v>217</v>
      </c>
      <c r="C17" s="68">
        <v>0</v>
      </c>
      <c r="D17" s="129" t="str">
        <f t="shared" si="5"/>
        <v>N/A</v>
      </c>
      <c r="E17" s="68">
        <v>0</v>
      </c>
      <c r="F17" s="129" t="str">
        <f t="shared" si="6"/>
        <v>N/A</v>
      </c>
      <c r="G17" s="68">
        <v>0</v>
      </c>
      <c r="H17" s="129" t="str">
        <f t="shared" si="7"/>
        <v>N/A</v>
      </c>
      <c r="I17" s="128" t="s">
        <v>1743</v>
      </c>
      <c r="J17" s="128" t="s">
        <v>1743</v>
      </c>
      <c r="K17" s="127" t="s">
        <v>217</v>
      </c>
      <c r="L17" s="11" t="str">
        <f t="shared" si="4"/>
        <v>N/A</v>
      </c>
    </row>
    <row r="18" spans="1:14" s="104" customFormat="1" ht="25.5" x14ac:dyDescent="0.2">
      <c r="A18" s="2" t="s">
        <v>1662</v>
      </c>
      <c r="B18" s="47" t="s">
        <v>217</v>
      </c>
      <c r="C18" s="13">
        <v>0.2275826064</v>
      </c>
      <c r="D18" s="11" t="str">
        <f t="shared" si="5"/>
        <v>N/A</v>
      </c>
      <c r="E18" s="13">
        <v>0.21800565199999999</v>
      </c>
      <c r="F18" s="11" t="str">
        <f t="shared" si="6"/>
        <v>N/A</v>
      </c>
      <c r="G18" s="13">
        <v>0.2055641691</v>
      </c>
      <c r="H18" s="11" t="str">
        <f t="shared" si="7"/>
        <v>N/A</v>
      </c>
      <c r="I18" s="56">
        <v>-4.21</v>
      </c>
      <c r="J18" s="56">
        <v>-5.71</v>
      </c>
      <c r="K18" s="47" t="s">
        <v>217</v>
      </c>
      <c r="L18" s="11" t="str">
        <f t="shared" si="4"/>
        <v>N/A</v>
      </c>
    </row>
    <row r="19" spans="1:14" s="104" customFormat="1" ht="27.75" customHeight="1" x14ac:dyDescent="0.2">
      <c r="A19" s="2" t="s">
        <v>1663</v>
      </c>
      <c r="B19" s="47" t="s">
        <v>217</v>
      </c>
      <c r="C19" s="13">
        <v>1.5205965000000001E-3</v>
      </c>
      <c r="D19" s="11" t="str">
        <f t="shared" si="5"/>
        <v>N/A</v>
      </c>
      <c r="E19" s="13">
        <v>1.4248735000000001E-3</v>
      </c>
      <c r="F19" s="11" t="str">
        <f t="shared" si="6"/>
        <v>N/A</v>
      </c>
      <c r="G19" s="13">
        <v>1.3065519000000001E-3</v>
      </c>
      <c r="H19" s="11" t="str">
        <f t="shared" si="7"/>
        <v>N/A</v>
      </c>
      <c r="I19" s="56">
        <v>-6.3</v>
      </c>
      <c r="J19" s="56">
        <v>-8.3000000000000007</v>
      </c>
      <c r="K19" s="47" t="s">
        <v>217</v>
      </c>
      <c r="L19" s="11" t="str">
        <f t="shared" si="4"/>
        <v>N/A</v>
      </c>
    </row>
    <row r="20" spans="1:14" s="104" customFormat="1" x14ac:dyDescent="0.2">
      <c r="A20" s="2" t="s">
        <v>1664</v>
      </c>
      <c r="B20" s="47" t="s">
        <v>217</v>
      </c>
      <c r="C20" s="1">
        <v>15047</v>
      </c>
      <c r="D20" s="11" t="str">
        <f>IF($B20="N/A","N/A",IF(C20&gt;0,"No",IF(C20&lt;0,"No","Yes")))</f>
        <v>N/A</v>
      </c>
      <c r="E20" s="1">
        <v>11783</v>
      </c>
      <c r="F20" s="11" t="str">
        <f>IF($B20="N/A","N/A",IF(E20&gt;0,"No",IF(E20&lt;0,"No","Yes")))</f>
        <v>N/A</v>
      </c>
      <c r="G20" s="1">
        <v>12180</v>
      </c>
      <c r="H20" s="11" t="str">
        <f>IF($B20="N/A","N/A",IF(G20&gt;0,"No",IF(G20&lt;0,"No","Yes")))</f>
        <v>N/A</v>
      </c>
      <c r="I20" s="56">
        <v>-21.7</v>
      </c>
      <c r="J20" s="56">
        <v>3.3690000000000002</v>
      </c>
      <c r="K20" s="47" t="s">
        <v>217</v>
      </c>
      <c r="L20" s="11" t="str">
        <f t="shared" si="4"/>
        <v>N/A</v>
      </c>
    </row>
    <row r="21" spans="1:14" s="104" customFormat="1" x14ac:dyDescent="0.2">
      <c r="A21" s="2" t="s">
        <v>1665</v>
      </c>
      <c r="B21" s="47" t="s">
        <v>282</v>
      </c>
      <c r="C21" s="13">
        <v>7.6268050747</v>
      </c>
      <c r="D21" s="11" t="str">
        <f>IF($B21="N/A","N/A",IF(C21&gt;=5,"No",IF(C21&lt;0,"No","Yes")))</f>
        <v>No</v>
      </c>
      <c r="E21" s="13">
        <v>5.596428317</v>
      </c>
      <c r="F21" s="11" t="str">
        <f>IF($B21="N/A","N/A",IF(E21&gt;=5,"No",IF(E21&lt;0,"No","Yes")))</f>
        <v>No</v>
      </c>
      <c r="G21" s="13">
        <v>5.3046008047999997</v>
      </c>
      <c r="H21" s="11" t="str">
        <f>IF($B21="N/A","N/A",IF(G21&gt;=5,"No",IF(G21&lt;0,"No","Yes")))</f>
        <v>No</v>
      </c>
      <c r="I21" s="56">
        <v>-26.6</v>
      </c>
      <c r="J21" s="56">
        <v>-5.21</v>
      </c>
      <c r="K21" s="11" t="s">
        <v>217</v>
      </c>
      <c r="L21" s="11" t="str">
        <f t="shared" si="4"/>
        <v>N/A</v>
      </c>
    </row>
    <row r="22" spans="1:14" s="104" customFormat="1" ht="12.75" customHeight="1" x14ac:dyDescent="0.2">
      <c r="A22" s="4" t="s">
        <v>1666</v>
      </c>
      <c r="B22" s="127" t="s">
        <v>217</v>
      </c>
      <c r="C22" s="68">
        <v>68.930683857000005</v>
      </c>
      <c r="D22" s="129" t="str">
        <f t="shared" ref="D22:D25" si="8">IF($B22="N/A","N/A",IF(C22&gt;10,"No",IF(C22&lt;-10,"No","Yes")))</f>
        <v>N/A</v>
      </c>
      <c r="E22" s="68">
        <v>59.119069846000002</v>
      </c>
      <c r="F22" s="129" t="str">
        <f t="shared" ref="F22:F25" si="9">IF($B22="N/A","N/A",IF(E22&gt;10,"No",IF(E22&lt;-10,"No","Yes")))</f>
        <v>N/A</v>
      </c>
      <c r="G22" s="68">
        <v>55.623973726999999</v>
      </c>
      <c r="H22" s="129" t="str">
        <f t="shared" ref="H22:H25" si="10">IF($B22="N/A","N/A",IF(G22&gt;10,"No",IF(G22&lt;-10,"No","Yes")))</f>
        <v>N/A</v>
      </c>
      <c r="I22" s="56">
        <v>-14.2</v>
      </c>
      <c r="J22" s="56">
        <v>-5.91</v>
      </c>
      <c r="K22" s="127" t="s">
        <v>217</v>
      </c>
      <c r="L22" s="11" t="str">
        <f t="shared" si="4"/>
        <v>N/A</v>
      </c>
    </row>
    <row r="23" spans="1:14" s="104" customFormat="1" ht="12.75" customHeight="1" x14ac:dyDescent="0.2">
      <c r="A23" s="4" t="s">
        <v>1667</v>
      </c>
      <c r="B23" s="127" t="s">
        <v>217</v>
      </c>
      <c r="C23" s="68">
        <v>24.529806606000001</v>
      </c>
      <c r="D23" s="129" t="str">
        <f t="shared" si="8"/>
        <v>N/A</v>
      </c>
      <c r="E23" s="68">
        <v>17.992022405</v>
      </c>
      <c r="F23" s="129" t="str">
        <f t="shared" si="9"/>
        <v>N/A</v>
      </c>
      <c r="G23" s="68">
        <v>19.121510673</v>
      </c>
      <c r="H23" s="129" t="str">
        <f t="shared" si="10"/>
        <v>N/A</v>
      </c>
      <c r="I23" s="56">
        <v>-26.7</v>
      </c>
      <c r="J23" s="56">
        <v>6.2779999999999996</v>
      </c>
      <c r="K23" s="127" t="s">
        <v>217</v>
      </c>
      <c r="L23" s="11" t="str">
        <f t="shared" si="4"/>
        <v>N/A</v>
      </c>
    </row>
    <row r="24" spans="1:14" s="104" customFormat="1" ht="12.75" customHeight="1" x14ac:dyDescent="0.2">
      <c r="A24" s="4" t="s">
        <v>1668</v>
      </c>
      <c r="B24" s="127" t="s">
        <v>217</v>
      </c>
      <c r="C24" s="68">
        <v>37.941117831</v>
      </c>
      <c r="D24" s="129" t="str">
        <f t="shared" si="8"/>
        <v>N/A</v>
      </c>
      <c r="E24" s="68">
        <v>49.028261053999998</v>
      </c>
      <c r="F24" s="129" t="str">
        <f t="shared" si="9"/>
        <v>N/A</v>
      </c>
      <c r="G24" s="68">
        <v>50.903119869000001</v>
      </c>
      <c r="H24" s="129" t="str">
        <f t="shared" si="10"/>
        <v>N/A</v>
      </c>
      <c r="I24" s="56">
        <v>29.22</v>
      </c>
      <c r="J24" s="56">
        <v>3.8239999999999998</v>
      </c>
      <c r="K24" s="127" t="s">
        <v>217</v>
      </c>
      <c r="L24" s="11" t="str">
        <f t="shared" si="4"/>
        <v>N/A</v>
      </c>
    </row>
    <row r="25" spans="1:14" s="104" customFormat="1" ht="12.75" customHeight="1" x14ac:dyDescent="0.2">
      <c r="A25" s="4" t="s">
        <v>1669</v>
      </c>
      <c r="B25" s="127" t="s">
        <v>217</v>
      </c>
      <c r="C25" s="68">
        <v>0.38545889550000001</v>
      </c>
      <c r="D25" s="129" t="str">
        <f t="shared" si="8"/>
        <v>N/A</v>
      </c>
      <c r="E25" s="68">
        <v>0.32249851480000002</v>
      </c>
      <c r="F25" s="129" t="str">
        <f t="shared" si="9"/>
        <v>N/A</v>
      </c>
      <c r="G25" s="68">
        <v>0.3037766831</v>
      </c>
      <c r="H25" s="129" t="str">
        <f t="shared" si="10"/>
        <v>N/A</v>
      </c>
      <c r="I25" s="56">
        <v>-16.3</v>
      </c>
      <c r="J25" s="56">
        <v>-5.81</v>
      </c>
      <c r="K25" s="127" t="s">
        <v>217</v>
      </c>
      <c r="L25" s="11" t="str">
        <f t="shared" si="4"/>
        <v>N/A</v>
      </c>
    </row>
    <row r="26" spans="1:14" x14ac:dyDescent="0.2">
      <c r="A26" s="2" t="s">
        <v>1670</v>
      </c>
      <c r="B26" s="47" t="s">
        <v>221</v>
      </c>
      <c r="C26" s="1">
        <v>61</v>
      </c>
      <c r="D26" s="43" t="str">
        <f>IF($B26="N/A","N/A",IF(C26&gt;0,"No",IF(C26&lt;0,"No","Yes")))</f>
        <v>No</v>
      </c>
      <c r="E26" s="1">
        <v>66</v>
      </c>
      <c r="F26" s="43" t="str">
        <f>IF($B26="N/A","N/A",IF(E26&gt;0,"No",IF(E26&lt;0,"No","Yes")))</f>
        <v>No</v>
      </c>
      <c r="G26" s="1">
        <v>83</v>
      </c>
      <c r="H26" s="43" t="str">
        <f>IF($B26="N/A","N/A",IF(G26&gt;0,"No",IF(G26&lt;0,"No","Yes")))</f>
        <v>No</v>
      </c>
      <c r="I26" s="12">
        <v>8.1969999999999992</v>
      </c>
      <c r="J26" s="12">
        <v>25.76</v>
      </c>
      <c r="K26" s="44" t="s">
        <v>217</v>
      </c>
      <c r="L26" s="9" t="str">
        <f t="shared" ref="L26:L74" si="11">IF(J26="Div by 0", "N/A", IF(K26="N/A","N/A", IF(J26&gt;VALUE(MID(K26,1,2)), "No", IF(J26&lt;-1*VALUE(MID(K26,1,2)), "No", "Yes"))))</f>
        <v>N/A</v>
      </c>
    </row>
    <row r="27" spans="1:14" x14ac:dyDescent="0.2">
      <c r="A27" s="6" t="s">
        <v>149</v>
      </c>
      <c r="B27" s="47" t="s">
        <v>283</v>
      </c>
      <c r="C27" s="8">
        <v>6.1837590200000001E-2</v>
      </c>
      <c r="D27" s="43" t="str">
        <f>IF($B27="N/A","N/A",IF(C27&gt;=10,"No",IF(C27&lt;0,"No","Yes")))</f>
        <v>Yes</v>
      </c>
      <c r="E27" s="8">
        <v>6.2694435899999998E-2</v>
      </c>
      <c r="F27" s="43" t="str">
        <f>IF($B27="N/A","N/A",IF(E27&gt;=10,"No",IF(E27&lt;0,"No","Yes")))</f>
        <v>Yes</v>
      </c>
      <c r="G27" s="8">
        <v>7.2295872999999997E-2</v>
      </c>
      <c r="H27" s="43" t="str">
        <f>IF($B27="N/A","N/A",IF(G27&gt;=10,"No",IF(G27&lt;0,"No","Yes")))</f>
        <v>Yes</v>
      </c>
      <c r="I27" s="12">
        <v>1.3859999999999999</v>
      </c>
      <c r="J27" s="12">
        <v>15.31</v>
      </c>
      <c r="K27" s="44" t="s">
        <v>217</v>
      </c>
      <c r="L27" s="9" t="str">
        <f t="shared" si="11"/>
        <v>N/A</v>
      </c>
    </row>
    <row r="28" spans="1:14" x14ac:dyDescent="0.2">
      <c r="A28" s="2" t="s">
        <v>425</v>
      </c>
      <c r="B28" s="34" t="s">
        <v>217</v>
      </c>
      <c r="C28" s="13">
        <v>75.409836065999997</v>
      </c>
      <c r="D28" s="70" t="str">
        <f t="shared" ref="D28:D31" si="12">IF($B28="N/A","N/A",IF(C28&gt;10,"No",IF(C28&lt;-10,"No","Yes")))</f>
        <v>N/A</v>
      </c>
      <c r="E28" s="13">
        <v>78.787878788</v>
      </c>
      <c r="F28" s="43" t="str">
        <f t="shared" ref="F28:F31" si="13">IF($B28="N/A","N/A",IF(E28&gt;10,"No",IF(E28&lt;-10,"No","Yes")))</f>
        <v>N/A</v>
      </c>
      <c r="G28" s="13">
        <v>66.265060241</v>
      </c>
      <c r="H28" s="43" t="str">
        <f t="shared" ref="H28:H31" si="14">IF($B28="N/A","N/A",IF(G28&gt;10,"No",IF(G28&lt;-10,"No","Yes")))</f>
        <v>N/A</v>
      </c>
      <c r="I28" s="12">
        <v>4.4800000000000004</v>
      </c>
      <c r="J28" s="12">
        <v>-15.9</v>
      </c>
      <c r="K28" s="44" t="s">
        <v>217</v>
      </c>
      <c r="L28" s="9" t="str">
        <f t="shared" si="11"/>
        <v>N/A</v>
      </c>
    </row>
    <row r="29" spans="1:14" x14ac:dyDescent="0.2">
      <c r="A29" s="2" t="s">
        <v>426</v>
      </c>
      <c r="B29" s="34" t="s">
        <v>217</v>
      </c>
      <c r="C29" s="13">
        <v>1.6393442623000001</v>
      </c>
      <c r="D29" s="70" t="str">
        <f t="shared" si="12"/>
        <v>N/A</v>
      </c>
      <c r="E29" s="13">
        <v>6.8181818182000002</v>
      </c>
      <c r="F29" s="43" t="str">
        <f t="shared" si="13"/>
        <v>N/A</v>
      </c>
      <c r="G29" s="13">
        <v>9.6385542168999994</v>
      </c>
      <c r="H29" s="43" t="str">
        <f t="shared" si="14"/>
        <v>N/A</v>
      </c>
      <c r="I29" s="12">
        <v>315.89999999999998</v>
      </c>
      <c r="J29" s="12">
        <v>41.37</v>
      </c>
      <c r="K29" s="44" t="s">
        <v>217</v>
      </c>
      <c r="L29" s="9" t="str">
        <f t="shared" si="11"/>
        <v>N/A</v>
      </c>
    </row>
    <row r="30" spans="1:14" x14ac:dyDescent="0.2">
      <c r="A30" s="2" t="s">
        <v>422</v>
      </c>
      <c r="B30" s="34" t="s">
        <v>217</v>
      </c>
      <c r="C30" s="13">
        <v>9.0163934426000001</v>
      </c>
      <c r="D30" s="70" t="str">
        <f t="shared" si="12"/>
        <v>N/A</v>
      </c>
      <c r="E30" s="13">
        <v>12.121212120999999</v>
      </c>
      <c r="F30" s="43" t="str">
        <f t="shared" si="13"/>
        <v>N/A</v>
      </c>
      <c r="G30" s="13">
        <v>18.674698795000001</v>
      </c>
      <c r="H30" s="43" t="str">
        <f t="shared" si="14"/>
        <v>N/A</v>
      </c>
      <c r="I30" s="12">
        <v>34.44</v>
      </c>
      <c r="J30" s="12">
        <v>54.07</v>
      </c>
      <c r="K30" s="44" t="s">
        <v>217</v>
      </c>
      <c r="L30" s="9" t="str">
        <f t="shared" si="11"/>
        <v>N/A</v>
      </c>
    </row>
    <row r="31" spans="1:14" x14ac:dyDescent="0.2">
      <c r="A31" s="2" t="s">
        <v>423</v>
      </c>
      <c r="B31" s="34" t="s">
        <v>217</v>
      </c>
      <c r="C31" s="13">
        <v>1.6393442623000001</v>
      </c>
      <c r="D31" s="70" t="str">
        <f t="shared" si="12"/>
        <v>N/A</v>
      </c>
      <c r="E31" s="13">
        <v>0</v>
      </c>
      <c r="F31" s="43" t="str">
        <f t="shared" si="13"/>
        <v>N/A</v>
      </c>
      <c r="G31" s="13">
        <v>2.4096385541999998</v>
      </c>
      <c r="H31" s="43" t="str">
        <f t="shared" si="14"/>
        <v>N/A</v>
      </c>
      <c r="I31" s="12">
        <v>-100</v>
      </c>
      <c r="J31" s="12" t="s">
        <v>1743</v>
      </c>
      <c r="K31" s="44" t="s">
        <v>217</v>
      </c>
      <c r="L31" s="9" t="str">
        <f t="shared" si="11"/>
        <v>N/A</v>
      </c>
    </row>
    <row r="32" spans="1:14" x14ac:dyDescent="0.2">
      <c r="A32" s="2" t="s">
        <v>948</v>
      </c>
      <c r="B32" s="34" t="s">
        <v>217</v>
      </c>
      <c r="C32" s="68">
        <v>13.982391493</v>
      </c>
      <c r="D32" s="70" t="str">
        <f>IF($B32="N/A","N/A",IF(C32&gt;10,"No",IF(C32&lt;-10,"No","Yes")))</f>
        <v>N/A</v>
      </c>
      <c r="E32" s="68">
        <v>13.547222683999999</v>
      </c>
      <c r="F32" s="70" t="str">
        <f>IF($B32="N/A","N/A",IF(E32&gt;10,"No",IF(E32&lt;-10,"No","Yes")))</f>
        <v>N/A</v>
      </c>
      <c r="G32" s="68">
        <v>13.027193701</v>
      </c>
      <c r="H32" s="70" t="str">
        <f>IF($B32="N/A","N/A",IF(G32&gt;10,"No",IF(G32&lt;-10,"No","Yes")))</f>
        <v>N/A</v>
      </c>
      <c r="I32" s="12">
        <v>-3.11</v>
      </c>
      <c r="J32" s="12">
        <v>-3.84</v>
      </c>
      <c r="K32" s="69" t="s">
        <v>733</v>
      </c>
      <c r="L32" s="9" t="str">
        <f t="shared" si="11"/>
        <v>Yes</v>
      </c>
      <c r="M32" s="54"/>
      <c r="N32" s="54"/>
    </row>
    <row r="33" spans="1:14" s="54" customFormat="1" ht="25.5" x14ac:dyDescent="0.2">
      <c r="A33" s="2" t="s">
        <v>949</v>
      </c>
      <c r="B33" s="34" t="s">
        <v>217</v>
      </c>
      <c r="C33" s="68">
        <v>0</v>
      </c>
      <c r="D33" s="70" t="str">
        <f>IF($B33="N/A","N/A",IF(C33&gt;10,"No",IF(C33&lt;-10,"No","Yes")))</f>
        <v>N/A</v>
      </c>
      <c r="E33" s="68">
        <v>0</v>
      </c>
      <c r="F33" s="70" t="str">
        <f>IF($B33="N/A","N/A",IF(E33&gt;10,"No",IF(E33&lt;-10,"No","Yes")))</f>
        <v>N/A</v>
      </c>
      <c r="G33" s="68">
        <v>0</v>
      </c>
      <c r="H33" s="70" t="str">
        <f>IF($B33="N/A","N/A",IF(G33&gt;10,"No",IF(G33&lt;-10,"No","Yes")))</f>
        <v>N/A</v>
      </c>
      <c r="I33" s="12" t="s">
        <v>1743</v>
      </c>
      <c r="J33" s="12" t="s">
        <v>1743</v>
      </c>
      <c r="K33" s="69" t="s">
        <v>733</v>
      </c>
      <c r="L33" s="9" t="str">
        <f t="shared" si="11"/>
        <v>N/A</v>
      </c>
      <c r="M33" s="42"/>
      <c r="N33" s="42"/>
    </row>
    <row r="34" spans="1:14" x14ac:dyDescent="0.2">
      <c r="A34" s="2" t="s">
        <v>20</v>
      </c>
      <c r="B34" s="47" t="s">
        <v>284</v>
      </c>
      <c r="C34" s="13">
        <v>98.901622476</v>
      </c>
      <c r="D34" s="43" t="str">
        <f>IF($B34="N/A","N/A",IF(C34&gt;=98,"Yes","No"))</f>
        <v>Yes</v>
      </c>
      <c r="E34" s="13">
        <v>98.939419126999994</v>
      </c>
      <c r="F34" s="43" t="str">
        <f>IF($B34="N/A","N/A",IF(E34&gt;=98,"Yes","No"))</f>
        <v>Yes</v>
      </c>
      <c r="G34" s="13">
        <v>98.315419055000007</v>
      </c>
      <c r="H34" s="43" t="str">
        <f>IF($B34="N/A","N/A",IF(G34&gt;=98,"Yes","No"))</f>
        <v>Yes</v>
      </c>
      <c r="I34" s="12">
        <v>3.8199999999999998E-2</v>
      </c>
      <c r="J34" s="12">
        <v>-0.63100000000000001</v>
      </c>
      <c r="K34" s="44" t="s">
        <v>733</v>
      </c>
      <c r="L34" s="9" t="str">
        <f t="shared" si="11"/>
        <v>Yes</v>
      </c>
    </row>
    <row r="35" spans="1:14" x14ac:dyDescent="0.2">
      <c r="A35" s="2" t="s">
        <v>18</v>
      </c>
      <c r="B35" s="47" t="s">
        <v>281</v>
      </c>
      <c r="C35" s="13">
        <v>100</v>
      </c>
      <c r="D35" s="43" t="str">
        <f>IF($B35="N/A","N/A",IF(C35&gt;=95,"Yes","No"))</f>
        <v>Yes</v>
      </c>
      <c r="E35" s="13">
        <v>100</v>
      </c>
      <c r="F35" s="43" t="str">
        <f>IF($B35="N/A","N/A",IF(E35&gt;=95,"Yes","No"))</f>
        <v>Yes</v>
      </c>
      <c r="G35" s="13">
        <v>100</v>
      </c>
      <c r="H35" s="43" t="str">
        <f>IF($B35="N/A","N/A",IF(G35&gt;=95,"Yes","No"))</f>
        <v>Yes</v>
      </c>
      <c r="I35" s="12">
        <v>0</v>
      </c>
      <c r="J35" s="12">
        <v>0</v>
      </c>
      <c r="K35" s="44" t="s">
        <v>733</v>
      </c>
      <c r="L35" s="9" t="str">
        <f t="shared" si="11"/>
        <v>Yes</v>
      </c>
    </row>
    <row r="36" spans="1:14" x14ac:dyDescent="0.2">
      <c r="A36" s="2" t="s">
        <v>23</v>
      </c>
      <c r="B36" s="34" t="s">
        <v>217</v>
      </c>
      <c r="C36" s="13">
        <v>42.656786169</v>
      </c>
      <c r="D36" s="43" t="str">
        <f t="shared" ref="D36:D41" si="15">IF($B36="N/A","N/A",IF(C36&gt;10,"No",IF(C36&lt;-10,"No","Yes")))</f>
        <v>N/A</v>
      </c>
      <c r="E36" s="13">
        <v>43.282433683999997</v>
      </c>
      <c r="F36" s="43" t="str">
        <f t="shared" ref="F36:F41" si="16">IF($B36="N/A","N/A",IF(E36&gt;10,"No",IF(E36&lt;-10,"No","Yes")))</f>
        <v>N/A</v>
      </c>
      <c r="G36" s="13">
        <v>43.647544553000003</v>
      </c>
      <c r="H36" s="43" t="str">
        <f t="shared" ref="H36:H41" si="17">IF($B36="N/A","N/A",IF(G36&gt;10,"No",IF(G36&lt;-10,"No","Yes")))</f>
        <v>N/A</v>
      </c>
      <c r="I36" s="12">
        <v>1.4670000000000001</v>
      </c>
      <c r="J36" s="12">
        <v>0.84360000000000002</v>
      </c>
      <c r="K36" s="44" t="s">
        <v>733</v>
      </c>
      <c r="L36" s="9" t="str">
        <f t="shared" si="11"/>
        <v>Yes</v>
      </c>
    </row>
    <row r="37" spans="1:14" x14ac:dyDescent="0.2">
      <c r="A37" s="2" t="s">
        <v>24</v>
      </c>
      <c r="B37" s="34" t="s">
        <v>217</v>
      </c>
      <c r="C37" s="13">
        <v>39.978508902999998</v>
      </c>
      <c r="D37" s="43" t="str">
        <f t="shared" si="15"/>
        <v>N/A</v>
      </c>
      <c r="E37" s="13">
        <v>39.453798474999999</v>
      </c>
      <c r="F37" s="43" t="str">
        <f t="shared" si="16"/>
        <v>N/A</v>
      </c>
      <c r="G37" s="13">
        <v>39.022350748000001</v>
      </c>
      <c r="H37" s="43" t="str">
        <f t="shared" si="17"/>
        <v>N/A</v>
      </c>
      <c r="I37" s="12">
        <v>-1.31</v>
      </c>
      <c r="J37" s="12">
        <v>-1.0900000000000001</v>
      </c>
      <c r="K37" s="44" t="s">
        <v>733</v>
      </c>
      <c r="L37" s="9" t="str">
        <f t="shared" si="11"/>
        <v>Yes</v>
      </c>
    </row>
    <row r="38" spans="1:14" x14ac:dyDescent="0.2">
      <c r="A38" s="2" t="s">
        <v>25</v>
      </c>
      <c r="B38" s="34" t="s">
        <v>217</v>
      </c>
      <c r="C38" s="13">
        <v>0.2194727585</v>
      </c>
      <c r="D38" s="43" t="str">
        <f t="shared" si="15"/>
        <v>N/A</v>
      </c>
      <c r="E38" s="13">
        <v>0.2194305255</v>
      </c>
      <c r="F38" s="43" t="str">
        <f t="shared" si="16"/>
        <v>N/A</v>
      </c>
      <c r="G38" s="13">
        <v>0.2356148633</v>
      </c>
      <c r="H38" s="43" t="str">
        <f t="shared" si="17"/>
        <v>N/A</v>
      </c>
      <c r="I38" s="12">
        <v>-1.9E-2</v>
      </c>
      <c r="J38" s="12">
        <v>7.3760000000000003</v>
      </c>
      <c r="K38" s="44" t="s">
        <v>733</v>
      </c>
      <c r="L38" s="9" t="str">
        <f t="shared" si="11"/>
        <v>Yes</v>
      </c>
    </row>
    <row r="39" spans="1:14" x14ac:dyDescent="0.2">
      <c r="A39" s="2" t="s">
        <v>26</v>
      </c>
      <c r="B39" s="47" t="s">
        <v>217</v>
      </c>
      <c r="C39" s="13">
        <v>1.7481790856999999</v>
      </c>
      <c r="D39" s="11" t="str">
        <f t="shared" si="15"/>
        <v>N/A</v>
      </c>
      <c r="E39" s="13">
        <v>1.7943907478000001</v>
      </c>
      <c r="F39" s="11" t="str">
        <f t="shared" si="16"/>
        <v>N/A</v>
      </c>
      <c r="G39" s="13">
        <v>1.9254220163</v>
      </c>
      <c r="H39" s="11" t="str">
        <f t="shared" si="17"/>
        <v>N/A</v>
      </c>
      <c r="I39" s="12">
        <v>2.6429999999999998</v>
      </c>
      <c r="J39" s="12">
        <v>7.3019999999999996</v>
      </c>
      <c r="K39" s="47" t="s">
        <v>217</v>
      </c>
      <c r="L39" s="9" t="str">
        <f t="shared" si="11"/>
        <v>N/A</v>
      </c>
    </row>
    <row r="40" spans="1:14" x14ac:dyDescent="0.2">
      <c r="A40" s="2" t="s">
        <v>60</v>
      </c>
      <c r="B40" s="47" t="s">
        <v>217</v>
      </c>
      <c r="C40" s="13">
        <v>0</v>
      </c>
      <c r="D40" s="11" t="str">
        <f t="shared" si="15"/>
        <v>N/A</v>
      </c>
      <c r="E40" s="13">
        <v>0</v>
      </c>
      <c r="F40" s="11" t="str">
        <f t="shared" si="16"/>
        <v>N/A</v>
      </c>
      <c r="G40" s="13">
        <v>0</v>
      </c>
      <c r="H40" s="11" t="str">
        <f t="shared" si="17"/>
        <v>N/A</v>
      </c>
      <c r="I40" s="12" t="s">
        <v>1743</v>
      </c>
      <c r="J40" s="12" t="s">
        <v>1743</v>
      </c>
      <c r="K40" s="47" t="s">
        <v>217</v>
      </c>
      <c r="L40" s="9" t="str">
        <f t="shared" si="11"/>
        <v>N/A</v>
      </c>
    </row>
    <row r="41" spans="1:14" x14ac:dyDescent="0.2">
      <c r="A41" s="2" t="s">
        <v>61</v>
      </c>
      <c r="B41" s="47" t="s">
        <v>217</v>
      </c>
      <c r="C41" s="13">
        <v>0</v>
      </c>
      <c r="D41" s="11" t="str">
        <f t="shared" si="15"/>
        <v>N/A</v>
      </c>
      <c r="E41" s="13">
        <v>0</v>
      </c>
      <c r="F41" s="11" t="str">
        <f t="shared" si="16"/>
        <v>N/A</v>
      </c>
      <c r="G41" s="13">
        <v>0</v>
      </c>
      <c r="H41" s="11" t="str">
        <f t="shared" si="17"/>
        <v>N/A</v>
      </c>
      <c r="I41" s="12" t="s">
        <v>1743</v>
      </c>
      <c r="J41" s="12" t="s">
        <v>1743</v>
      </c>
      <c r="K41" s="47" t="s">
        <v>217</v>
      </c>
      <c r="L41" s="9" t="str">
        <f t="shared" si="11"/>
        <v>N/A</v>
      </c>
    </row>
    <row r="42" spans="1:14" x14ac:dyDescent="0.2">
      <c r="A42" s="2" t="s">
        <v>62</v>
      </c>
      <c r="B42" s="47" t="s">
        <v>282</v>
      </c>
      <c r="C42" s="13">
        <v>15.397053084</v>
      </c>
      <c r="D42" s="11" t="str">
        <f>IF($B42="N/A","N/A",IF(C42&gt;=5,"No",IF(C42&lt;0,"No","Yes")))</f>
        <v>No</v>
      </c>
      <c r="E42" s="13">
        <v>15.249946567</v>
      </c>
      <c r="F42" s="11" t="str">
        <f>IF($B42="N/A","N/A",IF(E42&gt;=5,"No",IF(E42&lt;0,"No","Yes")))</f>
        <v>No</v>
      </c>
      <c r="G42" s="13">
        <v>15.169067819</v>
      </c>
      <c r="H42" s="11" t="str">
        <f>IF($B42="N/A","N/A",IF(G42&gt;=5,"No",IF(G42&lt;0,"No","Yes")))</f>
        <v>No</v>
      </c>
      <c r="I42" s="12">
        <v>-0.95499999999999996</v>
      </c>
      <c r="J42" s="12">
        <v>-0.53</v>
      </c>
      <c r="K42" s="44" t="s">
        <v>733</v>
      </c>
      <c r="L42" s="9" t="str">
        <f t="shared" si="11"/>
        <v>Yes</v>
      </c>
    </row>
    <row r="43" spans="1:14" x14ac:dyDescent="0.2">
      <c r="A43" s="2" t="s">
        <v>63</v>
      </c>
      <c r="B43" s="47" t="s">
        <v>217</v>
      </c>
      <c r="C43" s="13">
        <v>15.397053084</v>
      </c>
      <c r="D43" s="11" t="str">
        <f>IF($B43="N/A","N/A",IF(C43&gt;10,"No",IF(C43&lt;-10,"No","Yes")))</f>
        <v>N/A</v>
      </c>
      <c r="E43" s="13">
        <v>15.249946567</v>
      </c>
      <c r="F43" s="11" t="str">
        <f>IF($B43="N/A","N/A",IF(E43&gt;10,"No",IF(E43&lt;-10,"No","Yes")))</f>
        <v>N/A</v>
      </c>
      <c r="G43" s="13">
        <v>15.168196783999999</v>
      </c>
      <c r="H43" s="11" t="str">
        <f>IF($B43="N/A","N/A",IF(G43&gt;10,"No",IF(G43&lt;-10,"No","Yes")))</f>
        <v>N/A</v>
      </c>
      <c r="I43" s="12">
        <v>-0.95499999999999996</v>
      </c>
      <c r="J43" s="12">
        <v>-0.53600000000000003</v>
      </c>
      <c r="K43" s="47" t="s">
        <v>733</v>
      </c>
      <c r="L43" s="9" t="str">
        <f t="shared" si="11"/>
        <v>Yes</v>
      </c>
    </row>
    <row r="44" spans="1:14" x14ac:dyDescent="0.2">
      <c r="A44" s="2" t="s">
        <v>64</v>
      </c>
      <c r="B44" s="47" t="s">
        <v>217</v>
      </c>
      <c r="C44" s="13">
        <v>100</v>
      </c>
      <c r="D44" s="11" t="str">
        <f>IF($B44="N/A","N/A",IF(C44&gt;10,"No",IF(C44&lt;-10,"No","Yes")))</f>
        <v>N/A</v>
      </c>
      <c r="E44" s="13">
        <v>100</v>
      </c>
      <c r="F44" s="11" t="str">
        <f>IF($B44="N/A","N/A",IF(E44&gt;10,"No",IF(E44&lt;-10,"No","Yes")))</f>
        <v>N/A</v>
      </c>
      <c r="G44" s="13">
        <v>100</v>
      </c>
      <c r="H44" s="11" t="str">
        <f>IF($B44="N/A","N/A",IF(G44&gt;10,"No",IF(G44&lt;-10,"No","Yes")))</f>
        <v>N/A</v>
      </c>
      <c r="I44" s="12">
        <v>0</v>
      </c>
      <c r="J44" s="12">
        <v>0</v>
      </c>
      <c r="K44" s="44" t="s">
        <v>733</v>
      </c>
      <c r="L44" s="9" t="str">
        <f t="shared" si="11"/>
        <v>Yes</v>
      </c>
    </row>
    <row r="45" spans="1:14" x14ac:dyDescent="0.2">
      <c r="A45" s="3" t="s">
        <v>19</v>
      </c>
      <c r="B45" s="34" t="s">
        <v>285</v>
      </c>
      <c r="C45" s="8">
        <v>3.4051223827000001</v>
      </c>
      <c r="D45" s="43" t="str">
        <f>IF($B45="N/A","N/A",IF(C45&gt;8,"No",IF(C45&lt;2,"No","Yes")))</f>
        <v>Yes</v>
      </c>
      <c r="E45" s="8">
        <v>2.8435726329</v>
      </c>
      <c r="F45" s="43" t="str">
        <f>IF($B45="N/A","N/A",IF(E45&gt;8,"No",IF(E45&lt;2,"No","Yes")))</f>
        <v>Yes</v>
      </c>
      <c r="G45" s="8">
        <v>2.9101266483999999</v>
      </c>
      <c r="H45" s="43" t="str">
        <f>IF($B45="N/A","N/A",IF(G45&gt;8,"No",IF(G45&lt;2,"No","Yes")))</f>
        <v>Yes</v>
      </c>
      <c r="I45" s="12">
        <v>-16.5</v>
      </c>
      <c r="J45" s="12">
        <v>2.3410000000000002</v>
      </c>
      <c r="K45" s="44" t="s">
        <v>733</v>
      </c>
      <c r="L45" s="9" t="str">
        <f t="shared" si="11"/>
        <v>Yes</v>
      </c>
    </row>
    <row r="46" spans="1:14" x14ac:dyDescent="0.2">
      <c r="A46" s="3" t="s">
        <v>174</v>
      </c>
      <c r="B46" s="34" t="s">
        <v>217</v>
      </c>
      <c r="C46" s="8">
        <v>15.174539133</v>
      </c>
      <c r="D46" s="11" t="str">
        <f t="shared" ref="D46:D53" si="18">IF($B46="N/A","N/A",IF(C46&gt;10,"No",IF(C46&lt;-10,"No","Yes")))</f>
        <v>N/A</v>
      </c>
      <c r="E46" s="8">
        <v>14.853831722000001</v>
      </c>
      <c r="F46" s="11" t="str">
        <f t="shared" ref="F46:F53" si="19">IF($B46="N/A","N/A",IF(E46&gt;10,"No",IF(E46&lt;-10,"No","Yes")))</f>
        <v>N/A</v>
      </c>
      <c r="G46" s="8">
        <v>14.313711827000001</v>
      </c>
      <c r="H46" s="11" t="str">
        <f t="shared" ref="H46:H53" si="20">IF($B46="N/A","N/A",IF(G46&gt;10,"No",IF(G46&lt;-10,"No","Yes")))</f>
        <v>N/A</v>
      </c>
      <c r="I46" s="12">
        <v>-2.11</v>
      </c>
      <c r="J46" s="12">
        <v>-3.64</v>
      </c>
      <c r="K46" s="44" t="s">
        <v>733</v>
      </c>
      <c r="L46" s="9" t="str">
        <f>IF(J46="Div by 0", "N/A", IF(OR(J46="N/A",K46="N/A"),"N/A", IF(J46&gt;VALUE(MID(K46,1,2)), "No", IF(J46&lt;-1*VALUE(MID(K46,1,2)), "No", "Yes"))))</f>
        <v>Yes</v>
      </c>
    </row>
    <row r="47" spans="1:14" x14ac:dyDescent="0.2">
      <c r="A47" s="3" t="s">
        <v>175</v>
      </c>
      <c r="B47" s="34" t="s">
        <v>217</v>
      </c>
      <c r="C47" s="8">
        <v>26.334196693999999</v>
      </c>
      <c r="D47" s="11" t="str">
        <f t="shared" si="18"/>
        <v>N/A</v>
      </c>
      <c r="E47" s="8">
        <v>25.895651761</v>
      </c>
      <c r="F47" s="11" t="str">
        <f t="shared" si="19"/>
        <v>N/A</v>
      </c>
      <c r="G47" s="8">
        <v>25.276989008000001</v>
      </c>
      <c r="H47" s="11" t="str">
        <f t="shared" si="20"/>
        <v>N/A</v>
      </c>
      <c r="I47" s="12">
        <v>-1.67</v>
      </c>
      <c r="J47" s="12">
        <v>-2.39</v>
      </c>
      <c r="K47" s="44" t="s">
        <v>733</v>
      </c>
      <c r="L47" s="9" t="str">
        <f>IF(J47="Div by 0", "N/A", IF(OR(J47="N/A",K47="N/A"),"N/A", IF(J47&gt;VALUE(MID(K47,1,2)), "No", IF(J47&lt;-1*VALUE(MID(K47,1,2)), "No", "Yes"))))</f>
        <v>Yes</v>
      </c>
    </row>
    <row r="48" spans="1:14" x14ac:dyDescent="0.2">
      <c r="A48" s="3" t="s">
        <v>176</v>
      </c>
      <c r="B48" s="34" t="s">
        <v>217</v>
      </c>
      <c r="C48" s="8">
        <v>3.8182177596</v>
      </c>
      <c r="D48" s="11" t="str">
        <f t="shared" si="18"/>
        <v>N/A</v>
      </c>
      <c r="E48" s="8">
        <v>3.9269514830999999</v>
      </c>
      <c r="F48" s="11" t="str">
        <f t="shared" si="19"/>
        <v>N/A</v>
      </c>
      <c r="G48" s="8">
        <v>3.9649495671000001</v>
      </c>
      <c r="H48" s="11" t="str">
        <f t="shared" si="20"/>
        <v>N/A</v>
      </c>
      <c r="I48" s="12">
        <v>2.8479999999999999</v>
      </c>
      <c r="J48" s="12">
        <v>0.96760000000000002</v>
      </c>
      <c r="K48" s="44" t="s">
        <v>733</v>
      </c>
      <c r="L48" s="9" t="str">
        <f t="shared" ref="L48:L57" si="21">IF(J48="Div by 0", "N/A", IF(OR(J48="N/A",K48="N/A"),"N/A", IF(J48&gt;VALUE(MID(K48,1,2)), "No", IF(J48&lt;-1*VALUE(MID(K48,1,2)), "No", "Yes"))))</f>
        <v>Yes</v>
      </c>
    </row>
    <row r="49" spans="1:12" x14ac:dyDescent="0.2">
      <c r="A49" s="3" t="s">
        <v>177</v>
      </c>
      <c r="B49" s="34" t="s">
        <v>217</v>
      </c>
      <c r="C49" s="8">
        <v>31.026757429</v>
      </c>
      <c r="D49" s="11" t="str">
        <f t="shared" si="18"/>
        <v>N/A</v>
      </c>
      <c r="E49" s="8">
        <v>31.889619796000002</v>
      </c>
      <c r="F49" s="11" t="str">
        <f t="shared" si="19"/>
        <v>N/A</v>
      </c>
      <c r="G49" s="8">
        <v>32.793582217000001</v>
      </c>
      <c r="H49" s="11" t="str">
        <f t="shared" si="20"/>
        <v>N/A</v>
      </c>
      <c r="I49" s="12">
        <v>2.7810000000000001</v>
      </c>
      <c r="J49" s="12">
        <v>2.835</v>
      </c>
      <c r="K49" s="44" t="s">
        <v>733</v>
      </c>
      <c r="L49" s="9" t="str">
        <f t="shared" si="21"/>
        <v>Yes</v>
      </c>
    </row>
    <row r="50" spans="1:12" x14ac:dyDescent="0.2">
      <c r="A50" s="3" t="s">
        <v>178</v>
      </c>
      <c r="B50" s="34" t="s">
        <v>217</v>
      </c>
      <c r="C50" s="8">
        <v>13.106527921</v>
      </c>
      <c r="D50" s="11" t="str">
        <f t="shared" si="18"/>
        <v>N/A</v>
      </c>
      <c r="E50" s="8">
        <v>13.776627324</v>
      </c>
      <c r="F50" s="11" t="str">
        <f t="shared" si="19"/>
        <v>N/A</v>
      </c>
      <c r="G50" s="8">
        <v>14.345940108000001</v>
      </c>
      <c r="H50" s="11" t="str">
        <f t="shared" si="20"/>
        <v>N/A</v>
      </c>
      <c r="I50" s="12">
        <v>5.1130000000000004</v>
      </c>
      <c r="J50" s="12">
        <v>4.1319999999999997</v>
      </c>
      <c r="K50" s="44" t="s">
        <v>733</v>
      </c>
      <c r="L50" s="9" t="str">
        <f t="shared" si="21"/>
        <v>Yes</v>
      </c>
    </row>
    <row r="51" spans="1:12" x14ac:dyDescent="0.2">
      <c r="A51" s="3" t="s">
        <v>179</v>
      </c>
      <c r="B51" s="34" t="s">
        <v>217</v>
      </c>
      <c r="C51" s="8">
        <v>3.0259869938000001</v>
      </c>
      <c r="D51" s="11" t="str">
        <f t="shared" si="18"/>
        <v>N/A</v>
      </c>
      <c r="E51" s="8">
        <v>2.9067420265999999</v>
      </c>
      <c r="F51" s="11" t="str">
        <f t="shared" si="19"/>
        <v>N/A</v>
      </c>
      <c r="G51" s="8">
        <v>2.772067662</v>
      </c>
      <c r="H51" s="11" t="str">
        <f t="shared" si="20"/>
        <v>N/A</v>
      </c>
      <c r="I51" s="12">
        <v>-3.94</v>
      </c>
      <c r="J51" s="12">
        <v>-4.63</v>
      </c>
      <c r="K51" s="44" t="s">
        <v>733</v>
      </c>
      <c r="L51" s="9" t="str">
        <f t="shared" si="21"/>
        <v>Yes</v>
      </c>
    </row>
    <row r="52" spans="1:12" x14ac:dyDescent="0.2">
      <c r="A52" s="3" t="s">
        <v>180</v>
      </c>
      <c r="B52" s="34" t="s">
        <v>217</v>
      </c>
      <c r="C52" s="8">
        <v>2.4349818288999998</v>
      </c>
      <c r="D52" s="11" t="str">
        <f t="shared" si="18"/>
        <v>N/A</v>
      </c>
      <c r="E52" s="8">
        <v>2.3006958131999999</v>
      </c>
      <c r="F52" s="11" t="str">
        <f t="shared" si="19"/>
        <v>N/A</v>
      </c>
      <c r="G52" s="8">
        <v>2.1261954950000002</v>
      </c>
      <c r="H52" s="11" t="str">
        <f t="shared" si="20"/>
        <v>N/A</v>
      </c>
      <c r="I52" s="12">
        <v>-5.51</v>
      </c>
      <c r="J52" s="12">
        <v>-7.58</v>
      </c>
      <c r="K52" s="44" t="s">
        <v>733</v>
      </c>
      <c r="L52" s="9" t="str">
        <f t="shared" si="21"/>
        <v>Yes</v>
      </c>
    </row>
    <row r="53" spans="1:12" x14ac:dyDescent="0.2">
      <c r="A53" s="3" t="s">
        <v>950</v>
      </c>
      <c r="B53" s="34" t="s">
        <v>217</v>
      </c>
      <c r="C53" s="8">
        <v>1.6736698582</v>
      </c>
      <c r="D53" s="11" t="str">
        <f t="shared" si="18"/>
        <v>N/A</v>
      </c>
      <c r="E53" s="8">
        <v>1.6063074401999999</v>
      </c>
      <c r="F53" s="11" t="str">
        <f t="shared" si="19"/>
        <v>N/A</v>
      </c>
      <c r="G53" s="8">
        <v>1.4964374683999999</v>
      </c>
      <c r="H53" s="11" t="str">
        <f t="shared" si="20"/>
        <v>N/A</v>
      </c>
      <c r="I53" s="12">
        <v>-4.0199999999999996</v>
      </c>
      <c r="J53" s="12">
        <v>-6.84</v>
      </c>
      <c r="K53" s="44" t="s">
        <v>733</v>
      </c>
      <c r="L53" s="9" t="str">
        <f t="shared" si="21"/>
        <v>Yes</v>
      </c>
    </row>
    <row r="54" spans="1:12" x14ac:dyDescent="0.2">
      <c r="A54" s="2" t="s">
        <v>212</v>
      </c>
      <c r="B54" s="34" t="s">
        <v>217</v>
      </c>
      <c r="C54" s="35" t="s">
        <v>217</v>
      </c>
      <c r="D54" s="9" t="str">
        <f t="shared" ref="D54:D57" si="22">IF($B54="N/A","N/A",IF(C54&lt;0,"No","Yes"))</f>
        <v>N/A</v>
      </c>
      <c r="E54" s="35">
        <v>91726</v>
      </c>
      <c r="F54" s="9" t="str">
        <f t="shared" ref="F54:F57" si="23">IF($B54="N/A","N/A",IF(E54&lt;0,"No","Yes"))</f>
        <v>N/A</v>
      </c>
      <c r="G54" s="35">
        <v>97541</v>
      </c>
      <c r="H54" s="9" t="str">
        <f t="shared" ref="H54:H57" si="24">IF($B54="N/A","N/A",IF(G54&lt;0,"No","Yes"))</f>
        <v>N/A</v>
      </c>
      <c r="I54" s="12" t="s">
        <v>217</v>
      </c>
      <c r="J54" s="12">
        <v>6.34</v>
      </c>
      <c r="K54" s="44" t="s">
        <v>733</v>
      </c>
      <c r="L54" s="9" t="str">
        <f t="shared" si="21"/>
        <v>Yes</v>
      </c>
    </row>
    <row r="55" spans="1:12" x14ac:dyDescent="0.2">
      <c r="A55" s="2" t="s">
        <v>213</v>
      </c>
      <c r="B55" s="34" t="s">
        <v>217</v>
      </c>
      <c r="C55" s="35" t="s">
        <v>217</v>
      </c>
      <c r="D55" s="9" t="str">
        <f t="shared" si="22"/>
        <v>N/A</v>
      </c>
      <c r="E55" s="35">
        <v>8264</v>
      </c>
      <c r="F55" s="9" t="str">
        <f t="shared" si="23"/>
        <v>N/A</v>
      </c>
      <c r="G55" s="35">
        <v>9101</v>
      </c>
      <c r="H55" s="9" t="str">
        <f t="shared" si="24"/>
        <v>N/A</v>
      </c>
      <c r="I55" s="12" t="s">
        <v>217</v>
      </c>
      <c r="J55" s="12">
        <v>10.130000000000001</v>
      </c>
      <c r="K55" s="44" t="s">
        <v>733</v>
      </c>
      <c r="L55" s="9" t="str">
        <f t="shared" si="21"/>
        <v>No</v>
      </c>
    </row>
    <row r="56" spans="1:12" x14ac:dyDescent="0.2">
      <c r="A56" s="2" t="s">
        <v>214</v>
      </c>
      <c r="B56" s="34" t="s">
        <v>217</v>
      </c>
      <c r="C56" s="35" t="s">
        <v>217</v>
      </c>
      <c r="D56" s="9" t="str">
        <f t="shared" si="22"/>
        <v>N/A</v>
      </c>
      <c r="E56" s="35">
        <v>94740</v>
      </c>
      <c r="F56" s="9" t="str">
        <f t="shared" si="23"/>
        <v>N/A</v>
      </c>
      <c r="G56" s="35">
        <v>106613</v>
      </c>
      <c r="H56" s="9" t="str">
        <f t="shared" si="24"/>
        <v>N/A</v>
      </c>
      <c r="I56" s="12" t="s">
        <v>217</v>
      </c>
      <c r="J56" s="12">
        <v>12.53</v>
      </c>
      <c r="K56" s="44" t="s">
        <v>733</v>
      </c>
      <c r="L56" s="9" t="str">
        <f t="shared" si="21"/>
        <v>No</v>
      </c>
    </row>
    <row r="57" spans="1:12" x14ac:dyDescent="0.2">
      <c r="A57" s="2" t="s">
        <v>951</v>
      </c>
      <c r="B57" s="34" t="s">
        <v>217</v>
      </c>
      <c r="C57" s="35" t="s">
        <v>217</v>
      </c>
      <c r="D57" s="9" t="str">
        <f t="shared" si="22"/>
        <v>N/A</v>
      </c>
      <c r="E57" s="35">
        <v>11251</v>
      </c>
      <c r="F57" s="9" t="str">
        <f t="shared" si="23"/>
        <v>N/A</v>
      </c>
      <c r="G57" s="35">
        <v>11484</v>
      </c>
      <c r="H57" s="9" t="str">
        <f t="shared" si="24"/>
        <v>N/A</v>
      </c>
      <c r="I57" s="12" t="s">
        <v>217</v>
      </c>
      <c r="J57" s="12">
        <v>2.0710000000000002</v>
      </c>
      <c r="K57" s="44" t="s">
        <v>733</v>
      </c>
      <c r="L57" s="9" t="str">
        <f t="shared" si="21"/>
        <v>Yes</v>
      </c>
    </row>
    <row r="58" spans="1:12" x14ac:dyDescent="0.2">
      <c r="A58" s="2" t="s">
        <v>952</v>
      </c>
      <c r="B58" s="34" t="s">
        <v>217</v>
      </c>
      <c r="C58" s="8">
        <v>100</v>
      </c>
      <c r="D58" s="43" t="str">
        <f>IF($B58="N/A","N/A",IF(C58&gt;10,"No",IF(C58&lt;-10,"No","Yes")))</f>
        <v>N/A</v>
      </c>
      <c r="E58" s="8">
        <v>100</v>
      </c>
      <c r="F58" s="43" t="str">
        <f>IF($B58="N/A","N/A",IF(E58&gt;10,"No",IF(E58&lt;-10,"No","Yes")))</f>
        <v>N/A</v>
      </c>
      <c r="G58" s="8">
        <v>100</v>
      </c>
      <c r="H58" s="43" t="str">
        <f>IF($B58="N/A","N/A",IF(G58&gt;10,"No",IF(G58&lt;-10,"No","Yes")))</f>
        <v>N/A</v>
      </c>
      <c r="I58" s="12">
        <v>0</v>
      </c>
      <c r="J58" s="12">
        <v>0</v>
      </c>
      <c r="K58" s="34" t="s">
        <v>217</v>
      </c>
      <c r="L58" s="9" t="str">
        <f t="shared" si="11"/>
        <v>N/A</v>
      </c>
    </row>
    <row r="59" spans="1:12" x14ac:dyDescent="0.2">
      <c r="A59" s="2" t="s">
        <v>953</v>
      </c>
      <c r="B59" s="34" t="s">
        <v>217</v>
      </c>
      <c r="C59" s="8">
        <v>99.998479403999994</v>
      </c>
      <c r="D59" s="43" t="str">
        <f>IF($B59="N/A","N/A",IF(C59&gt;10,"No",IF(C59&lt;-10,"No","Yes")))</f>
        <v>N/A</v>
      </c>
      <c r="E59" s="8">
        <v>99.998575126000006</v>
      </c>
      <c r="F59" s="43" t="str">
        <f>IF($B59="N/A","N/A",IF(E59&gt;10,"No",IF(E59&lt;-10,"No","Yes")))</f>
        <v>N/A</v>
      </c>
      <c r="G59" s="8">
        <v>99.999128964999997</v>
      </c>
      <c r="H59" s="43" t="str">
        <f>IF($B59="N/A","N/A",IF(G59&gt;10,"No",IF(G59&lt;-10,"No","Yes")))</f>
        <v>N/A</v>
      </c>
      <c r="I59" s="12">
        <v>1E-4</v>
      </c>
      <c r="J59" s="12">
        <v>5.9999999999999995E-4</v>
      </c>
      <c r="K59" s="34" t="s">
        <v>217</v>
      </c>
      <c r="L59" s="9" t="str">
        <f t="shared" si="11"/>
        <v>N/A</v>
      </c>
    </row>
    <row r="60" spans="1:12" x14ac:dyDescent="0.2">
      <c r="A60" s="2" t="s">
        <v>181</v>
      </c>
      <c r="B60" s="34" t="s">
        <v>217</v>
      </c>
      <c r="C60" s="8">
        <v>58.894729106</v>
      </c>
      <c r="D60" s="43" t="str">
        <f t="shared" ref="D60:D61" si="25">IF($B60="N/A","N/A",IF(C60&gt;10,"No",IF(C60&lt;-10,"No","Yes")))</f>
        <v>N/A</v>
      </c>
      <c r="E60" s="8">
        <v>57.882637916</v>
      </c>
      <c r="F60" s="43" t="str">
        <f t="shared" ref="F60:F61" si="26">IF($B60="N/A","N/A",IF(E60&gt;10,"No",IF(E60&lt;-10,"No","Yes")))</f>
        <v>N/A</v>
      </c>
      <c r="G60" s="8">
        <v>57.152065223000001</v>
      </c>
      <c r="H60" s="43" t="str">
        <f t="shared" ref="H60:H61" si="27">IF($B60="N/A","N/A",IF(G60&gt;10,"No",IF(G60&lt;-10,"No","Yes")))</f>
        <v>N/A</v>
      </c>
      <c r="I60" s="12">
        <v>-1.72</v>
      </c>
      <c r="J60" s="12">
        <v>-1.26</v>
      </c>
      <c r="K60" s="44" t="s">
        <v>733</v>
      </c>
      <c r="L60" s="9" t="str">
        <f>IF(J60="Div by 0", "N/A", IF(OR(J60="N/A",K60="N/A"),"N/A", IF(J60&gt;VALUE(MID(K60,1,2)), "No", IF(J60&lt;-1*VALUE(MID(K60,1,2)), "No", "Yes"))))</f>
        <v>Yes</v>
      </c>
    </row>
    <row r="61" spans="1:12" x14ac:dyDescent="0.2">
      <c r="A61" s="6" t="s">
        <v>182</v>
      </c>
      <c r="B61" s="34" t="s">
        <v>217</v>
      </c>
      <c r="C61" s="8">
        <v>41.103750298000001</v>
      </c>
      <c r="D61" s="43" t="str">
        <f t="shared" si="25"/>
        <v>N/A</v>
      </c>
      <c r="E61" s="8">
        <v>42.115937211000002</v>
      </c>
      <c r="F61" s="43" t="str">
        <f t="shared" si="26"/>
        <v>N/A</v>
      </c>
      <c r="G61" s="8">
        <v>42.847063742000003</v>
      </c>
      <c r="H61" s="43" t="str">
        <f t="shared" si="27"/>
        <v>N/A</v>
      </c>
      <c r="I61" s="12">
        <v>2.4630000000000001</v>
      </c>
      <c r="J61" s="12">
        <v>1.736</v>
      </c>
      <c r="K61" s="44" t="s">
        <v>733</v>
      </c>
      <c r="L61" s="9" t="str">
        <f>IF(J61="Div by 0", "N/A", IF(OR(J61="N/A",K61="N/A"),"N/A", IF(J61&gt;VALUE(MID(K61,1,2)), "No", IF(J61&lt;-1*VALUE(MID(K61,1,2)), "No", "Yes"))))</f>
        <v>Yes</v>
      </c>
    </row>
    <row r="62" spans="1:12" x14ac:dyDescent="0.2">
      <c r="A62" s="7" t="s">
        <v>682</v>
      </c>
      <c r="B62" s="34" t="s">
        <v>286</v>
      </c>
      <c r="C62" s="8">
        <v>52.279120689999999</v>
      </c>
      <c r="D62" s="43" t="str">
        <f>IF($B62="N/A","N/A",IF(C62&gt;70,"No",IF(C62&lt;40,"No","Yes")))</f>
        <v>Yes</v>
      </c>
      <c r="E62" s="8">
        <v>54.441568310999997</v>
      </c>
      <c r="F62" s="43" t="str">
        <f>IF($B62="N/A","N/A",IF(E62&gt;70,"No",IF(E62&lt;40,"No","Yes")))</f>
        <v>Yes</v>
      </c>
      <c r="G62" s="8">
        <v>57.891138093999999</v>
      </c>
      <c r="H62" s="43" t="str">
        <f>IF($B62="N/A","N/A",IF(G62&gt;70,"No",IF(G62&lt;40,"No","Yes")))</f>
        <v>Yes</v>
      </c>
      <c r="I62" s="12">
        <v>4.1360000000000001</v>
      </c>
      <c r="J62" s="12">
        <v>6.3360000000000003</v>
      </c>
      <c r="K62" s="44" t="s">
        <v>733</v>
      </c>
      <c r="L62" s="9" t="str">
        <f t="shared" si="11"/>
        <v>Yes</v>
      </c>
    </row>
    <row r="63" spans="1:12" x14ac:dyDescent="0.2">
      <c r="A63" s="2" t="s">
        <v>683</v>
      </c>
      <c r="B63" s="34" t="s">
        <v>217</v>
      </c>
      <c r="C63" s="8">
        <v>78.382706165000002</v>
      </c>
      <c r="D63" s="43" t="str">
        <f>IF($B63="N/A","N/A",IF(C63&gt;10,"No",IF(C63&lt;-10,"No","Yes")))</f>
        <v>N/A</v>
      </c>
      <c r="E63" s="8">
        <v>78.462747339000003</v>
      </c>
      <c r="F63" s="43" t="str">
        <f>IF($B63="N/A","N/A",IF(E63&gt;10,"No",IF(E63&lt;-10,"No","Yes")))</f>
        <v>N/A</v>
      </c>
      <c r="G63" s="8">
        <v>78.063392546000003</v>
      </c>
      <c r="H63" s="43" t="str">
        <f>IF($B63="N/A","N/A",IF(G63&gt;10,"No",IF(G63&lt;-10,"No","Yes")))</f>
        <v>N/A</v>
      </c>
      <c r="I63" s="12">
        <v>0.1021</v>
      </c>
      <c r="J63" s="12">
        <v>-0.50900000000000001</v>
      </c>
      <c r="K63" s="34" t="s">
        <v>217</v>
      </c>
      <c r="L63" s="9" t="str">
        <f t="shared" si="11"/>
        <v>N/A</v>
      </c>
    </row>
    <row r="64" spans="1:12" x14ac:dyDescent="0.2">
      <c r="A64" s="2" t="s">
        <v>684</v>
      </c>
      <c r="B64" s="34" t="s">
        <v>217</v>
      </c>
      <c r="C64" s="8">
        <v>82.207535833999998</v>
      </c>
      <c r="D64" s="43" t="str">
        <f t="shared" ref="D64:D70" si="28">IF($B64="N/A","N/A",IF(C64&gt;10,"No",IF(C64&lt;-10,"No","Yes")))</f>
        <v>N/A</v>
      </c>
      <c r="E64" s="8">
        <v>82.446438080999997</v>
      </c>
      <c r="F64" s="43" t="str">
        <f t="shared" ref="F64:F70" si="29">IF($B64="N/A","N/A",IF(E64&gt;10,"No",IF(E64&lt;-10,"No","Yes")))</f>
        <v>N/A</v>
      </c>
      <c r="G64" s="8">
        <v>83.461928142999994</v>
      </c>
      <c r="H64" s="43" t="str">
        <f t="shared" ref="H64:H70" si="30">IF($B64="N/A","N/A",IF(G64&gt;10,"No",IF(G64&lt;-10,"No","Yes")))</f>
        <v>N/A</v>
      </c>
      <c r="I64" s="12">
        <v>0.29060000000000002</v>
      </c>
      <c r="J64" s="12">
        <v>1.232</v>
      </c>
      <c r="K64" s="34" t="s">
        <v>217</v>
      </c>
      <c r="L64" s="9" t="str">
        <f t="shared" si="11"/>
        <v>N/A</v>
      </c>
    </row>
    <row r="65" spans="1:12" x14ac:dyDescent="0.2">
      <c r="A65" s="2" t="s">
        <v>427</v>
      </c>
      <c r="B65" s="34" t="s">
        <v>217</v>
      </c>
      <c r="C65" s="8">
        <v>50.282586498000001</v>
      </c>
      <c r="D65" s="43" t="str">
        <f t="shared" si="28"/>
        <v>N/A</v>
      </c>
      <c r="E65" s="8">
        <v>54.288461097999999</v>
      </c>
      <c r="F65" s="43" t="str">
        <f t="shared" si="29"/>
        <v>N/A</v>
      </c>
      <c r="G65" s="8">
        <v>59.712477571000001</v>
      </c>
      <c r="H65" s="43" t="str">
        <f t="shared" si="30"/>
        <v>N/A</v>
      </c>
      <c r="I65" s="12">
        <v>7.9669999999999996</v>
      </c>
      <c r="J65" s="12">
        <v>9.9909999999999997</v>
      </c>
      <c r="K65" s="34" t="s">
        <v>217</v>
      </c>
      <c r="L65" s="9" t="str">
        <f t="shared" si="11"/>
        <v>N/A</v>
      </c>
    </row>
    <row r="66" spans="1:12" x14ac:dyDescent="0.2">
      <c r="A66" s="2" t="s">
        <v>685</v>
      </c>
      <c r="B66" s="34" t="s">
        <v>217</v>
      </c>
      <c r="C66" s="8">
        <v>40.600831272999997</v>
      </c>
      <c r="D66" s="43" t="str">
        <f t="shared" si="28"/>
        <v>N/A</v>
      </c>
      <c r="E66" s="8">
        <v>42.566746498999997</v>
      </c>
      <c r="F66" s="43" t="str">
        <f t="shared" si="29"/>
        <v>N/A</v>
      </c>
      <c r="G66" s="8">
        <v>46.336662384</v>
      </c>
      <c r="H66" s="43" t="str">
        <f t="shared" si="30"/>
        <v>N/A</v>
      </c>
      <c r="I66" s="12">
        <v>4.8419999999999996</v>
      </c>
      <c r="J66" s="12">
        <v>8.8559999999999999</v>
      </c>
      <c r="K66" s="34" t="s">
        <v>217</v>
      </c>
      <c r="L66" s="9" t="str">
        <f t="shared" si="11"/>
        <v>N/A</v>
      </c>
    </row>
    <row r="67" spans="1:12" x14ac:dyDescent="0.2">
      <c r="A67" s="2" t="s">
        <v>183</v>
      </c>
      <c r="B67" s="67" t="s">
        <v>221</v>
      </c>
      <c r="C67" s="35">
        <v>0</v>
      </c>
      <c r="D67" s="43" t="str">
        <f>IF(OR($B67="N/A",$C67="N/A"),"N/A",IF(C67&gt;0,"No",IF(C67&lt;0,"No","Yes")))</f>
        <v>Yes</v>
      </c>
      <c r="E67" s="35">
        <v>0</v>
      </c>
      <c r="F67" s="43" t="str">
        <f>IF(OR($B67="N/A",$E67="N/A"),"N/A",IF(E67&gt;0,"No",IF(E67&lt;0,"No","Yes")))</f>
        <v>Yes</v>
      </c>
      <c r="G67" s="35">
        <v>0</v>
      </c>
      <c r="H67" s="43" t="str">
        <f>IF($B67="N/A","N/A",IF(G67&gt;0,"No",IF(G67&lt;0,"No","Yes")))</f>
        <v>Yes</v>
      </c>
      <c r="I67" s="12" t="s">
        <v>1743</v>
      </c>
      <c r="J67" s="12" t="s">
        <v>1743</v>
      </c>
      <c r="K67" s="34" t="s">
        <v>217</v>
      </c>
      <c r="L67" s="9" t="str">
        <f>IF(J67="Div by 0", "N/A", IF(K67="N/A","N/A", IF(J67&gt;VALUE(MID(K67,1,2)), "No", IF(J67&lt;-1*VALUE(MID(K67,1,2)), "No", "Yes"))))</f>
        <v>N/A</v>
      </c>
    </row>
    <row r="68" spans="1:12" x14ac:dyDescent="0.2">
      <c r="A68" s="3" t="s">
        <v>150</v>
      </c>
      <c r="B68" s="34" t="s">
        <v>217</v>
      </c>
      <c r="C68" s="8">
        <v>0.69947438049999999</v>
      </c>
      <c r="D68" s="43" t="str">
        <f t="shared" si="28"/>
        <v>N/A</v>
      </c>
      <c r="E68" s="8">
        <v>0.71386164480000003</v>
      </c>
      <c r="F68" s="43" t="str">
        <f t="shared" si="29"/>
        <v>N/A</v>
      </c>
      <c r="G68" s="8">
        <v>0.8575335784</v>
      </c>
      <c r="H68" s="43" t="str">
        <f t="shared" si="30"/>
        <v>N/A</v>
      </c>
      <c r="I68" s="12">
        <v>2.0569999999999999</v>
      </c>
      <c r="J68" s="12">
        <v>20.13</v>
      </c>
      <c r="K68" s="34" t="s">
        <v>217</v>
      </c>
      <c r="L68" s="9" t="str">
        <f t="shared" si="11"/>
        <v>N/A</v>
      </c>
    </row>
    <row r="69" spans="1:12" x14ac:dyDescent="0.2">
      <c r="A69" s="3" t="s">
        <v>151</v>
      </c>
      <c r="B69" s="34" t="s">
        <v>217</v>
      </c>
      <c r="C69" s="8">
        <v>0.97622293969999996</v>
      </c>
      <c r="D69" s="43" t="str">
        <f t="shared" si="28"/>
        <v>N/A</v>
      </c>
      <c r="E69" s="8">
        <v>0.91286898289999996</v>
      </c>
      <c r="F69" s="43" t="str">
        <f t="shared" si="29"/>
        <v>N/A</v>
      </c>
      <c r="G69" s="8">
        <v>0.91066668989999999</v>
      </c>
      <c r="H69" s="43" t="str">
        <f t="shared" si="30"/>
        <v>N/A</v>
      </c>
      <c r="I69" s="12">
        <v>-6.49</v>
      </c>
      <c r="J69" s="12">
        <v>-0.24099999999999999</v>
      </c>
      <c r="K69" s="34" t="s">
        <v>217</v>
      </c>
      <c r="L69" s="9" t="str">
        <f t="shared" si="11"/>
        <v>N/A</v>
      </c>
    </row>
    <row r="70" spans="1:12" x14ac:dyDescent="0.2">
      <c r="A70" s="3" t="s">
        <v>152</v>
      </c>
      <c r="B70" s="34" t="s">
        <v>217</v>
      </c>
      <c r="C70" s="8">
        <v>1.0659381320000001</v>
      </c>
      <c r="D70" s="43" t="str">
        <f t="shared" si="28"/>
        <v>N/A</v>
      </c>
      <c r="E70" s="8">
        <v>1.0007361847</v>
      </c>
      <c r="F70" s="43" t="str">
        <f t="shared" si="29"/>
        <v>N/A</v>
      </c>
      <c r="G70" s="8">
        <v>0.99167290910000006</v>
      </c>
      <c r="H70" s="43" t="str">
        <f t="shared" si="30"/>
        <v>N/A</v>
      </c>
      <c r="I70" s="12">
        <v>-6.12</v>
      </c>
      <c r="J70" s="12">
        <v>-0.90600000000000003</v>
      </c>
      <c r="K70" s="34" t="s">
        <v>217</v>
      </c>
      <c r="L70" s="9" t="str">
        <f t="shared" si="11"/>
        <v>N/A</v>
      </c>
    </row>
    <row r="71" spans="1:12" x14ac:dyDescent="0.2">
      <c r="A71" s="2" t="s">
        <v>954</v>
      </c>
      <c r="B71" s="47" t="s">
        <v>217</v>
      </c>
      <c r="C71" s="1">
        <v>1280</v>
      </c>
      <c r="D71" s="11" t="str">
        <f>IF($B71="N/A","N/A",IF(C71&gt;10,"No",IF(C71&lt;-10,"No","Yes")))</f>
        <v>N/A</v>
      </c>
      <c r="E71" s="1">
        <v>1456</v>
      </c>
      <c r="F71" s="11" t="str">
        <f>IF($B71="N/A","N/A",IF(E71&gt;10,"No",IF(E71&lt;-10,"No","Yes")))</f>
        <v>N/A</v>
      </c>
      <c r="G71" s="1">
        <v>799</v>
      </c>
      <c r="H71" s="11" t="str">
        <f>IF($B71="N/A","N/A",IF(G71&gt;10,"No",IF(G71&lt;-10,"No","Yes")))</f>
        <v>N/A</v>
      </c>
      <c r="I71" s="12">
        <v>13.75</v>
      </c>
      <c r="J71" s="12">
        <v>-45.1</v>
      </c>
      <c r="K71" s="34" t="s">
        <v>217</v>
      </c>
      <c r="L71" s="9" t="str">
        <f t="shared" si="11"/>
        <v>N/A</v>
      </c>
    </row>
    <row r="72" spans="1:12" x14ac:dyDescent="0.2">
      <c r="A72" s="3" t="s">
        <v>205</v>
      </c>
      <c r="B72" s="47" t="s">
        <v>221</v>
      </c>
      <c r="C72" s="1">
        <v>0</v>
      </c>
      <c r="D72" s="43" t="str">
        <f t="shared" ref="D72:D73" si="31">IF($B72="N/A","N/A",IF(C72&gt;0,"No",IF(C72&lt;0,"No","Yes")))</f>
        <v>Yes</v>
      </c>
      <c r="E72" s="1">
        <v>0</v>
      </c>
      <c r="F72" s="43" t="str">
        <f t="shared" ref="F72:F73" si="32">IF($B72="N/A","N/A",IF(E72&gt;0,"No",IF(E72&lt;0,"No","Yes")))</f>
        <v>Yes</v>
      </c>
      <c r="G72" s="1">
        <v>0</v>
      </c>
      <c r="H72" s="43" t="str">
        <f t="shared" ref="H72:H73" si="33">IF($B72="N/A","N/A",IF(G72&gt;0,"No",IF(G72&lt;0,"No","Yes")))</f>
        <v>Yes</v>
      </c>
      <c r="I72" s="12" t="s">
        <v>1743</v>
      </c>
      <c r="J72" s="12" t="s">
        <v>1743</v>
      </c>
      <c r="K72" s="34" t="s">
        <v>217</v>
      </c>
      <c r="L72" s="9" t="str">
        <f t="shared" si="11"/>
        <v>N/A</v>
      </c>
    </row>
    <row r="73" spans="1:12" x14ac:dyDescent="0.2">
      <c r="A73" s="3" t="s">
        <v>206</v>
      </c>
      <c r="B73" s="47" t="s">
        <v>221</v>
      </c>
      <c r="C73" s="1">
        <v>42</v>
      </c>
      <c r="D73" s="43" t="str">
        <f t="shared" si="31"/>
        <v>No</v>
      </c>
      <c r="E73" s="1">
        <v>115</v>
      </c>
      <c r="F73" s="43" t="str">
        <f t="shared" si="32"/>
        <v>No</v>
      </c>
      <c r="G73" s="1">
        <v>52</v>
      </c>
      <c r="H73" s="43" t="str">
        <f t="shared" si="33"/>
        <v>No</v>
      </c>
      <c r="I73" s="12">
        <v>173.8</v>
      </c>
      <c r="J73" s="12">
        <v>-54.8</v>
      </c>
      <c r="K73" s="34" t="s">
        <v>217</v>
      </c>
      <c r="L73" s="9" t="str">
        <f t="shared" si="11"/>
        <v>N/A</v>
      </c>
    </row>
    <row r="74" spans="1:12" x14ac:dyDescent="0.2">
      <c r="A74" s="3" t="s">
        <v>207</v>
      </c>
      <c r="B74" s="67" t="s">
        <v>217</v>
      </c>
      <c r="C74" s="13">
        <v>47.619047619</v>
      </c>
      <c r="D74" s="11" t="str">
        <f>IF($B74="N/A","N/A",IF(C74&gt;10,"No",IF(C74&lt;-10,"No","Yes")))</f>
        <v>N/A</v>
      </c>
      <c r="E74" s="13">
        <v>59.130434782999998</v>
      </c>
      <c r="F74" s="11" t="str">
        <f>IF($B74="N/A","N/A",IF(E74&gt;10,"No",IF(E74&lt;-10,"No","Yes")))</f>
        <v>N/A</v>
      </c>
      <c r="G74" s="13">
        <v>73.076923077000004</v>
      </c>
      <c r="H74" s="11" t="str">
        <f>IF($B74="N/A","N/A",IF(G74&gt;10,"No",IF(G74&lt;-10,"No","Yes")))</f>
        <v>N/A</v>
      </c>
      <c r="I74" s="12">
        <v>24.17</v>
      </c>
      <c r="J74" s="12">
        <v>23.59</v>
      </c>
      <c r="K74" s="67" t="s">
        <v>217</v>
      </c>
      <c r="L74" s="9" t="str">
        <f t="shared" si="11"/>
        <v>N/A</v>
      </c>
    </row>
    <row r="75" spans="1:12" x14ac:dyDescent="0.2">
      <c r="A75" s="2" t="s">
        <v>65</v>
      </c>
      <c r="B75" s="47" t="s">
        <v>217</v>
      </c>
      <c r="C75" s="1">
        <v>24689</v>
      </c>
      <c r="D75" s="11" t="str">
        <f>IF($B75="N/A","N/A",IF(C75&gt;10,"No",IF(C75&lt;-10,"No","Yes")))</f>
        <v>N/A</v>
      </c>
      <c r="E75" s="1">
        <v>25424</v>
      </c>
      <c r="F75" s="11" t="str">
        <f>IF($B75="N/A","N/A",IF(E75&gt;10,"No",IF(E75&lt;-10,"No","Yes")))</f>
        <v>N/A</v>
      </c>
      <c r="G75" s="1">
        <v>26702</v>
      </c>
      <c r="H75" s="11" t="str">
        <f>IF($B75="N/A","N/A",IF(G75&gt;10,"No",IF(G75&lt;-10,"No","Yes")))</f>
        <v>N/A</v>
      </c>
      <c r="I75" s="12">
        <v>2.9769999999999999</v>
      </c>
      <c r="J75" s="12">
        <v>5.0270000000000001</v>
      </c>
      <c r="K75" s="47" t="s">
        <v>733</v>
      </c>
      <c r="L75" s="9" t="str">
        <f t="shared" ref="L75:L107" si="34">IF(J75="Div by 0", "N/A", IF(K75="N/A","N/A", IF(J75&gt;VALUE(MID(K75,1,2)), "No", IF(J75&lt;-1*VALUE(MID(K75,1,2)), "No", "Yes"))))</f>
        <v>Yes</v>
      </c>
    </row>
    <row r="76" spans="1:12" x14ac:dyDescent="0.2">
      <c r="A76" s="4" t="s">
        <v>66</v>
      </c>
      <c r="B76" s="47" t="s">
        <v>217</v>
      </c>
      <c r="C76" s="1">
        <v>22297.98</v>
      </c>
      <c r="D76" s="11" t="str">
        <f>IF($B76="N/A","N/A",IF(C76&gt;10,"No",IF(C76&lt;-10,"No","Yes")))</f>
        <v>N/A</v>
      </c>
      <c r="E76" s="1">
        <v>23030.31</v>
      </c>
      <c r="F76" s="11" t="str">
        <f>IF($B76="N/A","N/A",IF(E76&gt;10,"No",IF(E76&lt;-10,"No","Yes")))</f>
        <v>N/A</v>
      </c>
      <c r="G76" s="1">
        <v>24107.27</v>
      </c>
      <c r="H76" s="11" t="str">
        <f>IF($B76="N/A","N/A",IF(G76&gt;10,"No",IF(G76&lt;-10,"No","Yes")))</f>
        <v>N/A</v>
      </c>
      <c r="I76" s="12">
        <v>3.2839999999999998</v>
      </c>
      <c r="J76" s="12">
        <v>4.6760000000000002</v>
      </c>
      <c r="K76" s="47" t="s">
        <v>734</v>
      </c>
      <c r="L76" s="9" t="str">
        <f t="shared" si="34"/>
        <v>Yes</v>
      </c>
    </row>
    <row r="77" spans="1:12" x14ac:dyDescent="0.2">
      <c r="A77" s="3" t="s">
        <v>67</v>
      </c>
      <c r="B77" s="34" t="s">
        <v>287</v>
      </c>
      <c r="C77" s="8">
        <v>94.927536231999994</v>
      </c>
      <c r="D77" s="43" t="str">
        <f>IF($B77="N/A","N/A",IF(C77&gt;=90,"Yes","No"))</f>
        <v>Yes</v>
      </c>
      <c r="E77" s="8">
        <v>94.813885404000004</v>
      </c>
      <c r="F77" s="43" t="str">
        <f>IF($B77="N/A","N/A",IF(E77&gt;=90,"Yes","No"))</f>
        <v>Yes</v>
      </c>
      <c r="G77" s="8">
        <v>95.396036232</v>
      </c>
      <c r="H77" s="43" t="str">
        <f>IF($B77="N/A","N/A",IF(G77&gt;=90,"Yes","No"))</f>
        <v>Yes</v>
      </c>
      <c r="I77" s="12">
        <v>-0.12</v>
      </c>
      <c r="J77" s="12">
        <v>0.61399999999999999</v>
      </c>
      <c r="K77" s="44" t="s">
        <v>733</v>
      </c>
      <c r="L77" s="9" t="str">
        <f t="shared" si="34"/>
        <v>Yes</v>
      </c>
    </row>
    <row r="78" spans="1:12" x14ac:dyDescent="0.2">
      <c r="A78" s="2" t="s">
        <v>955</v>
      </c>
      <c r="B78" s="34" t="s">
        <v>287</v>
      </c>
      <c r="C78" s="8">
        <v>95.298056626999994</v>
      </c>
      <c r="D78" s="43" t="str">
        <f>IF($B78="N/A","N/A",IF(C78&gt;=90,"Yes","No"))</f>
        <v>Yes</v>
      </c>
      <c r="E78" s="8">
        <v>95.156796913999997</v>
      </c>
      <c r="F78" s="43" t="str">
        <f>IF($B78="N/A","N/A",IF(E78&gt;=90,"Yes","No"))</f>
        <v>Yes</v>
      </c>
      <c r="G78" s="8">
        <v>95.646116336000006</v>
      </c>
      <c r="H78" s="43" t="str">
        <f>IF($B78="N/A","N/A",IF(G78&gt;=90,"Yes","No"))</f>
        <v>Yes</v>
      </c>
      <c r="I78" s="12">
        <v>-0.14799999999999999</v>
      </c>
      <c r="J78" s="12">
        <v>0.51419999999999999</v>
      </c>
      <c r="K78" s="44" t="s">
        <v>733</v>
      </c>
      <c r="L78" s="9" t="str">
        <f t="shared" si="34"/>
        <v>Yes</v>
      </c>
    </row>
    <row r="79" spans="1:12" x14ac:dyDescent="0.2">
      <c r="A79" s="6" t="s">
        <v>956</v>
      </c>
      <c r="B79" s="47" t="s">
        <v>288</v>
      </c>
      <c r="C79" s="13">
        <v>45.335164364000001</v>
      </c>
      <c r="D79" s="43" t="str">
        <f>IF($B79="N/A","N/A",IF(C79&gt;55,"No",IF(C79&lt;30,"No","Yes")))</f>
        <v>Yes</v>
      </c>
      <c r="E79" s="13">
        <v>45.401663184999997</v>
      </c>
      <c r="F79" s="43" t="str">
        <f>IF($B79="N/A","N/A",IF(E79&gt;55,"No",IF(E79&lt;30,"No","Yes")))</f>
        <v>Yes</v>
      </c>
      <c r="G79" s="13">
        <v>46.231782402</v>
      </c>
      <c r="H79" s="43" t="str">
        <f>IF($B79="N/A","N/A",IF(G79&gt;55,"No",IF(G79&lt;30,"No","Yes")))</f>
        <v>Yes</v>
      </c>
      <c r="I79" s="12">
        <v>0.1467</v>
      </c>
      <c r="J79" s="12">
        <v>1.8280000000000001</v>
      </c>
      <c r="K79" s="47" t="s">
        <v>733</v>
      </c>
      <c r="L79" s="9" t="str">
        <f t="shared" si="34"/>
        <v>Yes</v>
      </c>
    </row>
    <row r="80" spans="1:12" ht="25.5" x14ac:dyDescent="0.2">
      <c r="A80" s="2" t="s">
        <v>957</v>
      </c>
      <c r="B80" s="47" t="s">
        <v>282</v>
      </c>
      <c r="C80" s="13">
        <v>3.9329255943999999</v>
      </c>
      <c r="D80" s="43" t="str">
        <f>IF($B80="N/A","N/A",IF(C80&gt;=5,"No",IF(C80&lt;0,"No","Yes")))</f>
        <v>Yes</v>
      </c>
      <c r="E80" s="13">
        <v>3.2449653870000001</v>
      </c>
      <c r="F80" s="43" t="str">
        <f>IF($B80="N/A","N/A",IF(E80&gt;=5,"No",IF(E80&lt;0,"No","Yes")))</f>
        <v>Yes</v>
      </c>
      <c r="G80" s="13">
        <v>2.0335555389</v>
      </c>
      <c r="H80" s="43" t="str">
        <f>IF($B80="N/A","N/A",IF(G80&gt;=5,"No",IF(G80&lt;0,"No","Yes")))</f>
        <v>Yes</v>
      </c>
      <c r="I80" s="12">
        <v>-17.5</v>
      </c>
      <c r="J80" s="12">
        <v>-37.299999999999997</v>
      </c>
      <c r="K80" s="47" t="s">
        <v>217</v>
      </c>
      <c r="L80" s="9" t="str">
        <f t="shared" si="34"/>
        <v>N/A</v>
      </c>
    </row>
    <row r="81" spans="1:12" ht="25.5" x14ac:dyDescent="0.2">
      <c r="A81" s="2" t="s">
        <v>958</v>
      </c>
      <c r="B81" s="47" t="s">
        <v>217</v>
      </c>
      <c r="C81" s="13">
        <v>26.505731297000001</v>
      </c>
      <c r="D81" s="47" t="s">
        <v>217</v>
      </c>
      <c r="E81" s="13">
        <v>26.164254247999999</v>
      </c>
      <c r="F81" s="47" t="s">
        <v>217</v>
      </c>
      <c r="G81" s="13">
        <v>27.15152423</v>
      </c>
      <c r="H81" s="47" t="s">
        <v>217</v>
      </c>
      <c r="I81" s="12">
        <v>-1.29</v>
      </c>
      <c r="J81" s="12">
        <v>3.7730000000000001</v>
      </c>
      <c r="K81" s="47" t="s">
        <v>217</v>
      </c>
      <c r="L81" s="9" t="str">
        <f t="shared" si="34"/>
        <v>N/A</v>
      </c>
    </row>
    <row r="82" spans="1:12" ht="25.5" x14ac:dyDescent="0.2">
      <c r="A82" s="2" t="s">
        <v>959</v>
      </c>
      <c r="B82" s="47" t="s">
        <v>217</v>
      </c>
      <c r="C82" s="13">
        <v>26.635343675000001</v>
      </c>
      <c r="D82" s="47" t="s">
        <v>217</v>
      </c>
      <c r="E82" s="13">
        <v>26.714915041000001</v>
      </c>
      <c r="F82" s="47" t="s">
        <v>217</v>
      </c>
      <c r="G82" s="13">
        <v>27.320050933000001</v>
      </c>
      <c r="H82" s="47" t="s">
        <v>217</v>
      </c>
      <c r="I82" s="12">
        <v>0.29870000000000002</v>
      </c>
      <c r="J82" s="12">
        <v>2.2650000000000001</v>
      </c>
      <c r="K82" s="47" t="s">
        <v>217</v>
      </c>
      <c r="L82" s="9" t="str">
        <f t="shared" si="34"/>
        <v>N/A</v>
      </c>
    </row>
    <row r="83" spans="1:12" ht="25.5" x14ac:dyDescent="0.2">
      <c r="A83" s="2" t="s">
        <v>960</v>
      </c>
      <c r="B83" s="47" t="s">
        <v>217</v>
      </c>
      <c r="C83" s="13">
        <v>17.619182632000001</v>
      </c>
      <c r="D83" s="47" t="s">
        <v>217</v>
      </c>
      <c r="E83" s="13">
        <v>18.278005035</v>
      </c>
      <c r="F83" s="47" t="s">
        <v>217</v>
      </c>
      <c r="G83" s="13">
        <v>17.695303722999999</v>
      </c>
      <c r="H83" s="47" t="s">
        <v>217</v>
      </c>
      <c r="I83" s="12">
        <v>3.7389999999999999</v>
      </c>
      <c r="J83" s="12">
        <v>-3.19</v>
      </c>
      <c r="K83" s="47" t="s">
        <v>217</v>
      </c>
      <c r="L83" s="9" t="str">
        <f t="shared" si="34"/>
        <v>N/A</v>
      </c>
    </row>
    <row r="84" spans="1:12" ht="25.5" x14ac:dyDescent="0.2">
      <c r="A84" s="2" t="s">
        <v>961</v>
      </c>
      <c r="B84" s="47" t="s">
        <v>217</v>
      </c>
      <c r="C84" s="13">
        <v>0</v>
      </c>
      <c r="D84" s="47" t="s">
        <v>217</v>
      </c>
      <c r="E84" s="13">
        <v>0</v>
      </c>
      <c r="F84" s="47" t="s">
        <v>217</v>
      </c>
      <c r="G84" s="13">
        <v>0</v>
      </c>
      <c r="H84" s="47" t="s">
        <v>217</v>
      </c>
      <c r="I84" s="12" t="s">
        <v>1743</v>
      </c>
      <c r="J84" s="12" t="s">
        <v>1743</v>
      </c>
      <c r="K84" s="47" t="s">
        <v>217</v>
      </c>
      <c r="L84" s="9" t="str">
        <f t="shared" si="34"/>
        <v>N/A</v>
      </c>
    </row>
    <row r="85" spans="1:12" ht="25.5" x14ac:dyDescent="0.2">
      <c r="A85" s="2" t="s">
        <v>962</v>
      </c>
      <c r="B85" s="47" t="s">
        <v>217</v>
      </c>
      <c r="C85" s="13">
        <v>0</v>
      </c>
      <c r="D85" s="47" t="s">
        <v>217</v>
      </c>
      <c r="E85" s="13">
        <v>0</v>
      </c>
      <c r="F85" s="47" t="s">
        <v>217</v>
      </c>
      <c r="G85" s="13">
        <v>0</v>
      </c>
      <c r="H85" s="47" t="s">
        <v>217</v>
      </c>
      <c r="I85" s="12" t="s">
        <v>1743</v>
      </c>
      <c r="J85" s="12" t="s">
        <v>1743</v>
      </c>
      <c r="K85" s="47" t="s">
        <v>217</v>
      </c>
      <c r="L85" s="9" t="str">
        <f t="shared" si="34"/>
        <v>N/A</v>
      </c>
    </row>
    <row r="86" spans="1:12" x14ac:dyDescent="0.2">
      <c r="A86" s="2" t="s">
        <v>963</v>
      </c>
      <c r="B86" s="47" t="s">
        <v>217</v>
      </c>
      <c r="C86" s="13">
        <v>7.1934869780000001</v>
      </c>
      <c r="D86" s="47" t="s">
        <v>217</v>
      </c>
      <c r="E86" s="13">
        <v>7.4732536186000003</v>
      </c>
      <c r="F86" s="47" t="s">
        <v>217</v>
      </c>
      <c r="G86" s="13">
        <v>7.8907946969999996</v>
      </c>
      <c r="H86" s="47" t="s">
        <v>217</v>
      </c>
      <c r="I86" s="12">
        <v>3.8889999999999998</v>
      </c>
      <c r="J86" s="12">
        <v>5.5869999999999997</v>
      </c>
      <c r="K86" s="47" t="s">
        <v>217</v>
      </c>
      <c r="L86" s="9" t="str">
        <f t="shared" si="34"/>
        <v>N/A</v>
      </c>
    </row>
    <row r="87" spans="1:12" x14ac:dyDescent="0.2">
      <c r="A87" s="2" t="s">
        <v>964</v>
      </c>
      <c r="B87" s="47" t="s">
        <v>217</v>
      </c>
      <c r="C87" s="13">
        <v>0</v>
      </c>
      <c r="D87" s="47" t="s">
        <v>217</v>
      </c>
      <c r="E87" s="13">
        <v>0</v>
      </c>
      <c r="F87" s="47" t="s">
        <v>217</v>
      </c>
      <c r="G87" s="13">
        <v>0</v>
      </c>
      <c r="H87" s="47" t="s">
        <v>217</v>
      </c>
      <c r="I87" s="12" t="s">
        <v>1743</v>
      </c>
      <c r="J87" s="12" t="s">
        <v>1743</v>
      </c>
      <c r="K87" s="47" t="s">
        <v>217</v>
      </c>
      <c r="L87" s="9" t="str">
        <f t="shared" si="34"/>
        <v>N/A</v>
      </c>
    </row>
    <row r="88" spans="1:12" ht="25.5" x14ac:dyDescent="0.2">
      <c r="A88" s="2" t="s">
        <v>965</v>
      </c>
      <c r="B88" s="47" t="s">
        <v>217</v>
      </c>
      <c r="C88" s="13">
        <v>18.113329823000001</v>
      </c>
      <c r="D88" s="47" t="s">
        <v>217</v>
      </c>
      <c r="E88" s="13">
        <v>18.124606670999999</v>
      </c>
      <c r="F88" s="47" t="s">
        <v>217</v>
      </c>
      <c r="G88" s="13">
        <v>17.908770878999999</v>
      </c>
      <c r="H88" s="47" t="s">
        <v>217</v>
      </c>
      <c r="I88" s="12">
        <v>6.2300000000000001E-2</v>
      </c>
      <c r="J88" s="12">
        <v>-1.19</v>
      </c>
      <c r="K88" s="47" t="s">
        <v>217</v>
      </c>
      <c r="L88" s="9" t="str">
        <f t="shared" si="34"/>
        <v>N/A</v>
      </c>
    </row>
    <row r="89" spans="1:12" ht="25.5" x14ac:dyDescent="0.2">
      <c r="A89" s="2" t="s">
        <v>966</v>
      </c>
      <c r="B89" s="47" t="s">
        <v>217</v>
      </c>
      <c r="C89" s="13">
        <v>0</v>
      </c>
      <c r="D89" s="47" t="s">
        <v>217</v>
      </c>
      <c r="E89" s="13">
        <v>0</v>
      </c>
      <c r="F89" s="47" t="s">
        <v>217</v>
      </c>
      <c r="G89" s="13">
        <v>0</v>
      </c>
      <c r="H89" s="47" t="s">
        <v>217</v>
      </c>
      <c r="I89" s="12" t="s">
        <v>1743</v>
      </c>
      <c r="J89" s="12" t="s">
        <v>1743</v>
      </c>
      <c r="K89" s="47" t="s">
        <v>217</v>
      </c>
      <c r="L89" s="9" t="str">
        <f t="shared" si="34"/>
        <v>N/A</v>
      </c>
    </row>
    <row r="90" spans="1:12" ht="25.5" x14ac:dyDescent="0.2">
      <c r="A90" s="2" t="s">
        <v>967</v>
      </c>
      <c r="B90" s="47" t="s">
        <v>217</v>
      </c>
      <c r="C90" s="13">
        <v>0</v>
      </c>
      <c r="D90" s="47" t="s">
        <v>217</v>
      </c>
      <c r="E90" s="13">
        <v>0</v>
      </c>
      <c r="F90" s="47" t="s">
        <v>217</v>
      </c>
      <c r="G90" s="13">
        <v>0</v>
      </c>
      <c r="H90" s="47" t="s">
        <v>217</v>
      </c>
      <c r="I90" s="12" t="s">
        <v>1743</v>
      </c>
      <c r="J90" s="12" t="s">
        <v>1743</v>
      </c>
      <c r="K90" s="47" t="s">
        <v>217</v>
      </c>
      <c r="L90" s="9" t="str">
        <f t="shared" si="34"/>
        <v>N/A</v>
      </c>
    </row>
    <row r="91" spans="1:12" x14ac:dyDescent="0.2">
      <c r="A91" s="2" t="s">
        <v>968</v>
      </c>
      <c r="B91" s="47" t="s">
        <v>217</v>
      </c>
      <c r="C91" s="13">
        <v>48.681599093000003</v>
      </c>
      <c r="D91" s="47" t="s">
        <v>217</v>
      </c>
      <c r="E91" s="13">
        <v>48.084487099</v>
      </c>
      <c r="F91" s="47" t="s">
        <v>217</v>
      </c>
      <c r="G91" s="13">
        <v>47.262377350000001</v>
      </c>
      <c r="H91" s="47" t="s">
        <v>217</v>
      </c>
      <c r="I91" s="12">
        <v>-1.23</v>
      </c>
      <c r="J91" s="12">
        <v>-1.71</v>
      </c>
      <c r="K91" s="47" t="s">
        <v>217</v>
      </c>
      <c r="L91" s="9" t="str">
        <f t="shared" si="34"/>
        <v>N/A</v>
      </c>
    </row>
    <row r="92" spans="1:12" x14ac:dyDescent="0.2">
      <c r="A92" s="2" t="s">
        <v>969</v>
      </c>
      <c r="B92" s="47" t="s">
        <v>217</v>
      </c>
      <c r="C92" s="13">
        <v>51.318400906999997</v>
      </c>
      <c r="D92" s="47" t="s">
        <v>217</v>
      </c>
      <c r="E92" s="13">
        <v>51.915512901</v>
      </c>
      <c r="F92" s="47" t="s">
        <v>217</v>
      </c>
      <c r="G92" s="13">
        <v>52.737622649999999</v>
      </c>
      <c r="H92" s="47" t="s">
        <v>217</v>
      </c>
      <c r="I92" s="12">
        <v>1.1639999999999999</v>
      </c>
      <c r="J92" s="12">
        <v>1.5840000000000001</v>
      </c>
      <c r="K92" s="47" t="s">
        <v>217</v>
      </c>
      <c r="L92" s="9" t="str">
        <f t="shared" si="34"/>
        <v>N/A</v>
      </c>
    </row>
    <row r="93" spans="1:12" x14ac:dyDescent="0.2">
      <c r="A93" s="6" t="s">
        <v>68</v>
      </c>
      <c r="B93" s="47" t="s">
        <v>217</v>
      </c>
      <c r="C93" s="1">
        <v>208</v>
      </c>
      <c r="D93" s="11" t="str">
        <f>IF($B93="N/A","N/A",IF(C93&gt;10,"No",IF(C93&lt;-10,"No","Yes")))</f>
        <v>N/A</v>
      </c>
      <c r="E93" s="1">
        <v>241</v>
      </c>
      <c r="F93" s="11" t="str">
        <f>IF($B93="N/A","N/A",IF(E93&gt;10,"No",IF(E93&lt;-10,"No","Yes")))</f>
        <v>N/A</v>
      </c>
      <c r="G93" s="1">
        <v>209</v>
      </c>
      <c r="H93" s="11" t="str">
        <f>IF($B93="N/A","N/A",IF(G93&gt;10,"No",IF(G93&lt;-10,"No","Yes")))</f>
        <v>N/A</v>
      </c>
      <c r="I93" s="12">
        <v>15.87</v>
      </c>
      <c r="J93" s="12">
        <v>-13.3</v>
      </c>
      <c r="K93" s="47" t="s">
        <v>733</v>
      </c>
      <c r="L93" s="9" t="str">
        <f t="shared" si="34"/>
        <v>No</v>
      </c>
    </row>
    <row r="94" spans="1:12" x14ac:dyDescent="0.2">
      <c r="A94" s="2" t="s">
        <v>109</v>
      </c>
      <c r="B94" s="47" t="s">
        <v>217</v>
      </c>
      <c r="C94" s="13">
        <v>0</v>
      </c>
      <c r="D94" s="43" t="str">
        <f>IF($B94="N/A","N/A",IF(C94&gt;10,"No",IF(C94&lt;-10,"No","Yes")))</f>
        <v>N/A</v>
      </c>
      <c r="E94" s="13">
        <v>0</v>
      </c>
      <c r="F94" s="43" t="str">
        <f>IF($B94="N/A","N/A",IF(E94&gt;10,"No",IF(E94&lt;-10,"No","Yes")))</f>
        <v>N/A</v>
      </c>
      <c r="G94" s="13">
        <v>0.47846889949999999</v>
      </c>
      <c r="H94" s="43" t="str">
        <f>IF($B94="N/A","N/A",IF(G94&gt;10,"No",IF(G94&lt;-10,"No","Yes")))</f>
        <v>N/A</v>
      </c>
      <c r="I94" s="12" t="s">
        <v>1743</v>
      </c>
      <c r="J94" s="12" t="s">
        <v>1743</v>
      </c>
      <c r="K94" s="47" t="s">
        <v>733</v>
      </c>
      <c r="L94" s="9" t="str">
        <f t="shared" si="34"/>
        <v>N/A</v>
      </c>
    </row>
    <row r="95" spans="1:12" x14ac:dyDescent="0.2">
      <c r="A95" s="2" t="s">
        <v>110</v>
      </c>
      <c r="B95" s="47" t="s">
        <v>217</v>
      </c>
      <c r="C95" s="13">
        <v>7.6923076923</v>
      </c>
      <c r="D95" s="43" t="str">
        <f>IF($B95="N/A","N/A",IF(C95&gt;10,"No",IF(C95&lt;-10,"No","Yes")))</f>
        <v>N/A</v>
      </c>
      <c r="E95" s="13">
        <v>3.3195020746999999</v>
      </c>
      <c r="F95" s="43" t="str">
        <f>IF($B95="N/A","N/A",IF(E95&gt;10,"No",IF(E95&lt;-10,"No","Yes")))</f>
        <v>N/A</v>
      </c>
      <c r="G95" s="13">
        <v>6.2200956938000003</v>
      </c>
      <c r="H95" s="43" t="str">
        <f>IF($B95="N/A","N/A",IF(G95&gt;10,"No",IF(G95&lt;-10,"No","Yes")))</f>
        <v>N/A</v>
      </c>
      <c r="I95" s="12">
        <v>-56.8</v>
      </c>
      <c r="J95" s="12">
        <v>87.38</v>
      </c>
      <c r="K95" s="47" t="s">
        <v>733</v>
      </c>
      <c r="L95" s="9" t="str">
        <f t="shared" si="34"/>
        <v>No</v>
      </c>
    </row>
    <row r="96" spans="1:12" x14ac:dyDescent="0.2">
      <c r="A96" s="4" t="s">
        <v>7</v>
      </c>
      <c r="B96" s="47" t="s">
        <v>217</v>
      </c>
      <c r="C96" s="13">
        <v>1.5999027907000001</v>
      </c>
      <c r="D96" s="11" t="str">
        <f>IF($B96="N/A","N/A",IF(C96&gt;10,"No",IF(C96&lt;-10,"No","Yes")))</f>
        <v>N/A</v>
      </c>
      <c r="E96" s="13">
        <v>1.6401825047</v>
      </c>
      <c r="F96" s="11" t="str">
        <f>IF($B96="N/A","N/A",IF(E96&gt;10,"No",IF(E96&lt;-10,"No","Yes")))</f>
        <v>N/A</v>
      </c>
      <c r="G96" s="13">
        <v>1.7863830425</v>
      </c>
      <c r="H96" s="11" t="str">
        <f>IF($B96="N/A","N/A",IF(G96&gt;10,"No",IF(G96&lt;-10,"No","Yes")))</f>
        <v>N/A</v>
      </c>
      <c r="I96" s="12">
        <v>2.5179999999999998</v>
      </c>
      <c r="J96" s="12">
        <v>8.9139999999999997</v>
      </c>
      <c r="K96" s="47" t="s">
        <v>734</v>
      </c>
      <c r="L96" s="9" t="str">
        <f t="shared" si="34"/>
        <v>Yes</v>
      </c>
    </row>
    <row r="97" spans="1:12" x14ac:dyDescent="0.2">
      <c r="A97" s="4" t="s">
        <v>184</v>
      </c>
      <c r="B97" s="47" t="s">
        <v>217</v>
      </c>
      <c r="C97" s="13">
        <v>64.850743245999993</v>
      </c>
      <c r="D97" s="11" t="str">
        <f t="shared" ref="D97:D98" si="35">IF($B97="N/A","N/A",IF(C97&gt;10,"No",IF(C97&lt;-10,"No","Yes")))</f>
        <v>N/A</v>
      </c>
      <c r="E97" s="13">
        <v>64.305380743000001</v>
      </c>
      <c r="F97" s="11" t="str">
        <f t="shared" ref="F97:F98" si="36">IF($B97="N/A","N/A",IF(E97&gt;10,"No",IF(E97&lt;-10,"No","Yes")))</f>
        <v>N/A</v>
      </c>
      <c r="G97" s="13">
        <v>63.748033855000003</v>
      </c>
      <c r="H97" s="11" t="str">
        <f t="shared" ref="H97:H98" si="37">IF($B97="N/A","N/A",IF(G97&gt;10,"No",IF(G97&lt;-10,"No","Yes")))</f>
        <v>N/A</v>
      </c>
      <c r="I97" s="12">
        <v>-0.84099999999999997</v>
      </c>
      <c r="J97" s="12">
        <v>-0.86699999999999999</v>
      </c>
      <c r="K97" s="47" t="s">
        <v>733</v>
      </c>
      <c r="L97" s="9" t="str">
        <f>IF(J97="Div by 0", "N/A", IF(OR(J97="N/A",K97="N/A"),"N/A", IF(J97&gt;VALUE(MID(K97,1,2)), "No", IF(J97&lt;-1*VALUE(MID(K97,1,2)), "No", "Yes"))))</f>
        <v>Yes</v>
      </c>
    </row>
    <row r="98" spans="1:12" x14ac:dyDescent="0.2">
      <c r="A98" s="4" t="s">
        <v>185</v>
      </c>
      <c r="B98" s="47" t="s">
        <v>217</v>
      </c>
      <c r="C98" s="13">
        <v>35.149256754</v>
      </c>
      <c r="D98" s="11" t="str">
        <f t="shared" si="35"/>
        <v>N/A</v>
      </c>
      <c r="E98" s="13">
        <v>35.694619256999999</v>
      </c>
      <c r="F98" s="11" t="str">
        <f t="shared" si="36"/>
        <v>N/A</v>
      </c>
      <c r="G98" s="13">
        <v>36.251966144999997</v>
      </c>
      <c r="H98" s="11" t="str">
        <f t="shared" si="37"/>
        <v>N/A</v>
      </c>
      <c r="I98" s="12">
        <v>1.552</v>
      </c>
      <c r="J98" s="12">
        <v>1.5609999999999999</v>
      </c>
      <c r="K98" s="47" t="s">
        <v>733</v>
      </c>
      <c r="L98" s="9" t="str">
        <f>IF(J98="Div by 0", "N/A", IF(OR(J98="N/A",K98="N/A"),"N/A", IF(J98&gt;VALUE(MID(K98,1,2)), "No", IF(J98&lt;-1*VALUE(MID(K98,1,2)), "No", "Yes"))))</f>
        <v>Yes</v>
      </c>
    </row>
    <row r="99" spans="1:12" x14ac:dyDescent="0.2">
      <c r="A99" s="2" t="s">
        <v>8</v>
      </c>
      <c r="B99" s="47" t="s">
        <v>289</v>
      </c>
      <c r="C99" s="13">
        <v>6.4684677387000002</v>
      </c>
      <c r="D99" s="43" t="str">
        <f>IF($B99="N/A","N/A",IF(C99&gt;10,"No",IF(C99&lt;5,"No","Yes")))</f>
        <v>Yes</v>
      </c>
      <c r="E99" s="13">
        <v>6.1634675896999997</v>
      </c>
      <c r="F99" s="43" t="str">
        <f>IF($B99="N/A","N/A",IF(E99&gt;10,"No",IF(E99&lt;5,"No","Yes")))</f>
        <v>Yes</v>
      </c>
      <c r="G99" s="13">
        <v>6.1680772976</v>
      </c>
      <c r="H99" s="43" t="str">
        <f t="shared" ref="H99:H102" si="38">IF($B99="N/A","N/A",IF(G99&gt;10,"No",IF(G99&lt;5,"No","Yes")))</f>
        <v>Yes</v>
      </c>
      <c r="I99" s="12">
        <v>-4.72</v>
      </c>
      <c r="J99" s="12">
        <v>7.4800000000000005E-2</v>
      </c>
      <c r="K99" s="47" t="s">
        <v>734</v>
      </c>
      <c r="L99" s="9" t="str">
        <f t="shared" si="34"/>
        <v>Yes</v>
      </c>
    </row>
    <row r="100" spans="1:12" x14ac:dyDescent="0.2">
      <c r="A100" s="2" t="s">
        <v>153</v>
      </c>
      <c r="B100" s="47" t="s">
        <v>289</v>
      </c>
      <c r="C100" s="13">
        <v>4.4756774271999999</v>
      </c>
      <c r="D100" s="43" t="str">
        <f>IF($B100="N/A","N/A",IF(C100&gt;10,"No",IF(C100&lt;5,"No","Yes")))</f>
        <v>No</v>
      </c>
      <c r="E100" s="13">
        <v>4.6570169917999999</v>
      </c>
      <c r="F100" s="43" t="str">
        <f t="shared" ref="F100:F102" si="39">IF($B100="N/A","N/A",IF(E100&gt;10,"No",IF(E100&lt;5,"No","Yes")))</f>
        <v>No</v>
      </c>
      <c r="G100" s="13">
        <v>5.2056025765999996</v>
      </c>
      <c r="H100" s="43" t="str">
        <f t="shared" si="38"/>
        <v>Yes</v>
      </c>
      <c r="I100" s="12">
        <v>4.0519999999999996</v>
      </c>
      <c r="J100" s="12">
        <v>11.78</v>
      </c>
      <c r="K100" s="47" t="s">
        <v>734</v>
      </c>
      <c r="L100" s="9" t="str">
        <f t="shared" si="34"/>
        <v>Yes</v>
      </c>
    </row>
    <row r="101" spans="1:12" x14ac:dyDescent="0.2">
      <c r="A101" s="2" t="s">
        <v>154</v>
      </c>
      <c r="B101" s="47" t="s">
        <v>289</v>
      </c>
      <c r="C101" s="13">
        <v>5.9176151321999999</v>
      </c>
      <c r="D101" s="43" t="str">
        <f>IF($B101="N/A","N/A",IF(C101&gt;10,"No",IF(C101&lt;5,"No","Yes")))</f>
        <v>Yes</v>
      </c>
      <c r="E101" s="13">
        <v>5.7426054121999996</v>
      </c>
      <c r="F101" s="43" t="str">
        <f t="shared" si="39"/>
        <v>Yes</v>
      </c>
      <c r="G101" s="13">
        <v>5.7186727586000003</v>
      </c>
      <c r="H101" s="43" t="str">
        <f t="shared" si="38"/>
        <v>Yes</v>
      </c>
      <c r="I101" s="12">
        <v>-2.96</v>
      </c>
      <c r="J101" s="12">
        <v>-0.41699999999999998</v>
      </c>
      <c r="K101" s="47" t="s">
        <v>734</v>
      </c>
      <c r="L101" s="9" t="str">
        <f t="shared" si="34"/>
        <v>Yes</v>
      </c>
    </row>
    <row r="102" spans="1:12" x14ac:dyDescent="0.2">
      <c r="A102" s="2" t="s">
        <v>155</v>
      </c>
      <c r="B102" s="47" t="s">
        <v>289</v>
      </c>
      <c r="C102" s="13">
        <v>6.4765685123000001</v>
      </c>
      <c r="D102" s="43" t="str">
        <f>IF($B102="N/A","N/A",IF(C102&gt;10,"No",IF(C102&lt;5,"No","Yes")))</f>
        <v>Yes</v>
      </c>
      <c r="E102" s="13">
        <v>6.1752674638</v>
      </c>
      <c r="F102" s="43" t="str">
        <f t="shared" si="39"/>
        <v>Yes</v>
      </c>
      <c r="G102" s="13">
        <v>6.1755673731999998</v>
      </c>
      <c r="H102" s="43" t="str">
        <f t="shared" si="38"/>
        <v>Yes</v>
      </c>
      <c r="I102" s="12">
        <v>-4.6500000000000004</v>
      </c>
      <c r="J102" s="12">
        <v>4.8999999999999998E-3</v>
      </c>
      <c r="K102" s="47" t="s">
        <v>734</v>
      </c>
      <c r="L102" s="9" t="str">
        <f t="shared" si="34"/>
        <v>Yes</v>
      </c>
    </row>
    <row r="103" spans="1:12" x14ac:dyDescent="0.2">
      <c r="A103" s="2" t="s">
        <v>970</v>
      </c>
      <c r="B103" s="47" t="s">
        <v>217</v>
      </c>
      <c r="C103" s="1">
        <v>966</v>
      </c>
      <c r="D103" s="11" t="str">
        <f t="shared" ref="D103:D114" si="40">IF($B103="N/A","N/A",IF(C103&gt;10,"No",IF(C103&lt;-10,"No","Yes")))</f>
        <v>N/A</v>
      </c>
      <c r="E103" s="1">
        <v>1057</v>
      </c>
      <c r="F103" s="11" t="str">
        <f t="shared" ref="F103:F114" si="41">IF($B103="N/A","N/A",IF(E103&gt;10,"No",IF(E103&lt;-10,"No","Yes")))</f>
        <v>N/A</v>
      </c>
      <c r="G103" s="1">
        <v>581</v>
      </c>
      <c r="H103" s="11" t="str">
        <f t="shared" ref="H103:H114" si="42">IF($B103="N/A","N/A",IF(G103&gt;10,"No",IF(G103&lt;-10,"No","Yes")))</f>
        <v>N/A</v>
      </c>
      <c r="I103" s="12">
        <v>9.42</v>
      </c>
      <c r="J103" s="12">
        <v>-45</v>
      </c>
      <c r="K103" s="44" t="s">
        <v>733</v>
      </c>
      <c r="L103" s="9" t="str">
        <f t="shared" si="34"/>
        <v>No</v>
      </c>
    </row>
    <row r="104" spans="1:12" x14ac:dyDescent="0.2">
      <c r="A104" s="2" t="s">
        <v>971</v>
      </c>
      <c r="B104" s="47" t="s">
        <v>217</v>
      </c>
      <c r="C104" s="1">
        <v>155</v>
      </c>
      <c r="D104" s="11" t="str">
        <f t="shared" si="40"/>
        <v>N/A</v>
      </c>
      <c r="E104" s="1">
        <v>124</v>
      </c>
      <c r="F104" s="11" t="str">
        <f t="shared" si="41"/>
        <v>N/A</v>
      </c>
      <c r="G104" s="1">
        <v>139</v>
      </c>
      <c r="H104" s="11" t="str">
        <f t="shared" si="42"/>
        <v>N/A</v>
      </c>
      <c r="I104" s="12">
        <v>-20</v>
      </c>
      <c r="J104" s="12">
        <v>12.1</v>
      </c>
      <c r="K104" s="44" t="s">
        <v>733</v>
      </c>
      <c r="L104" s="9" t="str">
        <f t="shared" si="34"/>
        <v>No</v>
      </c>
    </row>
    <row r="105" spans="1:12" x14ac:dyDescent="0.2">
      <c r="A105" s="2" t="s">
        <v>1</v>
      </c>
      <c r="B105" s="47" t="s">
        <v>217</v>
      </c>
      <c r="C105" s="13">
        <v>95.868605451999997</v>
      </c>
      <c r="D105" s="11" t="str">
        <f t="shared" si="40"/>
        <v>N/A</v>
      </c>
      <c r="E105" s="13">
        <v>95.693045940999994</v>
      </c>
      <c r="F105" s="11" t="str">
        <f t="shared" si="41"/>
        <v>N/A</v>
      </c>
      <c r="G105" s="13">
        <v>97.022694928999996</v>
      </c>
      <c r="H105" s="11" t="str">
        <f t="shared" si="42"/>
        <v>N/A</v>
      </c>
      <c r="I105" s="12">
        <v>-0.183</v>
      </c>
      <c r="J105" s="12">
        <v>1.389</v>
      </c>
      <c r="K105" s="47" t="s">
        <v>734</v>
      </c>
      <c r="L105" s="9" t="str">
        <f t="shared" si="34"/>
        <v>Yes</v>
      </c>
    </row>
    <row r="106" spans="1:12" x14ac:dyDescent="0.2">
      <c r="A106" s="2" t="s">
        <v>69</v>
      </c>
      <c r="B106" s="47" t="s">
        <v>217</v>
      </c>
      <c r="C106" s="13">
        <v>99.062064304000003</v>
      </c>
      <c r="D106" s="11" t="str">
        <f t="shared" si="40"/>
        <v>N/A</v>
      </c>
      <c r="E106" s="13">
        <v>99.132722266000002</v>
      </c>
      <c r="F106" s="11" t="str">
        <f t="shared" si="41"/>
        <v>N/A</v>
      </c>
      <c r="G106" s="13">
        <v>99.386266259999999</v>
      </c>
      <c r="H106" s="11" t="str">
        <f t="shared" si="42"/>
        <v>N/A</v>
      </c>
      <c r="I106" s="12">
        <v>7.1300000000000002E-2</v>
      </c>
      <c r="J106" s="12">
        <v>0.25580000000000003</v>
      </c>
      <c r="K106" s="47" t="s">
        <v>734</v>
      </c>
      <c r="L106" s="9" t="str">
        <f t="shared" si="34"/>
        <v>Yes</v>
      </c>
    </row>
    <row r="107" spans="1:12" x14ac:dyDescent="0.2">
      <c r="A107" s="4" t="s">
        <v>70</v>
      </c>
      <c r="B107" s="47" t="s">
        <v>217</v>
      </c>
      <c r="C107" s="1">
        <v>23356</v>
      </c>
      <c r="D107" s="11" t="str">
        <f t="shared" si="40"/>
        <v>N/A</v>
      </c>
      <c r="E107" s="1">
        <v>24051</v>
      </c>
      <c r="F107" s="11" t="str">
        <f t="shared" si="41"/>
        <v>N/A</v>
      </c>
      <c r="G107" s="1">
        <v>25175</v>
      </c>
      <c r="H107" s="11" t="str">
        <f t="shared" si="42"/>
        <v>N/A</v>
      </c>
      <c r="I107" s="12">
        <v>2.976</v>
      </c>
      <c r="J107" s="12">
        <v>4.673</v>
      </c>
      <c r="K107" s="47" t="s">
        <v>733</v>
      </c>
      <c r="L107" s="9" t="str">
        <f t="shared" si="34"/>
        <v>Yes</v>
      </c>
    </row>
    <row r="108" spans="1:12" x14ac:dyDescent="0.2">
      <c r="A108" s="2" t="s">
        <v>688</v>
      </c>
      <c r="B108" s="47" t="s">
        <v>217</v>
      </c>
      <c r="C108" s="13">
        <v>1.9181366672</v>
      </c>
      <c r="D108" s="11" t="str">
        <f t="shared" si="40"/>
        <v>N/A</v>
      </c>
      <c r="E108" s="13">
        <v>2.0622843125000001</v>
      </c>
      <c r="F108" s="11" t="str">
        <f t="shared" si="41"/>
        <v>N/A</v>
      </c>
      <c r="G108" s="13">
        <v>1.9980139026999999</v>
      </c>
      <c r="H108" s="11" t="str">
        <f t="shared" si="42"/>
        <v>N/A</v>
      </c>
      <c r="I108" s="12">
        <v>7.5149999999999997</v>
      </c>
      <c r="J108" s="12">
        <v>-3.12</v>
      </c>
      <c r="K108" s="47" t="s">
        <v>734</v>
      </c>
      <c r="L108" s="9" t="str">
        <f t="shared" ref="L108:L114" si="43">IF(J108="Div by 0", "N/A", IF(K108="N/A","N/A", IF(J108&gt;VALUE(MID(K108,1,2)), "No", IF(J108&lt;-1*VALUE(MID(K108,1,2)), "No", "Yes"))))</f>
        <v>Yes</v>
      </c>
    </row>
    <row r="109" spans="1:12" x14ac:dyDescent="0.2">
      <c r="A109" s="2" t="s">
        <v>687</v>
      </c>
      <c r="B109" s="47" t="s">
        <v>217</v>
      </c>
      <c r="C109" s="13">
        <v>1.901010447</v>
      </c>
      <c r="D109" s="11" t="str">
        <f t="shared" si="40"/>
        <v>N/A</v>
      </c>
      <c r="E109" s="13">
        <v>2.1787035881999999</v>
      </c>
      <c r="F109" s="11" t="str">
        <f t="shared" si="41"/>
        <v>N/A</v>
      </c>
      <c r="G109" s="13">
        <v>2.1330685204000002</v>
      </c>
      <c r="H109" s="11" t="str">
        <f t="shared" si="42"/>
        <v>N/A</v>
      </c>
      <c r="I109" s="12">
        <v>14.61</v>
      </c>
      <c r="J109" s="12">
        <v>-2.09</v>
      </c>
      <c r="K109" s="47" t="s">
        <v>734</v>
      </c>
      <c r="L109" s="9" t="str">
        <f t="shared" si="43"/>
        <v>Yes</v>
      </c>
    </row>
    <row r="110" spans="1:12" x14ac:dyDescent="0.2">
      <c r="A110" s="2" t="s">
        <v>686</v>
      </c>
      <c r="B110" s="47" t="s">
        <v>217</v>
      </c>
      <c r="C110" s="13">
        <v>96.180852885999997</v>
      </c>
      <c r="D110" s="11" t="str">
        <f t="shared" si="40"/>
        <v>N/A</v>
      </c>
      <c r="E110" s="13">
        <v>95.759012099000003</v>
      </c>
      <c r="F110" s="11" t="str">
        <f t="shared" si="41"/>
        <v>N/A</v>
      </c>
      <c r="G110" s="13">
        <v>95.868917577000005</v>
      </c>
      <c r="H110" s="11" t="str">
        <f t="shared" si="42"/>
        <v>N/A</v>
      </c>
      <c r="I110" s="12">
        <v>-0.439</v>
      </c>
      <c r="J110" s="12">
        <v>0.1148</v>
      </c>
      <c r="K110" s="47" t="s">
        <v>734</v>
      </c>
      <c r="L110" s="9" t="str">
        <f t="shared" si="43"/>
        <v>Yes</v>
      </c>
    </row>
    <row r="111" spans="1:12" ht="25.5" x14ac:dyDescent="0.2">
      <c r="A111" s="4" t="s">
        <v>972</v>
      </c>
      <c r="B111" s="47" t="s">
        <v>217</v>
      </c>
      <c r="C111" s="13">
        <v>43.290534246</v>
      </c>
      <c r="D111" s="11" t="str">
        <f t="shared" si="40"/>
        <v>N/A</v>
      </c>
      <c r="E111" s="13">
        <v>42.625078666</v>
      </c>
      <c r="F111" s="11" t="str">
        <f t="shared" si="41"/>
        <v>N/A</v>
      </c>
      <c r="G111" s="13">
        <v>41.652310688</v>
      </c>
      <c r="H111" s="11" t="str">
        <f t="shared" si="42"/>
        <v>N/A</v>
      </c>
      <c r="I111" s="12">
        <v>-1.54</v>
      </c>
      <c r="J111" s="12">
        <v>-2.2799999999999998</v>
      </c>
      <c r="K111" s="47" t="s">
        <v>734</v>
      </c>
      <c r="L111" s="9" t="str">
        <f t="shared" si="43"/>
        <v>Yes</v>
      </c>
    </row>
    <row r="112" spans="1:12" ht="25.5" x14ac:dyDescent="0.2">
      <c r="A112" s="4" t="s">
        <v>973</v>
      </c>
      <c r="B112" s="47" t="s">
        <v>217</v>
      </c>
      <c r="C112" s="13">
        <v>55.113613350000001</v>
      </c>
      <c r="D112" s="11" t="str">
        <f t="shared" si="40"/>
        <v>N/A</v>
      </c>
      <c r="E112" s="13">
        <v>55.781938326000002</v>
      </c>
      <c r="F112" s="11" t="str">
        <f t="shared" si="41"/>
        <v>N/A</v>
      </c>
      <c r="G112" s="13">
        <v>56.774773424999999</v>
      </c>
      <c r="H112" s="11" t="str">
        <f t="shared" si="42"/>
        <v>N/A</v>
      </c>
      <c r="I112" s="12">
        <v>1.2130000000000001</v>
      </c>
      <c r="J112" s="12">
        <v>1.78</v>
      </c>
      <c r="K112" s="47" t="s">
        <v>734</v>
      </c>
      <c r="L112" s="9" t="str">
        <f t="shared" si="43"/>
        <v>Yes</v>
      </c>
    </row>
    <row r="113" spans="1:12" ht="25.5" x14ac:dyDescent="0.2">
      <c r="A113" s="4" t="s">
        <v>974</v>
      </c>
      <c r="B113" s="47" t="s">
        <v>217</v>
      </c>
      <c r="C113" s="13">
        <v>0.53060067239999997</v>
      </c>
      <c r="D113" s="11" t="str">
        <f t="shared" si="40"/>
        <v>N/A</v>
      </c>
      <c r="E113" s="13">
        <v>0.53886091879999998</v>
      </c>
      <c r="F113" s="11" t="str">
        <f t="shared" si="41"/>
        <v>N/A</v>
      </c>
      <c r="G113" s="13">
        <v>0.5580106359</v>
      </c>
      <c r="H113" s="11" t="str">
        <f t="shared" si="42"/>
        <v>N/A</v>
      </c>
      <c r="I113" s="12">
        <v>1.5569999999999999</v>
      </c>
      <c r="J113" s="12">
        <v>3.5539999999999998</v>
      </c>
      <c r="K113" s="47" t="s">
        <v>734</v>
      </c>
      <c r="L113" s="9" t="str">
        <f t="shared" si="43"/>
        <v>Yes</v>
      </c>
    </row>
    <row r="114" spans="1:12" ht="25.5" x14ac:dyDescent="0.2">
      <c r="A114" s="4" t="s">
        <v>975</v>
      </c>
      <c r="B114" s="47" t="s">
        <v>217</v>
      </c>
      <c r="C114" s="13">
        <v>1.0652517315000001</v>
      </c>
      <c r="D114" s="11" t="str">
        <f t="shared" si="40"/>
        <v>N/A</v>
      </c>
      <c r="E114" s="13">
        <v>1.0541220894000001</v>
      </c>
      <c r="F114" s="11" t="str">
        <f t="shared" si="41"/>
        <v>N/A</v>
      </c>
      <c r="G114" s="13">
        <v>1.0149052505</v>
      </c>
      <c r="H114" s="11" t="str">
        <f t="shared" si="42"/>
        <v>N/A</v>
      </c>
      <c r="I114" s="12">
        <v>-1.04</v>
      </c>
      <c r="J114" s="12">
        <v>-3.72</v>
      </c>
      <c r="K114" s="47" t="s">
        <v>734</v>
      </c>
      <c r="L114" s="9" t="str">
        <f t="shared" si="43"/>
        <v>Yes</v>
      </c>
    </row>
    <row r="115" spans="1:12" x14ac:dyDescent="0.2">
      <c r="A115" s="2" t="s">
        <v>976</v>
      </c>
      <c r="B115" s="47" t="s">
        <v>290</v>
      </c>
      <c r="C115" s="13">
        <v>100</v>
      </c>
      <c r="D115" s="43" t="str">
        <f>IF($B115="N/A","N/A",IF(C115&gt;=99,"Yes","No"))</f>
        <v>Yes</v>
      </c>
      <c r="E115" s="13">
        <v>99.985713265000001</v>
      </c>
      <c r="F115" s="43" t="str">
        <f>IF($B115="N/A","N/A",IF(E115&gt;=99,"Yes","No"))</f>
        <v>Yes</v>
      </c>
      <c r="G115" s="13">
        <v>99.979101357999994</v>
      </c>
      <c r="H115" s="43" t="str">
        <f>IF($B115="N/A","N/A",IF(G115&gt;=99,"Yes","No"))</f>
        <v>Yes</v>
      </c>
      <c r="I115" s="12">
        <v>-1.4E-2</v>
      </c>
      <c r="J115" s="12">
        <v>-7.0000000000000001E-3</v>
      </c>
      <c r="K115" s="47" t="s">
        <v>733</v>
      </c>
      <c r="L115" s="9" t="str">
        <f t="shared" ref="L115:L149" si="44">IF(J115="Div by 0", "N/A", IF(K115="N/A","N/A", IF(J115&gt;VALUE(MID(K115,1,2)), "No", IF(J115&lt;-1*VALUE(MID(K115,1,2)), "No", "Yes"))))</f>
        <v>Yes</v>
      </c>
    </row>
    <row r="116" spans="1:12" x14ac:dyDescent="0.2">
      <c r="A116" s="2" t="s">
        <v>977</v>
      </c>
      <c r="B116" s="47" t="s">
        <v>217</v>
      </c>
      <c r="C116" s="13">
        <v>1.1930306411</v>
      </c>
      <c r="D116" s="43" t="str">
        <f>IF($B116="N/A","N/A",IF(C116&gt;10,"No",IF(C116&lt;-10,"No","Yes")))</f>
        <v>N/A</v>
      </c>
      <c r="E116" s="13">
        <v>1.1716029659</v>
      </c>
      <c r="F116" s="43" t="str">
        <f>IF($B116="N/A","N/A",IF(E116&gt;10,"No",IF(E116&lt;-10,"No","Yes")))</f>
        <v>N/A</v>
      </c>
      <c r="G116" s="13">
        <v>1.0404489128000001</v>
      </c>
      <c r="H116" s="43" t="str">
        <f>IF($B116="N/A","N/A",IF(G116&gt;10,"No",IF(G116&lt;-10,"No","Yes")))</f>
        <v>N/A</v>
      </c>
      <c r="I116" s="12">
        <v>-1.8</v>
      </c>
      <c r="J116" s="12">
        <v>-11.2</v>
      </c>
      <c r="K116" s="47" t="s">
        <v>733</v>
      </c>
      <c r="L116" s="9" t="str">
        <f t="shared" si="44"/>
        <v>No</v>
      </c>
    </row>
    <row r="117" spans="1:12" x14ac:dyDescent="0.2">
      <c r="A117" s="3" t="s">
        <v>978</v>
      </c>
      <c r="B117" s="47" t="s">
        <v>284</v>
      </c>
      <c r="C117" s="8">
        <v>99.998812662000006</v>
      </c>
      <c r="D117" s="43" t="str">
        <f>IF($B117="N/A","N/A",IF(C117&gt;=98,"Yes","No"))</f>
        <v>Yes</v>
      </c>
      <c r="E117" s="8">
        <v>99.995421979</v>
      </c>
      <c r="F117" s="43" t="str">
        <f>IF($B117="N/A","N/A",IF(E117&gt;=98,"Yes","No"))</f>
        <v>Yes</v>
      </c>
      <c r="G117" s="8">
        <v>99.992478860000006</v>
      </c>
      <c r="H117" s="43" t="str">
        <f>IF($B117="N/A","N/A",IF(G117&gt;=98,"Yes","No"))</f>
        <v>Yes</v>
      </c>
      <c r="I117" s="12">
        <v>-3.0000000000000001E-3</v>
      </c>
      <c r="J117" s="12">
        <v>-3.0000000000000001E-3</v>
      </c>
      <c r="K117" s="44" t="s">
        <v>733</v>
      </c>
      <c r="L117" s="9" t="str">
        <f t="shared" si="44"/>
        <v>Yes</v>
      </c>
    </row>
    <row r="118" spans="1:12" x14ac:dyDescent="0.2">
      <c r="A118" s="3" t="s">
        <v>979</v>
      </c>
      <c r="B118" s="47" t="s">
        <v>291</v>
      </c>
      <c r="C118" s="8">
        <v>92.008207502000005</v>
      </c>
      <c r="D118" s="43" t="str">
        <f>IF($B118="N/A","N/A",IF(C118&gt;=80,"Yes","No"))</f>
        <v>Yes</v>
      </c>
      <c r="E118" s="8">
        <v>92.060027606999995</v>
      </c>
      <c r="F118" s="43" t="str">
        <f>IF($B118="N/A","N/A",IF(E118&gt;=80,"Yes","No"))</f>
        <v>Yes</v>
      </c>
      <c r="G118" s="8">
        <v>92.235091791000002</v>
      </c>
      <c r="H118" s="43" t="str">
        <f>IF($B118="N/A","N/A",IF(G118&gt;=80,"Yes","No"))</f>
        <v>Yes</v>
      </c>
      <c r="I118" s="12">
        <v>5.6300000000000003E-2</v>
      </c>
      <c r="J118" s="12">
        <v>0.19020000000000001</v>
      </c>
      <c r="K118" s="44" t="s">
        <v>733</v>
      </c>
      <c r="L118" s="9" t="str">
        <f t="shared" si="44"/>
        <v>Yes</v>
      </c>
    </row>
    <row r="119" spans="1:12" ht="25.5" x14ac:dyDescent="0.2">
      <c r="A119" s="2" t="s">
        <v>980</v>
      </c>
      <c r="B119" s="47" t="s">
        <v>292</v>
      </c>
      <c r="C119" s="13">
        <v>99.980591137999994</v>
      </c>
      <c r="D119" s="43" t="str">
        <f>IF($B119="N/A","N/A",IF(C119&gt;=100,"Yes","No"))</f>
        <v>No</v>
      </c>
      <c r="E119" s="13">
        <v>99.983482385000002</v>
      </c>
      <c r="F119" s="43" t="str">
        <f t="shared" ref="F119:F120" si="45">IF($B119="N/A","N/A",IF(E119&gt;=100,"Yes","No"))</f>
        <v>No</v>
      </c>
      <c r="G119" s="13">
        <v>100</v>
      </c>
      <c r="H119" s="43" t="str">
        <f t="shared" ref="H119:H120" si="46">IF($B119="N/A","N/A",IF(G119&gt;=100,"Yes","No"))</f>
        <v>Yes</v>
      </c>
      <c r="I119" s="12">
        <v>2.8999999999999998E-3</v>
      </c>
      <c r="J119" s="12">
        <v>1.6500000000000001E-2</v>
      </c>
      <c r="K119" s="44" t="s">
        <v>732</v>
      </c>
      <c r="L119" s="9" t="str">
        <f t="shared" si="44"/>
        <v>Yes</v>
      </c>
    </row>
    <row r="120" spans="1:12" ht="25.5" x14ac:dyDescent="0.2">
      <c r="A120" s="3" t="s">
        <v>981</v>
      </c>
      <c r="B120" s="47" t="s">
        <v>292</v>
      </c>
      <c r="C120" s="13">
        <v>99.991571140000005</v>
      </c>
      <c r="D120" s="43" t="str">
        <f>IF($B120="N/A","N/A",IF(C120&gt;=100,"Yes","No"))</f>
        <v>No</v>
      </c>
      <c r="E120" s="13">
        <v>99.971978984000003</v>
      </c>
      <c r="F120" s="43" t="str">
        <f t="shared" si="45"/>
        <v>No</v>
      </c>
      <c r="G120" s="13">
        <v>100</v>
      </c>
      <c r="H120" s="43" t="str">
        <f t="shared" si="46"/>
        <v>Yes</v>
      </c>
      <c r="I120" s="12">
        <v>-0.02</v>
      </c>
      <c r="J120" s="12">
        <v>2.8000000000000001E-2</v>
      </c>
      <c r="K120" s="44" t="s">
        <v>732</v>
      </c>
      <c r="L120" s="9" t="str">
        <f t="shared" si="44"/>
        <v>Yes</v>
      </c>
    </row>
    <row r="121" spans="1:12" ht="25.5" x14ac:dyDescent="0.2">
      <c r="A121" s="2" t="s">
        <v>982</v>
      </c>
      <c r="B121" s="47" t="s">
        <v>217</v>
      </c>
      <c r="C121" s="13">
        <v>22.546880177999999</v>
      </c>
      <c r="D121" s="35" t="s">
        <v>735</v>
      </c>
      <c r="E121" s="13">
        <v>24.510053449000001</v>
      </c>
      <c r="F121" s="35" t="s">
        <v>735</v>
      </c>
      <c r="G121" s="13">
        <v>25.953697086999998</v>
      </c>
      <c r="H121" s="43" t="str">
        <f>IF($B121="N/A","N/A",IF(G121&lt;100,"No",IF(G121=100,"No","Yes")))</f>
        <v>N/A</v>
      </c>
      <c r="I121" s="12">
        <v>8.7070000000000007</v>
      </c>
      <c r="J121" s="12">
        <v>5.89</v>
      </c>
      <c r="K121" s="44" t="s">
        <v>732</v>
      </c>
      <c r="L121" s="9" t="str">
        <f t="shared" si="44"/>
        <v>Yes</v>
      </c>
    </row>
    <row r="122" spans="1:12" ht="25.5" x14ac:dyDescent="0.2">
      <c r="A122" s="2" t="s">
        <v>983</v>
      </c>
      <c r="B122" s="34" t="s">
        <v>217</v>
      </c>
      <c r="C122" s="13">
        <v>20.014678218</v>
      </c>
      <c r="D122" s="43" t="str">
        <f>IF($B122="N/A","N/A",IF(C122&gt;10,"No",IF(C122&lt;-10,"No","Yes")))</f>
        <v>N/A</v>
      </c>
      <c r="E122" s="13">
        <v>22.029097363999998</v>
      </c>
      <c r="F122" s="43" t="str">
        <f>IF($B122="N/A","N/A",IF(E122&gt;10,"No",IF(E122&lt;-10,"No","Yes")))</f>
        <v>N/A</v>
      </c>
      <c r="G122" s="13">
        <v>22.899435861000001</v>
      </c>
      <c r="H122" s="43" t="str">
        <f>IF($B122="N/A","N/A",IF(G122&gt;10,"No",IF(G122&lt;-10,"No","Yes")))</f>
        <v>N/A</v>
      </c>
      <c r="I122" s="12">
        <v>10.06</v>
      </c>
      <c r="J122" s="12">
        <v>3.9510000000000001</v>
      </c>
      <c r="K122" s="44" t="s">
        <v>732</v>
      </c>
      <c r="L122" s="9" t="str">
        <f>IF(J122="Div by 0", "N/A", IF(OR(J122="N/A",K122="N/A"),"N/A", IF(J122&gt;VALUE(MID(K122,1,2)), "No", IF(J122&lt;-1*VALUE(MID(K122,1,2)), "No", "Yes"))))</f>
        <v>Yes</v>
      </c>
    </row>
    <row r="123" spans="1:12" x14ac:dyDescent="0.2">
      <c r="A123" s="7" t="s">
        <v>100</v>
      </c>
      <c r="B123" s="34" t="s">
        <v>217</v>
      </c>
      <c r="C123" s="35">
        <v>13739</v>
      </c>
      <c r="D123" s="43" t="str">
        <f t="shared" ref="D123:D149" si="47">IF($B123="N/A","N/A",IF(C123&gt;10,"No",IF(C123&lt;-10,"No","Yes")))</f>
        <v>N/A</v>
      </c>
      <c r="E123" s="35">
        <v>13999</v>
      </c>
      <c r="F123" s="43" t="str">
        <f t="shared" ref="F123:F149" si="48">IF($B123="N/A","N/A",IF(E123&gt;10,"No",IF(E123&lt;-10,"No","Yes")))</f>
        <v>N/A</v>
      </c>
      <c r="G123" s="35">
        <v>14355</v>
      </c>
      <c r="H123" s="43" t="str">
        <f t="shared" ref="H123:H149" si="49">IF($B123="N/A","N/A",IF(G123&gt;10,"No",IF(G123&lt;-10,"No","Yes")))</f>
        <v>N/A</v>
      </c>
      <c r="I123" s="12">
        <v>1.8919999999999999</v>
      </c>
      <c r="J123" s="12">
        <v>2.5430000000000001</v>
      </c>
      <c r="K123" s="44" t="s">
        <v>733</v>
      </c>
      <c r="L123" s="9" t="str">
        <f t="shared" si="44"/>
        <v>Yes</v>
      </c>
    </row>
    <row r="124" spans="1:12" x14ac:dyDescent="0.2">
      <c r="A124" s="2" t="s">
        <v>984</v>
      </c>
      <c r="B124" s="34" t="s">
        <v>217</v>
      </c>
      <c r="C124" s="35">
        <v>2752</v>
      </c>
      <c r="D124" s="43" t="str">
        <f t="shared" si="47"/>
        <v>N/A</v>
      </c>
      <c r="E124" s="35">
        <v>2842</v>
      </c>
      <c r="F124" s="43" t="str">
        <f t="shared" si="48"/>
        <v>N/A</v>
      </c>
      <c r="G124" s="35">
        <v>2918</v>
      </c>
      <c r="H124" s="43" t="str">
        <f t="shared" si="49"/>
        <v>N/A</v>
      </c>
      <c r="I124" s="12">
        <v>3.27</v>
      </c>
      <c r="J124" s="12">
        <v>2.6739999999999999</v>
      </c>
      <c r="K124" s="44" t="s">
        <v>733</v>
      </c>
      <c r="L124" s="9" t="str">
        <f t="shared" si="44"/>
        <v>Yes</v>
      </c>
    </row>
    <row r="125" spans="1:12" x14ac:dyDescent="0.2">
      <c r="A125" s="2" t="s">
        <v>985</v>
      </c>
      <c r="B125" s="34" t="s">
        <v>217</v>
      </c>
      <c r="C125" s="35">
        <v>0</v>
      </c>
      <c r="D125" s="43" t="str">
        <f t="shared" si="47"/>
        <v>N/A</v>
      </c>
      <c r="E125" s="35">
        <v>0</v>
      </c>
      <c r="F125" s="43" t="str">
        <f t="shared" si="48"/>
        <v>N/A</v>
      </c>
      <c r="G125" s="35">
        <v>0</v>
      </c>
      <c r="H125" s="43" t="str">
        <f t="shared" si="49"/>
        <v>N/A</v>
      </c>
      <c r="I125" s="12" t="s">
        <v>1743</v>
      </c>
      <c r="J125" s="12" t="s">
        <v>1743</v>
      </c>
      <c r="K125" s="44" t="s">
        <v>733</v>
      </c>
      <c r="L125" s="9" t="str">
        <f t="shared" si="44"/>
        <v>N/A</v>
      </c>
    </row>
    <row r="126" spans="1:12" x14ac:dyDescent="0.2">
      <c r="A126" s="2" t="s">
        <v>986</v>
      </c>
      <c r="B126" s="34" t="s">
        <v>217</v>
      </c>
      <c r="C126" s="35">
        <v>7198</v>
      </c>
      <c r="D126" s="43" t="str">
        <f t="shared" si="47"/>
        <v>N/A</v>
      </c>
      <c r="E126" s="35">
        <v>7246</v>
      </c>
      <c r="F126" s="43" t="str">
        <f t="shared" si="48"/>
        <v>N/A</v>
      </c>
      <c r="G126" s="35">
        <v>7456</v>
      </c>
      <c r="H126" s="43" t="str">
        <f t="shared" si="49"/>
        <v>N/A</v>
      </c>
      <c r="I126" s="12">
        <v>0.66690000000000005</v>
      </c>
      <c r="J126" s="12">
        <v>2.8980000000000001</v>
      </c>
      <c r="K126" s="44" t="s">
        <v>733</v>
      </c>
      <c r="L126" s="9" t="str">
        <f t="shared" si="44"/>
        <v>Yes</v>
      </c>
    </row>
    <row r="127" spans="1:12" x14ac:dyDescent="0.2">
      <c r="A127" s="2" t="s">
        <v>987</v>
      </c>
      <c r="B127" s="34" t="s">
        <v>217</v>
      </c>
      <c r="C127" s="35">
        <v>3291</v>
      </c>
      <c r="D127" s="43" t="str">
        <f t="shared" si="47"/>
        <v>N/A</v>
      </c>
      <c r="E127" s="35">
        <v>3353</v>
      </c>
      <c r="F127" s="43" t="str">
        <f t="shared" si="48"/>
        <v>N/A</v>
      </c>
      <c r="G127" s="35">
        <v>3417</v>
      </c>
      <c r="H127" s="43" t="str">
        <f t="shared" si="49"/>
        <v>N/A</v>
      </c>
      <c r="I127" s="12">
        <v>1.8839999999999999</v>
      </c>
      <c r="J127" s="12">
        <v>1.909</v>
      </c>
      <c r="K127" s="44" t="s">
        <v>733</v>
      </c>
      <c r="L127" s="9" t="str">
        <f t="shared" si="44"/>
        <v>Yes</v>
      </c>
    </row>
    <row r="128" spans="1:12" x14ac:dyDescent="0.2">
      <c r="A128" s="2" t="s">
        <v>988</v>
      </c>
      <c r="B128" s="34" t="s">
        <v>217</v>
      </c>
      <c r="C128" s="35">
        <v>498</v>
      </c>
      <c r="D128" s="43" t="str">
        <f t="shared" si="47"/>
        <v>N/A</v>
      </c>
      <c r="E128" s="35">
        <v>558</v>
      </c>
      <c r="F128" s="43" t="str">
        <f t="shared" si="48"/>
        <v>N/A</v>
      </c>
      <c r="G128" s="35">
        <v>564</v>
      </c>
      <c r="H128" s="43" t="str">
        <f t="shared" si="49"/>
        <v>N/A</v>
      </c>
      <c r="I128" s="12">
        <v>12.05</v>
      </c>
      <c r="J128" s="12">
        <v>1.075</v>
      </c>
      <c r="K128" s="44" t="s">
        <v>733</v>
      </c>
      <c r="L128" s="9" t="str">
        <f t="shared" si="44"/>
        <v>Yes</v>
      </c>
    </row>
    <row r="129" spans="1:12" x14ac:dyDescent="0.2">
      <c r="A129" s="7" t="s">
        <v>101</v>
      </c>
      <c r="B129" s="34" t="s">
        <v>217</v>
      </c>
      <c r="C129" s="35">
        <v>23302</v>
      </c>
      <c r="D129" s="43" t="str">
        <f t="shared" si="47"/>
        <v>N/A</v>
      </c>
      <c r="E129" s="35">
        <v>24411</v>
      </c>
      <c r="F129" s="43" t="str">
        <f t="shared" si="48"/>
        <v>N/A</v>
      </c>
      <c r="G129" s="35">
        <v>25662</v>
      </c>
      <c r="H129" s="43" t="str">
        <f t="shared" si="49"/>
        <v>N/A</v>
      </c>
      <c r="I129" s="12">
        <v>4.7590000000000003</v>
      </c>
      <c r="J129" s="12">
        <v>5.125</v>
      </c>
      <c r="K129" s="44" t="s">
        <v>733</v>
      </c>
      <c r="L129" s="9" t="str">
        <f t="shared" si="44"/>
        <v>Yes</v>
      </c>
    </row>
    <row r="130" spans="1:12" x14ac:dyDescent="0.2">
      <c r="A130" s="2" t="s">
        <v>989</v>
      </c>
      <c r="B130" s="34" t="s">
        <v>217</v>
      </c>
      <c r="C130" s="35">
        <v>14442</v>
      </c>
      <c r="D130" s="43" t="str">
        <f t="shared" si="47"/>
        <v>N/A</v>
      </c>
      <c r="E130" s="35">
        <v>14673</v>
      </c>
      <c r="F130" s="43" t="str">
        <f t="shared" si="48"/>
        <v>N/A</v>
      </c>
      <c r="G130" s="35">
        <v>15165</v>
      </c>
      <c r="H130" s="43" t="str">
        <f t="shared" si="49"/>
        <v>N/A</v>
      </c>
      <c r="I130" s="12">
        <v>1.6</v>
      </c>
      <c r="J130" s="12">
        <v>3.3530000000000002</v>
      </c>
      <c r="K130" s="44" t="s">
        <v>733</v>
      </c>
      <c r="L130" s="9" t="str">
        <f t="shared" si="44"/>
        <v>Yes</v>
      </c>
    </row>
    <row r="131" spans="1:12" x14ac:dyDescent="0.2">
      <c r="A131" s="2" t="s">
        <v>990</v>
      </c>
      <c r="B131" s="34" t="s">
        <v>217</v>
      </c>
      <c r="C131" s="35">
        <v>0</v>
      </c>
      <c r="D131" s="43" t="str">
        <f t="shared" si="47"/>
        <v>N/A</v>
      </c>
      <c r="E131" s="35">
        <v>0</v>
      </c>
      <c r="F131" s="43" t="str">
        <f t="shared" si="48"/>
        <v>N/A</v>
      </c>
      <c r="G131" s="35">
        <v>0</v>
      </c>
      <c r="H131" s="43" t="str">
        <f t="shared" si="49"/>
        <v>N/A</v>
      </c>
      <c r="I131" s="12" t="s">
        <v>1743</v>
      </c>
      <c r="J131" s="12" t="s">
        <v>1743</v>
      </c>
      <c r="K131" s="44" t="s">
        <v>733</v>
      </c>
      <c r="L131" s="9" t="str">
        <f t="shared" si="44"/>
        <v>N/A</v>
      </c>
    </row>
    <row r="132" spans="1:12" x14ac:dyDescent="0.2">
      <c r="A132" s="2" t="s">
        <v>991</v>
      </c>
      <c r="B132" s="34" t="s">
        <v>217</v>
      </c>
      <c r="C132" s="35">
        <v>5755</v>
      </c>
      <c r="D132" s="43" t="str">
        <f t="shared" si="47"/>
        <v>N/A</v>
      </c>
      <c r="E132" s="35">
        <v>6247</v>
      </c>
      <c r="F132" s="43" t="str">
        <f t="shared" si="48"/>
        <v>N/A</v>
      </c>
      <c r="G132" s="35">
        <v>6831</v>
      </c>
      <c r="H132" s="43" t="str">
        <f t="shared" si="49"/>
        <v>N/A</v>
      </c>
      <c r="I132" s="12">
        <v>8.5489999999999995</v>
      </c>
      <c r="J132" s="12">
        <v>9.3480000000000008</v>
      </c>
      <c r="K132" s="44" t="s">
        <v>733</v>
      </c>
      <c r="L132" s="9" t="str">
        <f t="shared" si="44"/>
        <v>Yes</v>
      </c>
    </row>
    <row r="133" spans="1:12" x14ac:dyDescent="0.2">
      <c r="A133" s="2" t="s">
        <v>992</v>
      </c>
      <c r="B133" s="34" t="s">
        <v>217</v>
      </c>
      <c r="C133" s="35">
        <v>3105</v>
      </c>
      <c r="D133" s="43" t="str">
        <f t="shared" si="47"/>
        <v>N/A</v>
      </c>
      <c r="E133" s="35">
        <v>3491</v>
      </c>
      <c r="F133" s="43" t="str">
        <f t="shared" si="48"/>
        <v>N/A</v>
      </c>
      <c r="G133" s="35">
        <v>3666</v>
      </c>
      <c r="H133" s="43" t="str">
        <f t="shared" si="49"/>
        <v>N/A</v>
      </c>
      <c r="I133" s="12">
        <v>12.43</v>
      </c>
      <c r="J133" s="12">
        <v>5.0129999999999999</v>
      </c>
      <c r="K133" s="44" t="s">
        <v>733</v>
      </c>
      <c r="L133" s="9" t="str">
        <f t="shared" si="44"/>
        <v>Yes</v>
      </c>
    </row>
    <row r="134" spans="1:12" x14ac:dyDescent="0.2">
      <c r="A134" s="2" t="s">
        <v>993</v>
      </c>
      <c r="B134" s="34" t="s">
        <v>217</v>
      </c>
      <c r="C134" s="35">
        <v>0</v>
      </c>
      <c r="D134" s="43" t="str">
        <f t="shared" si="47"/>
        <v>N/A</v>
      </c>
      <c r="E134" s="35">
        <v>0</v>
      </c>
      <c r="F134" s="43" t="str">
        <f t="shared" si="48"/>
        <v>N/A</v>
      </c>
      <c r="G134" s="35">
        <v>0</v>
      </c>
      <c r="H134" s="43" t="str">
        <f t="shared" si="49"/>
        <v>N/A</v>
      </c>
      <c r="I134" s="12" t="s">
        <v>1743</v>
      </c>
      <c r="J134" s="12" t="s">
        <v>1743</v>
      </c>
      <c r="K134" s="44" t="s">
        <v>733</v>
      </c>
      <c r="L134" s="9" t="str">
        <f t="shared" si="44"/>
        <v>N/A</v>
      </c>
    </row>
    <row r="135" spans="1:12" x14ac:dyDescent="0.2">
      <c r="A135" s="7" t="s">
        <v>104</v>
      </c>
      <c r="B135" s="34" t="s">
        <v>217</v>
      </c>
      <c r="C135" s="35">
        <v>84222</v>
      </c>
      <c r="D135" s="43" t="str">
        <f t="shared" si="47"/>
        <v>N/A</v>
      </c>
      <c r="E135" s="35">
        <v>87374</v>
      </c>
      <c r="F135" s="43" t="str">
        <f t="shared" si="48"/>
        <v>N/A</v>
      </c>
      <c r="G135" s="35">
        <v>93071</v>
      </c>
      <c r="H135" s="43" t="str">
        <f t="shared" si="49"/>
        <v>N/A</v>
      </c>
      <c r="I135" s="12">
        <v>3.742</v>
      </c>
      <c r="J135" s="12">
        <v>6.52</v>
      </c>
      <c r="K135" s="44" t="s">
        <v>733</v>
      </c>
      <c r="L135" s="9" t="str">
        <f t="shared" si="44"/>
        <v>Yes</v>
      </c>
    </row>
    <row r="136" spans="1:12" x14ac:dyDescent="0.2">
      <c r="A136" s="2" t="s">
        <v>994</v>
      </c>
      <c r="B136" s="34" t="s">
        <v>217</v>
      </c>
      <c r="C136" s="35">
        <v>62532</v>
      </c>
      <c r="D136" s="43" t="str">
        <f t="shared" si="47"/>
        <v>N/A</v>
      </c>
      <c r="E136" s="35">
        <v>65481</v>
      </c>
      <c r="F136" s="43" t="str">
        <f t="shared" si="48"/>
        <v>N/A</v>
      </c>
      <c r="G136" s="35">
        <v>71799</v>
      </c>
      <c r="H136" s="43" t="str">
        <f t="shared" si="49"/>
        <v>N/A</v>
      </c>
      <c r="I136" s="12">
        <v>4.7160000000000002</v>
      </c>
      <c r="J136" s="12">
        <v>9.6489999999999991</v>
      </c>
      <c r="K136" s="44" t="s">
        <v>733</v>
      </c>
      <c r="L136" s="9" t="str">
        <f t="shared" si="44"/>
        <v>Yes</v>
      </c>
    </row>
    <row r="137" spans="1:12" x14ac:dyDescent="0.2">
      <c r="A137" s="2" t="s">
        <v>995</v>
      </c>
      <c r="B137" s="34" t="s">
        <v>217</v>
      </c>
      <c r="C137" s="35">
        <v>0</v>
      </c>
      <c r="D137" s="43" t="str">
        <f t="shared" si="47"/>
        <v>N/A</v>
      </c>
      <c r="E137" s="35">
        <v>0</v>
      </c>
      <c r="F137" s="43" t="str">
        <f t="shared" si="48"/>
        <v>N/A</v>
      </c>
      <c r="G137" s="35">
        <v>0</v>
      </c>
      <c r="H137" s="43" t="str">
        <f t="shared" si="49"/>
        <v>N/A</v>
      </c>
      <c r="I137" s="12" t="s">
        <v>1743</v>
      </c>
      <c r="J137" s="12" t="s">
        <v>1743</v>
      </c>
      <c r="K137" s="44" t="s">
        <v>733</v>
      </c>
      <c r="L137" s="9" t="str">
        <f t="shared" si="44"/>
        <v>N/A</v>
      </c>
    </row>
    <row r="138" spans="1:12" x14ac:dyDescent="0.2">
      <c r="A138" s="2" t="s">
        <v>996</v>
      </c>
      <c r="B138" s="34" t="s">
        <v>217</v>
      </c>
      <c r="C138" s="35">
        <v>0</v>
      </c>
      <c r="D138" s="43" t="str">
        <f t="shared" si="47"/>
        <v>N/A</v>
      </c>
      <c r="E138" s="35">
        <v>0</v>
      </c>
      <c r="F138" s="43" t="str">
        <f t="shared" si="48"/>
        <v>N/A</v>
      </c>
      <c r="G138" s="35">
        <v>0</v>
      </c>
      <c r="H138" s="43" t="str">
        <f t="shared" si="49"/>
        <v>N/A</v>
      </c>
      <c r="I138" s="12" t="s">
        <v>1743</v>
      </c>
      <c r="J138" s="12" t="s">
        <v>1743</v>
      </c>
      <c r="K138" s="44" t="s">
        <v>733</v>
      </c>
      <c r="L138" s="9" t="str">
        <f t="shared" si="44"/>
        <v>N/A</v>
      </c>
    </row>
    <row r="139" spans="1:12" x14ac:dyDescent="0.2">
      <c r="A139" s="2" t="s">
        <v>997</v>
      </c>
      <c r="B139" s="34" t="s">
        <v>217</v>
      </c>
      <c r="C139" s="35">
        <v>7620</v>
      </c>
      <c r="D139" s="43" t="str">
        <f t="shared" si="47"/>
        <v>N/A</v>
      </c>
      <c r="E139" s="35">
        <v>8036</v>
      </c>
      <c r="F139" s="43" t="str">
        <f t="shared" si="48"/>
        <v>N/A</v>
      </c>
      <c r="G139" s="35">
        <v>7797</v>
      </c>
      <c r="H139" s="43" t="str">
        <f t="shared" si="49"/>
        <v>N/A</v>
      </c>
      <c r="I139" s="12">
        <v>5.4589999999999996</v>
      </c>
      <c r="J139" s="12">
        <v>-2.97</v>
      </c>
      <c r="K139" s="44" t="s">
        <v>733</v>
      </c>
      <c r="L139" s="9" t="str">
        <f t="shared" si="44"/>
        <v>Yes</v>
      </c>
    </row>
    <row r="140" spans="1:12" x14ac:dyDescent="0.2">
      <c r="A140" s="2" t="s">
        <v>998</v>
      </c>
      <c r="B140" s="34" t="s">
        <v>217</v>
      </c>
      <c r="C140" s="35">
        <v>11780</v>
      </c>
      <c r="D140" s="43" t="str">
        <f t="shared" si="47"/>
        <v>N/A</v>
      </c>
      <c r="E140" s="35">
        <v>11789</v>
      </c>
      <c r="F140" s="43" t="str">
        <f t="shared" si="48"/>
        <v>N/A</v>
      </c>
      <c r="G140" s="35">
        <v>11420</v>
      </c>
      <c r="H140" s="43" t="str">
        <f t="shared" si="49"/>
        <v>N/A</v>
      </c>
      <c r="I140" s="12">
        <v>7.6399999999999996E-2</v>
      </c>
      <c r="J140" s="12">
        <v>-3.13</v>
      </c>
      <c r="K140" s="44" t="s">
        <v>733</v>
      </c>
      <c r="L140" s="9" t="str">
        <f t="shared" si="44"/>
        <v>Yes</v>
      </c>
    </row>
    <row r="141" spans="1:12" x14ac:dyDescent="0.2">
      <c r="A141" s="2" t="s">
        <v>999</v>
      </c>
      <c r="B141" s="34" t="s">
        <v>217</v>
      </c>
      <c r="C141" s="35">
        <v>2206</v>
      </c>
      <c r="D141" s="43" t="str">
        <f t="shared" si="47"/>
        <v>N/A</v>
      </c>
      <c r="E141" s="35">
        <v>2015</v>
      </c>
      <c r="F141" s="43" t="str">
        <f t="shared" si="48"/>
        <v>N/A</v>
      </c>
      <c r="G141" s="35">
        <v>1995</v>
      </c>
      <c r="H141" s="43" t="str">
        <f t="shared" si="49"/>
        <v>N/A</v>
      </c>
      <c r="I141" s="12">
        <v>-8.66</v>
      </c>
      <c r="J141" s="12">
        <v>-0.99299999999999999</v>
      </c>
      <c r="K141" s="44" t="s">
        <v>733</v>
      </c>
      <c r="L141" s="9" t="str">
        <f t="shared" si="44"/>
        <v>Yes</v>
      </c>
    </row>
    <row r="142" spans="1:12" x14ac:dyDescent="0.2">
      <c r="A142" s="2" t="s">
        <v>1000</v>
      </c>
      <c r="B142" s="34" t="s">
        <v>217</v>
      </c>
      <c r="C142" s="35">
        <v>84</v>
      </c>
      <c r="D142" s="43" t="str">
        <f t="shared" si="47"/>
        <v>N/A</v>
      </c>
      <c r="E142" s="35">
        <v>53</v>
      </c>
      <c r="F142" s="43" t="str">
        <f t="shared" si="48"/>
        <v>N/A</v>
      </c>
      <c r="G142" s="35">
        <v>60</v>
      </c>
      <c r="H142" s="43" t="str">
        <f t="shared" si="49"/>
        <v>N/A</v>
      </c>
      <c r="I142" s="12">
        <v>-36.9</v>
      </c>
      <c r="J142" s="12">
        <v>13.21</v>
      </c>
      <c r="K142" s="44" t="s">
        <v>733</v>
      </c>
      <c r="L142" s="9" t="str">
        <f t="shared" si="44"/>
        <v>No</v>
      </c>
    </row>
    <row r="143" spans="1:12" x14ac:dyDescent="0.2">
      <c r="A143" s="7" t="s">
        <v>105</v>
      </c>
      <c r="B143" s="34" t="s">
        <v>217</v>
      </c>
      <c r="C143" s="35">
        <v>76028</v>
      </c>
      <c r="D143" s="43" t="str">
        <f t="shared" si="47"/>
        <v>N/A</v>
      </c>
      <c r="E143" s="35">
        <v>84761</v>
      </c>
      <c r="F143" s="43" t="str">
        <f t="shared" si="48"/>
        <v>N/A</v>
      </c>
      <c r="G143" s="35">
        <v>96524</v>
      </c>
      <c r="H143" s="43" t="str">
        <f t="shared" si="49"/>
        <v>N/A</v>
      </c>
      <c r="I143" s="12">
        <v>11.49</v>
      </c>
      <c r="J143" s="12">
        <v>13.88</v>
      </c>
      <c r="K143" s="44" t="s">
        <v>733</v>
      </c>
      <c r="L143" s="9" t="str">
        <f t="shared" si="44"/>
        <v>No</v>
      </c>
    </row>
    <row r="144" spans="1:12" x14ac:dyDescent="0.2">
      <c r="A144" s="2" t="s">
        <v>1001</v>
      </c>
      <c r="B144" s="34" t="s">
        <v>217</v>
      </c>
      <c r="C144" s="35">
        <v>29542</v>
      </c>
      <c r="D144" s="43" t="str">
        <f t="shared" si="47"/>
        <v>N/A</v>
      </c>
      <c r="E144" s="35">
        <v>31764</v>
      </c>
      <c r="F144" s="43" t="str">
        <f t="shared" si="48"/>
        <v>N/A</v>
      </c>
      <c r="G144" s="35">
        <v>35626</v>
      </c>
      <c r="H144" s="43" t="str">
        <f t="shared" si="49"/>
        <v>N/A</v>
      </c>
      <c r="I144" s="12">
        <v>7.5209999999999999</v>
      </c>
      <c r="J144" s="12">
        <v>12.16</v>
      </c>
      <c r="K144" s="44" t="s">
        <v>733</v>
      </c>
      <c r="L144" s="9" t="str">
        <f t="shared" si="44"/>
        <v>No</v>
      </c>
    </row>
    <row r="145" spans="1:12" x14ac:dyDescent="0.2">
      <c r="A145" s="2" t="s">
        <v>1002</v>
      </c>
      <c r="B145" s="34" t="s">
        <v>217</v>
      </c>
      <c r="C145" s="35">
        <v>0</v>
      </c>
      <c r="D145" s="43" t="str">
        <f t="shared" si="47"/>
        <v>N/A</v>
      </c>
      <c r="E145" s="35">
        <v>0</v>
      </c>
      <c r="F145" s="43" t="str">
        <f t="shared" si="48"/>
        <v>N/A</v>
      </c>
      <c r="G145" s="35">
        <v>0</v>
      </c>
      <c r="H145" s="43" t="str">
        <f t="shared" si="49"/>
        <v>N/A</v>
      </c>
      <c r="I145" s="12" t="s">
        <v>1743</v>
      </c>
      <c r="J145" s="12" t="s">
        <v>1743</v>
      </c>
      <c r="K145" s="44" t="s">
        <v>733</v>
      </c>
      <c r="L145" s="9" t="str">
        <f t="shared" si="44"/>
        <v>N/A</v>
      </c>
    </row>
    <row r="146" spans="1:12" x14ac:dyDescent="0.2">
      <c r="A146" s="2" t="s">
        <v>1003</v>
      </c>
      <c r="B146" s="34" t="s">
        <v>217</v>
      </c>
      <c r="C146" s="35">
        <v>0</v>
      </c>
      <c r="D146" s="43" t="str">
        <f t="shared" si="47"/>
        <v>N/A</v>
      </c>
      <c r="E146" s="35">
        <v>0</v>
      </c>
      <c r="F146" s="43" t="str">
        <f t="shared" si="48"/>
        <v>N/A</v>
      </c>
      <c r="G146" s="35">
        <v>0</v>
      </c>
      <c r="H146" s="43" t="str">
        <f t="shared" si="49"/>
        <v>N/A</v>
      </c>
      <c r="I146" s="12" t="s">
        <v>1743</v>
      </c>
      <c r="J146" s="12" t="s">
        <v>1743</v>
      </c>
      <c r="K146" s="44" t="s">
        <v>733</v>
      </c>
      <c r="L146" s="9" t="str">
        <f t="shared" si="44"/>
        <v>N/A</v>
      </c>
    </row>
    <row r="147" spans="1:12" x14ac:dyDescent="0.2">
      <c r="A147" s="2" t="s">
        <v>1004</v>
      </c>
      <c r="B147" s="34" t="s">
        <v>217</v>
      </c>
      <c r="C147" s="35">
        <v>421</v>
      </c>
      <c r="D147" s="43" t="str">
        <f t="shared" si="47"/>
        <v>N/A</v>
      </c>
      <c r="E147" s="35">
        <v>369</v>
      </c>
      <c r="F147" s="43" t="str">
        <f t="shared" si="48"/>
        <v>N/A</v>
      </c>
      <c r="G147" s="35">
        <v>425</v>
      </c>
      <c r="H147" s="43" t="str">
        <f t="shared" si="49"/>
        <v>N/A</v>
      </c>
      <c r="I147" s="12">
        <v>-12.4</v>
      </c>
      <c r="J147" s="12">
        <v>15.18</v>
      </c>
      <c r="K147" s="44" t="s">
        <v>733</v>
      </c>
      <c r="L147" s="9" t="str">
        <f t="shared" si="44"/>
        <v>No</v>
      </c>
    </row>
    <row r="148" spans="1:12" x14ac:dyDescent="0.2">
      <c r="A148" s="2" t="s">
        <v>1005</v>
      </c>
      <c r="B148" s="34" t="s">
        <v>217</v>
      </c>
      <c r="C148" s="35">
        <v>10581</v>
      </c>
      <c r="D148" s="43" t="str">
        <f t="shared" si="47"/>
        <v>N/A</v>
      </c>
      <c r="E148" s="35">
        <v>10860</v>
      </c>
      <c r="F148" s="43" t="str">
        <f t="shared" si="48"/>
        <v>N/A</v>
      </c>
      <c r="G148" s="35">
        <v>11704</v>
      </c>
      <c r="H148" s="43" t="str">
        <f t="shared" si="49"/>
        <v>N/A</v>
      </c>
      <c r="I148" s="12">
        <v>2.637</v>
      </c>
      <c r="J148" s="12">
        <v>7.7720000000000002</v>
      </c>
      <c r="K148" s="44" t="s">
        <v>733</v>
      </c>
      <c r="L148" s="9" t="str">
        <f t="shared" si="44"/>
        <v>Yes</v>
      </c>
    </row>
    <row r="149" spans="1:12" x14ac:dyDescent="0.2">
      <c r="A149" s="2" t="s">
        <v>1006</v>
      </c>
      <c r="B149" s="34" t="s">
        <v>217</v>
      </c>
      <c r="C149" s="35">
        <v>35484</v>
      </c>
      <c r="D149" s="43" t="str">
        <f t="shared" si="47"/>
        <v>N/A</v>
      </c>
      <c r="E149" s="35">
        <v>41768</v>
      </c>
      <c r="F149" s="43" t="str">
        <f t="shared" si="48"/>
        <v>N/A</v>
      </c>
      <c r="G149" s="35">
        <v>48769</v>
      </c>
      <c r="H149" s="43" t="str">
        <f t="shared" si="49"/>
        <v>N/A</v>
      </c>
      <c r="I149" s="12">
        <v>17.71</v>
      </c>
      <c r="J149" s="12">
        <v>16.760000000000002</v>
      </c>
      <c r="K149" s="44" t="s">
        <v>733</v>
      </c>
      <c r="L149" s="9" t="str">
        <f t="shared" si="44"/>
        <v>No</v>
      </c>
    </row>
    <row r="150" spans="1:12" ht="25.5" x14ac:dyDescent="0.2">
      <c r="A150" s="16" t="s">
        <v>1007</v>
      </c>
      <c r="B150" s="1" t="s">
        <v>217</v>
      </c>
      <c r="C150" s="1">
        <v>3985</v>
      </c>
      <c r="D150" s="11" t="str">
        <f t="shared" ref="D150:D155" si="50">IF($B150="N/A","N/A",IF(C150&gt;10,"No",IF(C150&lt;-10,"No","Yes")))</f>
        <v>N/A</v>
      </c>
      <c r="E150" s="1">
        <v>4092</v>
      </c>
      <c r="F150" s="11" t="str">
        <f t="shared" ref="F150:F155" si="51">IF($B150="N/A","N/A",IF(E150&gt;10,"No",IF(E150&lt;-10,"No","Yes")))</f>
        <v>N/A</v>
      </c>
      <c r="G150" s="1">
        <v>4278</v>
      </c>
      <c r="H150" s="11" t="str">
        <f t="shared" ref="H150:H155" si="52">IF($B150="N/A","N/A",IF(G150&gt;10,"No",IF(G150&lt;-10,"No","Yes")))</f>
        <v>N/A</v>
      </c>
      <c r="I150" s="56">
        <v>2.6850000000000001</v>
      </c>
      <c r="J150" s="56">
        <v>4.5449999999999999</v>
      </c>
      <c r="K150" s="44" t="s">
        <v>732</v>
      </c>
      <c r="L150" s="9" t="str">
        <f t="shared" ref="L150:L155" si="53">IF(J150="Div by 0", "N/A", IF(K150="N/A","N/A", IF(J150&gt;VALUE(MID(K150,1,2)), "No", IF(J150&lt;-1*VALUE(MID(K150,1,2)), "No", "Yes"))))</f>
        <v>Yes</v>
      </c>
    </row>
    <row r="151" spans="1:12" x14ac:dyDescent="0.2">
      <c r="A151" s="6" t="s">
        <v>330</v>
      </c>
      <c r="B151" s="47" t="s">
        <v>217</v>
      </c>
      <c r="C151" s="13">
        <v>2.0198589899999999</v>
      </c>
      <c r="D151" s="11" t="str">
        <f t="shared" si="50"/>
        <v>N/A</v>
      </c>
      <c r="E151" s="13">
        <v>1.9435275118999999</v>
      </c>
      <c r="F151" s="11" t="str">
        <f t="shared" si="51"/>
        <v>N/A</v>
      </c>
      <c r="G151" s="13">
        <v>1.8631430413000001</v>
      </c>
      <c r="H151" s="11" t="str">
        <f t="shared" si="52"/>
        <v>N/A</v>
      </c>
      <c r="I151" s="56">
        <v>-3.78</v>
      </c>
      <c r="J151" s="56">
        <v>-4.1399999999999997</v>
      </c>
      <c r="K151" s="44" t="s">
        <v>732</v>
      </c>
      <c r="L151" s="9" t="str">
        <f t="shared" si="53"/>
        <v>Yes</v>
      </c>
    </row>
    <row r="152" spans="1:12" x14ac:dyDescent="0.2">
      <c r="A152" s="2" t="s">
        <v>331</v>
      </c>
      <c r="B152" s="47" t="s">
        <v>217</v>
      </c>
      <c r="C152" s="13">
        <v>21.835650338000001</v>
      </c>
      <c r="D152" s="11" t="str">
        <f t="shared" si="50"/>
        <v>N/A</v>
      </c>
      <c r="E152" s="13">
        <v>21.801557253999999</v>
      </c>
      <c r="F152" s="11" t="str">
        <f t="shared" si="51"/>
        <v>N/A</v>
      </c>
      <c r="G152" s="13">
        <v>22.034134448</v>
      </c>
      <c r="H152" s="11" t="str">
        <f t="shared" si="52"/>
        <v>N/A</v>
      </c>
      <c r="I152" s="56">
        <v>-0.156</v>
      </c>
      <c r="J152" s="56">
        <v>1.0669999999999999</v>
      </c>
      <c r="K152" s="44" t="s">
        <v>732</v>
      </c>
      <c r="L152" s="9" t="str">
        <f t="shared" si="53"/>
        <v>Yes</v>
      </c>
    </row>
    <row r="153" spans="1:12" x14ac:dyDescent="0.2">
      <c r="A153" s="2" t="s">
        <v>332</v>
      </c>
      <c r="B153" s="47" t="s">
        <v>217</v>
      </c>
      <c r="C153" s="13">
        <v>3.4760964724000001</v>
      </c>
      <c r="D153" s="11" t="str">
        <f t="shared" si="50"/>
        <v>N/A</v>
      </c>
      <c r="E153" s="13">
        <v>3.5639670639999999</v>
      </c>
      <c r="F153" s="11" t="str">
        <f t="shared" si="51"/>
        <v>N/A</v>
      </c>
      <c r="G153" s="13">
        <v>3.7019717871000002</v>
      </c>
      <c r="H153" s="11" t="str">
        <f t="shared" si="52"/>
        <v>N/A</v>
      </c>
      <c r="I153" s="56">
        <v>2.528</v>
      </c>
      <c r="J153" s="56">
        <v>3.8719999999999999</v>
      </c>
      <c r="K153" s="44" t="s">
        <v>732</v>
      </c>
      <c r="L153" s="9" t="str">
        <f t="shared" si="53"/>
        <v>Yes</v>
      </c>
    </row>
    <row r="154" spans="1:12" x14ac:dyDescent="0.2">
      <c r="A154" s="2" t="s">
        <v>333</v>
      </c>
      <c r="B154" s="47" t="s">
        <v>217</v>
      </c>
      <c r="C154" s="13">
        <v>2.37467645E-2</v>
      </c>
      <c r="D154" s="11" t="str">
        <f t="shared" si="50"/>
        <v>N/A</v>
      </c>
      <c r="E154" s="13">
        <v>3.5479662100000003E-2</v>
      </c>
      <c r="F154" s="11" t="str">
        <f t="shared" si="51"/>
        <v>N/A</v>
      </c>
      <c r="G154" s="13">
        <v>1.9340073700000002E-2</v>
      </c>
      <c r="H154" s="11" t="str">
        <f t="shared" si="52"/>
        <v>N/A</v>
      </c>
      <c r="I154" s="56">
        <v>49.41</v>
      </c>
      <c r="J154" s="56">
        <v>-45.5</v>
      </c>
      <c r="K154" s="44" t="s">
        <v>732</v>
      </c>
      <c r="L154" s="9" t="str">
        <f t="shared" si="53"/>
        <v>No</v>
      </c>
    </row>
    <row r="155" spans="1:12" x14ac:dyDescent="0.2">
      <c r="A155" s="2" t="s">
        <v>334</v>
      </c>
      <c r="B155" s="47" t="s">
        <v>217</v>
      </c>
      <c r="C155" s="13">
        <v>0.2038722576</v>
      </c>
      <c r="D155" s="11" t="str">
        <f t="shared" si="50"/>
        <v>N/A</v>
      </c>
      <c r="E155" s="13">
        <v>0.16399051449999999</v>
      </c>
      <c r="F155" s="11" t="str">
        <f t="shared" si="51"/>
        <v>N/A</v>
      </c>
      <c r="G155" s="13">
        <v>0.1522937301</v>
      </c>
      <c r="H155" s="11" t="str">
        <f t="shared" si="52"/>
        <v>N/A</v>
      </c>
      <c r="I155" s="56">
        <v>-19.600000000000001</v>
      </c>
      <c r="J155" s="56">
        <v>-7.13</v>
      </c>
      <c r="K155" s="44" t="s">
        <v>732</v>
      </c>
      <c r="L155" s="9" t="str">
        <f t="shared" si="53"/>
        <v>Yes</v>
      </c>
    </row>
    <row r="156" spans="1:12" x14ac:dyDescent="0.2">
      <c r="A156" s="16" t="s">
        <v>1008</v>
      </c>
      <c r="B156" s="34" t="s">
        <v>217</v>
      </c>
      <c r="C156" s="35">
        <v>3461</v>
      </c>
      <c r="D156" s="43" t="str">
        <f t="shared" ref="D156:D162" si="54">IF($B156="N/A","N/A",IF(C156&gt;10,"No",IF(C156&lt;-10,"No","Yes")))</f>
        <v>N/A</v>
      </c>
      <c r="E156" s="35">
        <v>4207</v>
      </c>
      <c r="F156" s="43" t="str">
        <f t="shared" ref="F156:F162" si="55">IF($B156="N/A","N/A",IF(E156&gt;10,"No",IF(E156&lt;-10,"No","Yes")))</f>
        <v>N/A</v>
      </c>
      <c r="G156" s="35">
        <v>3860</v>
      </c>
      <c r="H156" s="43" t="str">
        <f t="shared" ref="H156:H162" si="56">IF($B156="N/A","N/A",IF(G156&gt;10,"No",IF(G156&lt;-10,"No","Yes")))</f>
        <v>N/A</v>
      </c>
      <c r="I156" s="12">
        <v>21.55</v>
      </c>
      <c r="J156" s="12">
        <v>-8.25</v>
      </c>
      <c r="K156" s="44" t="s">
        <v>732</v>
      </c>
      <c r="L156" s="9" t="str">
        <f t="shared" ref="L156:L163" si="57">IF(J156="Div by 0", "N/A", IF(K156="N/A","N/A", IF(J156&gt;VALUE(MID(K156,1,2)), "No", IF(J156&lt;-1*VALUE(MID(K156,1,2)), "No", "Yes"))))</f>
        <v>Yes</v>
      </c>
    </row>
    <row r="157" spans="1:12" x14ac:dyDescent="0.2">
      <c r="A157" s="6" t="s">
        <v>1009</v>
      </c>
      <c r="B157" s="34" t="s">
        <v>217</v>
      </c>
      <c r="C157" s="8">
        <v>1.7542614716</v>
      </c>
      <c r="D157" s="43" t="str">
        <f t="shared" si="54"/>
        <v>N/A</v>
      </c>
      <c r="E157" s="8">
        <v>1.9981476644</v>
      </c>
      <c r="F157" s="43" t="str">
        <f t="shared" si="55"/>
        <v>N/A</v>
      </c>
      <c r="G157" s="8">
        <v>1.6810968068000001</v>
      </c>
      <c r="H157" s="43" t="str">
        <f t="shared" si="56"/>
        <v>N/A</v>
      </c>
      <c r="I157" s="12">
        <v>13.9</v>
      </c>
      <c r="J157" s="12">
        <v>-15.9</v>
      </c>
      <c r="K157" s="44" t="s">
        <v>732</v>
      </c>
      <c r="L157" s="9" t="str">
        <f t="shared" si="57"/>
        <v>Yes</v>
      </c>
    </row>
    <row r="158" spans="1:12" x14ac:dyDescent="0.2">
      <c r="A158" s="16" t="s">
        <v>1010</v>
      </c>
      <c r="B158" s="34" t="s">
        <v>217</v>
      </c>
      <c r="C158" s="8">
        <v>7.1111434602000001</v>
      </c>
      <c r="D158" s="43" t="str">
        <f t="shared" si="54"/>
        <v>N/A</v>
      </c>
      <c r="E158" s="8">
        <v>7.3719551396999998</v>
      </c>
      <c r="F158" s="43" t="str">
        <f t="shared" si="55"/>
        <v>N/A</v>
      </c>
      <c r="G158" s="8">
        <v>7.3284569835999998</v>
      </c>
      <c r="H158" s="43" t="str">
        <f t="shared" si="56"/>
        <v>N/A</v>
      </c>
      <c r="I158" s="12">
        <v>3.6680000000000001</v>
      </c>
      <c r="J158" s="12">
        <v>-0.59</v>
      </c>
      <c r="K158" s="44" t="s">
        <v>732</v>
      </c>
      <c r="L158" s="9" t="str">
        <f t="shared" si="57"/>
        <v>Yes</v>
      </c>
    </row>
    <row r="159" spans="1:12" x14ac:dyDescent="0.2">
      <c r="A159" s="16" t="s">
        <v>1011</v>
      </c>
      <c r="B159" s="34" t="s">
        <v>217</v>
      </c>
      <c r="C159" s="8">
        <v>9.2867565015999993</v>
      </c>
      <c r="D159" s="43" t="str">
        <f t="shared" si="54"/>
        <v>N/A</v>
      </c>
      <c r="E159" s="8">
        <v>9.0614886730999995</v>
      </c>
      <c r="F159" s="43" t="str">
        <f t="shared" si="55"/>
        <v>N/A</v>
      </c>
      <c r="G159" s="8">
        <v>8.3469721767999996</v>
      </c>
      <c r="H159" s="43" t="str">
        <f t="shared" si="56"/>
        <v>N/A</v>
      </c>
      <c r="I159" s="12">
        <v>-2.4300000000000002</v>
      </c>
      <c r="J159" s="12">
        <v>-7.89</v>
      </c>
      <c r="K159" s="44" t="s">
        <v>732</v>
      </c>
      <c r="L159" s="9" t="str">
        <f t="shared" si="57"/>
        <v>Yes</v>
      </c>
    </row>
    <row r="160" spans="1:12" x14ac:dyDescent="0.2">
      <c r="A160" s="16" t="s">
        <v>1012</v>
      </c>
      <c r="B160" s="34" t="s">
        <v>217</v>
      </c>
      <c r="C160" s="8">
        <v>0.1947234689</v>
      </c>
      <c r="D160" s="43" t="str">
        <f t="shared" si="54"/>
        <v>N/A</v>
      </c>
      <c r="E160" s="8">
        <v>0.8274772816</v>
      </c>
      <c r="F160" s="43" t="str">
        <f t="shared" si="55"/>
        <v>N/A</v>
      </c>
      <c r="G160" s="8">
        <v>0.52970312990000001</v>
      </c>
      <c r="H160" s="43" t="str">
        <f t="shared" si="56"/>
        <v>N/A</v>
      </c>
      <c r="I160" s="12">
        <v>324.89999999999998</v>
      </c>
      <c r="J160" s="12">
        <v>-36</v>
      </c>
      <c r="K160" s="44" t="s">
        <v>732</v>
      </c>
      <c r="L160" s="9" t="str">
        <f t="shared" si="57"/>
        <v>No</v>
      </c>
    </row>
    <row r="161" spans="1:12" x14ac:dyDescent="0.2">
      <c r="A161" s="16" t="s">
        <v>1013</v>
      </c>
      <c r="B161" s="34" t="s">
        <v>217</v>
      </c>
      <c r="C161" s="8">
        <v>0.2051875625</v>
      </c>
      <c r="D161" s="43" t="str">
        <f t="shared" si="54"/>
        <v>N/A</v>
      </c>
      <c r="E161" s="8">
        <v>0.28314908979999998</v>
      </c>
      <c r="F161" s="43" t="str">
        <f t="shared" si="55"/>
        <v>N/A</v>
      </c>
      <c r="G161" s="8">
        <v>0.17923003609999999</v>
      </c>
      <c r="H161" s="43" t="str">
        <f t="shared" si="56"/>
        <v>N/A</v>
      </c>
      <c r="I161" s="12">
        <v>38</v>
      </c>
      <c r="J161" s="12">
        <v>-36.700000000000003</v>
      </c>
      <c r="K161" s="44" t="s">
        <v>732</v>
      </c>
      <c r="L161" s="9" t="str">
        <f t="shared" si="57"/>
        <v>No</v>
      </c>
    </row>
    <row r="162" spans="1:12" x14ac:dyDescent="0.2">
      <c r="A162" s="2" t="s">
        <v>1014</v>
      </c>
      <c r="B162" s="34" t="s">
        <v>217</v>
      </c>
      <c r="C162" s="35">
        <v>263</v>
      </c>
      <c r="D162" s="43" t="str">
        <f t="shared" si="54"/>
        <v>N/A</v>
      </c>
      <c r="E162" s="35">
        <v>306</v>
      </c>
      <c r="F162" s="43" t="str">
        <f t="shared" si="55"/>
        <v>N/A</v>
      </c>
      <c r="G162" s="35">
        <v>320</v>
      </c>
      <c r="H162" s="43" t="str">
        <f t="shared" si="56"/>
        <v>N/A</v>
      </c>
      <c r="I162" s="12">
        <v>16.350000000000001</v>
      </c>
      <c r="J162" s="12">
        <v>4.5750000000000002</v>
      </c>
      <c r="K162" s="44" t="s">
        <v>732</v>
      </c>
      <c r="L162" s="9" t="str">
        <f t="shared" si="57"/>
        <v>Yes</v>
      </c>
    </row>
    <row r="163" spans="1:12" ht="25.5" x14ac:dyDescent="0.2">
      <c r="A163" s="16" t="s">
        <v>1015</v>
      </c>
      <c r="B163" s="34" t="s">
        <v>217</v>
      </c>
      <c r="C163" s="35">
        <v>3582</v>
      </c>
      <c r="D163" s="43" t="str">
        <f>IF($B163="N/A","N/A",IF(C163&gt;10,"No",IF(C163&lt;-10,"No","Yes")))</f>
        <v>N/A</v>
      </c>
      <c r="E163" s="35">
        <v>4317</v>
      </c>
      <c r="F163" s="43" t="str">
        <f>IF($B163="N/A","N/A",IF(E163&gt;10,"No",IF(E163&lt;-10,"No","Yes")))</f>
        <v>N/A</v>
      </c>
      <c r="G163" s="35">
        <v>4037</v>
      </c>
      <c r="H163" s="43" t="str">
        <f>IF($B163="N/A","N/A",IF(G163&gt;10,"No",IF(G163&lt;-10,"No","Yes")))</f>
        <v>N/A</v>
      </c>
      <c r="I163" s="12">
        <v>20.52</v>
      </c>
      <c r="J163" s="12">
        <v>-6.49</v>
      </c>
      <c r="K163" s="44" t="s">
        <v>732</v>
      </c>
      <c r="L163" s="9" t="str">
        <f t="shared" si="57"/>
        <v>Yes</v>
      </c>
    </row>
    <row r="164" spans="1:12" x14ac:dyDescent="0.2">
      <c r="A164" s="4" t="s">
        <v>1016</v>
      </c>
      <c r="B164" s="34" t="s">
        <v>217</v>
      </c>
      <c r="C164" s="35">
        <v>2903</v>
      </c>
      <c r="D164" s="43" t="str">
        <f t="shared" ref="D164:D238" si="58">IF($B164="N/A","N/A",IF(C164&gt;10,"No",IF(C164&lt;-10,"No","Yes")))</f>
        <v>N/A</v>
      </c>
      <c r="E164" s="35">
        <v>2951</v>
      </c>
      <c r="F164" s="43" t="str">
        <f t="shared" ref="F164:F238" si="59">IF($B164="N/A","N/A",IF(E164&gt;10,"No",IF(E164&lt;-10,"No","Yes")))</f>
        <v>N/A</v>
      </c>
      <c r="G164" s="35">
        <v>2991</v>
      </c>
      <c r="H164" s="43" t="str">
        <f t="shared" ref="H164:H227" si="60">IF($B164="N/A","N/A",IF(G164&gt;10,"No",IF(G164&lt;-10,"No","Yes")))</f>
        <v>N/A</v>
      </c>
      <c r="I164" s="12">
        <v>1.653</v>
      </c>
      <c r="J164" s="12">
        <v>1.355</v>
      </c>
      <c r="K164" s="44" t="s">
        <v>732</v>
      </c>
      <c r="L164" s="9" t="str">
        <f t="shared" ref="L164:L227" si="61">IF(J164="Div by 0", "N/A", IF(K164="N/A","N/A", IF(J164&gt;VALUE(MID(K164,1,2)), "No", IF(J164&lt;-1*VALUE(MID(K164,1,2)), "No", "Yes"))))</f>
        <v>Yes</v>
      </c>
    </row>
    <row r="165" spans="1:12" x14ac:dyDescent="0.2">
      <c r="A165" s="60" t="s">
        <v>71</v>
      </c>
      <c r="B165" s="34" t="s">
        <v>217</v>
      </c>
      <c r="C165" s="8">
        <v>1.4714305265000001</v>
      </c>
      <c r="D165" s="43" t="str">
        <f t="shared" si="58"/>
        <v>N/A</v>
      </c>
      <c r="E165" s="8">
        <v>1.4016006079000001</v>
      </c>
      <c r="F165" s="43" t="str">
        <f t="shared" si="59"/>
        <v>N/A</v>
      </c>
      <c r="G165" s="8">
        <v>1.3026322666000001</v>
      </c>
      <c r="H165" s="43" t="str">
        <f t="shared" si="60"/>
        <v>N/A</v>
      </c>
      <c r="I165" s="12">
        <v>-4.75</v>
      </c>
      <c r="J165" s="12">
        <v>-7.06</v>
      </c>
      <c r="K165" s="44" t="s">
        <v>732</v>
      </c>
      <c r="L165" s="9" t="str">
        <f t="shared" si="61"/>
        <v>Yes</v>
      </c>
    </row>
    <row r="166" spans="1:12" x14ac:dyDescent="0.2">
      <c r="A166" s="4" t="s">
        <v>111</v>
      </c>
      <c r="B166" s="34" t="s">
        <v>217</v>
      </c>
      <c r="C166" s="8">
        <v>6.6089235023999997</v>
      </c>
      <c r="D166" s="43" t="str">
        <f t="shared" si="58"/>
        <v>N/A</v>
      </c>
      <c r="E166" s="8">
        <v>6.8647760554000001</v>
      </c>
      <c r="F166" s="43" t="str">
        <f t="shared" si="59"/>
        <v>N/A</v>
      </c>
      <c r="G166" s="8">
        <v>6.9035179380000002</v>
      </c>
      <c r="H166" s="43" t="str">
        <f t="shared" si="60"/>
        <v>N/A</v>
      </c>
      <c r="I166" s="12">
        <v>3.871</v>
      </c>
      <c r="J166" s="12">
        <v>0.56440000000000001</v>
      </c>
      <c r="K166" s="44" t="s">
        <v>732</v>
      </c>
      <c r="L166" s="9" t="str">
        <f t="shared" si="61"/>
        <v>Yes</v>
      </c>
    </row>
    <row r="167" spans="1:12" x14ac:dyDescent="0.2">
      <c r="A167" s="4" t="s">
        <v>112</v>
      </c>
      <c r="B167" s="34" t="s">
        <v>217</v>
      </c>
      <c r="C167" s="8">
        <v>8.5357480045000003</v>
      </c>
      <c r="D167" s="43" t="str">
        <f t="shared" si="58"/>
        <v>N/A</v>
      </c>
      <c r="E167" s="8">
        <v>8.1151939699</v>
      </c>
      <c r="F167" s="43" t="str">
        <f t="shared" si="59"/>
        <v>N/A</v>
      </c>
      <c r="G167" s="8">
        <v>7.7001013170999997</v>
      </c>
      <c r="H167" s="43" t="str">
        <f t="shared" si="60"/>
        <v>N/A</v>
      </c>
      <c r="I167" s="12">
        <v>-4.93</v>
      </c>
      <c r="J167" s="12">
        <v>-5.12</v>
      </c>
      <c r="K167" s="44" t="s">
        <v>732</v>
      </c>
      <c r="L167" s="9" t="str">
        <f t="shared" si="61"/>
        <v>Yes</v>
      </c>
    </row>
    <row r="168" spans="1:12" x14ac:dyDescent="0.2">
      <c r="A168" s="4" t="s">
        <v>113</v>
      </c>
      <c r="B168" s="34" t="s">
        <v>217</v>
      </c>
      <c r="C168" s="8">
        <v>0</v>
      </c>
      <c r="D168" s="43" t="str">
        <f t="shared" si="58"/>
        <v>N/A</v>
      </c>
      <c r="E168" s="8">
        <v>0</v>
      </c>
      <c r="F168" s="43" t="str">
        <f t="shared" si="59"/>
        <v>N/A</v>
      </c>
      <c r="G168" s="8">
        <v>0</v>
      </c>
      <c r="H168" s="43" t="str">
        <f t="shared" si="60"/>
        <v>N/A</v>
      </c>
      <c r="I168" s="12" t="s">
        <v>1743</v>
      </c>
      <c r="J168" s="12" t="s">
        <v>1743</v>
      </c>
      <c r="K168" s="44" t="s">
        <v>732</v>
      </c>
      <c r="L168" s="9" t="str">
        <f t="shared" si="61"/>
        <v>N/A</v>
      </c>
    </row>
    <row r="169" spans="1:12" x14ac:dyDescent="0.2">
      <c r="A169" s="4" t="s">
        <v>114</v>
      </c>
      <c r="B169" s="34" t="s">
        <v>217</v>
      </c>
      <c r="C169" s="8">
        <v>7.8918293E-3</v>
      </c>
      <c r="D169" s="43" t="str">
        <f t="shared" si="58"/>
        <v>N/A</v>
      </c>
      <c r="E169" s="8">
        <v>1.06180909E-2</v>
      </c>
      <c r="F169" s="43" t="str">
        <f t="shared" si="59"/>
        <v>N/A</v>
      </c>
      <c r="G169" s="8">
        <v>2.4864282500000001E-2</v>
      </c>
      <c r="H169" s="43" t="str">
        <f t="shared" si="60"/>
        <v>N/A</v>
      </c>
      <c r="I169" s="12">
        <v>34.549999999999997</v>
      </c>
      <c r="J169" s="12">
        <v>134.19999999999999</v>
      </c>
      <c r="K169" s="44" t="s">
        <v>732</v>
      </c>
      <c r="L169" s="9" t="str">
        <f t="shared" si="61"/>
        <v>No</v>
      </c>
    </row>
    <row r="170" spans="1:12" x14ac:dyDescent="0.2">
      <c r="A170" s="4" t="s">
        <v>428</v>
      </c>
      <c r="B170" s="34" t="s">
        <v>217</v>
      </c>
      <c r="C170" s="35">
        <v>898</v>
      </c>
      <c r="D170" s="43" t="str">
        <f>IF($B170="N/A","N/A",IF(C170&gt;10,"No",IF(C170&lt;-10,"No","Yes")))</f>
        <v>N/A</v>
      </c>
      <c r="E170" s="35">
        <v>946</v>
      </c>
      <c r="F170" s="43" t="str">
        <f>IF($B170="N/A","N/A",IF(E170&gt;10,"No",IF(E170&lt;-10,"No","Yes")))</f>
        <v>N/A</v>
      </c>
      <c r="G170" s="35">
        <v>973</v>
      </c>
      <c r="H170" s="43" t="str">
        <f>IF($B170="N/A","N/A",IF(G170&gt;10,"No",IF(G170&lt;-10,"No","Yes")))</f>
        <v>N/A</v>
      </c>
      <c r="I170" s="12">
        <v>5.3449999999999998</v>
      </c>
      <c r="J170" s="12">
        <v>2.8540000000000001</v>
      </c>
      <c r="K170" s="44" t="s">
        <v>732</v>
      </c>
      <c r="L170" s="9" t="str">
        <f t="shared" si="61"/>
        <v>Yes</v>
      </c>
    </row>
    <row r="171" spans="1:12" x14ac:dyDescent="0.2">
      <c r="A171" s="4" t="s">
        <v>429</v>
      </c>
      <c r="B171" s="34" t="s">
        <v>217</v>
      </c>
      <c r="C171" s="35">
        <v>11</v>
      </c>
      <c r="D171" s="43" t="str">
        <f>IF($B171="N/A","N/A",IF(C171&gt;10,"No",IF(C171&lt;-10,"No","Yes")))</f>
        <v>N/A</v>
      </c>
      <c r="E171" s="35">
        <v>15</v>
      </c>
      <c r="F171" s="43" t="str">
        <f>IF($B171="N/A","N/A",IF(E171&gt;10,"No",IF(E171&lt;-10,"No","Yes")))</f>
        <v>N/A</v>
      </c>
      <c r="G171" s="35">
        <v>18</v>
      </c>
      <c r="H171" s="43" t="str">
        <f>IF($B171="N/A","N/A",IF(G171&gt;10,"No",IF(G171&lt;-10,"No","Yes")))</f>
        <v>N/A</v>
      </c>
      <c r="I171" s="12">
        <v>50</v>
      </c>
      <c r="J171" s="12">
        <v>20</v>
      </c>
      <c r="K171" s="44" t="s">
        <v>732</v>
      </c>
      <c r="L171" s="9" t="str">
        <f t="shared" si="61"/>
        <v>Yes</v>
      </c>
    </row>
    <row r="172" spans="1:12" x14ac:dyDescent="0.2">
      <c r="A172" s="4" t="s">
        <v>430</v>
      </c>
      <c r="B172" s="34" t="s">
        <v>217</v>
      </c>
      <c r="C172" s="35">
        <v>1296</v>
      </c>
      <c r="D172" s="43" t="str">
        <f>IF($B172="N/A","N/A",IF(C172&gt;10,"No",IF(C172&lt;-10,"No","Yes")))</f>
        <v>N/A</v>
      </c>
      <c r="E172" s="35">
        <v>1262</v>
      </c>
      <c r="F172" s="43" t="str">
        <f>IF($B172="N/A","N/A",IF(E172&gt;10,"No",IF(E172&lt;-10,"No","Yes")))</f>
        <v>N/A</v>
      </c>
      <c r="G172" s="35">
        <v>1286</v>
      </c>
      <c r="H172" s="43" t="str">
        <f>IF($B172="N/A","N/A",IF(G172&gt;10,"No",IF(G172&lt;-10,"No","Yes")))</f>
        <v>N/A</v>
      </c>
      <c r="I172" s="12">
        <v>-2.62</v>
      </c>
      <c r="J172" s="12">
        <v>1.9019999999999999</v>
      </c>
      <c r="K172" s="44" t="s">
        <v>732</v>
      </c>
      <c r="L172" s="9" t="str">
        <f t="shared" si="61"/>
        <v>Yes</v>
      </c>
    </row>
    <row r="173" spans="1:12" x14ac:dyDescent="0.2">
      <c r="A173" s="4" t="s">
        <v>431</v>
      </c>
      <c r="B173" s="34" t="s">
        <v>217</v>
      </c>
      <c r="C173" s="35">
        <v>693</v>
      </c>
      <c r="D173" s="43" t="str">
        <f>IF($B173="N/A","N/A",IF(C173&gt;10,"No",IF(C173&lt;-10,"No","Yes")))</f>
        <v>N/A</v>
      </c>
      <c r="E173" s="35">
        <v>719</v>
      </c>
      <c r="F173" s="43" t="str">
        <f>IF($B173="N/A","N/A",IF(E173&gt;10,"No",IF(E173&lt;-10,"No","Yes")))</f>
        <v>N/A</v>
      </c>
      <c r="G173" s="35">
        <v>690</v>
      </c>
      <c r="H173" s="43" t="str">
        <f>IF($B173="N/A","N/A",IF(G173&gt;10,"No",IF(G173&lt;-10,"No","Yes")))</f>
        <v>N/A</v>
      </c>
      <c r="I173" s="12">
        <v>3.7519999999999998</v>
      </c>
      <c r="J173" s="12">
        <v>-4.03</v>
      </c>
      <c r="K173" s="44" t="s">
        <v>732</v>
      </c>
      <c r="L173" s="9" t="str">
        <f t="shared" si="61"/>
        <v>Yes</v>
      </c>
    </row>
    <row r="174" spans="1:12" x14ac:dyDescent="0.2">
      <c r="A174" s="4" t="s">
        <v>432</v>
      </c>
      <c r="B174" s="34" t="s">
        <v>217</v>
      </c>
      <c r="C174" s="35">
        <v>11</v>
      </c>
      <c r="D174" s="43" t="str">
        <f>IF($B174="N/A","N/A",IF(C174&gt;10,"No",IF(C174&lt;-10,"No","Yes")))</f>
        <v>N/A</v>
      </c>
      <c r="E174" s="35">
        <v>11</v>
      </c>
      <c r="F174" s="43" t="str">
        <f>IF($B174="N/A","N/A",IF(E174&gt;10,"No",IF(E174&lt;-10,"No","Yes")))</f>
        <v>N/A</v>
      </c>
      <c r="G174" s="35">
        <v>24</v>
      </c>
      <c r="H174" s="43" t="str">
        <f>IF($B174="N/A","N/A",IF(G174&gt;10,"No",IF(G174&lt;-10,"No","Yes")))</f>
        <v>N/A</v>
      </c>
      <c r="I174" s="12">
        <v>50</v>
      </c>
      <c r="J174" s="12">
        <v>166.7</v>
      </c>
      <c r="K174" s="44" t="s">
        <v>732</v>
      </c>
      <c r="L174" s="9" t="str">
        <f t="shared" si="61"/>
        <v>No</v>
      </c>
    </row>
    <row r="175" spans="1:12" x14ac:dyDescent="0.2">
      <c r="A175" s="6" t="s">
        <v>1017</v>
      </c>
      <c r="B175" s="34" t="s">
        <v>217</v>
      </c>
      <c r="C175" s="35">
        <v>1287</v>
      </c>
      <c r="D175" s="43" t="str">
        <f t="shared" si="58"/>
        <v>N/A</v>
      </c>
      <c r="E175" s="35">
        <v>1307</v>
      </c>
      <c r="F175" s="43" t="str">
        <f t="shared" si="59"/>
        <v>N/A</v>
      </c>
      <c r="G175" s="35">
        <v>1392</v>
      </c>
      <c r="H175" s="43" t="str">
        <f t="shared" si="60"/>
        <v>N/A</v>
      </c>
      <c r="I175" s="12">
        <v>1.554</v>
      </c>
      <c r="J175" s="12">
        <v>6.5030000000000001</v>
      </c>
      <c r="K175" s="44" t="s">
        <v>732</v>
      </c>
      <c r="L175" s="9" t="str">
        <f t="shared" si="61"/>
        <v>Yes</v>
      </c>
    </row>
    <row r="176" spans="1:12" x14ac:dyDescent="0.2">
      <c r="A176" s="4" t="s">
        <v>1018</v>
      </c>
      <c r="B176" s="34" t="s">
        <v>217</v>
      </c>
      <c r="C176" s="35">
        <v>794</v>
      </c>
      <c r="D176" s="43" t="str">
        <f>IF($B176="N/A","N/A",IF(C176&gt;10,"No",IF(C176&lt;-10,"No","Yes")))</f>
        <v>N/A</v>
      </c>
      <c r="E176" s="35">
        <v>831</v>
      </c>
      <c r="F176" s="43" t="str">
        <f>IF($B176="N/A","N/A",IF(E176&gt;10,"No",IF(E176&lt;-10,"No","Yes")))</f>
        <v>N/A</v>
      </c>
      <c r="G176" s="35">
        <v>853</v>
      </c>
      <c r="H176" s="43" t="str">
        <f>IF($B176="N/A","N/A",IF(G176&gt;10,"No",IF(G176&lt;-10,"No","Yes")))</f>
        <v>N/A</v>
      </c>
      <c r="I176" s="12">
        <v>4.66</v>
      </c>
      <c r="J176" s="12">
        <v>2.6469999999999998</v>
      </c>
      <c r="K176" s="44" t="s">
        <v>732</v>
      </c>
      <c r="L176" s="9" t="str">
        <f t="shared" si="61"/>
        <v>Yes</v>
      </c>
    </row>
    <row r="177" spans="1:12" x14ac:dyDescent="0.2">
      <c r="A177" s="4" t="s">
        <v>1019</v>
      </c>
      <c r="B177" s="34" t="s">
        <v>217</v>
      </c>
      <c r="C177" s="35">
        <v>11</v>
      </c>
      <c r="D177" s="43" t="str">
        <f>IF($B177="N/A","N/A",IF(C177&gt;10,"No",IF(C177&lt;-10,"No","Yes")))</f>
        <v>N/A</v>
      </c>
      <c r="E177" s="35">
        <v>11</v>
      </c>
      <c r="F177" s="43" t="str">
        <f>IF($B177="N/A","N/A",IF(E177&gt;10,"No",IF(E177&lt;-10,"No","Yes")))</f>
        <v>N/A</v>
      </c>
      <c r="G177" s="35">
        <v>14</v>
      </c>
      <c r="H177" s="43" t="str">
        <f>IF($B177="N/A","N/A",IF(G177&gt;10,"No",IF(G177&lt;-10,"No","Yes")))</f>
        <v>N/A</v>
      </c>
      <c r="I177" s="12">
        <v>57.14</v>
      </c>
      <c r="J177" s="12">
        <v>27.27</v>
      </c>
      <c r="K177" s="44" t="s">
        <v>732</v>
      </c>
      <c r="L177" s="9" t="str">
        <f t="shared" si="61"/>
        <v>Yes</v>
      </c>
    </row>
    <row r="178" spans="1:12" ht="25.5" x14ac:dyDescent="0.2">
      <c r="A178" s="4" t="s">
        <v>1020</v>
      </c>
      <c r="B178" s="34" t="s">
        <v>217</v>
      </c>
      <c r="C178" s="35">
        <v>379</v>
      </c>
      <c r="D178" s="43" t="str">
        <f>IF($B178="N/A","N/A",IF(C178&gt;10,"No",IF(C178&lt;-10,"No","Yes")))</f>
        <v>N/A</v>
      </c>
      <c r="E178" s="35">
        <v>358</v>
      </c>
      <c r="F178" s="43" t="str">
        <f>IF($B178="N/A","N/A",IF(E178&gt;10,"No",IF(E178&lt;-10,"No","Yes")))</f>
        <v>N/A</v>
      </c>
      <c r="G178" s="35">
        <v>397</v>
      </c>
      <c r="H178" s="43" t="str">
        <f>IF($B178="N/A","N/A",IF(G178&gt;10,"No",IF(G178&lt;-10,"No","Yes")))</f>
        <v>N/A</v>
      </c>
      <c r="I178" s="12">
        <v>-5.54</v>
      </c>
      <c r="J178" s="12">
        <v>10.89</v>
      </c>
      <c r="K178" s="44" t="s">
        <v>732</v>
      </c>
      <c r="L178" s="9" t="str">
        <f t="shared" si="61"/>
        <v>Yes</v>
      </c>
    </row>
    <row r="179" spans="1:12" ht="25.5" x14ac:dyDescent="0.2">
      <c r="A179" s="4" t="s">
        <v>1021</v>
      </c>
      <c r="B179" s="34" t="s">
        <v>217</v>
      </c>
      <c r="C179" s="35">
        <v>105</v>
      </c>
      <c r="D179" s="43" t="str">
        <f>IF($B179="N/A","N/A",IF(C179&gt;10,"No",IF(C179&lt;-10,"No","Yes")))</f>
        <v>N/A</v>
      </c>
      <c r="E179" s="35">
        <v>107</v>
      </c>
      <c r="F179" s="43" t="str">
        <f>IF($B179="N/A","N/A",IF(E179&gt;10,"No",IF(E179&lt;-10,"No","Yes")))</f>
        <v>N/A</v>
      </c>
      <c r="G179" s="35">
        <v>126</v>
      </c>
      <c r="H179" s="43" t="str">
        <f>IF($B179="N/A","N/A",IF(G179&gt;10,"No",IF(G179&lt;-10,"No","Yes")))</f>
        <v>N/A</v>
      </c>
      <c r="I179" s="12">
        <v>1.905</v>
      </c>
      <c r="J179" s="12">
        <v>17.760000000000002</v>
      </c>
      <c r="K179" s="44" t="s">
        <v>732</v>
      </c>
      <c r="L179" s="9" t="str">
        <f t="shared" si="61"/>
        <v>Yes</v>
      </c>
    </row>
    <row r="180" spans="1:12" ht="25.5" x14ac:dyDescent="0.2">
      <c r="A180" s="4" t="s">
        <v>1022</v>
      </c>
      <c r="B180" s="34" t="s">
        <v>217</v>
      </c>
      <c r="C180" s="35">
        <v>11</v>
      </c>
      <c r="D180" s="43" t="str">
        <f>IF($B180="N/A","N/A",IF(C180&gt;10,"No",IF(C180&lt;-10,"No","Yes")))</f>
        <v>N/A</v>
      </c>
      <c r="E180" s="35">
        <v>0</v>
      </c>
      <c r="F180" s="43" t="str">
        <f>IF($B180="N/A","N/A",IF(E180&gt;10,"No",IF(E180&lt;-10,"No","Yes")))</f>
        <v>N/A</v>
      </c>
      <c r="G180" s="35">
        <v>11</v>
      </c>
      <c r="H180" s="43" t="str">
        <f>IF($B180="N/A","N/A",IF(G180&gt;10,"No",IF(G180&lt;-10,"No","Yes")))</f>
        <v>N/A</v>
      </c>
      <c r="I180" s="12">
        <v>-100</v>
      </c>
      <c r="J180" s="12" t="s">
        <v>1743</v>
      </c>
      <c r="K180" s="44" t="s">
        <v>732</v>
      </c>
      <c r="L180" s="9" t="str">
        <f t="shared" si="61"/>
        <v>N/A</v>
      </c>
    </row>
    <row r="181" spans="1:12" x14ac:dyDescent="0.2">
      <c r="A181" s="6" t="s">
        <v>1023</v>
      </c>
      <c r="B181" s="34" t="s">
        <v>217</v>
      </c>
      <c r="C181" s="35">
        <v>0</v>
      </c>
      <c r="D181" s="43" t="str">
        <f t="shared" si="58"/>
        <v>N/A</v>
      </c>
      <c r="E181" s="35">
        <v>0</v>
      </c>
      <c r="F181" s="43" t="str">
        <f t="shared" si="59"/>
        <v>N/A</v>
      </c>
      <c r="G181" s="35">
        <v>0</v>
      </c>
      <c r="H181" s="43" t="str">
        <f t="shared" si="60"/>
        <v>N/A</v>
      </c>
      <c r="I181" s="12" t="s">
        <v>1743</v>
      </c>
      <c r="J181" s="12" t="s">
        <v>1743</v>
      </c>
      <c r="K181" s="44" t="s">
        <v>732</v>
      </c>
      <c r="L181" s="9" t="str">
        <f t="shared" si="61"/>
        <v>N/A</v>
      </c>
    </row>
    <row r="182" spans="1:12" x14ac:dyDescent="0.2">
      <c r="A182" s="4" t="s">
        <v>1024</v>
      </c>
      <c r="B182" s="34" t="s">
        <v>217</v>
      </c>
      <c r="C182" s="35">
        <v>0</v>
      </c>
      <c r="D182" s="43" t="str">
        <f t="shared" si="58"/>
        <v>N/A</v>
      </c>
      <c r="E182" s="35">
        <v>0</v>
      </c>
      <c r="F182" s="43" t="str">
        <f t="shared" si="59"/>
        <v>N/A</v>
      </c>
      <c r="G182" s="35">
        <v>0</v>
      </c>
      <c r="H182" s="43" t="str">
        <f t="shared" si="60"/>
        <v>N/A</v>
      </c>
      <c r="I182" s="12" t="s">
        <v>1743</v>
      </c>
      <c r="J182" s="12" t="s">
        <v>1743</v>
      </c>
      <c r="K182" s="44" t="s">
        <v>732</v>
      </c>
      <c r="L182" s="9" t="str">
        <f t="shared" si="61"/>
        <v>N/A</v>
      </c>
    </row>
    <row r="183" spans="1:12" x14ac:dyDescent="0.2">
      <c r="A183" s="4" t="s">
        <v>1025</v>
      </c>
      <c r="B183" s="34" t="s">
        <v>217</v>
      </c>
      <c r="C183" s="35">
        <v>0</v>
      </c>
      <c r="D183" s="43" t="str">
        <f t="shared" si="58"/>
        <v>N/A</v>
      </c>
      <c r="E183" s="35">
        <v>0</v>
      </c>
      <c r="F183" s="43" t="str">
        <f t="shared" si="59"/>
        <v>N/A</v>
      </c>
      <c r="G183" s="35">
        <v>0</v>
      </c>
      <c r="H183" s="43" t="str">
        <f t="shared" si="60"/>
        <v>N/A</v>
      </c>
      <c r="I183" s="12" t="s">
        <v>1743</v>
      </c>
      <c r="J183" s="12" t="s">
        <v>1743</v>
      </c>
      <c r="K183" s="44" t="s">
        <v>732</v>
      </c>
      <c r="L183" s="9" t="str">
        <f t="shared" si="61"/>
        <v>N/A</v>
      </c>
    </row>
    <row r="184" spans="1:12" x14ac:dyDescent="0.2">
      <c r="A184" s="4" t="s">
        <v>1026</v>
      </c>
      <c r="B184" s="34" t="s">
        <v>217</v>
      </c>
      <c r="C184" s="35">
        <v>0</v>
      </c>
      <c r="D184" s="43" t="str">
        <f t="shared" si="58"/>
        <v>N/A</v>
      </c>
      <c r="E184" s="35">
        <v>0</v>
      </c>
      <c r="F184" s="43" t="str">
        <f t="shared" si="59"/>
        <v>N/A</v>
      </c>
      <c r="G184" s="35">
        <v>0</v>
      </c>
      <c r="H184" s="43" t="str">
        <f t="shared" si="60"/>
        <v>N/A</v>
      </c>
      <c r="I184" s="12" t="s">
        <v>1743</v>
      </c>
      <c r="J184" s="12" t="s">
        <v>1743</v>
      </c>
      <c r="K184" s="44" t="s">
        <v>732</v>
      </c>
      <c r="L184" s="9" t="str">
        <f t="shared" si="61"/>
        <v>N/A</v>
      </c>
    </row>
    <row r="185" spans="1:12" x14ac:dyDescent="0.2">
      <c r="A185" s="4" t="s">
        <v>1027</v>
      </c>
      <c r="B185" s="34" t="s">
        <v>217</v>
      </c>
      <c r="C185" s="35">
        <v>0</v>
      </c>
      <c r="D185" s="43" t="str">
        <f t="shared" si="58"/>
        <v>N/A</v>
      </c>
      <c r="E185" s="35">
        <v>0</v>
      </c>
      <c r="F185" s="43" t="str">
        <f t="shared" si="59"/>
        <v>N/A</v>
      </c>
      <c r="G185" s="35">
        <v>0</v>
      </c>
      <c r="H185" s="43" t="str">
        <f t="shared" si="60"/>
        <v>N/A</v>
      </c>
      <c r="I185" s="12" t="s">
        <v>1743</v>
      </c>
      <c r="J185" s="12" t="s">
        <v>1743</v>
      </c>
      <c r="K185" s="44" t="s">
        <v>732</v>
      </c>
      <c r="L185" s="9" t="str">
        <f t="shared" si="61"/>
        <v>N/A</v>
      </c>
    </row>
    <row r="186" spans="1:12" x14ac:dyDescent="0.2">
      <c r="A186" s="4" t="s">
        <v>1028</v>
      </c>
      <c r="B186" s="34" t="s">
        <v>217</v>
      </c>
      <c r="C186" s="35">
        <v>0</v>
      </c>
      <c r="D186" s="43" t="str">
        <f t="shared" si="58"/>
        <v>N/A</v>
      </c>
      <c r="E186" s="35">
        <v>0</v>
      </c>
      <c r="F186" s="43" t="str">
        <f t="shared" si="59"/>
        <v>N/A</v>
      </c>
      <c r="G186" s="35">
        <v>0</v>
      </c>
      <c r="H186" s="43" t="str">
        <f t="shared" si="60"/>
        <v>N/A</v>
      </c>
      <c r="I186" s="12" t="s">
        <v>1743</v>
      </c>
      <c r="J186" s="12" t="s">
        <v>1743</v>
      </c>
      <c r="K186" s="44" t="s">
        <v>732</v>
      </c>
      <c r="L186" s="9" t="str">
        <f t="shared" si="61"/>
        <v>N/A</v>
      </c>
    </row>
    <row r="187" spans="1:12" x14ac:dyDescent="0.2">
      <c r="A187" s="6" t="s">
        <v>1029</v>
      </c>
      <c r="B187" s="47" t="s">
        <v>217</v>
      </c>
      <c r="C187" s="1">
        <v>0</v>
      </c>
      <c r="D187" s="11" t="str">
        <f t="shared" si="58"/>
        <v>N/A</v>
      </c>
      <c r="E187" s="1">
        <v>0</v>
      </c>
      <c r="F187" s="11" t="str">
        <f t="shared" si="59"/>
        <v>N/A</v>
      </c>
      <c r="G187" s="1">
        <v>0</v>
      </c>
      <c r="H187" s="11" t="str">
        <f t="shared" si="60"/>
        <v>N/A</v>
      </c>
      <c r="I187" s="56" t="s">
        <v>1743</v>
      </c>
      <c r="J187" s="56" t="s">
        <v>1743</v>
      </c>
      <c r="K187" s="47" t="s">
        <v>732</v>
      </c>
      <c r="L187" s="11" t="str">
        <f t="shared" si="61"/>
        <v>N/A</v>
      </c>
    </row>
    <row r="188" spans="1:12" x14ac:dyDescent="0.2">
      <c r="A188" s="4" t="s">
        <v>1030</v>
      </c>
      <c r="B188" s="34" t="s">
        <v>217</v>
      </c>
      <c r="C188" s="35">
        <v>0</v>
      </c>
      <c r="D188" s="43" t="str">
        <f t="shared" si="58"/>
        <v>N/A</v>
      </c>
      <c r="E188" s="35">
        <v>0</v>
      </c>
      <c r="F188" s="43" t="str">
        <f t="shared" si="59"/>
        <v>N/A</v>
      </c>
      <c r="G188" s="35">
        <v>0</v>
      </c>
      <c r="H188" s="43" t="str">
        <f t="shared" si="60"/>
        <v>N/A</v>
      </c>
      <c r="I188" s="12" t="s">
        <v>1743</v>
      </c>
      <c r="J188" s="12" t="s">
        <v>1743</v>
      </c>
      <c r="K188" s="44" t="s">
        <v>732</v>
      </c>
      <c r="L188" s="9" t="str">
        <f t="shared" si="61"/>
        <v>N/A</v>
      </c>
    </row>
    <row r="189" spans="1:12" x14ac:dyDescent="0.2">
      <c r="A189" s="4" t="s">
        <v>1031</v>
      </c>
      <c r="B189" s="34" t="s">
        <v>217</v>
      </c>
      <c r="C189" s="35">
        <v>0</v>
      </c>
      <c r="D189" s="43" t="str">
        <f t="shared" si="58"/>
        <v>N/A</v>
      </c>
      <c r="E189" s="35">
        <v>0</v>
      </c>
      <c r="F189" s="43" t="str">
        <f t="shared" si="59"/>
        <v>N/A</v>
      </c>
      <c r="G189" s="35">
        <v>0</v>
      </c>
      <c r="H189" s="43" t="str">
        <f t="shared" si="60"/>
        <v>N/A</v>
      </c>
      <c r="I189" s="12" t="s">
        <v>1743</v>
      </c>
      <c r="J189" s="12" t="s">
        <v>1743</v>
      </c>
      <c r="K189" s="44" t="s">
        <v>732</v>
      </c>
      <c r="L189" s="9" t="str">
        <f t="shared" si="61"/>
        <v>N/A</v>
      </c>
    </row>
    <row r="190" spans="1:12" ht="25.5" x14ac:dyDescent="0.2">
      <c r="A190" s="4" t="s">
        <v>1032</v>
      </c>
      <c r="B190" s="34" t="s">
        <v>217</v>
      </c>
      <c r="C190" s="35">
        <v>0</v>
      </c>
      <c r="D190" s="43" t="str">
        <f t="shared" si="58"/>
        <v>N/A</v>
      </c>
      <c r="E190" s="35">
        <v>0</v>
      </c>
      <c r="F190" s="43" t="str">
        <f t="shared" si="59"/>
        <v>N/A</v>
      </c>
      <c r="G190" s="35">
        <v>0</v>
      </c>
      <c r="H190" s="43" t="str">
        <f t="shared" si="60"/>
        <v>N/A</v>
      </c>
      <c r="I190" s="12" t="s">
        <v>1743</v>
      </c>
      <c r="J190" s="12" t="s">
        <v>1743</v>
      </c>
      <c r="K190" s="44" t="s">
        <v>732</v>
      </c>
      <c r="L190" s="9" t="str">
        <f t="shared" si="61"/>
        <v>N/A</v>
      </c>
    </row>
    <row r="191" spans="1:12" ht="25.5" x14ac:dyDescent="0.2">
      <c r="A191" s="4" t="s">
        <v>1033</v>
      </c>
      <c r="B191" s="34" t="s">
        <v>217</v>
      </c>
      <c r="C191" s="35">
        <v>0</v>
      </c>
      <c r="D191" s="43" t="str">
        <f t="shared" si="58"/>
        <v>N/A</v>
      </c>
      <c r="E191" s="35">
        <v>0</v>
      </c>
      <c r="F191" s="43" t="str">
        <f t="shared" si="59"/>
        <v>N/A</v>
      </c>
      <c r="G191" s="35">
        <v>0</v>
      </c>
      <c r="H191" s="43" t="str">
        <f t="shared" si="60"/>
        <v>N/A</v>
      </c>
      <c r="I191" s="12" t="s">
        <v>1743</v>
      </c>
      <c r="J191" s="12" t="s">
        <v>1743</v>
      </c>
      <c r="K191" s="44" t="s">
        <v>732</v>
      </c>
      <c r="L191" s="9" t="str">
        <f t="shared" si="61"/>
        <v>N/A</v>
      </c>
    </row>
    <row r="192" spans="1:12" ht="25.5" x14ac:dyDescent="0.2">
      <c r="A192" s="4" t="s">
        <v>1034</v>
      </c>
      <c r="B192" s="34" t="s">
        <v>217</v>
      </c>
      <c r="C192" s="35">
        <v>0</v>
      </c>
      <c r="D192" s="43" t="str">
        <f t="shared" si="58"/>
        <v>N/A</v>
      </c>
      <c r="E192" s="35">
        <v>0</v>
      </c>
      <c r="F192" s="43" t="str">
        <f t="shared" si="59"/>
        <v>N/A</v>
      </c>
      <c r="G192" s="35">
        <v>0</v>
      </c>
      <c r="H192" s="43" t="str">
        <f t="shared" si="60"/>
        <v>N/A</v>
      </c>
      <c r="I192" s="12" t="s">
        <v>1743</v>
      </c>
      <c r="J192" s="12" t="s">
        <v>1743</v>
      </c>
      <c r="K192" s="44" t="s">
        <v>732</v>
      </c>
      <c r="L192" s="9" t="str">
        <f t="shared" si="61"/>
        <v>N/A</v>
      </c>
    </row>
    <row r="193" spans="1:12" x14ac:dyDescent="0.2">
      <c r="A193" s="6" t="s">
        <v>1035</v>
      </c>
      <c r="B193" s="47" t="s">
        <v>217</v>
      </c>
      <c r="C193" s="1">
        <v>26</v>
      </c>
      <c r="D193" s="11" t="str">
        <f t="shared" si="58"/>
        <v>N/A</v>
      </c>
      <c r="E193" s="1">
        <v>33</v>
      </c>
      <c r="F193" s="11" t="str">
        <f t="shared" si="59"/>
        <v>N/A</v>
      </c>
      <c r="G193" s="1">
        <v>0</v>
      </c>
      <c r="H193" s="11" t="str">
        <f t="shared" si="60"/>
        <v>N/A</v>
      </c>
      <c r="I193" s="56">
        <v>26.92</v>
      </c>
      <c r="J193" s="56">
        <v>-100</v>
      </c>
      <c r="K193" s="47" t="s">
        <v>732</v>
      </c>
      <c r="L193" s="11" t="str">
        <f t="shared" si="61"/>
        <v>No</v>
      </c>
    </row>
    <row r="194" spans="1:12" ht="25.5" x14ac:dyDescent="0.2">
      <c r="A194" s="4" t="s">
        <v>1036</v>
      </c>
      <c r="B194" s="34" t="s">
        <v>217</v>
      </c>
      <c r="C194" s="35">
        <v>11</v>
      </c>
      <c r="D194" s="43" t="str">
        <f t="shared" si="58"/>
        <v>N/A</v>
      </c>
      <c r="E194" s="35">
        <v>0</v>
      </c>
      <c r="F194" s="43" t="str">
        <f t="shared" si="59"/>
        <v>N/A</v>
      </c>
      <c r="G194" s="35">
        <v>0</v>
      </c>
      <c r="H194" s="43" t="str">
        <f t="shared" si="60"/>
        <v>N/A</v>
      </c>
      <c r="I194" s="12">
        <v>-100</v>
      </c>
      <c r="J194" s="12" t="s">
        <v>1743</v>
      </c>
      <c r="K194" s="44" t="s">
        <v>732</v>
      </c>
      <c r="L194" s="9" t="str">
        <f t="shared" si="61"/>
        <v>N/A</v>
      </c>
    </row>
    <row r="195" spans="1:12" ht="25.5" x14ac:dyDescent="0.2">
      <c r="A195" s="4" t="s">
        <v>1037</v>
      </c>
      <c r="B195" s="34" t="s">
        <v>217</v>
      </c>
      <c r="C195" s="35">
        <v>0</v>
      </c>
      <c r="D195" s="43" t="str">
        <f t="shared" si="58"/>
        <v>N/A</v>
      </c>
      <c r="E195" s="35">
        <v>0</v>
      </c>
      <c r="F195" s="43" t="str">
        <f t="shared" si="59"/>
        <v>N/A</v>
      </c>
      <c r="G195" s="35">
        <v>0</v>
      </c>
      <c r="H195" s="43" t="str">
        <f t="shared" si="60"/>
        <v>N/A</v>
      </c>
      <c r="I195" s="12" t="s">
        <v>1743</v>
      </c>
      <c r="J195" s="12" t="s">
        <v>1743</v>
      </c>
      <c r="K195" s="44" t="s">
        <v>732</v>
      </c>
      <c r="L195" s="9" t="str">
        <f t="shared" si="61"/>
        <v>N/A</v>
      </c>
    </row>
    <row r="196" spans="1:12" ht="25.5" x14ac:dyDescent="0.2">
      <c r="A196" s="4" t="s">
        <v>1038</v>
      </c>
      <c r="B196" s="34" t="s">
        <v>217</v>
      </c>
      <c r="C196" s="35">
        <v>19</v>
      </c>
      <c r="D196" s="43" t="str">
        <f t="shared" si="58"/>
        <v>N/A</v>
      </c>
      <c r="E196" s="35">
        <v>23</v>
      </c>
      <c r="F196" s="43" t="str">
        <f t="shared" si="59"/>
        <v>N/A</v>
      </c>
      <c r="G196" s="35">
        <v>0</v>
      </c>
      <c r="H196" s="43" t="str">
        <f t="shared" si="60"/>
        <v>N/A</v>
      </c>
      <c r="I196" s="12">
        <v>21.05</v>
      </c>
      <c r="J196" s="12">
        <v>-100</v>
      </c>
      <c r="K196" s="44" t="s">
        <v>732</v>
      </c>
      <c r="L196" s="9" t="str">
        <f t="shared" si="61"/>
        <v>No</v>
      </c>
    </row>
    <row r="197" spans="1:12" ht="25.5" x14ac:dyDescent="0.2">
      <c r="A197" s="4" t="s">
        <v>1039</v>
      </c>
      <c r="B197" s="34" t="s">
        <v>217</v>
      </c>
      <c r="C197" s="35">
        <v>11</v>
      </c>
      <c r="D197" s="43" t="str">
        <f t="shared" si="58"/>
        <v>N/A</v>
      </c>
      <c r="E197" s="35">
        <v>11</v>
      </c>
      <c r="F197" s="43" t="str">
        <f t="shared" si="59"/>
        <v>N/A</v>
      </c>
      <c r="G197" s="35">
        <v>0</v>
      </c>
      <c r="H197" s="43" t="str">
        <f t="shared" si="60"/>
        <v>N/A</v>
      </c>
      <c r="I197" s="12">
        <v>66.67</v>
      </c>
      <c r="J197" s="12">
        <v>-100</v>
      </c>
      <c r="K197" s="44" t="s">
        <v>732</v>
      </c>
      <c r="L197" s="9" t="str">
        <f t="shared" si="61"/>
        <v>No</v>
      </c>
    </row>
    <row r="198" spans="1:12" ht="25.5" x14ac:dyDescent="0.2">
      <c r="A198" s="4" t="s">
        <v>1040</v>
      </c>
      <c r="B198" s="34" t="s">
        <v>217</v>
      </c>
      <c r="C198" s="35">
        <v>0</v>
      </c>
      <c r="D198" s="43" t="str">
        <f t="shared" si="58"/>
        <v>N/A</v>
      </c>
      <c r="E198" s="35">
        <v>0</v>
      </c>
      <c r="F198" s="43" t="str">
        <f t="shared" si="59"/>
        <v>N/A</v>
      </c>
      <c r="G198" s="35">
        <v>0</v>
      </c>
      <c r="H198" s="43" t="str">
        <f t="shared" si="60"/>
        <v>N/A</v>
      </c>
      <c r="I198" s="12" t="s">
        <v>1743</v>
      </c>
      <c r="J198" s="12" t="s">
        <v>1743</v>
      </c>
      <c r="K198" s="44" t="s">
        <v>732</v>
      </c>
      <c r="L198" s="9" t="str">
        <f t="shared" si="61"/>
        <v>N/A</v>
      </c>
    </row>
    <row r="199" spans="1:12" x14ac:dyDescent="0.2">
      <c r="A199" s="6" t="s">
        <v>1041</v>
      </c>
      <c r="B199" s="47" t="s">
        <v>217</v>
      </c>
      <c r="C199" s="1">
        <v>723</v>
      </c>
      <c r="D199" s="11" t="str">
        <f t="shared" si="58"/>
        <v>N/A</v>
      </c>
      <c r="E199" s="1">
        <v>742</v>
      </c>
      <c r="F199" s="11" t="str">
        <f t="shared" si="59"/>
        <v>N/A</v>
      </c>
      <c r="G199" s="1">
        <v>712</v>
      </c>
      <c r="H199" s="11" t="str">
        <f t="shared" si="60"/>
        <v>N/A</v>
      </c>
      <c r="I199" s="56">
        <v>2.6280000000000001</v>
      </c>
      <c r="J199" s="56">
        <v>-4.04</v>
      </c>
      <c r="K199" s="47" t="s">
        <v>732</v>
      </c>
      <c r="L199" s="11" t="str">
        <f t="shared" si="61"/>
        <v>Yes</v>
      </c>
    </row>
    <row r="200" spans="1:12" ht="25.5" x14ac:dyDescent="0.2">
      <c r="A200" s="4" t="s">
        <v>1042</v>
      </c>
      <c r="B200" s="34" t="s">
        <v>217</v>
      </c>
      <c r="C200" s="35">
        <v>21</v>
      </c>
      <c r="D200" s="43" t="str">
        <f t="shared" si="58"/>
        <v>N/A</v>
      </c>
      <c r="E200" s="35">
        <v>28</v>
      </c>
      <c r="F200" s="43" t="str">
        <f t="shared" si="59"/>
        <v>N/A</v>
      </c>
      <c r="G200" s="35">
        <v>29</v>
      </c>
      <c r="H200" s="43" t="str">
        <f t="shared" si="60"/>
        <v>N/A</v>
      </c>
      <c r="I200" s="12">
        <v>33.33</v>
      </c>
      <c r="J200" s="12">
        <v>3.5710000000000002</v>
      </c>
      <c r="K200" s="44" t="s">
        <v>732</v>
      </c>
      <c r="L200" s="9" t="str">
        <f t="shared" si="61"/>
        <v>Yes</v>
      </c>
    </row>
    <row r="201" spans="1:12" ht="25.5" x14ac:dyDescent="0.2">
      <c r="A201" s="4" t="s">
        <v>1043</v>
      </c>
      <c r="B201" s="34" t="s">
        <v>217</v>
      </c>
      <c r="C201" s="35">
        <v>11</v>
      </c>
      <c r="D201" s="43" t="str">
        <f t="shared" si="58"/>
        <v>N/A</v>
      </c>
      <c r="E201" s="35">
        <v>11</v>
      </c>
      <c r="F201" s="43" t="str">
        <f t="shared" si="59"/>
        <v>N/A</v>
      </c>
      <c r="G201" s="35">
        <v>11</v>
      </c>
      <c r="H201" s="43" t="str">
        <f t="shared" si="60"/>
        <v>N/A</v>
      </c>
      <c r="I201" s="12">
        <v>0</v>
      </c>
      <c r="J201" s="12">
        <v>100</v>
      </c>
      <c r="K201" s="44" t="s">
        <v>732</v>
      </c>
      <c r="L201" s="9" t="str">
        <f t="shared" si="61"/>
        <v>No</v>
      </c>
    </row>
    <row r="202" spans="1:12" ht="25.5" x14ac:dyDescent="0.2">
      <c r="A202" s="4" t="s">
        <v>1044</v>
      </c>
      <c r="B202" s="34" t="s">
        <v>217</v>
      </c>
      <c r="C202" s="35">
        <v>359</v>
      </c>
      <c r="D202" s="43" t="str">
        <f t="shared" si="58"/>
        <v>N/A</v>
      </c>
      <c r="E202" s="35">
        <v>340</v>
      </c>
      <c r="F202" s="43" t="str">
        <f t="shared" si="59"/>
        <v>N/A</v>
      </c>
      <c r="G202" s="35">
        <v>339</v>
      </c>
      <c r="H202" s="43" t="str">
        <f t="shared" si="60"/>
        <v>N/A</v>
      </c>
      <c r="I202" s="12">
        <v>-5.29</v>
      </c>
      <c r="J202" s="12">
        <v>-0.29399999999999998</v>
      </c>
      <c r="K202" s="44" t="s">
        <v>732</v>
      </c>
      <c r="L202" s="9" t="str">
        <f t="shared" si="61"/>
        <v>Yes</v>
      </c>
    </row>
    <row r="203" spans="1:12" ht="25.5" x14ac:dyDescent="0.2">
      <c r="A203" s="4" t="s">
        <v>1045</v>
      </c>
      <c r="B203" s="34" t="s">
        <v>217</v>
      </c>
      <c r="C203" s="35">
        <v>338</v>
      </c>
      <c r="D203" s="43" t="str">
        <f t="shared" si="58"/>
        <v>N/A</v>
      </c>
      <c r="E203" s="35">
        <v>364</v>
      </c>
      <c r="F203" s="43" t="str">
        <f t="shared" si="59"/>
        <v>N/A</v>
      </c>
      <c r="G203" s="35">
        <v>320</v>
      </c>
      <c r="H203" s="43" t="str">
        <f t="shared" si="60"/>
        <v>N/A</v>
      </c>
      <c r="I203" s="12">
        <v>7.6920000000000002</v>
      </c>
      <c r="J203" s="12">
        <v>-12.1</v>
      </c>
      <c r="K203" s="44" t="s">
        <v>732</v>
      </c>
      <c r="L203" s="9" t="str">
        <f t="shared" si="61"/>
        <v>Yes</v>
      </c>
    </row>
    <row r="204" spans="1:12" ht="25.5" x14ac:dyDescent="0.2">
      <c r="A204" s="4" t="s">
        <v>1046</v>
      </c>
      <c r="B204" s="34" t="s">
        <v>217</v>
      </c>
      <c r="C204" s="35">
        <v>11</v>
      </c>
      <c r="D204" s="43" t="str">
        <f t="shared" si="58"/>
        <v>N/A</v>
      </c>
      <c r="E204" s="35">
        <v>11</v>
      </c>
      <c r="F204" s="43" t="str">
        <f t="shared" si="59"/>
        <v>N/A</v>
      </c>
      <c r="G204" s="35">
        <v>22</v>
      </c>
      <c r="H204" s="43" t="str">
        <f t="shared" si="60"/>
        <v>N/A</v>
      </c>
      <c r="I204" s="12">
        <v>125</v>
      </c>
      <c r="J204" s="12">
        <v>144.4</v>
      </c>
      <c r="K204" s="44" t="s">
        <v>732</v>
      </c>
      <c r="L204" s="9" t="str">
        <f t="shared" si="61"/>
        <v>No</v>
      </c>
    </row>
    <row r="205" spans="1:12" x14ac:dyDescent="0.2">
      <c r="A205" s="6" t="s">
        <v>1047</v>
      </c>
      <c r="B205" s="47" t="s">
        <v>217</v>
      </c>
      <c r="C205" s="1">
        <v>867</v>
      </c>
      <c r="D205" s="11" t="str">
        <f t="shared" si="58"/>
        <v>N/A</v>
      </c>
      <c r="E205" s="1">
        <v>869</v>
      </c>
      <c r="F205" s="11" t="str">
        <f t="shared" si="59"/>
        <v>N/A</v>
      </c>
      <c r="G205" s="1">
        <v>887</v>
      </c>
      <c r="H205" s="11" t="str">
        <f t="shared" si="60"/>
        <v>N/A</v>
      </c>
      <c r="I205" s="56">
        <v>0.23069999999999999</v>
      </c>
      <c r="J205" s="56">
        <v>2.0710000000000002</v>
      </c>
      <c r="K205" s="47" t="s">
        <v>732</v>
      </c>
      <c r="L205" s="11" t="str">
        <f t="shared" si="61"/>
        <v>Yes</v>
      </c>
    </row>
    <row r="206" spans="1:12" x14ac:dyDescent="0.2">
      <c r="A206" s="4" t="s">
        <v>1048</v>
      </c>
      <c r="B206" s="34" t="s">
        <v>217</v>
      </c>
      <c r="C206" s="35">
        <v>82</v>
      </c>
      <c r="D206" s="43" t="str">
        <f t="shared" si="58"/>
        <v>N/A</v>
      </c>
      <c r="E206" s="35">
        <v>87</v>
      </c>
      <c r="F206" s="43" t="str">
        <f t="shared" si="59"/>
        <v>N/A</v>
      </c>
      <c r="G206" s="35">
        <v>91</v>
      </c>
      <c r="H206" s="43" t="str">
        <f t="shared" si="60"/>
        <v>N/A</v>
      </c>
      <c r="I206" s="12">
        <v>6.0979999999999999</v>
      </c>
      <c r="J206" s="12">
        <v>4.5979999999999999</v>
      </c>
      <c r="K206" s="44" t="s">
        <v>732</v>
      </c>
      <c r="L206" s="9" t="str">
        <f t="shared" si="61"/>
        <v>Yes</v>
      </c>
    </row>
    <row r="207" spans="1:12" x14ac:dyDescent="0.2">
      <c r="A207" s="4" t="s">
        <v>1049</v>
      </c>
      <c r="B207" s="34" t="s">
        <v>217</v>
      </c>
      <c r="C207" s="35">
        <v>11</v>
      </c>
      <c r="D207" s="43" t="str">
        <f t="shared" si="58"/>
        <v>N/A</v>
      </c>
      <c r="E207" s="35">
        <v>11</v>
      </c>
      <c r="F207" s="43" t="str">
        <f t="shared" si="59"/>
        <v>N/A</v>
      </c>
      <c r="G207" s="35">
        <v>11</v>
      </c>
      <c r="H207" s="43" t="str">
        <f t="shared" si="60"/>
        <v>N/A</v>
      </c>
      <c r="I207" s="12">
        <v>50</v>
      </c>
      <c r="J207" s="12">
        <v>-33.299999999999997</v>
      </c>
      <c r="K207" s="44" t="s">
        <v>732</v>
      </c>
      <c r="L207" s="9" t="str">
        <f t="shared" si="61"/>
        <v>No</v>
      </c>
    </row>
    <row r="208" spans="1:12" ht="25.5" x14ac:dyDescent="0.2">
      <c r="A208" s="4" t="s">
        <v>1050</v>
      </c>
      <c r="B208" s="34" t="s">
        <v>217</v>
      </c>
      <c r="C208" s="35">
        <v>539</v>
      </c>
      <c r="D208" s="43" t="str">
        <f t="shared" si="58"/>
        <v>N/A</v>
      </c>
      <c r="E208" s="35">
        <v>541</v>
      </c>
      <c r="F208" s="43" t="str">
        <f t="shared" si="59"/>
        <v>N/A</v>
      </c>
      <c r="G208" s="35">
        <v>550</v>
      </c>
      <c r="H208" s="43" t="str">
        <f t="shared" si="60"/>
        <v>N/A</v>
      </c>
      <c r="I208" s="12">
        <v>0.37109999999999999</v>
      </c>
      <c r="J208" s="12">
        <v>1.6639999999999999</v>
      </c>
      <c r="K208" s="44" t="s">
        <v>732</v>
      </c>
      <c r="L208" s="9" t="str">
        <f t="shared" si="61"/>
        <v>Yes</v>
      </c>
    </row>
    <row r="209" spans="1:12" ht="25.5" x14ac:dyDescent="0.2">
      <c r="A209" s="4" t="s">
        <v>1051</v>
      </c>
      <c r="B209" s="34" t="s">
        <v>217</v>
      </c>
      <c r="C209" s="35">
        <v>244</v>
      </c>
      <c r="D209" s="43" t="str">
        <f t="shared" si="58"/>
        <v>N/A</v>
      </c>
      <c r="E209" s="35">
        <v>238</v>
      </c>
      <c r="F209" s="43" t="str">
        <f t="shared" si="59"/>
        <v>N/A</v>
      </c>
      <c r="G209" s="35">
        <v>244</v>
      </c>
      <c r="H209" s="43" t="str">
        <f t="shared" si="60"/>
        <v>N/A</v>
      </c>
      <c r="I209" s="12">
        <v>-2.46</v>
      </c>
      <c r="J209" s="12">
        <v>2.5209999999999999</v>
      </c>
      <c r="K209" s="44" t="s">
        <v>732</v>
      </c>
      <c r="L209" s="9" t="str">
        <f t="shared" si="61"/>
        <v>Yes</v>
      </c>
    </row>
    <row r="210" spans="1:12" ht="25.5" x14ac:dyDescent="0.2">
      <c r="A210" s="4" t="s">
        <v>1052</v>
      </c>
      <c r="B210" s="34" t="s">
        <v>217</v>
      </c>
      <c r="C210" s="35">
        <v>0</v>
      </c>
      <c r="D210" s="43" t="str">
        <f t="shared" si="58"/>
        <v>N/A</v>
      </c>
      <c r="E210" s="35">
        <v>0</v>
      </c>
      <c r="F210" s="43" t="str">
        <f t="shared" si="59"/>
        <v>N/A</v>
      </c>
      <c r="G210" s="35">
        <v>0</v>
      </c>
      <c r="H210" s="43" t="str">
        <f t="shared" si="60"/>
        <v>N/A</v>
      </c>
      <c r="I210" s="12" t="s">
        <v>1743</v>
      </c>
      <c r="J210" s="12" t="s">
        <v>1743</v>
      </c>
      <c r="K210" s="44" t="s">
        <v>732</v>
      </c>
      <c r="L210" s="9" t="str">
        <f t="shared" si="61"/>
        <v>N/A</v>
      </c>
    </row>
    <row r="211" spans="1:12" x14ac:dyDescent="0.2">
      <c r="A211" s="6" t="s">
        <v>1053</v>
      </c>
      <c r="B211" s="34" t="s">
        <v>217</v>
      </c>
      <c r="C211" s="35">
        <v>0</v>
      </c>
      <c r="D211" s="43" t="str">
        <f t="shared" si="58"/>
        <v>N/A</v>
      </c>
      <c r="E211" s="35">
        <v>0</v>
      </c>
      <c r="F211" s="43" t="str">
        <f t="shared" si="59"/>
        <v>N/A</v>
      </c>
      <c r="G211" s="35">
        <v>0</v>
      </c>
      <c r="H211" s="43" t="str">
        <f t="shared" si="60"/>
        <v>N/A</v>
      </c>
      <c r="I211" s="12" t="s">
        <v>1743</v>
      </c>
      <c r="J211" s="12" t="s">
        <v>1743</v>
      </c>
      <c r="K211" s="44" t="s">
        <v>732</v>
      </c>
      <c r="L211" s="9" t="str">
        <f t="shared" si="61"/>
        <v>N/A</v>
      </c>
    </row>
    <row r="212" spans="1:12" ht="25.5" x14ac:dyDescent="0.2">
      <c r="A212" s="4" t="s">
        <v>1054</v>
      </c>
      <c r="B212" s="34" t="s">
        <v>217</v>
      </c>
      <c r="C212" s="35">
        <v>0</v>
      </c>
      <c r="D212" s="43" t="str">
        <f t="shared" si="58"/>
        <v>N/A</v>
      </c>
      <c r="E212" s="35">
        <v>0</v>
      </c>
      <c r="F212" s="43" t="str">
        <f t="shared" si="59"/>
        <v>N/A</v>
      </c>
      <c r="G212" s="35">
        <v>0</v>
      </c>
      <c r="H212" s="43" t="str">
        <f t="shared" si="60"/>
        <v>N/A</v>
      </c>
      <c r="I212" s="12" t="s">
        <v>1743</v>
      </c>
      <c r="J212" s="12" t="s">
        <v>1743</v>
      </c>
      <c r="K212" s="44" t="s">
        <v>732</v>
      </c>
      <c r="L212" s="9" t="str">
        <f t="shared" si="61"/>
        <v>N/A</v>
      </c>
    </row>
    <row r="213" spans="1:12" x14ac:dyDescent="0.2">
      <c r="A213" s="4" t="s">
        <v>1055</v>
      </c>
      <c r="B213" s="34" t="s">
        <v>217</v>
      </c>
      <c r="C213" s="35">
        <v>0</v>
      </c>
      <c r="D213" s="43" t="str">
        <f t="shared" si="58"/>
        <v>N/A</v>
      </c>
      <c r="E213" s="35">
        <v>0</v>
      </c>
      <c r="F213" s="43" t="str">
        <f t="shared" si="59"/>
        <v>N/A</v>
      </c>
      <c r="G213" s="35">
        <v>0</v>
      </c>
      <c r="H213" s="43" t="str">
        <f t="shared" si="60"/>
        <v>N/A</v>
      </c>
      <c r="I213" s="12" t="s">
        <v>1743</v>
      </c>
      <c r="J213" s="12" t="s">
        <v>1743</v>
      </c>
      <c r="K213" s="44" t="s">
        <v>732</v>
      </c>
      <c r="L213" s="9" t="str">
        <f t="shared" si="61"/>
        <v>N/A</v>
      </c>
    </row>
    <row r="214" spans="1:12" ht="25.5" x14ac:dyDescent="0.2">
      <c r="A214" s="4" t="s">
        <v>1056</v>
      </c>
      <c r="B214" s="34" t="s">
        <v>217</v>
      </c>
      <c r="C214" s="35">
        <v>0</v>
      </c>
      <c r="D214" s="43" t="str">
        <f t="shared" si="58"/>
        <v>N/A</v>
      </c>
      <c r="E214" s="35">
        <v>0</v>
      </c>
      <c r="F214" s="43" t="str">
        <f t="shared" si="59"/>
        <v>N/A</v>
      </c>
      <c r="G214" s="35">
        <v>0</v>
      </c>
      <c r="H214" s="43" t="str">
        <f t="shared" si="60"/>
        <v>N/A</v>
      </c>
      <c r="I214" s="12" t="s">
        <v>1743</v>
      </c>
      <c r="J214" s="12" t="s">
        <v>1743</v>
      </c>
      <c r="K214" s="44" t="s">
        <v>732</v>
      </c>
      <c r="L214" s="9" t="str">
        <f t="shared" si="61"/>
        <v>N/A</v>
      </c>
    </row>
    <row r="215" spans="1:12" ht="25.5" x14ac:dyDescent="0.2">
      <c r="A215" s="4" t="s">
        <v>1057</v>
      </c>
      <c r="B215" s="34" t="s">
        <v>217</v>
      </c>
      <c r="C215" s="35">
        <v>0</v>
      </c>
      <c r="D215" s="43" t="str">
        <f t="shared" si="58"/>
        <v>N/A</v>
      </c>
      <c r="E215" s="35">
        <v>0</v>
      </c>
      <c r="F215" s="43" t="str">
        <f t="shared" si="59"/>
        <v>N/A</v>
      </c>
      <c r="G215" s="35">
        <v>0</v>
      </c>
      <c r="H215" s="43" t="str">
        <f t="shared" si="60"/>
        <v>N/A</v>
      </c>
      <c r="I215" s="12" t="s">
        <v>1743</v>
      </c>
      <c r="J215" s="12" t="s">
        <v>1743</v>
      </c>
      <c r="K215" s="44" t="s">
        <v>732</v>
      </c>
      <c r="L215" s="9" t="str">
        <f t="shared" si="61"/>
        <v>N/A</v>
      </c>
    </row>
    <row r="216" spans="1:12" ht="25.5" x14ac:dyDescent="0.2">
      <c r="A216" s="4" t="s">
        <v>1058</v>
      </c>
      <c r="B216" s="34" t="s">
        <v>217</v>
      </c>
      <c r="C216" s="35">
        <v>0</v>
      </c>
      <c r="D216" s="43" t="str">
        <f t="shared" si="58"/>
        <v>N/A</v>
      </c>
      <c r="E216" s="35">
        <v>0</v>
      </c>
      <c r="F216" s="43" t="str">
        <f t="shared" si="59"/>
        <v>N/A</v>
      </c>
      <c r="G216" s="35">
        <v>0</v>
      </c>
      <c r="H216" s="43" t="str">
        <f t="shared" si="60"/>
        <v>N/A</v>
      </c>
      <c r="I216" s="12" t="s">
        <v>1743</v>
      </c>
      <c r="J216" s="12" t="s">
        <v>1743</v>
      </c>
      <c r="K216" s="44" t="s">
        <v>732</v>
      </c>
      <c r="L216" s="9" t="str">
        <f t="shared" si="61"/>
        <v>N/A</v>
      </c>
    </row>
    <row r="217" spans="1:12" x14ac:dyDescent="0.2">
      <c r="A217" s="6" t="s">
        <v>1059</v>
      </c>
      <c r="B217" s="34" t="s">
        <v>217</v>
      </c>
      <c r="C217" s="35">
        <v>0</v>
      </c>
      <c r="D217" s="43" t="str">
        <f t="shared" si="58"/>
        <v>N/A</v>
      </c>
      <c r="E217" s="35">
        <v>0</v>
      </c>
      <c r="F217" s="43" t="str">
        <f t="shared" si="59"/>
        <v>N/A</v>
      </c>
      <c r="G217" s="35">
        <v>0</v>
      </c>
      <c r="H217" s="43" t="str">
        <f t="shared" si="60"/>
        <v>N/A</v>
      </c>
      <c r="I217" s="12" t="s">
        <v>1743</v>
      </c>
      <c r="J217" s="12" t="s">
        <v>1743</v>
      </c>
      <c r="K217" s="44" t="s">
        <v>732</v>
      </c>
      <c r="L217" s="9" t="str">
        <f t="shared" si="61"/>
        <v>N/A</v>
      </c>
    </row>
    <row r="218" spans="1:12" ht="25.5" x14ac:dyDescent="0.2">
      <c r="A218" s="4" t="s">
        <v>1060</v>
      </c>
      <c r="B218" s="34" t="s">
        <v>217</v>
      </c>
      <c r="C218" s="35">
        <v>0</v>
      </c>
      <c r="D218" s="43" t="str">
        <f t="shared" si="58"/>
        <v>N/A</v>
      </c>
      <c r="E218" s="35">
        <v>0</v>
      </c>
      <c r="F218" s="43" t="str">
        <f t="shared" si="59"/>
        <v>N/A</v>
      </c>
      <c r="G218" s="35">
        <v>0</v>
      </c>
      <c r="H218" s="43" t="str">
        <f t="shared" si="60"/>
        <v>N/A</v>
      </c>
      <c r="I218" s="12" t="s">
        <v>1743</v>
      </c>
      <c r="J218" s="12" t="s">
        <v>1743</v>
      </c>
      <c r="K218" s="44" t="s">
        <v>732</v>
      </c>
      <c r="L218" s="9" t="str">
        <f t="shared" si="61"/>
        <v>N/A</v>
      </c>
    </row>
    <row r="219" spans="1:12" ht="25.5" x14ac:dyDescent="0.2">
      <c r="A219" s="4" t="s">
        <v>1061</v>
      </c>
      <c r="B219" s="34" t="s">
        <v>217</v>
      </c>
      <c r="C219" s="35">
        <v>0</v>
      </c>
      <c r="D219" s="43" t="str">
        <f t="shared" si="58"/>
        <v>N/A</v>
      </c>
      <c r="E219" s="35">
        <v>0</v>
      </c>
      <c r="F219" s="43" t="str">
        <f t="shared" si="59"/>
        <v>N/A</v>
      </c>
      <c r="G219" s="35">
        <v>0</v>
      </c>
      <c r="H219" s="43" t="str">
        <f t="shared" si="60"/>
        <v>N/A</v>
      </c>
      <c r="I219" s="12" t="s">
        <v>1743</v>
      </c>
      <c r="J219" s="12" t="s">
        <v>1743</v>
      </c>
      <c r="K219" s="44" t="s">
        <v>732</v>
      </c>
      <c r="L219" s="9" t="str">
        <f t="shared" si="61"/>
        <v>N/A</v>
      </c>
    </row>
    <row r="220" spans="1:12" ht="25.5" x14ac:dyDescent="0.2">
      <c r="A220" s="4" t="s">
        <v>1062</v>
      </c>
      <c r="B220" s="34" t="s">
        <v>217</v>
      </c>
      <c r="C220" s="35">
        <v>0</v>
      </c>
      <c r="D220" s="43" t="str">
        <f t="shared" si="58"/>
        <v>N/A</v>
      </c>
      <c r="E220" s="35">
        <v>0</v>
      </c>
      <c r="F220" s="43" t="str">
        <f t="shared" si="59"/>
        <v>N/A</v>
      </c>
      <c r="G220" s="35">
        <v>0</v>
      </c>
      <c r="H220" s="43" t="str">
        <f t="shared" si="60"/>
        <v>N/A</v>
      </c>
      <c r="I220" s="12" t="s">
        <v>1743</v>
      </c>
      <c r="J220" s="12" t="s">
        <v>1743</v>
      </c>
      <c r="K220" s="44" t="s">
        <v>732</v>
      </c>
      <c r="L220" s="9" t="str">
        <f t="shared" si="61"/>
        <v>N/A</v>
      </c>
    </row>
    <row r="221" spans="1:12" ht="25.5" x14ac:dyDescent="0.2">
      <c r="A221" s="4" t="s">
        <v>1063</v>
      </c>
      <c r="B221" s="34" t="s">
        <v>217</v>
      </c>
      <c r="C221" s="35">
        <v>0</v>
      </c>
      <c r="D221" s="43" t="str">
        <f t="shared" si="58"/>
        <v>N/A</v>
      </c>
      <c r="E221" s="35">
        <v>0</v>
      </c>
      <c r="F221" s="43" t="str">
        <f t="shared" si="59"/>
        <v>N/A</v>
      </c>
      <c r="G221" s="35">
        <v>0</v>
      </c>
      <c r="H221" s="43" t="str">
        <f t="shared" si="60"/>
        <v>N/A</v>
      </c>
      <c r="I221" s="12" t="s">
        <v>1743</v>
      </c>
      <c r="J221" s="12" t="s">
        <v>1743</v>
      </c>
      <c r="K221" s="44" t="s">
        <v>732</v>
      </c>
      <c r="L221" s="9" t="str">
        <f t="shared" si="61"/>
        <v>N/A</v>
      </c>
    </row>
    <row r="222" spans="1:12" ht="25.5" x14ac:dyDescent="0.2">
      <c r="A222" s="4" t="s">
        <v>1064</v>
      </c>
      <c r="B222" s="34" t="s">
        <v>217</v>
      </c>
      <c r="C222" s="35">
        <v>0</v>
      </c>
      <c r="D222" s="43" t="str">
        <f t="shared" si="58"/>
        <v>N/A</v>
      </c>
      <c r="E222" s="35">
        <v>0</v>
      </c>
      <c r="F222" s="43" t="str">
        <f t="shared" si="59"/>
        <v>N/A</v>
      </c>
      <c r="G222" s="35">
        <v>0</v>
      </c>
      <c r="H222" s="43" t="str">
        <f t="shared" si="60"/>
        <v>N/A</v>
      </c>
      <c r="I222" s="12" t="s">
        <v>1743</v>
      </c>
      <c r="J222" s="12" t="s">
        <v>1743</v>
      </c>
      <c r="K222" s="44" t="s">
        <v>732</v>
      </c>
      <c r="L222" s="9" t="str">
        <f t="shared" si="61"/>
        <v>N/A</v>
      </c>
    </row>
    <row r="223" spans="1:12" x14ac:dyDescent="0.2">
      <c r="A223" s="6" t="s">
        <v>1065</v>
      </c>
      <c r="B223" s="34" t="s">
        <v>217</v>
      </c>
      <c r="C223" s="35">
        <v>0</v>
      </c>
      <c r="D223" s="43" t="str">
        <f t="shared" si="58"/>
        <v>N/A</v>
      </c>
      <c r="E223" s="35">
        <v>0</v>
      </c>
      <c r="F223" s="43" t="str">
        <f t="shared" si="59"/>
        <v>N/A</v>
      </c>
      <c r="G223" s="35">
        <v>0</v>
      </c>
      <c r="H223" s="43" t="str">
        <f t="shared" si="60"/>
        <v>N/A</v>
      </c>
      <c r="I223" s="12" t="s">
        <v>1743</v>
      </c>
      <c r="J223" s="12" t="s">
        <v>1743</v>
      </c>
      <c r="K223" s="44" t="s">
        <v>732</v>
      </c>
      <c r="L223" s="9" t="str">
        <f t="shared" si="61"/>
        <v>N/A</v>
      </c>
    </row>
    <row r="224" spans="1:12" ht="25.5" x14ac:dyDescent="0.2">
      <c r="A224" s="16" t="s">
        <v>1066</v>
      </c>
      <c r="B224" s="34" t="s">
        <v>217</v>
      </c>
      <c r="C224" s="35">
        <v>0</v>
      </c>
      <c r="D224" s="43" t="str">
        <f t="shared" si="58"/>
        <v>N/A</v>
      </c>
      <c r="E224" s="35">
        <v>0</v>
      </c>
      <c r="F224" s="43" t="str">
        <f t="shared" si="59"/>
        <v>N/A</v>
      </c>
      <c r="G224" s="35">
        <v>0</v>
      </c>
      <c r="H224" s="43" t="str">
        <f t="shared" si="60"/>
        <v>N/A</v>
      </c>
      <c r="I224" s="12" t="s">
        <v>1743</v>
      </c>
      <c r="J224" s="12" t="s">
        <v>1743</v>
      </c>
      <c r="K224" s="44" t="s">
        <v>732</v>
      </c>
      <c r="L224" s="9" t="str">
        <f t="shared" si="61"/>
        <v>N/A</v>
      </c>
    </row>
    <row r="225" spans="1:12" ht="25.5" x14ac:dyDescent="0.2">
      <c r="A225" s="16" t="s">
        <v>1067</v>
      </c>
      <c r="B225" s="34" t="s">
        <v>217</v>
      </c>
      <c r="C225" s="35">
        <v>0</v>
      </c>
      <c r="D225" s="43" t="str">
        <f t="shared" si="58"/>
        <v>N/A</v>
      </c>
      <c r="E225" s="35">
        <v>0</v>
      </c>
      <c r="F225" s="43" t="str">
        <f t="shared" si="59"/>
        <v>N/A</v>
      </c>
      <c r="G225" s="35">
        <v>0</v>
      </c>
      <c r="H225" s="43" t="str">
        <f t="shared" si="60"/>
        <v>N/A</v>
      </c>
      <c r="I225" s="12" t="s">
        <v>1743</v>
      </c>
      <c r="J225" s="12" t="s">
        <v>1743</v>
      </c>
      <c r="K225" s="44" t="s">
        <v>732</v>
      </c>
      <c r="L225" s="9" t="str">
        <f t="shared" si="61"/>
        <v>N/A</v>
      </c>
    </row>
    <row r="226" spans="1:12" ht="25.5" x14ac:dyDescent="0.2">
      <c r="A226" s="16" t="s">
        <v>1068</v>
      </c>
      <c r="B226" s="34" t="s">
        <v>217</v>
      </c>
      <c r="C226" s="35">
        <v>0</v>
      </c>
      <c r="D226" s="43" t="str">
        <f t="shared" si="58"/>
        <v>N/A</v>
      </c>
      <c r="E226" s="35">
        <v>0</v>
      </c>
      <c r="F226" s="43" t="str">
        <f t="shared" si="59"/>
        <v>N/A</v>
      </c>
      <c r="G226" s="35">
        <v>0</v>
      </c>
      <c r="H226" s="43" t="str">
        <f t="shared" si="60"/>
        <v>N/A</v>
      </c>
      <c r="I226" s="12" t="s">
        <v>1743</v>
      </c>
      <c r="J226" s="12" t="s">
        <v>1743</v>
      </c>
      <c r="K226" s="44" t="s">
        <v>732</v>
      </c>
      <c r="L226" s="9" t="str">
        <f t="shared" si="61"/>
        <v>N/A</v>
      </c>
    </row>
    <row r="227" spans="1:12" ht="25.5" x14ac:dyDescent="0.2">
      <c r="A227" s="16" t="s">
        <v>1069</v>
      </c>
      <c r="B227" s="34" t="s">
        <v>217</v>
      </c>
      <c r="C227" s="35">
        <v>0</v>
      </c>
      <c r="D227" s="43" t="str">
        <f t="shared" si="58"/>
        <v>N/A</v>
      </c>
      <c r="E227" s="35">
        <v>0</v>
      </c>
      <c r="F227" s="43" t="str">
        <f t="shared" si="59"/>
        <v>N/A</v>
      </c>
      <c r="G227" s="35">
        <v>0</v>
      </c>
      <c r="H227" s="43" t="str">
        <f t="shared" si="60"/>
        <v>N/A</v>
      </c>
      <c r="I227" s="12" t="s">
        <v>1743</v>
      </c>
      <c r="J227" s="12" t="s">
        <v>1743</v>
      </c>
      <c r="K227" s="44" t="s">
        <v>732</v>
      </c>
      <c r="L227" s="9" t="str">
        <f t="shared" si="61"/>
        <v>N/A</v>
      </c>
    </row>
    <row r="228" spans="1:12" ht="25.5" x14ac:dyDescent="0.2">
      <c r="A228" s="16" t="s">
        <v>1070</v>
      </c>
      <c r="B228" s="34" t="s">
        <v>217</v>
      </c>
      <c r="C228" s="35">
        <v>0</v>
      </c>
      <c r="D228" s="43" t="str">
        <f t="shared" si="58"/>
        <v>N/A</v>
      </c>
      <c r="E228" s="35">
        <v>0</v>
      </c>
      <c r="F228" s="43" t="str">
        <f t="shared" si="59"/>
        <v>N/A</v>
      </c>
      <c r="G228" s="35">
        <v>0</v>
      </c>
      <c r="H228" s="43" t="str">
        <f t="shared" ref="H228:H234" si="62">IF($B228="N/A","N/A",IF(G228&gt;10,"No",IF(G228&lt;-10,"No","Yes")))</f>
        <v>N/A</v>
      </c>
      <c r="I228" s="12" t="s">
        <v>1743</v>
      </c>
      <c r="J228" s="12" t="s">
        <v>1743</v>
      </c>
      <c r="K228" s="44" t="s">
        <v>732</v>
      </c>
      <c r="L228" s="9" t="str">
        <f t="shared" ref="L228:L239" si="63">IF(J228="Div by 0", "N/A", IF(K228="N/A","N/A", IF(J228&gt;VALUE(MID(K228,1,2)), "No", IF(J228&lt;-1*VALUE(MID(K228,1,2)), "No", "Yes"))))</f>
        <v>N/A</v>
      </c>
    </row>
    <row r="229" spans="1:12" x14ac:dyDescent="0.2">
      <c r="A229" s="6" t="s">
        <v>1071</v>
      </c>
      <c r="B229" s="34" t="s">
        <v>217</v>
      </c>
      <c r="C229" s="35">
        <v>0</v>
      </c>
      <c r="D229" s="43" t="str">
        <f t="shared" si="58"/>
        <v>N/A</v>
      </c>
      <c r="E229" s="35">
        <v>0</v>
      </c>
      <c r="F229" s="43" t="str">
        <f t="shared" si="59"/>
        <v>N/A</v>
      </c>
      <c r="G229" s="35">
        <v>0</v>
      </c>
      <c r="H229" s="43" t="str">
        <f t="shared" si="62"/>
        <v>N/A</v>
      </c>
      <c r="I229" s="12" t="s">
        <v>1743</v>
      </c>
      <c r="J229" s="12" t="s">
        <v>1743</v>
      </c>
      <c r="K229" s="44" t="s">
        <v>732</v>
      </c>
      <c r="L229" s="9" t="str">
        <f t="shared" si="63"/>
        <v>N/A</v>
      </c>
    </row>
    <row r="230" spans="1:12" ht="25.5" x14ac:dyDescent="0.2">
      <c r="A230" s="16" t="s">
        <v>1072</v>
      </c>
      <c r="B230" s="34" t="s">
        <v>217</v>
      </c>
      <c r="C230" s="35">
        <v>0</v>
      </c>
      <c r="D230" s="43" t="str">
        <f t="shared" si="58"/>
        <v>N/A</v>
      </c>
      <c r="E230" s="35">
        <v>0</v>
      </c>
      <c r="F230" s="43" t="str">
        <f t="shared" si="59"/>
        <v>N/A</v>
      </c>
      <c r="G230" s="35">
        <v>0</v>
      </c>
      <c r="H230" s="43" t="str">
        <f t="shared" si="62"/>
        <v>N/A</v>
      </c>
      <c r="I230" s="12" t="s">
        <v>1743</v>
      </c>
      <c r="J230" s="12" t="s">
        <v>1743</v>
      </c>
      <c r="K230" s="44" t="s">
        <v>732</v>
      </c>
      <c r="L230" s="9" t="str">
        <f t="shared" si="63"/>
        <v>N/A</v>
      </c>
    </row>
    <row r="231" spans="1:12" ht="25.5" x14ac:dyDescent="0.2">
      <c r="A231" s="16" t="s">
        <v>1073</v>
      </c>
      <c r="B231" s="34" t="s">
        <v>217</v>
      </c>
      <c r="C231" s="35">
        <v>0</v>
      </c>
      <c r="D231" s="43" t="str">
        <f t="shared" si="58"/>
        <v>N/A</v>
      </c>
      <c r="E231" s="35">
        <v>0</v>
      </c>
      <c r="F231" s="43" t="str">
        <f t="shared" si="59"/>
        <v>N/A</v>
      </c>
      <c r="G231" s="35">
        <v>0</v>
      </c>
      <c r="H231" s="43" t="str">
        <f t="shared" si="62"/>
        <v>N/A</v>
      </c>
      <c r="I231" s="12" t="s">
        <v>1743</v>
      </c>
      <c r="J231" s="12" t="s">
        <v>1743</v>
      </c>
      <c r="K231" s="44" t="s">
        <v>732</v>
      </c>
      <c r="L231" s="9" t="str">
        <f t="shared" si="63"/>
        <v>N/A</v>
      </c>
    </row>
    <row r="232" spans="1:12" ht="25.5" x14ac:dyDescent="0.2">
      <c r="A232" s="16" t="s">
        <v>1074</v>
      </c>
      <c r="B232" s="34" t="s">
        <v>217</v>
      </c>
      <c r="C232" s="35">
        <v>0</v>
      </c>
      <c r="D232" s="43" t="str">
        <f t="shared" si="58"/>
        <v>N/A</v>
      </c>
      <c r="E232" s="35">
        <v>0</v>
      </c>
      <c r="F232" s="43" t="str">
        <f t="shared" si="59"/>
        <v>N/A</v>
      </c>
      <c r="G232" s="35">
        <v>0</v>
      </c>
      <c r="H232" s="43" t="str">
        <f t="shared" si="62"/>
        <v>N/A</v>
      </c>
      <c r="I232" s="12" t="s">
        <v>1743</v>
      </c>
      <c r="J232" s="12" t="s">
        <v>1743</v>
      </c>
      <c r="K232" s="44" t="s">
        <v>732</v>
      </c>
      <c r="L232" s="9" t="str">
        <f t="shared" si="63"/>
        <v>N/A</v>
      </c>
    </row>
    <row r="233" spans="1:12" ht="25.5" x14ac:dyDescent="0.2">
      <c r="A233" s="16" t="s">
        <v>1075</v>
      </c>
      <c r="B233" s="34" t="s">
        <v>217</v>
      </c>
      <c r="C233" s="35">
        <v>0</v>
      </c>
      <c r="D233" s="43" t="str">
        <f t="shared" si="58"/>
        <v>N/A</v>
      </c>
      <c r="E233" s="35">
        <v>0</v>
      </c>
      <c r="F233" s="43" t="str">
        <f t="shared" si="59"/>
        <v>N/A</v>
      </c>
      <c r="G233" s="35">
        <v>0</v>
      </c>
      <c r="H233" s="43" t="str">
        <f t="shared" si="62"/>
        <v>N/A</v>
      </c>
      <c r="I233" s="12" t="s">
        <v>1743</v>
      </c>
      <c r="J233" s="12" t="s">
        <v>1743</v>
      </c>
      <c r="K233" s="44" t="s">
        <v>732</v>
      </c>
      <c r="L233" s="9" t="str">
        <f t="shared" si="63"/>
        <v>N/A</v>
      </c>
    </row>
    <row r="234" spans="1:12" ht="25.5" x14ac:dyDescent="0.2">
      <c r="A234" s="16" t="s">
        <v>1076</v>
      </c>
      <c r="B234" s="34" t="s">
        <v>217</v>
      </c>
      <c r="C234" s="35">
        <v>0</v>
      </c>
      <c r="D234" s="43" t="str">
        <f t="shared" si="58"/>
        <v>N/A</v>
      </c>
      <c r="E234" s="35">
        <v>0</v>
      </c>
      <c r="F234" s="43" t="str">
        <f t="shared" si="59"/>
        <v>N/A</v>
      </c>
      <c r="G234" s="35">
        <v>0</v>
      </c>
      <c r="H234" s="43" t="str">
        <f t="shared" si="62"/>
        <v>N/A</v>
      </c>
      <c r="I234" s="12" t="s">
        <v>1743</v>
      </c>
      <c r="J234" s="12" t="s">
        <v>1743</v>
      </c>
      <c r="K234" s="44" t="s">
        <v>732</v>
      </c>
      <c r="L234" s="9" t="str">
        <f t="shared" si="63"/>
        <v>N/A</v>
      </c>
    </row>
    <row r="235" spans="1:12" x14ac:dyDescent="0.2">
      <c r="A235" s="16" t="s">
        <v>1077</v>
      </c>
      <c r="B235" s="34" t="s">
        <v>293</v>
      </c>
      <c r="C235" s="8">
        <v>4.3058904581000004</v>
      </c>
      <c r="D235" s="43" t="str">
        <f>IF($B235="N/A","N/A",IF(C235&lt;15,"Yes","No"))</f>
        <v>Yes</v>
      </c>
      <c r="E235" s="8">
        <v>4.0325313452999998</v>
      </c>
      <c r="F235" s="43" t="str">
        <f>IF($B235="N/A","N/A",IF(E235&lt;15,"Yes","No"))</f>
        <v>Yes</v>
      </c>
      <c r="G235" s="8">
        <v>6.4192577733</v>
      </c>
      <c r="H235" s="43" t="str">
        <f>IF($B235="N/A","N/A",IF(G235&lt;15,"Yes","No"))</f>
        <v>Yes</v>
      </c>
      <c r="I235" s="12">
        <v>-6.35</v>
      </c>
      <c r="J235" s="12">
        <v>59.19</v>
      </c>
      <c r="K235" s="44" t="s">
        <v>732</v>
      </c>
      <c r="L235" s="9" t="str">
        <f t="shared" si="63"/>
        <v>No</v>
      </c>
    </row>
    <row r="236" spans="1:12" x14ac:dyDescent="0.2">
      <c r="A236" s="16" t="s">
        <v>1078</v>
      </c>
      <c r="B236" s="34" t="s">
        <v>217</v>
      </c>
      <c r="C236" s="35" t="s">
        <v>217</v>
      </c>
      <c r="D236" s="43" t="str">
        <f t="shared" ref="D236" si="64">IF($B236="N/A","N/A",IF(C236&gt;10,"No",IF(C236&lt;-10,"No","Yes")))</f>
        <v>N/A</v>
      </c>
      <c r="E236" s="35" t="s">
        <v>217</v>
      </c>
      <c r="F236" s="43" t="str">
        <f t="shared" ref="F236" si="65">IF($B236="N/A","N/A",IF(E236&gt;10,"No",IF(E236&lt;-10,"No","Yes")))</f>
        <v>N/A</v>
      </c>
      <c r="G236" s="35">
        <v>11</v>
      </c>
      <c r="H236" s="43" t="str">
        <f t="shared" ref="H236" si="66">IF($B236="N/A","N/A",IF(G236&gt;10,"No",IF(G236&lt;-10,"No","Yes")))</f>
        <v>N/A</v>
      </c>
      <c r="I236" s="12" t="s">
        <v>217</v>
      </c>
      <c r="J236" s="12" t="s">
        <v>217</v>
      </c>
      <c r="K236" s="44" t="s">
        <v>732</v>
      </c>
      <c r="L236" s="9" t="str">
        <f t="shared" si="63"/>
        <v>No</v>
      </c>
    </row>
    <row r="237" spans="1:12" ht="25.5" x14ac:dyDescent="0.2">
      <c r="A237" s="16" t="s">
        <v>1079</v>
      </c>
      <c r="B237" s="34" t="s">
        <v>283</v>
      </c>
      <c r="C237" s="8">
        <v>0.89190153409999995</v>
      </c>
      <c r="D237" s="43" t="str">
        <f>IF($B237="N/A","N/A",IF(C237&lt;10,"Yes","No"))</f>
        <v>Yes</v>
      </c>
      <c r="E237" s="8">
        <v>0.35186488389999998</v>
      </c>
      <c r="F237" s="43" t="str">
        <f>IF($B237="N/A","N/A",IF(E237&lt;10,"Yes","No"))</f>
        <v>Yes</v>
      </c>
      <c r="G237" s="8">
        <v>0.39145907470000002</v>
      </c>
      <c r="H237" s="43" t="str">
        <f>IF($B237="N/A","N/A",IF(G237&lt;10,"Yes","No"))</f>
        <v>Yes</v>
      </c>
      <c r="I237" s="12">
        <v>-60.5</v>
      </c>
      <c r="J237" s="12">
        <v>11.25</v>
      </c>
      <c r="K237" s="44" t="s">
        <v>732</v>
      </c>
      <c r="L237" s="9" t="str">
        <f t="shared" si="63"/>
        <v>Yes</v>
      </c>
    </row>
    <row r="238" spans="1:12" x14ac:dyDescent="0.2">
      <c r="A238" s="2" t="s">
        <v>72</v>
      </c>
      <c r="B238" s="34" t="s">
        <v>217</v>
      </c>
      <c r="C238" s="8">
        <v>3.5825008612000002</v>
      </c>
      <c r="D238" s="43" t="str">
        <f t="shared" si="58"/>
        <v>N/A</v>
      </c>
      <c r="E238" s="8">
        <v>3.5242290749</v>
      </c>
      <c r="F238" s="43" t="str">
        <f t="shared" si="59"/>
        <v>N/A</v>
      </c>
      <c r="G238" s="8">
        <v>4.2126379137000001</v>
      </c>
      <c r="H238" s="43" t="str">
        <f>IF($B238="N/A","N/A",IF(G238&gt;10,"No",IF(G238&lt;-10,"No","Yes")))</f>
        <v>N/A</v>
      </c>
      <c r="I238" s="12">
        <v>-1.63</v>
      </c>
      <c r="J238" s="12">
        <v>19.53</v>
      </c>
      <c r="K238" s="44" t="s">
        <v>732</v>
      </c>
      <c r="L238" s="9" t="str">
        <f t="shared" si="63"/>
        <v>Yes</v>
      </c>
    </row>
    <row r="239" spans="1:12" ht="25.5" x14ac:dyDescent="0.2">
      <c r="A239" s="16" t="s">
        <v>1080</v>
      </c>
      <c r="B239" s="34" t="s">
        <v>293</v>
      </c>
      <c r="C239" s="9">
        <v>3.9614192214999999</v>
      </c>
      <c r="D239" s="43" t="str">
        <f>IF($B239="N/A","N/A",IF(C239&lt;15,"Yes","No"))</f>
        <v>Yes</v>
      </c>
      <c r="E239" s="9">
        <v>3.7614368010999999</v>
      </c>
      <c r="F239" s="43" t="str">
        <f>IF($B239="N/A","N/A",IF(E239&lt;15,"Yes","No"))</f>
        <v>Yes</v>
      </c>
      <c r="G239" s="9">
        <v>6.0180541625000004</v>
      </c>
      <c r="H239" s="43" t="str">
        <f>IF($B239="N/A","N/A",IF(G239&lt;15,"Yes","No"))</f>
        <v>Yes</v>
      </c>
      <c r="I239" s="12">
        <v>-5.05</v>
      </c>
      <c r="J239" s="12">
        <v>59.99</v>
      </c>
      <c r="K239" s="44" t="s">
        <v>732</v>
      </c>
      <c r="L239" s="9" t="str">
        <f t="shared" si="63"/>
        <v>No</v>
      </c>
    </row>
    <row r="240" spans="1:12" ht="25.5" x14ac:dyDescent="0.2">
      <c r="A240" s="16" t="s">
        <v>156</v>
      </c>
      <c r="B240" s="34" t="s">
        <v>217</v>
      </c>
      <c r="C240" s="35">
        <v>16</v>
      </c>
      <c r="D240" s="43" t="str">
        <f>IF($B240="N/A","N/A",IF(C240&gt;10,"No",IF(C240&lt;-10,"No","Yes")))</f>
        <v>N/A</v>
      </c>
      <c r="E240" s="35">
        <v>11</v>
      </c>
      <c r="F240" s="43" t="str">
        <f>IF($B240="N/A","N/A",IF(E240&gt;10,"No",IF(E240&lt;-10,"No","Yes")))</f>
        <v>N/A</v>
      </c>
      <c r="G240" s="35">
        <v>1120</v>
      </c>
      <c r="H240" s="43" t="str">
        <f>IF($B240="N/A","N/A",IF(G240&gt;10,"No",IF(G240&lt;-10,"No","Yes")))</f>
        <v>N/A</v>
      </c>
      <c r="I240" s="12">
        <v>-56.3</v>
      </c>
      <c r="J240" s="12">
        <v>15900</v>
      </c>
      <c r="K240" s="44" t="s">
        <v>732</v>
      </c>
      <c r="L240" s="9" t="str">
        <f>IF(J240="Div by 0", "N/A", IF(K240="N/A","N/A", IF(J240&gt;VALUE(MID(K240,1,2)), "No", IF(J240&lt;-1*VALUE(MID(K240,1,2)), "No", "Yes"))))</f>
        <v>No</v>
      </c>
    </row>
    <row r="241" spans="1:12" x14ac:dyDescent="0.2">
      <c r="A241" s="16" t="s">
        <v>1081</v>
      </c>
      <c r="B241" s="34" t="s">
        <v>217</v>
      </c>
      <c r="C241" s="35">
        <v>2803</v>
      </c>
      <c r="D241" s="43" t="str">
        <f t="shared" ref="D241" si="67">IF($B241="N/A","N/A",IF(C241&gt;10,"No",IF(C241&lt;-10,"No","Yes")))</f>
        <v>N/A</v>
      </c>
      <c r="E241" s="35">
        <v>2842</v>
      </c>
      <c r="F241" s="43" t="str">
        <f t="shared" ref="F241" si="68">IF($B241="N/A","N/A",IF(E241&gt;10,"No",IF(E241&lt;-10,"No","Yes")))</f>
        <v>N/A</v>
      </c>
      <c r="G241" s="35">
        <v>2810</v>
      </c>
      <c r="H241" s="43" t="str">
        <f>IF($B241="N/A","N/A",IF(G241&gt;10,"No",IF(G241&lt;-10,"No","Yes")))</f>
        <v>N/A</v>
      </c>
      <c r="I241" s="12">
        <v>1.391</v>
      </c>
      <c r="J241" s="12">
        <v>-1.1299999999999999</v>
      </c>
      <c r="K241" s="44" t="s">
        <v>732</v>
      </c>
      <c r="L241" s="9" t="str">
        <f>IF(J241="Div by 0", "N/A", IF(OR(J241="N/A",K241="N/A"),"N/A", IF(J241&gt;VALUE(MID(K241,1,2)), "No", IF(J241&lt;-1*VALUE(MID(K241,1,2)), "No", "Yes"))))</f>
        <v>Yes</v>
      </c>
    </row>
    <row r="242" spans="1:12" x14ac:dyDescent="0.2">
      <c r="A242" s="6" t="s">
        <v>1082</v>
      </c>
      <c r="B242" s="34" t="s">
        <v>217</v>
      </c>
      <c r="C242" s="35">
        <v>159929</v>
      </c>
      <c r="D242" s="43" t="str">
        <f>IF($B242="N/A","N/A",IF(C242&gt;10,"No",IF(C242&lt;-10,"No","Yes")))</f>
        <v>N/A</v>
      </c>
      <c r="E242" s="35">
        <v>172876</v>
      </c>
      <c r="F242" s="43" t="str">
        <f>IF($B242="N/A","N/A",IF(E242&gt;10,"No",IF(E242&lt;-10,"No","Yes")))</f>
        <v>N/A</v>
      </c>
      <c r="G242" s="35">
        <v>190312</v>
      </c>
      <c r="H242" s="43" t="str">
        <f>IF($B242="N/A","N/A",IF(G242&gt;10,"No",IF(G242&lt;-10,"No","Yes")))</f>
        <v>N/A</v>
      </c>
      <c r="I242" s="12">
        <v>8.0950000000000006</v>
      </c>
      <c r="J242" s="12">
        <v>10.09</v>
      </c>
      <c r="K242" s="44" t="s">
        <v>732</v>
      </c>
      <c r="L242" s="9" t="str">
        <f t="shared" ref="L242:L275" si="69">IF(J242="Div by 0", "N/A", IF(K242="N/A","N/A", IF(J242&gt;VALUE(MID(K242,1,2)), "No", IF(J242&lt;-1*VALUE(MID(K242,1,2)), "No", "Yes"))))</f>
        <v>Yes</v>
      </c>
    </row>
    <row r="243" spans="1:12" x14ac:dyDescent="0.2">
      <c r="A243" s="2" t="s">
        <v>1083</v>
      </c>
      <c r="B243" s="34" t="s">
        <v>217</v>
      </c>
      <c r="C243" s="8">
        <v>6.1358177450999998</v>
      </c>
      <c r="D243" s="43" t="str">
        <f>IF($B243="N/A","N/A",IF(C243&gt;10,"No",IF(C243&lt;-10,"No","Yes")))</f>
        <v>N/A</v>
      </c>
      <c r="E243" s="8">
        <v>6.7647689121000001</v>
      </c>
      <c r="F243" s="43" t="str">
        <f>IF($B243="N/A","N/A",IF(E243&gt;10,"No",IF(E243&lt;-10,"No","Yes")))</f>
        <v>N/A</v>
      </c>
      <c r="G243" s="8">
        <v>6.8965517241000001</v>
      </c>
      <c r="H243" s="43" t="str">
        <f>IF($B243="N/A","N/A",IF(G243&gt;10,"No",IF(G243&lt;-10,"No","Yes")))</f>
        <v>N/A</v>
      </c>
      <c r="I243" s="12">
        <v>10.25</v>
      </c>
      <c r="J243" s="12">
        <v>1.948</v>
      </c>
      <c r="K243" s="44" t="s">
        <v>732</v>
      </c>
      <c r="L243" s="9" t="str">
        <f t="shared" si="69"/>
        <v>Yes</v>
      </c>
    </row>
    <row r="244" spans="1:12" x14ac:dyDescent="0.2">
      <c r="A244" s="2" t="s">
        <v>1084</v>
      </c>
      <c r="B244" s="34" t="s">
        <v>217</v>
      </c>
      <c r="C244" s="8">
        <v>53.124195348000001</v>
      </c>
      <c r="D244" s="43" t="str">
        <f>IF($B244="N/A","N/A",IF(C244&gt;10,"No",IF(C244&lt;-10,"No","Yes")))</f>
        <v>N/A</v>
      </c>
      <c r="E244" s="8">
        <v>52.939248698999997</v>
      </c>
      <c r="F244" s="43" t="str">
        <f>IF($B244="N/A","N/A",IF(E244&gt;10,"No",IF(E244&lt;-10,"No","Yes")))</f>
        <v>N/A</v>
      </c>
      <c r="G244" s="8">
        <v>52.626451563000003</v>
      </c>
      <c r="H244" s="43" t="str">
        <f>IF($B244="N/A","N/A",IF(G244&gt;10,"No",IF(G244&lt;-10,"No","Yes")))</f>
        <v>N/A</v>
      </c>
      <c r="I244" s="12">
        <v>-0.34799999999999998</v>
      </c>
      <c r="J244" s="12">
        <v>-0.59099999999999997</v>
      </c>
      <c r="K244" s="44" t="s">
        <v>732</v>
      </c>
      <c r="L244" s="9" t="str">
        <f t="shared" si="69"/>
        <v>Yes</v>
      </c>
    </row>
    <row r="245" spans="1:12" x14ac:dyDescent="0.2">
      <c r="A245" s="2" t="s">
        <v>1085</v>
      </c>
      <c r="B245" s="34" t="s">
        <v>217</v>
      </c>
      <c r="C245" s="8">
        <v>93.709482082999997</v>
      </c>
      <c r="D245" s="43" t="str">
        <f t="shared" ref="D245:D273" si="70">IF($B245="N/A","N/A",IF(C245&gt;10,"No",IF(C245&lt;-10,"No","Yes")))</f>
        <v>N/A</v>
      </c>
      <c r="E245" s="8">
        <v>94.722686382999996</v>
      </c>
      <c r="F245" s="43" t="str">
        <f t="shared" ref="F245:F273" si="71">IF($B245="N/A","N/A",IF(E245&gt;10,"No",IF(E245&lt;-10,"No","Yes")))</f>
        <v>N/A</v>
      </c>
      <c r="G245" s="8">
        <v>95.232671831000005</v>
      </c>
      <c r="H245" s="43" t="str">
        <f t="shared" ref="H245:H273" si="72">IF($B245="N/A","N/A",IF(G245&gt;10,"No",IF(G245&lt;-10,"No","Yes")))</f>
        <v>N/A</v>
      </c>
      <c r="I245" s="12">
        <v>1.081</v>
      </c>
      <c r="J245" s="12">
        <v>0.53839999999999999</v>
      </c>
      <c r="K245" s="44" t="s">
        <v>732</v>
      </c>
      <c r="L245" s="9" t="str">
        <f t="shared" si="69"/>
        <v>Yes</v>
      </c>
    </row>
    <row r="246" spans="1:12" x14ac:dyDescent="0.2">
      <c r="A246" s="2" t="s">
        <v>1086</v>
      </c>
      <c r="B246" s="34" t="s">
        <v>217</v>
      </c>
      <c r="C246" s="8">
        <v>89.155311201000004</v>
      </c>
      <c r="D246" s="43" t="str">
        <f t="shared" si="70"/>
        <v>N/A</v>
      </c>
      <c r="E246" s="8">
        <v>89.950566887999997</v>
      </c>
      <c r="F246" s="43" t="str">
        <f t="shared" si="71"/>
        <v>N/A</v>
      </c>
      <c r="G246" s="8">
        <v>90.322614064999996</v>
      </c>
      <c r="H246" s="43" t="str">
        <f t="shared" si="72"/>
        <v>N/A</v>
      </c>
      <c r="I246" s="12">
        <v>0.89200000000000002</v>
      </c>
      <c r="J246" s="12">
        <v>0.41360000000000002</v>
      </c>
      <c r="K246" s="44" t="s">
        <v>732</v>
      </c>
      <c r="L246" s="9" t="str">
        <f t="shared" si="69"/>
        <v>Yes</v>
      </c>
    </row>
    <row r="247" spans="1:12" x14ac:dyDescent="0.2">
      <c r="A247" s="2" t="s">
        <v>1087</v>
      </c>
      <c r="B247" s="34" t="s">
        <v>217</v>
      </c>
      <c r="C247" s="8">
        <v>90.866572040999998</v>
      </c>
      <c r="D247" s="43" t="str">
        <f t="shared" si="70"/>
        <v>N/A</v>
      </c>
      <c r="E247" s="8">
        <v>92.818552026000006</v>
      </c>
      <c r="F247" s="43" t="str">
        <f t="shared" si="71"/>
        <v>N/A</v>
      </c>
      <c r="G247" s="8">
        <v>93.852200597000007</v>
      </c>
      <c r="H247" s="43" t="str">
        <f t="shared" si="72"/>
        <v>N/A</v>
      </c>
      <c r="I247" s="12">
        <v>2.1480000000000001</v>
      </c>
      <c r="J247" s="12">
        <v>1.1140000000000001</v>
      </c>
      <c r="K247" s="44" t="s">
        <v>732</v>
      </c>
      <c r="L247" s="9" t="str">
        <f t="shared" si="69"/>
        <v>Yes</v>
      </c>
    </row>
    <row r="248" spans="1:12" x14ac:dyDescent="0.2">
      <c r="A248" s="6" t="s">
        <v>1088</v>
      </c>
      <c r="B248" s="34" t="s">
        <v>217</v>
      </c>
      <c r="C248" s="35">
        <v>0</v>
      </c>
      <c r="D248" s="43" t="str">
        <f t="shared" si="70"/>
        <v>N/A</v>
      </c>
      <c r="E248" s="35">
        <v>0</v>
      </c>
      <c r="F248" s="43" t="str">
        <f t="shared" si="71"/>
        <v>N/A</v>
      </c>
      <c r="G248" s="35">
        <v>0</v>
      </c>
      <c r="H248" s="43" t="str">
        <f t="shared" si="72"/>
        <v>N/A</v>
      </c>
      <c r="I248" s="12" t="s">
        <v>1743</v>
      </c>
      <c r="J248" s="12" t="s">
        <v>1743</v>
      </c>
      <c r="K248" s="44" t="s">
        <v>732</v>
      </c>
      <c r="L248" s="9" t="str">
        <f t="shared" si="69"/>
        <v>N/A</v>
      </c>
    </row>
    <row r="249" spans="1:12" x14ac:dyDescent="0.2">
      <c r="A249" s="2" t="s">
        <v>1089</v>
      </c>
      <c r="B249" s="34" t="s">
        <v>217</v>
      </c>
      <c r="C249" s="8">
        <v>0</v>
      </c>
      <c r="D249" s="43" t="str">
        <f t="shared" si="70"/>
        <v>N/A</v>
      </c>
      <c r="E249" s="8">
        <v>0</v>
      </c>
      <c r="F249" s="43" t="str">
        <f t="shared" si="71"/>
        <v>N/A</v>
      </c>
      <c r="G249" s="8">
        <v>0</v>
      </c>
      <c r="H249" s="43" t="str">
        <f t="shared" si="72"/>
        <v>N/A</v>
      </c>
      <c r="I249" s="12" t="s">
        <v>1743</v>
      </c>
      <c r="J249" s="12" t="s">
        <v>1743</v>
      </c>
      <c r="K249" s="44" t="s">
        <v>732</v>
      </c>
      <c r="L249" s="9" t="str">
        <f t="shared" si="69"/>
        <v>N/A</v>
      </c>
    </row>
    <row r="250" spans="1:12" x14ac:dyDescent="0.2">
      <c r="A250" s="2" t="s">
        <v>1090</v>
      </c>
      <c r="B250" s="34" t="s">
        <v>217</v>
      </c>
      <c r="C250" s="8">
        <v>0</v>
      </c>
      <c r="D250" s="43" t="str">
        <f t="shared" si="70"/>
        <v>N/A</v>
      </c>
      <c r="E250" s="8">
        <v>0</v>
      </c>
      <c r="F250" s="43" t="str">
        <f t="shared" si="71"/>
        <v>N/A</v>
      </c>
      <c r="G250" s="8">
        <v>0</v>
      </c>
      <c r="H250" s="43" t="str">
        <f t="shared" si="72"/>
        <v>N/A</v>
      </c>
      <c r="I250" s="12" t="s">
        <v>1743</v>
      </c>
      <c r="J250" s="12" t="s">
        <v>1743</v>
      </c>
      <c r="K250" s="44" t="s">
        <v>732</v>
      </c>
      <c r="L250" s="9" t="str">
        <f t="shared" si="69"/>
        <v>N/A</v>
      </c>
    </row>
    <row r="251" spans="1:12" x14ac:dyDescent="0.2">
      <c r="A251" s="2" t="s">
        <v>1091</v>
      </c>
      <c r="B251" s="34" t="s">
        <v>217</v>
      </c>
      <c r="C251" s="8">
        <v>0</v>
      </c>
      <c r="D251" s="43" t="str">
        <f t="shared" si="70"/>
        <v>N/A</v>
      </c>
      <c r="E251" s="8">
        <v>0</v>
      </c>
      <c r="F251" s="43" t="str">
        <f t="shared" si="71"/>
        <v>N/A</v>
      </c>
      <c r="G251" s="8">
        <v>0</v>
      </c>
      <c r="H251" s="43" t="str">
        <f t="shared" si="72"/>
        <v>N/A</v>
      </c>
      <c r="I251" s="12" t="s">
        <v>1743</v>
      </c>
      <c r="J251" s="12" t="s">
        <v>1743</v>
      </c>
      <c r="K251" s="44" t="s">
        <v>732</v>
      </c>
      <c r="L251" s="9" t="str">
        <f t="shared" si="69"/>
        <v>N/A</v>
      </c>
    </row>
    <row r="252" spans="1:12" x14ac:dyDescent="0.2">
      <c r="A252" s="2" t="s">
        <v>1092</v>
      </c>
      <c r="B252" s="34" t="s">
        <v>217</v>
      </c>
      <c r="C252" s="8">
        <v>0</v>
      </c>
      <c r="D252" s="43" t="str">
        <f t="shared" si="70"/>
        <v>N/A</v>
      </c>
      <c r="E252" s="8">
        <v>0</v>
      </c>
      <c r="F252" s="43" t="str">
        <f t="shared" si="71"/>
        <v>N/A</v>
      </c>
      <c r="G252" s="8">
        <v>0</v>
      </c>
      <c r="H252" s="43" t="str">
        <f t="shared" si="72"/>
        <v>N/A</v>
      </c>
      <c r="I252" s="12" t="s">
        <v>1743</v>
      </c>
      <c r="J252" s="12" t="s">
        <v>1743</v>
      </c>
      <c r="K252" s="44" t="s">
        <v>732</v>
      </c>
      <c r="L252" s="9" t="str">
        <f t="shared" si="69"/>
        <v>N/A</v>
      </c>
    </row>
    <row r="253" spans="1:12" x14ac:dyDescent="0.2">
      <c r="A253" s="2" t="s">
        <v>1093</v>
      </c>
      <c r="B253" s="34" t="s">
        <v>217</v>
      </c>
      <c r="C253" s="8" t="s">
        <v>1743</v>
      </c>
      <c r="D253" s="43" t="str">
        <f t="shared" si="70"/>
        <v>N/A</v>
      </c>
      <c r="E253" s="8" t="s">
        <v>1743</v>
      </c>
      <c r="F253" s="43" t="str">
        <f t="shared" si="71"/>
        <v>N/A</v>
      </c>
      <c r="G253" s="8" t="s">
        <v>1743</v>
      </c>
      <c r="H253" s="43" t="str">
        <f t="shared" si="72"/>
        <v>N/A</v>
      </c>
      <c r="I253" s="12" t="s">
        <v>1743</v>
      </c>
      <c r="J253" s="12" t="s">
        <v>1743</v>
      </c>
      <c r="K253" s="44" t="s">
        <v>732</v>
      </c>
      <c r="L253" s="9" t="str">
        <f t="shared" si="69"/>
        <v>N/A</v>
      </c>
    </row>
    <row r="254" spans="1:12" x14ac:dyDescent="0.2">
      <c r="A254" s="2" t="s">
        <v>1094</v>
      </c>
      <c r="B254" s="34" t="s">
        <v>217</v>
      </c>
      <c r="C254" s="8" t="s">
        <v>1743</v>
      </c>
      <c r="D254" s="43" t="str">
        <f t="shared" si="70"/>
        <v>N/A</v>
      </c>
      <c r="E254" s="8" t="s">
        <v>1743</v>
      </c>
      <c r="F254" s="43" t="str">
        <f t="shared" si="71"/>
        <v>N/A</v>
      </c>
      <c r="G254" s="8" t="s">
        <v>1743</v>
      </c>
      <c r="H254" s="43" t="str">
        <f t="shared" si="72"/>
        <v>N/A</v>
      </c>
      <c r="I254" s="12" t="s">
        <v>1743</v>
      </c>
      <c r="J254" s="12" t="s">
        <v>1743</v>
      </c>
      <c r="K254" s="44" t="s">
        <v>732</v>
      </c>
      <c r="L254" s="9" t="str">
        <f>IF(J254="Div by 0", "N/A", IF(OR(J254="N/A",K254="N/A"),"N/A", IF(J254&gt;VALUE(MID(K254,1,2)), "No", IF(J254&lt;-1*VALUE(MID(K254,1,2)), "No", "Yes"))))</f>
        <v>N/A</v>
      </c>
    </row>
    <row r="255" spans="1:12" x14ac:dyDescent="0.2">
      <c r="A255" s="6" t="s">
        <v>1095</v>
      </c>
      <c r="B255" s="34" t="s">
        <v>217</v>
      </c>
      <c r="C255" s="35">
        <v>0</v>
      </c>
      <c r="D255" s="43" t="str">
        <f t="shared" si="70"/>
        <v>N/A</v>
      </c>
      <c r="E255" s="35">
        <v>0</v>
      </c>
      <c r="F255" s="43" t="str">
        <f t="shared" si="71"/>
        <v>N/A</v>
      </c>
      <c r="G255" s="35">
        <v>0</v>
      </c>
      <c r="H255" s="43" t="str">
        <f t="shared" si="72"/>
        <v>N/A</v>
      </c>
      <c r="I255" s="12" t="s">
        <v>1743</v>
      </c>
      <c r="J255" s="12" t="s">
        <v>1743</v>
      </c>
      <c r="K255" s="44" t="s">
        <v>732</v>
      </c>
      <c r="L255" s="9" t="str">
        <f t="shared" si="69"/>
        <v>N/A</v>
      </c>
    </row>
    <row r="256" spans="1:12" x14ac:dyDescent="0.2">
      <c r="A256" s="2" t="s">
        <v>1096</v>
      </c>
      <c r="B256" s="34" t="s">
        <v>217</v>
      </c>
      <c r="C256" s="8">
        <v>0</v>
      </c>
      <c r="D256" s="43" t="str">
        <f t="shared" si="70"/>
        <v>N/A</v>
      </c>
      <c r="E256" s="8">
        <v>0</v>
      </c>
      <c r="F256" s="43" t="str">
        <f t="shared" si="71"/>
        <v>N/A</v>
      </c>
      <c r="G256" s="8">
        <v>0</v>
      </c>
      <c r="H256" s="43" t="str">
        <f t="shared" si="72"/>
        <v>N/A</v>
      </c>
      <c r="I256" s="12" t="s">
        <v>1743</v>
      </c>
      <c r="J256" s="12" t="s">
        <v>1743</v>
      </c>
      <c r="K256" s="44" t="s">
        <v>732</v>
      </c>
      <c r="L256" s="9" t="str">
        <f t="shared" si="69"/>
        <v>N/A</v>
      </c>
    </row>
    <row r="257" spans="1:12" x14ac:dyDescent="0.2">
      <c r="A257" s="2" t="s">
        <v>1097</v>
      </c>
      <c r="B257" s="34" t="s">
        <v>217</v>
      </c>
      <c r="C257" s="8">
        <v>0</v>
      </c>
      <c r="D257" s="43" t="str">
        <f t="shared" si="70"/>
        <v>N/A</v>
      </c>
      <c r="E257" s="8">
        <v>0</v>
      </c>
      <c r="F257" s="43" t="str">
        <f t="shared" si="71"/>
        <v>N/A</v>
      </c>
      <c r="G257" s="8">
        <v>0</v>
      </c>
      <c r="H257" s="43" t="str">
        <f t="shared" si="72"/>
        <v>N/A</v>
      </c>
      <c r="I257" s="12" t="s">
        <v>1743</v>
      </c>
      <c r="J257" s="12" t="s">
        <v>1743</v>
      </c>
      <c r="K257" s="44" t="s">
        <v>732</v>
      </c>
      <c r="L257" s="9" t="str">
        <f t="shared" si="69"/>
        <v>N/A</v>
      </c>
    </row>
    <row r="258" spans="1:12" x14ac:dyDescent="0.2">
      <c r="A258" s="2" t="s">
        <v>1098</v>
      </c>
      <c r="B258" s="34" t="s">
        <v>217</v>
      </c>
      <c r="C258" s="8">
        <v>0</v>
      </c>
      <c r="D258" s="43" t="str">
        <f t="shared" si="70"/>
        <v>N/A</v>
      </c>
      <c r="E258" s="8">
        <v>0</v>
      </c>
      <c r="F258" s="43" t="str">
        <f t="shared" si="71"/>
        <v>N/A</v>
      </c>
      <c r="G258" s="8">
        <v>0</v>
      </c>
      <c r="H258" s="43" t="str">
        <f t="shared" si="72"/>
        <v>N/A</v>
      </c>
      <c r="I258" s="12" t="s">
        <v>1743</v>
      </c>
      <c r="J258" s="12" t="s">
        <v>1743</v>
      </c>
      <c r="K258" s="44" t="s">
        <v>732</v>
      </c>
      <c r="L258" s="9" t="str">
        <f t="shared" si="69"/>
        <v>N/A</v>
      </c>
    </row>
    <row r="259" spans="1:12" x14ac:dyDescent="0.2">
      <c r="A259" s="2" t="s">
        <v>1099</v>
      </c>
      <c r="B259" s="34" t="s">
        <v>217</v>
      </c>
      <c r="C259" s="8">
        <v>0</v>
      </c>
      <c r="D259" s="43" t="str">
        <f t="shared" si="70"/>
        <v>N/A</v>
      </c>
      <c r="E259" s="8">
        <v>0</v>
      </c>
      <c r="F259" s="43" t="str">
        <f t="shared" si="71"/>
        <v>N/A</v>
      </c>
      <c r="G259" s="8">
        <v>0</v>
      </c>
      <c r="H259" s="43" t="str">
        <f t="shared" si="72"/>
        <v>N/A</v>
      </c>
      <c r="I259" s="12" t="s">
        <v>1743</v>
      </c>
      <c r="J259" s="12" t="s">
        <v>1743</v>
      </c>
      <c r="K259" s="44" t="s">
        <v>732</v>
      </c>
      <c r="L259" s="9" t="str">
        <f t="shared" si="69"/>
        <v>N/A</v>
      </c>
    </row>
    <row r="260" spans="1:12" x14ac:dyDescent="0.2">
      <c r="A260" s="2" t="s">
        <v>1100</v>
      </c>
      <c r="B260" s="34" t="s">
        <v>217</v>
      </c>
      <c r="C260" s="8" t="s">
        <v>1743</v>
      </c>
      <c r="D260" s="43" t="str">
        <f t="shared" si="70"/>
        <v>N/A</v>
      </c>
      <c r="E260" s="8" t="s">
        <v>1743</v>
      </c>
      <c r="F260" s="43" t="str">
        <f t="shared" si="71"/>
        <v>N/A</v>
      </c>
      <c r="G260" s="8" t="s">
        <v>1743</v>
      </c>
      <c r="H260" s="43" t="str">
        <f t="shared" si="72"/>
        <v>N/A</v>
      </c>
      <c r="I260" s="12" t="s">
        <v>1743</v>
      </c>
      <c r="J260" s="12" t="s">
        <v>1743</v>
      </c>
      <c r="K260" s="44" t="s">
        <v>732</v>
      </c>
      <c r="L260" s="9" t="str">
        <f t="shared" si="69"/>
        <v>N/A</v>
      </c>
    </row>
    <row r="261" spans="1:12" x14ac:dyDescent="0.2">
      <c r="A261" s="2" t="s">
        <v>1101</v>
      </c>
      <c r="B261" s="34" t="s">
        <v>217</v>
      </c>
      <c r="C261" s="8" t="s">
        <v>1743</v>
      </c>
      <c r="D261" s="43" t="str">
        <f t="shared" si="70"/>
        <v>N/A</v>
      </c>
      <c r="E261" s="8" t="s">
        <v>1743</v>
      </c>
      <c r="F261" s="43" t="str">
        <f t="shared" si="71"/>
        <v>N/A</v>
      </c>
      <c r="G261" s="8" t="s">
        <v>1743</v>
      </c>
      <c r="H261" s="43" t="str">
        <f t="shared" si="72"/>
        <v>N/A</v>
      </c>
      <c r="I261" s="12" t="s">
        <v>1743</v>
      </c>
      <c r="J261" s="12" t="s">
        <v>1743</v>
      </c>
      <c r="K261" s="44" t="s">
        <v>732</v>
      </c>
      <c r="L261" s="9" t="str">
        <f>IF(J261="Div by 0", "N/A", IF(OR(J261="N/A",K261="N/A"),"N/A", IF(J261&gt;VALUE(MID(K261,1,2)), "No", IF(J261&lt;-1*VALUE(MID(K261,1,2)), "No", "Yes"))))</f>
        <v>N/A</v>
      </c>
    </row>
    <row r="262" spans="1:12" x14ac:dyDescent="0.2">
      <c r="A262" s="2" t="s">
        <v>1102</v>
      </c>
      <c r="B262" s="34" t="s">
        <v>217</v>
      </c>
      <c r="C262" s="35">
        <v>0</v>
      </c>
      <c r="D262" s="43" t="str">
        <f t="shared" si="70"/>
        <v>N/A</v>
      </c>
      <c r="E262" s="35">
        <v>0</v>
      </c>
      <c r="F262" s="43" t="str">
        <f t="shared" si="71"/>
        <v>N/A</v>
      </c>
      <c r="G262" s="35">
        <v>0</v>
      </c>
      <c r="H262" s="43" t="str">
        <f t="shared" si="72"/>
        <v>N/A</v>
      </c>
      <c r="I262" s="12" t="s">
        <v>1743</v>
      </c>
      <c r="J262" s="12" t="s">
        <v>1743</v>
      </c>
      <c r="K262" s="44" t="s">
        <v>732</v>
      </c>
      <c r="L262" s="9" t="str">
        <f t="shared" si="69"/>
        <v>N/A</v>
      </c>
    </row>
    <row r="263" spans="1:12" x14ac:dyDescent="0.2">
      <c r="A263" s="6" t="s">
        <v>1103</v>
      </c>
      <c r="B263" s="34" t="s">
        <v>217</v>
      </c>
      <c r="C263" s="35">
        <v>0</v>
      </c>
      <c r="D263" s="43" t="str">
        <f t="shared" si="70"/>
        <v>N/A</v>
      </c>
      <c r="E263" s="35">
        <v>0</v>
      </c>
      <c r="F263" s="43" t="str">
        <f t="shared" si="71"/>
        <v>N/A</v>
      </c>
      <c r="G263" s="35">
        <v>0</v>
      </c>
      <c r="H263" s="43" t="str">
        <f t="shared" si="72"/>
        <v>N/A</v>
      </c>
      <c r="I263" s="12" t="s">
        <v>1743</v>
      </c>
      <c r="J263" s="12" t="s">
        <v>1743</v>
      </c>
      <c r="K263" s="44" t="s">
        <v>732</v>
      </c>
      <c r="L263" s="9" t="str">
        <f t="shared" si="69"/>
        <v>N/A</v>
      </c>
    </row>
    <row r="264" spans="1:12" x14ac:dyDescent="0.2">
      <c r="A264" s="2" t="s">
        <v>1104</v>
      </c>
      <c r="B264" s="34" t="s">
        <v>217</v>
      </c>
      <c r="C264" s="8">
        <v>0</v>
      </c>
      <c r="D264" s="43" t="str">
        <f t="shared" si="70"/>
        <v>N/A</v>
      </c>
      <c r="E264" s="8">
        <v>0</v>
      </c>
      <c r="F264" s="43" t="str">
        <f t="shared" si="71"/>
        <v>N/A</v>
      </c>
      <c r="G264" s="8">
        <v>0</v>
      </c>
      <c r="H264" s="43" t="str">
        <f t="shared" si="72"/>
        <v>N/A</v>
      </c>
      <c r="I264" s="12" t="s">
        <v>1743</v>
      </c>
      <c r="J264" s="12" t="s">
        <v>1743</v>
      </c>
      <c r="K264" s="44" t="s">
        <v>732</v>
      </c>
      <c r="L264" s="9" t="str">
        <f t="shared" si="69"/>
        <v>N/A</v>
      </c>
    </row>
    <row r="265" spans="1:12" x14ac:dyDescent="0.2">
      <c r="A265" s="2" t="s">
        <v>1105</v>
      </c>
      <c r="B265" s="34" t="s">
        <v>217</v>
      </c>
      <c r="C265" s="8">
        <v>0</v>
      </c>
      <c r="D265" s="43" t="str">
        <f t="shared" si="70"/>
        <v>N/A</v>
      </c>
      <c r="E265" s="8">
        <v>0</v>
      </c>
      <c r="F265" s="43" t="str">
        <f t="shared" si="71"/>
        <v>N/A</v>
      </c>
      <c r="G265" s="8">
        <v>0</v>
      </c>
      <c r="H265" s="43" t="str">
        <f t="shared" si="72"/>
        <v>N/A</v>
      </c>
      <c r="I265" s="12" t="s">
        <v>1743</v>
      </c>
      <c r="J265" s="12" t="s">
        <v>1743</v>
      </c>
      <c r="K265" s="44" t="s">
        <v>732</v>
      </c>
      <c r="L265" s="9" t="str">
        <f t="shared" si="69"/>
        <v>N/A</v>
      </c>
    </row>
    <row r="266" spans="1:12" x14ac:dyDescent="0.2">
      <c r="A266" s="2" t="s">
        <v>1106</v>
      </c>
      <c r="B266" s="34" t="s">
        <v>217</v>
      </c>
      <c r="C266" s="8">
        <v>0</v>
      </c>
      <c r="D266" s="43" t="str">
        <f t="shared" si="70"/>
        <v>N/A</v>
      </c>
      <c r="E266" s="8">
        <v>0</v>
      </c>
      <c r="F266" s="43" t="str">
        <f t="shared" si="71"/>
        <v>N/A</v>
      </c>
      <c r="G266" s="8">
        <v>0</v>
      </c>
      <c r="H266" s="43" t="str">
        <f t="shared" si="72"/>
        <v>N/A</v>
      </c>
      <c r="I266" s="12" t="s">
        <v>1743</v>
      </c>
      <c r="J266" s="12" t="s">
        <v>1743</v>
      </c>
      <c r="K266" s="44" t="s">
        <v>732</v>
      </c>
      <c r="L266" s="9" t="str">
        <f t="shared" si="69"/>
        <v>N/A</v>
      </c>
    </row>
    <row r="267" spans="1:12" x14ac:dyDescent="0.2">
      <c r="A267" s="2" t="s">
        <v>1107</v>
      </c>
      <c r="B267" s="34" t="s">
        <v>217</v>
      </c>
      <c r="C267" s="8">
        <v>0</v>
      </c>
      <c r="D267" s="43" t="str">
        <f t="shared" si="70"/>
        <v>N/A</v>
      </c>
      <c r="E267" s="8">
        <v>0</v>
      </c>
      <c r="F267" s="43" t="str">
        <f t="shared" si="71"/>
        <v>N/A</v>
      </c>
      <c r="G267" s="8">
        <v>0</v>
      </c>
      <c r="H267" s="43" t="str">
        <f t="shared" si="72"/>
        <v>N/A</v>
      </c>
      <c r="I267" s="12" t="s">
        <v>1743</v>
      </c>
      <c r="J267" s="12" t="s">
        <v>1743</v>
      </c>
      <c r="K267" s="44" t="s">
        <v>732</v>
      </c>
      <c r="L267" s="9" t="str">
        <f t="shared" si="69"/>
        <v>N/A</v>
      </c>
    </row>
    <row r="268" spans="1:12" x14ac:dyDescent="0.2">
      <c r="A268" s="2" t="s">
        <v>1108</v>
      </c>
      <c r="B268" s="34" t="s">
        <v>217</v>
      </c>
      <c r="C268" s="8" t="s">
        <v>1743</v>
      </c>
      <c r="D268" s="43" t="str">
        <f t="shared" si="70"/>
        <v>N/A</v>
      </c>
      <c r="E268" s="8" t="s">
        <v>1743</v>
      </c>
      <c r="F268" s="43" t="str">
        <f t="shared" si="71"/>
        <v>N/A</v>
      </c>
      <c r="G268" s="8" t="s">
        <v>1743</v>
      </c>
      <c r="H268" s="43" t="str">
        <f t="shared" si="72"/>
        <v>N/A</v>
      </c>
      <c r="I268" s="12" t="s">
        <v>1743</v>
      </c>
      <c r="J268" s="12" t="s">
        <v>1743</v>
      </c>
      <c r="K268" s="44" t="s">
        <v>732</v>
      </c>
      <c r="L268" s="9" t="str">
        <f t="shared" si="69"/>
        <v>N/A</v>
      </c>
    </row>
    <row r="269" spans="1:12" x14ac:dyDescent="0.2">
      <c r="A269" s="2" t="s">
        <v>1109</v>
      </c>
      <c r="B269" s="34" t="s">
        <v>217</v>
      </c>
      <c r="C269" s="35">
        <v>0</v>
      </c>
      <c r="D269" s="43" t="str">
        <f t="shared" si="70"/>
        <v>N/A</v>
      </c>
      <c r="E269" s="35">
        <v>0</v>
      </c>
      <c r="F269" s="43" t="str">
        <f t="shared" si="71"/>
        <v>N/A</v>
      </c>
      <c r="G269" s="35">
        <v>0</v>
      </c>
      <c r="H269" s="43" t="str">
        <f t="shared" si="72"/>
        <v>N/A</v>
      </c>
      <c r="I269" s="12" t="s">
        <v>1743</v>
      </c>
      <c r="J269" s="12" t="s">
        <v>1743</v>
      </c>
      <c r="K269" s="44" t="s">
        <v>732</v>
      </c>
      <c r="L269" s="9" t="str">
        <f t="shared" si="69"/>
        <v>N/A</v>
      </c>
    </row>
    <row r="270" spans="1:12" x14ac:dyDescent="0.2">
      <c r="A270" s="2" t="s">
        <v>1110</v>
      </c>
      <c r="B270" s="34" t="s">
        <v>217</v>
      </c>
      <c r="C270" s="35">
        <v>0</v>
      </c>
      <c r="D270" s="43" t="str">
        <f t="shared" si="70"/>
        <v>N/A</v>
      </c>
      <c r="E270" s="35">
        <v>0</v>
      </c>
      <c r="F270" s="43" t="str">
        <f t="shared" si="71"/>
        <v>N/A</v>
      </c>
      <c r="G270" s="35">
        <v>0</v>
      </c>
      <c r="H270" s="43" t="str">
        <f t="shared" si="72"/>
        <v>N/A</v>
      </c>
      <c r="I270" s="12" t="s">
        <v>1743</v>
      </c>
      <c r="J270" s="12" t="s">
        <v>1743</v>
      </c>
      <c r="K270" s="44" t="s">
        <v>732</v>
      </c>
      <c r="L270" s="9" t="str">
        <f t="shared" si="69"/>
        <v>N/A</v>
      </c>
    </row>
    <row r="271" spans="1:12" x14ac:dyDescent="0.2">
      <c r="A271" s="2" t="s">
        <v>1111</v>
      </c>
      <c r="B271" s="34" t="s">
        <v>217</v>
      </c>
      <c r="C271" s="35">
        <v>0</v>
      </c>
      <c r="D271" s="43" t="str">
        <f t="shared" si="70"/>
        <v>N/A</v>
      </c>
      <c r="E271" s="35">
        <v>0</v>
      </c>
      <c r="F271" s="43" t="str">
        <f t="shared" si="71"/>
        <v>N/A</v>
      </c>
      <c r="G271" s="35">
        <v>0</v>
      </c>
      <c r="H271" s="43" t="str">
        <f t="shared" si="72"/>
        <v>N/A</v>
      </c>
      <c r="I271" s="12" t="s">
        <v>1743</v>
      </c>
      <c r="J271" s="12" t="s">
        <v>1743</v>
      </c>
      <c r="K271" s="44" t="s">
        <v>732</v>
      </c>
      <c r="L271" s="9" t="str">
        <f t="shared" si="69"/>
        <v>N/A</v>
      </c>
    </row>
    <row r="272" spans="1:12" x14ac:dyDescent="0.2">
      <c r="A272" s="2" t="s">
        <v>1112</v>
      </c>
      <c r="B272" s="34" t="s">
        <v>217</v>
      </c>
      <c r="C272" s="35">
        <v>8470</v>
      </c>
      <c r="D272" s="43" t="str">
        <f t="shared" si="70"/>
        <v>N/A</v>
      </c>
      <c r="E272" s="35">
        <v>8512</v>
      </c>
      <c r="F272" s="43" t="str">
        <f t="shared" si="71"/>
        <v>N/A</v>
      </c>
      <c r="G272" s="35">
        <v>8646</v>
      </c>
      <c r="H272" s="43" t="str">
        <f t="shared" si="72"/>
        <v>N/A</v>
      </c>
      <c r="I272" s="12">
        <v>0.49590000000000001</v>
      </c>
      <c r="J272" s="12">
        <v>1.5740000000000001</v>
      </c>
      <c r="K272" s="44" t="s">
        <v>732</v>
      </c>
      <c r="L272" s="9" t="str">
        <f t="shared" si="69"/>
        <v>Yes</v>
      </c>
    </row>
    <row r="273" spans="1:12" x14ac:dyDescent="0.2">
      <c r="A273" s="71" t="s">
        <v>157</v>
      </c>
      <c r="B273" s="34" t="s">
        <v>217</v>
      </c>
      <c r="C273" s="35">
        <v>1</v>
      </c>
      <c r="D273" s="43" t="str">
        <f t="shared" si="70"/>
        <v>N/A</v>
      </c>
      <c r="E273" s="35">
        <v>1</v>
      </c>
      <c r="F273" s="43" t="str">
        <f t="shared" si="71"/>
        <v>N/A</v>
      </c>
      <c r="G273" s="35">
        <v>1</v>
      </c>
      <c r="H273" s="43" t="str">
        <f t="shared" si="72"/>
        <v>N/A</v>
      </c>
      <c r="I273" s="12">
        <v>0</v>
      </c>
      <c r="J273" s="12">
        <v>0</v>
      </c>
      <c r="K273" s="44" t="s">
        <v>732</v>
      </c>
      <c r="L273" s="9" t="str">
        <f t="shared" si="69"/>
        <v>Yes</v>
      </c>
    </row>
    <row r="274" spans="1:12" x14ac:dyDescent="0.2">
      <c r="A274" s="2" t="s">
        <v>158</v>
      </c>
      <c r="B274" s="47" t="s">
        <v>221</v>
      </c>
      <c r="C274" s="1">
        <v>0</v>
      </c>
      <c r="D274" s="43" t="str">
        <f t="shared" ref="D274:D275" si="73">IF($B274="N/A","N/A",IF(C274&gt;0,"No",IF(C274&lt;0,"No","Yes")))</f>
        <v>Yes</v>
      </c>
      <c r="E274" s="1">
        <v>0</v>
      </c>
      <c r="F274" s="43" t="str">
        <f t="shared" ref="F274:F275" si="74">IF($B274="N/A","N/A",IF(E274&gt;0,"No",IF(E274&lt;0,"No","Yes")))</f>
        <v>Yes</v>
      </c>
      <c r="G274" s="1">
        <v>3</v>
      </c>
      <c r="H274" s="43" t="str">
        <f t="shared" ref="H274:H275" si="75">IF($B274="N/A","N/A",IF(G274&gt;0,"No",IF(G274&lt;0,"No","Yes")))</f>
        <v>No</v>
      </c>
      <c r="I274" s="12" t="s">
        <v>1743</v>
      </c>
      <c r="J274" s="12" t="s">
        <v>1743</v>
      </c>
      <c r="K274" s="44" t="s">
        <v>732</v>
      </c>
      <c r="L274" s="9" t="str">
        <f t="shared" si="69"/>
        <v>N/A</v>
      </c>
    </row>
    <row r="275" spans="1:12" x14ac:dyDescent="0.2">
      <c r="A275" s="2" t="s">
        <v>159</v>
      </c>
      <c r="B275" s="47" t="s">
        <v>221</v>
      </c>
      <c r="C275" s="1">
        <v>0</v>
      </c>
      <c r="D275" s="43" t="str">
        <f t="shared" si="73"/>
        <v>Yes</v>
      </c>
      <c r="E275" s="1">
        <v>0</v>
      </c>
      <c r="F275" s="43" t="str">
        <f t="shared" si="74"/>
        <v>Yes</v>
      </c>
      <c r="G275" s="1">
        <v>1</v>
      </c>
      <c r="H275" s="43" t="str">
        <f t="shared" si="75"/>
        <v>No</v>
      </c>
      <c r="I275" s="12" t="s">
        <v>1743</v>
      </c>
      <c r="J275" s="12" t="s">
        <v>1743</v>
      </c>
      <c r="K275" s="44" t="s">
        <v>732</v>
      </c>
      <c r="L275" s="9" t="str">
        <f t="shared" si="69"/>
        <v>N/A</v>
      </c>
    </row>
    <row r="276" spans="1:12" x14ac:dyDescent="0.2">
      <c r="A276" s="16" t="s">
        <v>689</v>
      </c>
      <c r="B276" s="1" t="s">
        <v>217</v>
      </c>
      <c r="C276" s="1" t="s">
        <v>217</v>
      </c>
      <c r="D276" s="11" t="str">
        <f t="shared" ref="D276:D283" si="76">IF($B276="N/A","N/A",IF(C276&gt;10,"No",IF(C276&lt;-10,"No","Yes")))</f>
        <v>N/A</v>
      </c>
      <c r="E276" s="1">
        <v>186499</v>
      </c>
      <c r="F276" s="11" t="str">
        <f t="shared" ref="F276:F277" si="77">IF($B276="N/A","N/A",IF(E276&gt;10,"No",IF(E276&lt;-10,"No","Yes")))</f>
        <v>N/A</v>
      </c>
      <c r="G276" s="1">
        <v>204992</v>
      </c>
      <c r="H276" s="11" t="str">
        <f t="shared" ref="H276:H277" si="78">IF($B276="N/A","N/A",IF(G276&gt;10,"No",IF(G276&lt;-10,"No","Yes")))</f>
        <v>N/A</v>
      </c>
      <c r="I276" s="12" t="s">
        <v>217</v>
      </c>
      <c r="J276" s="12">
        <v>9.9160000000000004</v>
      </c>
      <c r="K276" s="1" t="s">
        <v>217</v>
      </c>
      <c r="L276" s="9" t="str">
        <f t="shared" ref="L276:L277" si="79">IF(J276="Div by 0", "N/A", IF(K276="N/A","N/A", IF(J276&gt;VALUE(MID(K276,1,2)), "No", IF(J276&lt;-1*VALUE(MID(K276,1,2)), "No", "Yes"))))</f>
        <v>N/A</v>
      </c>
    </row>
    <row r="277" spans="1:12" x14ac:dyDescent="0.2">
      <c r="A277" s="16" t="s">
        <v>690</v>
      </c>
      <c r="B277" s="1" t="s">
        <v>217</v>
      </c>
      <c r="C277" s="1" t="s">
        <v>217</v>
      </c>
      <c r="D277" s="11" t="str">
        <f t="shared" si="76"/>
        <v>N/A</v>
      </c>
      <c r="E277" s="1">
        <v>145592.66667000001</v>
      </c>
      <c r="F277" s="11" t="str">
        <f t="shared" si="77"/>
        <v>N/A</v>
      </c>
      <c r="G277" s="1">
        <v>161802.33332999999</v>
      </c>
      <c r="H277" s="11" t="str">
        <f t="shared" si="78"/>
        <v>N/A</v>
      </c>
      <c r="I277" s="12" t="s">
        <v>217</v>
      </c>
      <c r="J277" s="12">
        <v>11.13</v>
      </c>
      <c r="K277" s="1" t="s">
        <v>217</v>
      </c>
      <c r="L277" s="9" t="str">
        <f t="shared" si="79"/>
        <v>N/A</v>
      </c>
    </row>
    <row r="278" spans="1:12" x14ac:dyDescent="0.2">
      <c r="A278" s="16" t="s">
        <v>691</v>
      </c>
      <c r="B278" s="1" t="s">
        <v>217</v>
      </c>
      <c r="C278" s="1">
        <v>8325</v>
      </c>
      <c r="D278" s="11" t="str">
        <f t="shared" si="76"/>
        <v>N/A</v>
      </c>
      <c r="E278" s="1">
        <v>8677</v>
      </c>
      <c r="F278" s="11" t="str">
        <f t="shared" ref="F278:F283" si="80">IF($B278="N/A","N/A",IF(E278&gt;10,"No",IF(E278&lt;-10,"No","Yes")))</f>
        <v>N/A</v>
      </c>
      <c r="G278" s="1">
        <v>8509</v>
      </c>
      <c r="H278" s="11" t="str">
        <f t="shared" ref="H278:H283" si="81">IF($B278="N/A","N/A",IF(G278&gt;10,"No",IF(G278&lt;-10,"No","Yes")))</f>
        <v>N/A</v>
      </c>
      <c r="I278" s="12">
        <v>4.2279999999999998</v>
      </c>
      <c r="J278" s="12">
        <v>-1.94</v>
      </c>
      <c r="K278" s="1" t="s">
        <v>217</v>
      </c>
      <c r="L278" s="9" t="str">
        <f t="shared" ref="L278:L284" si="82">IF(J278="Div by 0", "N/A", IF(K278="N/A","N/A", IF(J278&gt;VALUE(MID(K278,1,2)), "No", IF(J278&lt;-1*VALUE(MID(K278,1,2)), "No", "Yes"))))</f>
        <v>N/A</v>
      </c>
    </row>
    <row r="279" spans="1:12" x14ac:dyDescent="0.2">
      <c r="A279" s="16" t="s">
        <v>692</v>
      </c>
      <c r="B279" s="1" t="s">
        <v>217</v>
      </c>
      <c r="C279" s="1">
        <v>8538</v>
      </c>
      <c r="D279" s="11" t="str">
        <f t="shared" si="76"/>
        <v>N/A</v>
      </c>
      <c r="E279" s="1">
        <v>8966</v>
      </c>
      <c r="F279" s="11" t="str">
        <f t="shared" si="80"/>
        <v>N/A</v>
      </c>
      <c r="G279" s="1">
        <v>9467</v>
      </c>
      <c r="H279" s="11" t="str">
        <f t="shared" si="81"/>
        <v>N/A</v>
      </c>
      <c r="I279" s="12">
        <v>5.0129999999999999</v>
      </c>
      <c r="J279" s="12">
        <v>5.5880000000000001</v>
      </c>
      <c r="K279" s="1" t="s">
        <v>217</v>
      </c>
      <c r="L279" s="9" t="str">
        <f t="shared" si="82"/>
        <v>N/A</v>
      </c>
    </row>
    <row r="280" spans="1:12" x14ac:dyDescent="0.2">
      <c r="A280" s="16" t="s">
        <v>693</v>
      </c>
      <c r="B280" s="1" t="s">
        <v>217</v>
      </c>
      <c r="C280" s="1" t="s">
        <v>1743</v>
      </c>
      <c r="D280" s="11" t="str">
        <f t="shared" si="76"/>
        <v>N/A</v>
      </c>
      <c r="E280" s="1">
        <v>6434.8333333</v>
      </c>
      <c r="F280" s="11" t="str">
        <f t="shared" si="80"/>
        <v>N/A</v>
      </c>
      <c r="G280" s="1">
        <v>6901.3333333</v>
      </c>
      <c r="H280" s="11" t="str">
        <f t="shared" si="81"/>
        <v>N/A</v>
      </c>
      <c r="I280" s="12" t="s">
        <v>1743</v>
      </c>
      <c r="J280" s="12">
        <v>7.25</v>
      </c>
      <c r="K280" s="1" t="s">
        <v>217</v>
      </c>
      <c r="L280" s="9" t="str">
        <f t="shared" si="82"/>
        <v>N/A</v>
      </c>
    </row>
    <row r="281" spans="1:12" x14ac:dyDescent="0.2">
      <c r="A281" s="16" t="s">
        <v>694</v>
      </c>
      <c r="B281" s="1" t="s">
        <v>217</v>
      </c>
      <c r="C281" s="1">
        <v>11921</v>
      </c>
      <c r="D281" s="11" t="str">
        <f t="shared" si="76"/>
        <v>N/A</v>
      </c>
      <c r="E281" s="1">
        <v>12417</v>
      </c>
      <c r="F281" s="11" t="str">
        <f t="shared" si="80"/>
        <v>N/A</v>
      </c>
      <c r="G281" s="1">
        <v>13105</v>
      </c>
      <c r="H281" s="11" t="str">
        <f t="shared" si="81"/>
        <v>N/A</v>
      </c>
      <c r="I281" s="12">
        <v>4.1609999999999996</v>
      </c>
      <c r="J281" s="12">
        <v>5.5410000000000004</v>
      </c>
      <c r="K281" s="1" t="s">
        <v>217</v>
      </c>
      <c r="L281" s="9" t="str">
        <f t="shared" si="82"/>
        <v>N/A</v>
      </c>
    </row>
    <row r="282" spans="1:12" x14ac:dyDescent="0.2">
      <c r="A282" s="16" t="s">
        <v>695</v>
      </c>
      <c r="B282" s="1" t="s">
        <v>217</v>
      </c>
      <c r="C282" s="1">
        <v>13295</v>
      </c>
      <c r="D282" s="11" t="str">
        <f t="shared" si="76"/>
        <v>N/A</v>
      </c>
      <c r="E282" s="1">
        <v>13787</v>
      </c>
      <c r="F282" s="11" t="str">
        <f t="shared" si="80"/>
        <v>N/A</v>
      </c>
      <c r="G282" s="1">
        <v>14635</v>
      </c>
      <c r="H282" s="11" t="str">
        <f t="shared" si="81"/>
        <v>N/A</v>
      </c>
      <c r="I282" s="12">
        <v>3.7010000000000001</v>
      </c>
      <c r="J282" s="12">
        <v>6.1509999999999998</v>
      </c>
      <c r="K282" s="1" t="s">
        <v>217</v>
      </c>
      <c r="L282" s="9" t="str">
        <f t="shared" si="82"/>
        <v>N/A</v>
      </c>
    </row>
    <row r="283" spans="1:12" ht="25.5" x14ac:dyDescent="0.2">
      <c r="A283" s="16" t="s">
        <v>696</v>
      </c>
      <c r="B283" s="1" t="s">
        <v>217</v>
      </c>
      <c r="C283" s="1">
        <v>11538.583333</v>
      </c>
      <c r="D283" s="11" t="str">
        <f t="shared" si="76"/>
        <v>N/A</v>
      </c>
      <c r="E283" s="1">
        <v>11987.583333</v>
      </c>
      <c r="F283" s="11" t="str">
        <f t="shared" si="80"/>
        <v>N/A</v>
      </c>
      <c r="G283" s="1">
        <v>12623.5</v>
      </c>
      <c r="H283" s="11" t="str">
        <f t="shared" si="81"/>
        <v>N/A</v>
      </c>
      <c r="I283" s="12">
        <v>3.891</v>
      </c>
      <c r="J283" s="12">
        <v>5.3049999999999997</v>
      </c>
      <c r="K283" s="1" t="s">
        <v>217</v>
      </c>
      <c r="L283" s="9" t="str">
        <f t="shared" si="82"/>
        <v>N/A</v>
      </c>
    </row>
    <row r="284" spans="1:12" x14ac:dyDescent="0.2">
      <c r="A284" s="16" t="s">
        <v>403</v>
      </c>
      <c r="B284" s="34" t="s">
        <v>294</v>
      </c>
      <c r="C284" s="8">
        <v>48.284661184999997</v>
      </c>
      <c r="D284" s="43" t="str">
        <f>IF($B284="N/A","N/A",IF(C284&lt;=40,"Yes","No"))</f>
        <v>No</v>
      </c>
      <c r="E284" s="8">
        <v>48.839679042999997</v>
      </c>
      <c r="F284" s="43" t="str">
        <f>IF($B284="N/A","N/A",IF(E284&lt;=40,"Yes","No"))</f>
        <v>No</v>
      </c>
      <c r="G284" s="8">
        <v>49.078720695000001</v>
      </c>
      <c r="H284" s="43" t="str">
        <f>IF($B284="N/A","N/A",IF(G284&lt;=40,"Yes","No"))</f>
        <v>No</v>
      </c>
      <c r="I284" s="12">
        <v>1.149</v>
      </c>
      <c r="J284" s="12">
        <v>0.4894</v>
      </c>
      <c r="K284" s="44" t="s">
        <v>734</v>
      </c>
      <c r="L284" s="9" t="str">
        <f t="shared" si="82"/>
        <v>Yes</v>
      </c>
    </row>
    <row r="285" spans="1:12" x14ac:dyDescent="0.2">
      <c r="A285" s="16" t="s">
        <v>697</v>
      </c>
      <c r="B285" s="1" t="s">
        <v>217</v>
      </c>
      <c r="C285" s="1" t="s">
        <v>217</v>
      </c>
      <c r="D285" s="11" t="str">
        <f t="shared" ref="D285:D303" si="83">IF($B285="N/A","N/A",IF(C285&gt;10,"No",IF(C285&lt;-10,"No","Yes")))</f>
        <v>N/A</v>
      </c>
      <c r="E285" s="1">
        <v>0</v>
      </c>
      <c r="F285" s="11" t="str">
        <f t="shared" ref="F285:F286" si="84">IF($B285="N/A","N/A",IF(E285&gt;10,"No",IF(E285&lt;-10,"No","Yes")))</f>
        <v>N/A</v>
      </c>
      <c r="G285" s="1">
        <v>0</v>
      </c>
      <c r="H285" s="11" t="str">
        <f t="shared" ref="H285:H286" si="85">IF($B285="N/A","N/A",IF(G285&gt;10,"No",IF(G285&lt;-10,"No","Yes")))</f>
        <v>N/A</v>
      </c>
      <c r="I285" s="12" t="s">
        <v>217</v>
      </c>
      <c r="J285" s="12" t="s">
        <v>1743</v>
      </c>
      <c r="K285" s="1" t="s">
        <v>217</v>
      </c>
      <c r="L285" s="9" t="str">
        <f t="shared" ref="L285:L286" si="86">IF(J285="Div by 0", "N/A", IF(K285="N/A","N/A", IF(J285&gt;VALUE(MID(K285,1,2)), "No", IF(J285&lt;-1*VALUE(MID(K285,1,2)), "No", "Yes"))))</f>
        <v>N/A</v>
      </c>
    </row>
    <row r="286" spans="1:12" x14ac:dyDescent="0.2">
      <c r="A286" s="16" t="s">
        <v>698</v>
      </c>
      <c r="B286" s="1" t="s">
        <v>217</v>
      </c>
      <c r="C286" s="1" t="s">
        <v>217</v>
      </c>
      <c r="D286" s="11" t="str">
        <f t="shared" si="83"/>
        <v>N/A</v>
      </c>
      <c r="E286" s="1">
        <v>0</v>
      </c>
      <c r="F286" s="11" t="str">
        <f t="shared" si="84"/>
        <v>N/A</v>
      </c>
      <c r="G286" s="1">
        <v>0</v>
      </c>
      <c r="H286" s="11" t="str">
        <f t="shared" si="85"/>
        <v>N/A</v>
      </c>
      <c r="I286" s="12" t="s">
        <v>217</v>
      </c>
      <c r="J286" s="12" t="s">
        <v>1743</v>
      </c>
      <c r="K286" s="1" t="s">
        <v>217</v>
      </c>
      <c r="L286" s="9" t="str">
        <f t="shared" si="86"/>
        <v>N/A</v>
      </c>
    </row>
    <row r="287" spans="1:12" x14ac:dyDescent="0.2">
      <c r="A287" s="16" t="s">
        <v>699</v>
      </c>
      <c r="B287" s="1" t="s">
        <v>217</v>
      </c>
      <c r="C287" s="1" t="s">
        <v>217</v>
      </c>
      <c r="D287" s="11" t="str">
        <f t="shared" si="83"/>
        <v>N/A</v>
      </c>
      <c r="E287" s="1">
        <v>0</v>
      </c>
      <c r="F287" s="11" t="str">
        <f t="shared" ref="F287:F288" si="87">IF($B287="N/A","N/A",IF(E287&gt;10,"No",IF(E287&lt;-10,"No","Yes")))</f>
        <v>N/A</v>
      </c>
      <c r="G287" s="1">
        <v>0</v>
      </c>
      <c r="H287" s="11" t="str">
        <f t="shared" ref="H287:H288" si="88">IF($B287="N/A","N/A",IF(G287&gt;10,"No",IF(G287&lt;-10,"No","Yes")))</f>
        <v>N/A</v>
      </c>
      <c r="I287" s="12" t="s">
        <v>217</v>
      </c>
      <c r="J287" s="12" t="s">
        <v>1743</v>
      </c>
      <c r="K287" s="1" t="s">
        <v>217</v>
      </c>
      <c r="L287" s="9" t="str">
        <f t="shared" ref="L287:L288" si="89">IF(J287="Div by 0", "N/A", IF(K287="N/A","N/A", IF(J287&gt;VALUE(MID(K287,1,2)), "No", IF(J287&lt;-1*VALUE(MID(K287,1,2)), "No", "Yes"))))</f>
        <v>N/A</v>
      </c>
    </row>
    <row r="288" spans="1:12" x14ac:dyDescent="0.2">
      <c r="A288" s="16" t="s">
        <v>711</v>
      </c>
      <c r="B288" s="1" t="s">
        <v>217</v>
      </c>
      <c r="C288" s="1" t="s">
        <v>217</v>
      </c>
      <c r="D288" s="11" t="str">
        <f t="shared" si="83"/>
        <v>N/A</v>
      </c>
      <c r="E288" s="1">
        <v>0</v>
      </c>
      <c r="F288" s="11" t="str">
        <f t="shared" si="87"/>
        <v>N/A</v>
      </c>
      <c r="G288" s="1">
        <v>0</v>
      </c>
      <c r="H288" s="11" t="str">
        <f t="shared" si="88"/>
        <v>N/A</v>
      </c>
      <c r="I288" s="12" t="s">
        <v>217</v>
      </c>
      <c r="J288" s="12" t="s">
        <v>1743</v>
      </c>
      <c r="K288" s="1" t="s">
        <v>217</v>
      </c>
      <c r="L288" s="9" t="str">
        <f t="shared" si="89"/>
        <v>N/A</v>
      </c>
    </row>
    <row r="289" spans="1:12" x14ac:dyDescent="0.2">
      <c r="A289" s="16" t="s">
        <v>700</v>
      </c>
      <c r="B289" s="1" t="s">
        <v>217</v>
      </c>
      <c r="C289" s="1">
        <v>2969</v>
      </c>
      <c r="D289" s="11" t="str">
        <f t="shared" si="83"/>
        <v>N/A</v>
      </c>
      <c r="E289" s="1">
        <v>2821</v>
      </c>
      <c r="F289" s="11" t="str">
        <f t="shared" ref="F289:F303" si="90">IF($B289="N/A","N/A",IF(E289&gt;10,"No",IF(E289&lt;-10,"No","Yes")))</f>
        <v>N/A</v>
      </c>
      <c r="G289" s="1">
        <v>2878</v>
      </c>
      <c r="H289" s="11" t="str">
        <f t="shared" ref="H289:H303" si="91">IF($B289="N/A","N/A",IF(G289&gt;10,"No",IF(G289&lt;-10,"No","Yes")))</f>
        <v>N/A</v>
      </c>
      <c r="I289" s="12">
        <v>-4.9800000000000004</v>
      </c>
      <c r="J289" s="12">
        <v>2.0209999999999999</v>
      </c>
      <c r="K289" s="1" t="s">
        <v>217</v>
      </c>
      <c r="L289" s="9" t="str">
        <f t="shared" ref="L289:L300" si="92">IF(J289="Div by 0", "N/A", IF(K289="N/A","N/A", IF(J289&gt;VALUE(MID(K289,1,2)), "No", IF(J289&lt;-1*VALUE(MID(K289,1,2)), "No", "Yes"))))</f>
        <v>N/A</v>
      </c>
    </row>
    <row r="290" spans="1:12" x14ac:dyDescent="0.2">
      <c r="A290" s="16" t="s">
        <v>701</v>
      </c>
      <c r="B290" s="1" t="s">
        <v>217</v>
      </c>
      <c r="C290" s="1">
        <v>8470</v>
      </c>
      <c r="D290" s="11" t="str">
        <f t="shared" si="83"/>
        <v>N/A</v>
      </c>
      <c r="E290" s="1">
        <v>8512</v>
      </c>
      <c r="F290" s="11" t="str">
        <f t="shared" si="90"/>
        <v>N/A</v>
      </c>
      <c r="G290" s="1">
        <v>8646</v>
      </c>
      <c r="H290" s="11" t="str">
        <f t="shared" si="91"/>
        <v>N/A</v>
      </c>
      <c r="I290" s="12">
        <v>0.49590000000000001</v>
      </c>
      <c r="J290" s="12">
        <v>1.5740000000000001</v>
      </c>
      <c r="K290" s="1" t="s">
        <v>217</v>
      </c>
      <c r="L290" s="9" t="str">
        <f t="shared" si="92"/>
        <v>N/A</v>
      </c>
    </row>
    <row r="291" spans="1:12" x14ac:dyDescent="0.2">
      <c r="A291" s="16" t="s">
        <v>719</v>
      </c>
      <c r="B291" s="34" t="s">
        <v>217</v>
      </c>
      <c r="C291" s="13">
        <v>1.1806375399999999E-2</v>
      </c>
      <c r="D291" s="11" t="str">
        <f t="shared" si="83"/>
        <v>N/A</v>
      </c>
      <c r="E291" s="13">
        <v>8.2236842099999999E-2</v>
      </c>
      <c r="F291" s="11" t="str">
        <f t="shared" si="90"/>
        <v>N/A</v>
      </c>
      <c r="G291" s="13">
        <v>4.62641684E-2</v>
      </c>
      <c r="H291" s="11" t="str">
        <f t="shared" si="91"/>
        <v>N/A</v>
      </c>
      <c r="I291" s="12">
        <v>596.5</v>
      </c>
      <c r="J291" s="12">
        <v>-43.7</v>
      </c>
      <c r="K291" s="34" t="s">
        <v>217</v>
      </c>
      <c r="L291" s="9" t="str">
        <f t="shared" si="92"/>
        <v>N/A</v>
      </c>
    </row>
    <row r="292" spans="1:12" x14ac:dyDescent="0.2">
      <c r="A292" s="16" t="s">
        <v>712</v>
      </c>
      <c r="B292" s="1" t="s">
        <v>217</v>
      </c>
      <c r="C292" s="1">
        <v>3791.4166667</v>
      </c>
      <c r="D292" s="11" t="str">
        <f t="shared" si="83"/>
        <v>N/A</v>
      </c>
      <c r="E292" s="1">
        <v>3885.75</v>
      </c>
      <c r="F292" s="11" t="str">
        <f t="shared" si="90"/>
        <v>N/A</v>
      </c>
      <c r="G292" s="1">
        <v>3935</v>
      </c>
      <c r="H292" s="11" t="str">
        <f t="shared" si="91"/>
        <v>N/A</v>
      </c>
      <c r="I292" s="12">
        <v>2.488</v>
      </c>
      <c r="J292" s="12">
        <v>1.2669999999999999</v>
      </c>
      <c r="K292" s="1" t="s">
        <v>217</v>
      </c>
      <c r="L292" s="9" t="str">
        <f t="shared" si="92"/>
        <v>N/A</v>
      </c>
    </row>
    <row r="293" spans="1:12" x14ac:dyDescent="0.2">
      <c r="A293" s="16" t="s">
        <v>702</v>
      </c>
      <c r="B293" s="1" t="s">
        <v>217</v>
      </c>
      <c r="C293" s="1">
        <v>0</v>
      </c>
      <c r="D293" s="11" t="str">
        <f t="shared" si="83"/>
        <v>N/A</v>
      </c>
      <c r="E293" s="1">
        <v>0</v>
      </c>
      <c r="F293" s="11" t="str">
        <f t="shared" si="90"/>
        <v>N/A</v>
      </c>
      <c r="G293" s="1">
        <v>0</v>
      </c>
      <c r="H293" s="11" t="str">
        <f t="shared" si="91"/>
        <v>N/A</v>
      </c>
      <c r="I293" s="12" t="s">
        <v>1743</v>
      </c>
      <c r="J293" s="12" t="s">
        <v>1743</v>
      </c>
      <c r="K293" s="1" t="s">
        <v>217</v>
      </c>
      <c r="L293" s="9" t="str">
        <f t="shared" si="92"/>
        <v>N/A</v>
      </c>
    </row>
    <row r="294" spans="1:12" x14ac:dyDescent="0.2">
      <c r="A294" s="16" t="s">
        <v>713</v>
      </c>
      <c r="B294" s="1" t="s">
        <v>217</v>
      </c>
      <c r="C294" s="1">
        <v>0</v>
      </c>
      <c r="D294" s="11" t="str">
        <f t="shared" si="83"/>
        <v>N/A</v>
      </c>
      <c r="E294" s="1">
        <v>0</v>
      </c>
      <c r="F294" s="11" t="str">
        <f t="shared" si="90"/>
        <v>N/A</v>
      </c>
      <c r="G294" s="1">
        <v>0</v>
      </c>
      <c r="H294" s="11" t="str">
        <f t="shared" si="91"/>
        <v>N/A</v>
      </c>
      <c r="I294" s="12" t="s">
        <v>1743</v>
      </c>
      <c r="J294" s="12" t="s">
        <v>1743</v>
      </c>
      <c r="K294" s="1" t="s">
        <v>217</v>
      </c>
      <c r="L294" s="9" t="str">
        <f t="shared" si="92"/>
        <v>N/A</v>
      </c>
    </row>
    <row r="295" spans="1:12" x14ac:dyDescent="0.2">
      <c r="A295" s="16" t="s">
        <v>703</v>
      </c>
      <c r="B295" s="1" t="s">
        <v>217</v>
      </c>
      <c r="C295" s="1">
        <v>11</v>
      </c>
      <c r="D295" s="11" t="str">
        <f t="shared" si="83"/>
        <v>N/A</v>
      </c>
      <c r="E295" s="1">
        <v>20</v>
      </c>
      <c r="F295" s="11" t="str">
        <f t="shared" si="90"/>
        <v>N/A</v>
      </c>
      <c r="G295" s="1">
        <v>30</v>
      </c>
      <c r="H295" s="11" t="str">
        <f t="shared" si="91"/>
        <v>N/A</v>
      </c>
      <c r="I295" s="12">
        <v>566.70000000000005</v>
      </c>
      <c r="J295" s="12">
        <v>50</v>
      </c>
      <c r="K295" s="1" t="s">
        <v>217</v>
      </c>
      <c r="L295" s="9" t="str">
        <f t="shared" si="92"/>
        <v>N/A</v>
      </c>
    </row>
    <row r="296" spans="1:12" x14ac:dyDescent="0.2">
      <c r="A296" s="16" t="s">
        <v>714</v>
      </c>
      <c r="B296" s="1" t="s">
        <v>217</v>
      </c>
      <c r="C296" s="1">
        <v>0.41666666670000002</v>
      </c>
      <c r="D296" s="11" t="str">
        <f t="shared" si="83"/>
        <v>N/A</v>
      </c>
      <c r="E296" s="1">
        <v>9.9166666666999994</v>
      </c>
      <c r="F296" s="11" t="str">
        <f t="shared" si="90"/>
        <v>N/A</v>
      </c>
      <c r="G296" s="1">
        <v>14.666666666999999</v>
      </c>
      <c r="H296" s="11" t="str">
        <f t="shared" si="91"/>
        <v>N/A</v>
      </c>
      <c r="I296" s="12">
        <v>2280</v>
      </c>
      <c r="J296" s="12">
        <v>47.9</v>
      </c>
      <c r="K296" s="1" t="s">
        <v>217</v>
      </c>
      <c r="L296" s="9" t="str">
        <f t="shared" si="92"/>
        <v>N/A</v>
      </c>
    </row>
    <row r="297" spans="1:12" x14ac:dyDescent="0.2">
      <c r="A297" s="16" t="s">
        <v>704</v>
      </c>
      <c r="B297" s="1" t="s">
        <v>217</v>
      </c>
      <c r="C297" s="1">
        <v>0</v>
      </c>
      <c r="D297" s="11" t="str">
        <f t="shared" si="83"/>
        <v>N/A</v>
      </c>
      <c r="E297" s="1">
        <v>0</v>
      </c>
      <c r="F297" s="11" t="str">
        <f t="shared" si="90"/>
        <v>N/A</v>
      </c>
      <c r="G297" s="1">
        <v>0</v>
      </c>
      <c r="H297" s="11" t="str">
        <f t="shared" si="91"/>
        <v>N/A</v>
      </c>
      <c r="I297" s="12" t="s">
        <v>1743</v>
      </c>
      <c r="J297" s="12" t="s">
        <v>1743</v>
      </c>
      <c r="K297" s="1" t="s">
        <v>217</v>
      </c>
      <c r="L297" s="9" t="str">
        <f t="shared" si="92"/>
        <v>N/A</v>
      </c>
    </row>
    <row r="298" spans="1:12" x14ac:dyDescent="0.2">
      <c r="A298" s="16" t="s">
        <v>715</v>
      </c>
      <c r="B298" s="1" t="s">
        <v>217</v>
      </c>
      <c r="C298" s="1">
        <v>0</v>
      </c>
      <c r="D298" s="11" t="str">
        <f t="shared" si="83"/>
        <v>N/A</v>
      </c>
      <c r="E298" s="1">
        <v>0</v>
      </c>
      <c r="F298" s="11" t="str">
        <f t="shared" si="90"/>
        <v>N/A</v>
      </c>
      <c r="G298" s="1">
        <v>0</v>
      </c>
      <c r="H298" s="11" t="str">
        <f t="shared" si="91"/>
        <v>N/A</v>
      </c>
      <c r="I298" s="12" t="s">
        <v>1743</v>
      </c>
      <c r="J298" s="12" t="s">
        <v>1743</v>
      </c>
      <c r="K298" s="1" t="s">
        <v>217</v>
      </c>
      <c r="L298" s="9" t="str">
        <f t="shared" si="92"/>
        <v>N/A</v>
      </c>
    </row>
    <row r="299" spans="1:12" x14ac:dyDescent="0.2">
      <c r="A299" s="16" t="s">
        <v>404</v>
      </c>
      <c r="B299" s="1" t="s">
        <v>217</v>
      </c>
      <c r="C299" s="1">
        <v>0</v>
      </c>
      <c r="D299" s="11" t="str">
        <f t="shared" si="83"/>
        <v>N/A</v>
      </c>
      <c r="E299" s="1">
        <v>0</v>
      </c>
      <c r="F299" s="11" t="str">
        <f t="shared" si="90"/>
        <v>N/A</v>
      </c>
      <c r="G299" s="1">
        <v>0</v>
      </c>
      <c r="H299" s="11" t="str">
        <f t="shared" si="91"/>
        <v>N/A</v>
      </c>
      <c r="I299" s="12" t="s">
        <v>1743</v>
      </c>
      <c r="J299" s="12" t="s">
        <v>1743</v>
      </c>
      <c r="K299" s="1" t="s">
        <v>217</v>
      </c>
      <c r="L299" s="9" t="str">
        <f t="shared" si="92"/>
        <v>N/A</v>
      </c>
    </row>
    <row r="300" spans="1:12" x14ac:dyDescent="0.2">
      <c r="A300" s="16" t="s">
        <v>716</v>
      </c>
      <c r="B300" s="1" t="s">
        <v>217</v>
      </c>
      <c r="C300" s="1">
        <v>0</v>
      </c>
      <c r="D300" s="11" t="str">
        <f t="shared" si="83"/>
        <v>N/A</v>
      </c>
      <c r="E300" s="1">
        <v>0</v>
      </c>
      <c r="F300" s="11" t="str">
        <f t="shared" si="90"/>
        <v>N/A</v>
      </c>
      <c r="G300" s="1">
        <v>0</v>
      </c>
      <c r="H300" s="11" t="str">
        <f t="shared" si="91"/>
        <v>N/A</v>
      </c>
      <c r="I300" s="12" t="s">
        <v>1743</v>
      </c>
      <c r="J300" s="12" t="s">
        <v>1743</v>
      </c>
      <c r="K300" s="1" t="s">
        <v>217</v>
      </c>
      <c r="L300" s="9" t="str">
        <f t="shared" si="92"/>
        <v>N/A</v>
      </c>
    </row>
    <row r="301" spans="1:12" x14ac:dyDescent="0.2">
      <c r="A301" s="16" t="s">
        <v>705</v>
      </c>
      <c r="B301" s="1" t="s">
        <v>217</v>
      </c>
      <c r="C301" s="1" t="s">
        <v>217</v>
      </c>
      <c r="D301" s="11" t="str">
        <f t="shared" si="83"/>
        <v>N/A</v>
      </c>
      <c r="E301" s="1">
        <v>0</v>
      </c>
      <c r="F301" s="11" t="str">
        <f t="shared" si="90"/>
        <v>N/A</v>
      </c>
      <c r="G301" s="1">
        <v>0</v>
      </c>
      <c r="H301" s="11" t="str">
        <f t="shared" si="91"/>
        <v>N/A</v>
      </c>
      <c r="I301" s="12" t="s">
        <v>217</v>
      </c>
      <c r="J301" s="12" t="s">
        <v>1743</v>
      </c>
      <c r="K301" s="1" t="s">
        <v>217</v>
      </c>
      <c r="L301" s="9" t="str">
        <f t="shared" ref="L301:L303" si="93">IF(J301="Div by 0", "N/A", IF(K301="N/A","N/A", IF(J301&gt;VALUE(MID(K301,1,2)), "No", IF(J301&lt;-1*VALUE(MID(K301,1,2)), "No", "Yes"))))</f>
        <v>N/A</v>
      </c>
    </row>
    <row r="302" spans="1:12" x14ac:dyDescent="0.2">
      <c r="A302" s="16" t="s">
        <v>706</v>
      </c>
      <c r="B302" s="1" t="s">
        <v>217</v>
      </c>
      <c r="C302" s="1" t="s">
        <v>217</v>
      </c>
      <c r="D302" s="11" t="str">
        <f t="shared" si="83"/>
        <v>N/A</v>
      </c>
      <c r="E302" s="1">
        <v>0</v>
      </c>
      <c r="F302" s="11" t="str">
        <f t="shared" si="90"/>
        <v>N/A</v>
      </c>
      <c r="G302" s="1">
        <v>0</v>
      </c>
      <c r="H302" s="11" t="str">
        <f t="shared" si="91"/>
        <v>N/A</v>
      </c>
      <c r="I302" s="12" t="s">
        <v>217</v>
      </c>
      <c r="J302" s="12" t="s">
        <v>1743</v>
      </c>
      <c r="K302" s="1" t="s">
        <v>217</v>
      </c>
      <c r="L302" s="9" t="str">
        <f t="shared" si="93"/>
        <v>N/A</v>
      </c>
    </row>
    <row r="303" spans="1:12" x14ac:dyDescent="0.2">
      <c r="A303" s="16" t="s">
        <v>717</v>
      </c>
      <c r="B303" s="1" t="s">
        <v>217</v>
      </c>
      <c r="C303" s="1" t="s">
        <v>217</v>
      </c>
      <c r="D303" s="11" t="str">
        <f t="shared" si="83"/>
        <v>N/A</v>
      </c>
      <c r="E303" s="1">
        <v>0</v>
      </c>
      <c r="F303" s="11" t="str">
        <f t="shared" si="90"/>
        <v>N/A</v>
      </c>
      <c r="G303" s="1">
        <v>0</v>
      </c>
      <c r="H303" s="11" t="str">
        <f t="shared" si="91"/>
        <v>N/A</v>
      </c>
      <c r="I303" s="12" t="s">
        <v>217</v>
      </c>
      <c r="J303" s="12" t="s">
        <v>1743</v>
      </c>
      <c r="K303" s="1" t="s">
        <v>217</v>
      </c>
      <c r="L303" s="9" t="str">
        <f t="shared" si="93"/>
        <v>N/A</v>
      </c>
    </row>
    <row r="304" spans="1:12" ht="25.5" x14ac:dyDescent="0.2">
      <c r="A304" s="57" t="s">
        <v>707</v>
      </c>
      <c r="B304" s="1" t="s">
        <v>217</v>
      </c>
      <c r="C304" s="1">
        <v>0</v>
      </c>
      <c r="D304" s="1" t="s">
        <v>217</v>
      </c>
      <c r="E304" s="1">
        <v>0</v>
      </c>
      <c r="F304" s="1" t="s">
        <v>217</v>
      </c>
      <c r="G304" s="1">
        <v>0</v>
      </c>
      <c r="H304" s="1" t="s">
        <v>217</v>
      </c>
      <c r="I304" s="12" t="s">
        <v>1743</v>
      </c>
      <c r="J304" s="12" t="s">
        <v>1743</v>
      </c>
      <c r="K304" s="1" t="s">
        <v>217</v>
      </c>
      <c r="L304" s="9" t="str">
        <f>IF(J304="Div by 0", "N/A", IF(K304="N/A","N/A", IF(J304&gt;VALUE(MID(K304,1,2)), "No", IF(J304&lt;-1*VALUE(MID(K304,1,2)), "No", "Yes"))))</f>
        <v>N/A</v>
      </c>
    </row>
    <row r="305" spans="1:12" x14ac:dyDescent="0.2">
      <c r="A305" s="57" t="s">
        <v>708</v>
      </c>
      <c r="B305" s="1" t="s">
        <v>217</v>
      </c>
      <c r="C305" s="1">
        <v>0</v>
      </c>
      <c r="D305" s="1" t="s">
        <v>217</v>
      </c>
      <c r="E305" s="1">
        <v>0</v>
      </c>
      <c r="F305" s="1" t="s">
        <v>217</v>
      </c>
      <c r="G305" s="1">
        <v>0</v>
      </c>
      <c r="H305" s="1" t="s">
        <v>217</v>
      </c>
      <c r="I305" s="12" t="s">
        <v>1743</v>
      </c>
      <c r="J305" s="12" t="s">
        <v>1743</v>
      </c>
      <c r="K305" s="1" t="s">
        <v>217</v>
      </c>
      <c r="L305" s="9" t="str">
        <f>IF(J305="Div by 0", "N/A", IF(K305="N/A","N/A", IF(J305&gt;VALUE(MID(K305,1,2)), "No", IF(J305&lt;-1*VALUE(MID(K305,1,2)), "No", "Yes"))))</f>
        <v>N/A</v>
      </c>
    </row>
    <row r="306" spans="1:12" x14ac:dyDescent="0.2">
      <c r="A306" s="57" t="s">
        <v>718</v>
      </c>
      <c r="B306" s="1" t="s">
        <v>217</v>
      </c>
      <c r="C306" s="1">
        <v>0</v>
      </c>
      <c r="D306" s="1" t="s">
        <v>217</v>
      </c>
      <c r="E306" s="1">
        <v>0</v>
      </c>
      <c r="F306" s="1" t="s">
        <v>217</v>
      </c>
      <c r="G306" s="1">
        <v>0</v>
      </c>
      <c r="H306" s="1" t="s">
        <v>217</v>
      </c>
      <c r="I306" s="12" t="s">
        <v>1743</v>
      </c>
      <c r="J306" s="12" t="s">
        <v>1743</v>
      </c>
      <c r="K306" s="1" t="s">
        <v>217</v>
      </c>
      <c r="L306" s="9" t="str">
        <f>IF(J306="Div by 0", "N/A", IF(K306="N/A","N/A", IF(J306&gt;VALUE(MID(K306,1,2)), "No", IF(J306&lt;-1*VALUE(MID(K306,1,2)), "No", "Yes"))))</f>
        <v>N/A</v>
      </c>
    </row>
    <row r="307" spans="1:12" ht="25.5" x14ac:dyDescent="0.2">
      <c r="A307" s="57" t="s">
        <v>709</v>
      </c>
      <c r="B307" s="1" t="s">
        <v>217</v>
      </c>
      <c r="C307" s="1">
        <v>0</v>
      </c>
      <c r="D307" s="1" t="s">
        <v>217</v>
      </c>
      <c r="E307" s="1">
        <v>0</v>
      </c>
      <c r="F307" s="1" t="s">
        <v>217</v>
      </c>
      <c r="G307" s="1">
        <v>0</v>
      </c>
      <c r="H307" s="1" t="s">
        <v>217</v>
      </c>
      <c r="I307" s="12" t="s">
        <v>1743</v>
      </c>
      <c r="J307" s="12" t="s">
        <v>1743</v>
      </c>
      <c r="K307" s="1" t="s">
        <v>217</v>
      </c>
      <c r="L307" s="9" t="str">
        <f>IF(J307="Div by 0", "N/A", IF(K307="N/A","N/A", IF(J307&gt;VALUE(MID(K307,1,2)), "No", IF(J307&lt;-1*VALUE(MID(K307,1,2)), "No", "Yes"))))</f>
        <v>N/A</v>
      </c>
    </row>
    <row r="308" spans="1:12" x14ac:dyDescent="0.2">
      <c r="A308" s="57" t="s">
        <v>710</v>
      </c>
      <c r="B308" s="1" t="s">
        <v>217</v>
      </c>
      <c r="C308" s="1" t="s">
        <v>217</v>
      </c>
      <c r="D308" s="1" t="s">
        <v>217</v>
      </c>
      <c r="E308" s="1">
        <v>24044</v>
      </c>
      <c r="F308" s="1" t="s">
        <v>217</v>
      </c>
      <c r="G308" s="1">
        <v>24619</v>
      </c>
      <c r="H308" s="1" t="s">
        <v>217</v>
      </c>
      <c r="I308" s="12" t="s">
        <v>217</v>
      </c>
      <c r="J308" s="12">
        <v>2.391</v>
      </c>
      <c r="K308" s="1" t="s">
        <v>217</v>
      </c>
      <c r="L308" s="9" t="str">
        <f>IF(J308="Div by 0", "N/A", IF(K308="N/A","N/A", IF(J308&gt;VALUE(MID(K308,1,2)), "No", IF(J308&lt;-1*VALUE(MID(K308,1,2)), "No", "Yes"))))</f>
        <v>N/A</v>
      </c>
    </row>
    <row r="309" spans="1:12" x14ac:dyDescent="0.2">
      <c r="A309" s="72" t="s">
        <v>73</v>
      </c>
      <c r="B309" s="34" t="s">
        <v>217</v>
      </c>
      <c r="C309" s="35">
        <v>153064</v>
      </c>
      <c r="D309" s="43" t="str">
        <f>IF($B309="N/A","N/A",IF(C309&gt;10,"No",IF(C309&lt;-10,"No","Yes")))</f>
        <v>N/A</v>
      </c>
      <c r="E309" s="35">
        <v>166246</v>
      </c>
      <c r="F309" s="43" t="str">
        <f>IF($B309="N/A","N/A",IF(E309&gt;10,"No",IF(E309&lt;-10,"No","Yes")))</f>
        <v>N/A</v>
      </c>
      <c r="G309" s="35">
        <v>183222</v>
      </c>
      <c r="H309" s="43" t="str">
        <f>IF($B309="N/A","N/A",IF(G309&gt;10,"No",IF(G309&lt;-10,"No","Yes")))</f>
        <v>N/A</v>
      </c>
      <c r="I309" s="12">
        <v>8.6120000000000001</v>
      </c>
      <c r="J309" s="12">
        <v>10.210000000000001</v>
      </c>
      <c r="K309" s="44" t="s">
        <v>734</v>
      </c>
      <c r="L309" s="9" t="str">
        <f t="shared" ref="L309:L338" si="94">IF(J309="Div by 0", "N/A", IF(K309="N/A","N/A", IF(J309&gt;VALUE(MID(K309,1,2)), "No", IF(J309&lt;-1*VALUE(MID(K309,1,2)), "No", "Yes"))))</f>
        <v>Yes</v>
      </c>
    </row>
    <row r="310" spans="1:12" x14ac:dyDescent="0.2">
      <c r="A310" s="57" t="s">
        <v>186</v>
      </c>
      <c r="B310" s="34" t="s">
        <v>217</v>
      </c>
      <c r="C310" s="35">
        <v>12097</v>
      </c>
      <c r="D310" s="11" t="str">
        <f t="shared" ref="D310:D313" si="95">IF($B310="N/A","N/A",IF(C310&gt;10,"No",IF(C310&lt;-10,"No","Yes")))</f>
        <v>N/A</v>
      </c>
      <c r="E310" s="35">
        <v>12202</v>
      </c>
      <c r="F310" s="11" t="str">
        <f t="shared" ref="F310:F313" si="96">IF($B310="N/A","N/A",IF(E310&gt;10,"No",IF(E310&lt;-10,"No","Yes")))</f>
        <v>N/A</v>
      </c>
      <c r="G310" s="35">
        <v>12538</v>
      </c>
      <c r="H310" s="11" t="str">
        <f t="shared" ref="H310:H313" si="97">IF($B310="N/A","N/A",IF(G310&gt;10,"No",IF(G310&lt;-10,"No","Yes")))</f>
        <v>N/A</v>
      </c>
      <c r="I310" s="12">
        <v>0.86799999999999999</v>
      </c>
      <c r="J310" s="12">
        <v>2.754</v>
      </c>
      <c r="K310" s="44" t="s">
        <v>734</v>
      </c>
      <c r="L310" s="9" t="str">
        <f>IF(J310="Div by 0", "N/A", IF(OR(J310="N/A",K310="N/A"),"N/A", IF(J310&gt;VALUE(MID(K310,1,2)), "No", IF(J310&lt;-1*VALUE(MID(K310,1,2)), "No", "Yes"))))</f>
        <v>Yes</v>
      </c>
    </row>
    <row r="311" spans="1:12" x14ac:dyDescent="0.2">
      <c r="A311" s="57" t="s">
        <v>187</v>
      </c>
      <c r="B311" s="34" t="s">
        <v>217</v>
      </c>
      <c r="C311" s="35">
        <v>20943</v>
      </c>
      <c r="D311" s="11" t="str">
        <f t="shared" si="95"/>
        <v>N/A</v>
      </c>
      <c r="E311" s="35">
        <v>21773</v>
      </c>
      <c r="F311" s="11" t="str">
        <f t="shared" si="96"/>
        <v>N/A</v>
      </c>
      <c r="G311" s="35">
        <v>23043</v>
      </c>
      <c r="H311" s="11" t="str">
        <f t="shared" si="97"/>
        <v>N/A</v>
      </c>
      <c r="I311" s="12">
        <v>3.9630000000000001</v>
      </c>
      <c r="J311" s="12">
        <v>5.8330000000000002</v>
      </c>
      <c r="K311" s="44" t="s">
        <v>734</v>
      </c>
      <c r="L311" s="9" t="str">
        <f t="shared" ref="L311:L313" si="98">IF(J311="Div by 0", "N/A", IF(OR(J311="N/A",K311="N/A"),"N/A", IF(J311&gt;VALUE(MID(K311,1,2)), "No", IF(J311&lt;-1*VALUE(MID(K311,1,2)), "No", "Yes"))))</f>
        <v>Yes</v>
      </c>
    </row>
    <row r="312" spans="1:12" x14ac:dyDescent="0.2">
      <c r="A312" s="57" t="s">
        <v>188</v>
      </c>
      <c r="B312" s="34" t="s">
        <v>217</v>
      </c>
      <c r="C312" s="35">
        <v>65754</v>
      </c>
      <c r="D312" s="11" t="str">
        <f t="shared" si="95"/>
        <v>N/A</v>
      </c>
      <c r="E312" s="35">
        <v>70592</v>
      </c>
      <c r="F312" s="11" t="str">
        <f t="shared" si="96"/>
        <v>N/A</v>
      </c>
      <c r="G312" s="35">
        <v>76979</v>
      </c>
      <c r="H312" s="11" t="str">
        <f t="shared" si="97"/>
        <v>N/A</v>
      </c>
      <c r="I312" s="12">
        <v>7.3579999999999997</v>
      </c>
      <c r="J312" s="12">
        <v>9.048</v>
      </c>
      <c r="K312" s="44" t="s">
        <v>734</v>
      </c>
      <c r="L312" s="9" t="str">
        <f t="shared" si="98"/>
        <v>Yes</v>
      </c>
    </row>
    <row r="313" spans="1:12" x14ac:dyDescent="0.2">
      <c r="A313" s="7" t="s">
        <v>189</v>
      </c>
      <c r="B313" s="34" t="s">
        <v>217</v>
      </c>
      <c r="C313" s="35">
        <v>54270</v>
      </c>
      <c r="D313" s="11" t="str">
        <f t="shared" si="95"/>
        <v>N/A</v>
      </c>
      <c r="E313" s="35">
        <v>61679</v>
      </c>
      <c r="F313" s="11" t="str">
        <f t="shared" si="96"/>
        <v>N/A</v>
      </c>
      <c r="G313" s="35">
        <v>70662</v>
      </c>
      <c r="H313" s="11" t="str">
        <f t="shared" si="97"/>
        <v>N/A</v>
      </c>
      <c r="I313" s="12">
        <v>13.65</v>
      </c>
      <c r="J313" s="12">
        <v>14.56</v>
      </c>
      <c r="K313" s="44" t="s">
        <v>734</v>
      </c>
      <c r="L313" s="9" t="str">
        <f t="shared" si="98"/>
        <v>Yes</v>
      </c>
    </row>
    <row r="314" spans="1:12" x14ac:dyDescent="0.2">
      <c r="A314" s="57" t="s">
        <v>1113</v>
      </c>
      <c r="B314" s="13" t="s">
        <v>217</v>
      </c>
      <c r="C314" s="35" t="s">
        <v>217</v>
      </c>
      <c r="D314" s="9" t="str">
        <f t="shared" ref="D314:F317" si="99">IF($B314="N/A","N/A",IF(C314&lt;0,"No","Yes"))</f>
        <v>N/A</v>
      </c>
      <c r="E314" s="35">
        <v>73318</v>
      </c>
      <c r="F314" s="9" t="str">
        <f t="shared" si="99"/>
        <v>N/A</v>
      </c>
      <c r="G314" s="35">
        <v>79692</v>
      </c>
      <c r="H314" s="9" t="str">
        <f t="shared" ref="H314:H317" si="100">IF($B314="N/A","N/A",IF(G314&lt;0,"No","Yes"))</f>
        <v>N/A</v>
      </c>
      <c r="I314" s="12" t="s">
        <v>217</v>
      </c>
      <c r="J314" s="12">
        <v>8.6940000000000008</v>
      </c>
      <c r="K314" s="1" t="s">
        <v>733</v>
      </c>
      <c r="L314" s="9" t="str">
        <f>IF(J314="Div by 0", "N/A", IF(OR(J314="N/A",K314="N/A"),"N/A", IF(J314&gt;VALUE(MID(K314,1,2)), "No", IF(J314&lt;-1*VALUE(MID(K314,1,2)), "No", "Yes"))))</f>
        <v>Yes</v>
      </c>
    </row>
    <row r="315" spans="1:12" x14ac:dyDescent="0.2">
      <c r="A315" s="57" t="s">
        <v>433</v>
      </c>
      <c r="B315" s="13" t="s">
        <v>217</v>
      </c>
      <c r="C315" s="35" t="s">
        <v>217</v>
      </c>
      <c r="D315" s="9" t="str">
        <f t="shared" si="99"/>
        <v>N/A</v>
      </c>
      <c r="E315" s="35">
        <v>6178</v>
      </c>
      <c r="F315" s="9" t="str">
        <f t="shared" si="99"/>
        <v>N/A</v>
      </c>
      <c r="G315" s="35">
        <v>6904</v>
      </c>
      <c r="H315" s="9" t="str">
        <f t="shared" si="100"/>
        <v>N/A</v>
      </c>
      <c r="I315" s="12" t="s">
        <v>217</v>
      </c>
      <c r="J315" s="12">
        <v>11.75</v>
      </c>
      <c r="K315" s="1" t="s">
        <v>733</v>
      </c>
      <c r="L315" s="9" t="str">
        <f t="shared" ref="L315:L317" si="101">IF(J315="Div by 0", "N/A", IF(OR(J315="N/A",K315="N/A"),"N/A", IF(J315&gt;VALUE(MID(K315,1,2)), "No", IF(J315&lt;-1*VALUE(MID(K315,1,2)), "No", "Yes"))))</f>
        <v>No</v>
      </c>
    </row>
    <row r="316" spans="1:12" x14ac:dyDescent="0.2">
      <c r="A316" s="57" t="s">
        <v>434</v>
      </c>
      <c r="B316" s="13" t="s">
        <v>217</v>
      </c>
      <c r="C316" s="35" t="s">
        <v>217</v>
      </c>
      <c r="D316" s="9" t="str">
        <f t="shared" si="99"/>
        <v>N/A</v>
      </c>
      <c r="E316" s="35">
        <v>72819</v>
      </c>
      <c r="F316" s="9" t="str">
        <f t="shared" si="99"/>
        <v>N/A</v>
      </c>
      <c r="G316" s="35">
        <v>82146</v>
      </c>
      <c r="H316" s="9" t="str">
        <f t="shared" si="100"/>
        <v>N/A</v>
      </c>
      <c r="I316" s="12" t="s">
        <v>217</v>
      </c>
      <c r="J316" s="12">
        <v>12.81</v>
      </c>
      <c r="K316" s="1" t="s">
        <v>733</v>
      </c>
      <c r="L316" s="9" t="str">
        <f t="shared" si="101"/>
        <v>No</v>
      </c>
    </row>
    <row r="317" spans="1:12" x14ac:dyDescent="0.2">
      <c r="A317" s="57" t="s">
        <v>1114</v>
      </c>
      <c r="B317" s="13" t="s">
        <v>217</v>
      </c>
      <c r="C317" s="35" t="s">
        <v>217</v>
      </c>
      <c r="D317" s="9" t="str">
        <f t="shared" si="99"/>
        <v>N/A</v>
      </c>
      <c r="E317" s="35">
        <v>10033</v>
      </c>
      <c r="F317" s="9" t="str">
        <f t="shared" si="99"/>
        <v>N/A</v>
      </c>
      <c r="G317" s="35">
        <v>10272</v>
      </c>
      <c r="H317" s="9" t="str">
        <f t="shared" si="100"/>
        <v>N/A</v>
      </c>
      <c r="I317" s="12" t="s">
        <v>217</v>
      </c>
      <c r="J317" s="12">
        <v>2.3820000000000001</v>
      </c>
      <c r="K317" s="1" t="s">
        <v>733</v>
      </c>
      <c r="L317" s="9" t="str">
        <f t="shared" si="101"/>
        <v>Yes</v>
      </c>
    </row>
    <row r="318" spans="1:12" x14ac:dyDescent="0.2">
      <c r="A318" s="57" t="s">
        <v>98</v>
      </c>
      <c r="B318" s="34" t="s">
        <v>295</v>
      </c>
      <c r="C318" s="8">
        <v>86.189437097999999</v>
      </c>
      <c r="D318" s="43" t="str">
        <f>IF($B318="N/A","N/A",IF(C318&gt;80,"Yes","No"))</f>
        <v>Yes</v>
      </c>
      <c r="E318" s="8">
        <v>86.628851220000001</v>
      </c>
      <c r="F318" s="43" t="str">
        <f>IF($B318="N/A","N/A",IF(E318&gt;80,"Yes","No"))</f>
        <v>Yes</v>
      </c>
      <c r="G318" s="8">
        <v>87.195860758999999</v>
      </c>
      <c r="H318" s="43" t="str">
        <f>IF($B318="N/A","N/A",IF(G318&gt;80,"Yes","No"))</f>
        <v>Yes</v>
      </c>
      <c r="I318" s="12">
        <v>0.50980000000000003</v>
      </c>
      <c r="J318" s="12">
        <v>0.65449999999999997</v>
      </c>
      <c r="K318" s="44" t="s">
        <v>734</v>
      </c>
      <c r="L318" s="9" t="str">
        <f t="shared" si="94"/>
        <v>Yes</v>
      </c>
    </row>
    <row r="319" spans="1:12" x14ac:dyDescent="0.2">
      <c r="A319" s="57" t="s">
        <v>336</v>
      </c>
      <c r="B319" s="34" t="s">
        <v>282</v>
      </c>
      <c r="C319" s="8">
        <v>3.7552919039999999</v>
      </c>
      <c r="D319" s="43" t="str">
        <f>IF($B319="N/A","N/A",IF(C319&gt;=5,"No",IF(C319&lt;0,"No","Yes")))</f>
        <v>Yes</v>
      </c>
      <c r="E319" s="8">
        <v>3.8364832837999998</v>
      </c>
      <c r="F319" s="43" t="str">
        <f>IF($B319="N/A","N/A",IF(E319&gt;=5,"No",IF(E319&lt;0,"No","Yes")))</f>
        <v>Yes</v>
      </c>
      <c r="G319" s="8">
        <v>3.8057656832000002</v>
      </c>
      <c r="H319" s="43" t="str">
        <f>IF($B319="N/A","N/A",IF(G319&gt;=5,"No",IF(G319&lt;0,"No","Yes")))</f>
        <v>Yes</v>
      </c>
      <c r="I319" s="12">
        <v>2.1619999999999999</v>
      </c>
      <c r="J319" s="12">
        <v>-0.80100000000000005</v>
      </c>
      <c r="K319" s="44" t="s">
        <v>734</v>
      </c>
      <c r="L319" s="9" t="str">
        <f t="shared" si="94"/>
        <v>Yes</v>
      </c>
    </row>
    <row r="320" spans="1:12" x14ac:dyDescent="0.2">
      <c r="A320" s="57" t="s">
        <v>344</v>
      </c>
      <c r="B320" s="47" t="s">
        <v>282</v>
      </c>
      <c r="C320" s="8">
        <v>7.6007421731999996</v>
      </c>
      <c r="D320" s="43" t="str">
        <f>IF($B320="N/A","N/A",IF(C320&gt;=5,"No",IF(C320&lt;0,"No","Yes")))</f>
        <v>No</v>
      </c>
      <c r="E320" s="8">
        <v>7.2073914559999999</v>
      </c>
      <c r="F320" s="43" t="str">
        <f>IF($B320="N/A","N/A",IF(E320&gt;=5,"No",IF(E320&lt;0,"No","Yes")))</f>
        <v>No</v>
      </c>
      <c r="G320" s="8">
        <v>6.8785407866000003</v>
      </c>
      <c r="H320" s="43" t="str">
        <f>IF($B320="N/A","N/A",IF(G320&gt;=5,"No",IF(G320&lt;0,"No","Yes")))</f>
        <v>No</v>
      </c>
      <c r="I320" s="12">
        <v>-5.18</v>
      </c>
      <c r="J320" s="12">
        <v>-4.5599999999999996</v>
      </c>
      <c r="K320" s="44" t="s">
        <v>734</v>
      </c>
      <c r="L320" s="9" t="str">
        <f t="shared" si="94"/>
        <v>Yes</v>
      </c>
    </row>
    <row r="321" spans="1:12" x14ac:dyDescent="0.2">
      <c r="A321" s="57" t="s">
        <v>337</v>
      </c>
      <c r="B321" s="47" t="s">
        <v>282</v>
      </c>
      <c r="C321" s="8">
        <v>0</v>
      </c>
      <c r="D321" s="43" t="str">
        <f>IF($B321="N/A","N/A",IF(C321&gt;=5,"No",IF(C321&lt;0,"No","Yes")))</f>
        <v>Yes</v>
      </c>
      <c r="E321" s="8">
        <v>0</v>
      </c>
      <c r="F321" s="43" t="str">
        <f>IF($B321="N/A","N/A",IF(E321&gt;=5,"No",IF(E321&lt;0,"No","Yes")))</f>
        <v>Yes</v>
      </c>
      <c r="G321" s="8">
        <v>0</v>
      </c>
      <c r="H321" s="43" t="str">
        <f>IF($B321="N/A","N/A",IF(G321&gt;=5,"No",IF(G321&lt;0,"No","Yes")))</f>
        <v>Yes</v>
      </c>
      <c r="I321" s="12" t="s">
        <v>1743</v>
      </c>
      <c r="J321" s="12" t="s">
        <v>1743</v>
      </c>
      <c r="K321" s="44" t="s">
        <v>734</v>
      </c>
      <c r="L321" s="9" t="str">
        <f t="shared" si="94"/>
        <v>N/A</v>
      </c>
    </row>
    <row r="322" spans="1:12" x14ac:dyDescent="0.2">
      <c r="A322" s="57" t="s">
        <v>338</v>
      </c>
      <c r="B322" s="47" t="s">
        <v>296</v>
      </c>
      <c r="C322" s="8">
        <v>0</v>
      </c>
      <c r="D322" s="43" t="str">
        <f>IF($B322="N/A","N/A",IF(C322&gt;0,"No",IF(C322&lt;0,"No","Yes")))</f>
        <v>Yes</v>
      </c>
      <c r="E322" s="8">
        <v>0</v>
      </c>
      <c r="F322" s="43" t="str">
        <f>IF($B322="N/A","N/A",IF(E322&gt;0,"No",IF(E322&lt;0,"No","Yes")))</f>
        <v>Yes</v>
      </c>
      <c r="G322" s="8">
        <v>0</v>
      </c>
      <c r="H322" s="43" t="str">
        <f>IF($B322="N/A","N/A",IF(G322&gt;0,"No",IF(G322&lt;0,"No","Yes")))</f>
        <v>Yes</v>
      </c>
      <c r="I322" s="12" t="s">
        <v>1743</v>
      </c>
      <c r="J322" s="12" t="s">
        <v>1743</v>
      </c>
      <c r="K322" s="44" t="s">
        <v>734</v>
      </c>
      <c r="L322" s="9" t="str">
        <f t="shared" si="94"/>
        <v>N/A</v>
      </c>
    </row>
    <row r="323" spans="1:12" x14ac:dyDescent="0.2">
      <c r="A323" s="57" t="s">
        <v>339</v>
      </c>
      <c r="B323" s="47" t="s">
        <v>282</v>
      </c>
      <c r="C323" s="8">
        <v>2.4545288245000001</v>
      </c>
      <c r="D323" s="43" t="str">
        <f>IF($B323="N/A","N/A",IF(C323&gt;=5,"No",IF(C323&lt;0,"No","Yes")))</f>
        <v>Yes</v>
      </c>
      <c r="E323" s="8">
        <v>2.3212588574000002</v>
      </c>
      <c r="F323" s="43" t="str">
        <f>IF($B323="N/A","N/A",IF(E323&gt;=5,"No",IF(E323&lt;0,"No","Yes")))</f>
        <v>Yes</v>
      </c>
      <c r="G323" s="8">
        <v>2.1116459814000001</v>
      </c>
      <c r="H323" s="43" t="str">
        <f>IF($B323="N/A","N/A",IF(G323&gt;=5,"No",IF(G323&lt;0,"No","Yes")))</f>
        <v>Yes</v>
      </c>
      <c r="I323" s="12">
        <v>-5.43</v>
      </c>
      <c r="J323" s="12">
        <v>-9.0299999999999994</v>
      </c>
      <c r="K323" s="44" t="s">
        <v>734</v>
      </c>
      <c r="L323" s="9" t="str">
        <f t="shared" si="94"/>
        <v>Yes</v>
      </c>
    </row>
    <row r="324" spans="1:12" x14ac:dyDescent="0.2">
      <c r="A324" s="57" t="s">
        <v>340</v>
      </c>
      <c r="B324" s="47" t="s">
        <v>296</v>
      </c>
      <c r="C324" s="8">
        <v>0</v>
      </c>
      <c r="D324" s="43" t="str">
        <f t="shared" ref="D324:D325" si="102">IF($B324="N/A","N/A",IF(C324&gt;0,"No",IF(C324&lt;0,"No","Yes")))</f>
        <v>Yes</v>
      </c>
      <c r="E324" s="8">
        <v>0</v>
      </c>
      <c r="F324" s="43" t="str">
        <f t="shared" ref="F324:F325" si="103">IF($B324="N/A","N/A",IF(E324&gt;0,"No",IF(E324&lt;0,"No","Yes")))</f>
        <v>Yes</v>
      </c>
      <c r="G324" s="8">
        <v>0</v>
      </c>
      <c r="H324" s="43" t="str">
        <f t="shared" ref="H324:H325" si="104">IF($B324="N/A","N/A",IF(G324&gt;0,"No",IF(G324&lt;0,"No","Yes")))</f>
        <v>Yes</v>
      </c>
      <c r="I324" s="12" t="s">
        <v>1743</v>
      </c>
      <c r="J324" s="12" t="s">
        <v>1743</v>
      </c>
      <c r="K324" s="44" t="s">
        <v>734</v>
      </c>
      <c r="L324" s="9" t="str">
        <f t="shared" si="94"/>
        <v>N/A</v>
      </c>
    </row>
    <row r="325" spans="1:12" x14ac:dyDescent="0.2">
      <c r="A325" s="57" t="s">
        <v>341</v>
      </c>
      <c r="B325" s="47" t="s">
        <v>296</v>
      </c>
      <c r="C325" s="8">
        <v>0</v>
      </c>
      <c r="D325" s="43" t="str">
        <f t="shared" si="102"/>
        <v>Yes</v>
      </c>
      <c r="E325" s="8">
        <v>6.0151822999999997E-3</v>
      </c>
      <c r="F325" s="43" t="str">
        <f t="shared" si="103"/>
        <v>No</v>
      </c>
      <c r="G325" s="8">
        <v>8.1867898000000001E-3</v>
      </c>
      <c r="H325" s="43" t="str">
        <f t="shared" si="104"/>
        <v>No</v>
      </c>
      <c r="I325" s="12" t="s">
        <v>1743</v>
      </c>
      <c r="J325" s="12">
        <v>36.1</v>
      </c>
      <c r="K325" s="44" t="s">
        <v>734</v>
      </c>
      <c r="L325" s="9" t="str">
        <f t="shared" si="94"/>
        <v>No</v>
      </c>
    </row>
    <row r="326" spans="1:12" x14ac:dyDescent="0.2">
      <c r="A326" s="57" t="s">
        <v>99</v>
      </c>
      <c r="B326" s="47" t="s">
        <v>296</v>
      </c>
      <c r="C326" s="8">
        <v>0</v>
      </c>
      <c r="D326" s="43" t="str">
        <f>IF($B326="N/A","N/A",IF(C326&gt;0,"No",IF(C326&lt;0,"No","Yes")))</f>
        <v>Yes</v>
      </c>
      <c r="E326" s="8">
        <v>0</v>
      </c>
      <c r="F326" s="43" t="str">
        <f>IF($B326="N/A","N/A",IF(E326&gt;0,"No",IF(E326&lt;0,"No","Yes")))</f>
        <v>Yes</v>
      </c>
      <c r="G326" s="8">
        <v>0</v>
      </c>
      <c r="H326" s="43" t="str">
        <f>IF($B326="N/A","N/A",IF(G326&gt;0,"No",IF(G326&lt;0,"No","Yes")))</f>
        <v>Yes</v>
      </c>
      <c r="I326" s="12" t="s">
        <v>1743</v>
      </c>
      <c r="J326" s="12" t="s">
        <v>1743</v>
      </c>
      <c r="K326" s="44" t="s">
        <v>734</v>
      </c>
      <c r="L326" s="9" t="str">
        <f t="shared" si="94"/>
        <v>N/A</v>
      </c>
    </row>
    <row r="327" spans="1:12" x14ac:dyDescent="0.2">
      <c r="A327" s="57" t="s">
        <v>342</v>
      </c>
      <c r="B327" s="47" t="s">
        <v>296</v>
      </c>
      <c r="C327" s="8">
        <v>0</v>
      </c>
      <c r="D327" s="43" t="str">
        <f>IF($B327="N/A","N/A",IF(C327&gt;0,"No",IF(C327&lt;0,"No","Yes")))</f>
        <v>Yes</v>
      </c>
      <c r="E327" s="8">
        <v>0</v>
      </c>
      <c r="F327" s="43" t="str">
        <f>IF($B327="N/A","N/A",IF(E327&gt;0,"No",IF(E327&lt;0,"No","Yes")))</f>
        <v>Yes</v>
      </c>
      <c r="G327" s="8">
        <v>0</v>
      </c>
      <c r="H327" s="43" t="str">
        <f>IF($B327="N/A","N/A",IF(G327&gt;0,"No",IF(G327&lt;0,"No","Yes")))</f>
        <v>Yes</v>
      </c>
      <c r="I327" s="12" t="s">
        <v>1743</v>
      </c>
      <c r="J327" s="12" t="s">
        <v>1743</v>
      </c>
      <c r="K327" s="44" t="s">
        <v>734</v>
      </c>
      <c r="L327" s="9" t="str">
        <f t="shared" si="94"/>
        <v>N/A</v>
      </c>
    </row>
    <row r="328" spans="1:12" x14ac:dyDescent="0.2">
      <c r="A328" s="57" t="s">
        <v>343</v>
      </c>
      <c r="B328" s="47" t="s">
        <v>296</v>
      </c>
      <c r="C328" s="8">
        <v>0</v>
      </c>
      <c r="D328" s="43" t="str">
        <f>IF($B328="N/A","N/A",IF(C328&gt;0,"No",IF(C328&lt;0,"No","Yes")))</f>
        <v>Yes</v>
      </c>
      <c r="E328" s="8">
        <v>0</v>
      </c>
      <c r="F328" s="43" t="str">
        <f>IF($B328="N/A","N/A",IF(E328&gt;0,"No",IF(E328&lt;0,"No","Yes")))</f>
        <v>Yes</v>
      </c>
      <c r="G328" s="8">
        <v>0</v>
      </c>
      <c r="H328" s="43" t="str">
        <f>IF($B328="N/A","N/A",IF(G328&gt;0,"No",IF(G328&lt;0,"No","Yes")))</f>
        <v>Yes</v>
      </c>
      <c r="I328" s="12" t="s">
        <v>1743</v>
      </c>
      <c r="J328" s="12" t="s">
        <v>1743</v>
      </c>
      <c r="K328" s="44" t="s">
        <v>734</v>
      </c>
      <c r="L328" s="9" t="str">
        <f t="shared" si="94"/>
        <v>N/A</v>
      </c>
    </row>
    <row r="329" spans="1:12" x14ac:dyDescent="0.2">
      <c r="A329" s="57" t="s">
        <v>1115</v>
      </c>
      <c r="B329" s="34" t="s">
        <v>217</v>
      </c>
      <c r="C329" s="8" t="s">
        <v>217</v>
      </c>
      <c r="D329" s="43" t="str">
        <f>IF($B329="N/A","N/A",IF(C329&gt;10,"No",IF(C329&lt;-10,"No","Yes")))</f>
        <v>N/A</v>
      </c>
      <c r="E329" s="8">
        <v>0</v>
      </c>
      <c r="F329" s="43" t="str">
        <f>IF($B329="N/A","N/A",IF(E329&gt;10,"No",IF(E329&lt;-10,"No","Yes")))</f>
        <v>N/A</v>
      </c>
      <c r="G329" s="8">
        <v>0</v>
      </c>
      <c r="H329" s="43" t="str">
        <f>IF($B329="N/A","N/A",IF(G329&gt;10,"No",IF(G329&lt;-10,"No","Yes")))</f>
        <v>N/A</v>
      </c>
      <c r="I329" s="12" t="s">
        <v>217</v>
      </c>
      <c r="J329" s="12" t="s">
        <v>1743</v>
      </c>
      <c r="K329" s="44" t="s">
        <v>734</v>
      </c>
      <c r="L329" s="9" t="str">
        <f t="shared" si="94"/>
        <v>N/A</v>
      </c>
    </row>
    <row r="330" spans="1:12" x14ac:dyDescent="0.2">
      <c r="A330" s="57" t="s">
        <v>1116</v>
      </c>
      <c r="B330" s="34" t="s">
        <v>217</v>
      </c>
      <c r="C330" s="8">
        <v>0</v>
      </c>
      <c r="D330" s="43" t="str">
        <f>IF($B330="N/A","N/A",IF(C330&gt;10,"No",IF(C330&lt;-10,"No","Yes")))</f>
        <v>N/A</v>
      </c>
      <c r="E330" s="8">
        <v>0</v>
      </c>
      <c r="F330" s="43" t="str">
        <f>IF($B330="N/A","N/A",IF(E330&gt;10,"No",IF(E330&lt;-10,"No","Yes")))</f>
        <v>N/A</v>
      </c>
      <c r="G330" s="8">
        <v>0</v>
      </c>
      <c r="H330" s="43" t="str">
        <f>IF($B330="N/A","N/A",IF(G330&gt;10,"No",IF(G330&lt;-10,"No","Yes")))</f>
        <v>N/A</v>
      </c>
      <c r="I330" s="12" t="s">
        <v>1743</v>
      </c>
      <c r="J330" s="12" t="s">
        <v>1743</v>
      </c>
      <c r="K330" s="44" t="s">
        <v>734</v>
      </c>
      <c r="L330" s="9" t="str">
        <f t="shared" si="94"/>
        <v>N/A</v>
      </c>
    </row>
    <row r="331" spans="1:12" x14ac:dyDescent="0.2">
      <c r="A331" s="57" t="s">
        <v>1117</v>
      </c>
      <c r="B331" s="34" t="s">
        <v>217</v>
      </c>
      <c r="C331" s="8">
        <v>0</v>
      </c>
      <c r="D331" s="43" t="str">
        <f>IF($B331="N/A","N/A",IF(C331&gt;10,"No",IF(C331&lt;-10,"No","Yes")))</f>
        <v>N/A</v>
      </c>
      <c r="E331" s="8">
        <v>0</v>
      </c>
      <c r="F331" s="43" t="str">
        <f>IF($B331="N/A","N/A",IF(E331&gt;10,"No",IF(E331&lt;-10,"No","Yes")))</f>
        <v>N/A</v>
      </c>
      <c r="G331" s="8">
        <v>0</v>
      </c>
      <c r="H331" s="43" t="str">
        <f>IF($B331="N/A","N/A",IF(G331&gt;10,"No",IF(G331&lt;-10,"No","Yes")))</f>
        <v>N/A</v>
      </c>
      <c r="I331" s="12" t="s">
        <v>1743</v>
      </c>
      <c r="J331" s="12" t="s">
        <v>1743</v>
      </c>
      <c r="K331" s="44" t="s">
        <v>734</v>
      </c>
      <c r="L331" s="9" t="str">
        <f t="shared" si="94"/>
        <v>N/A</v>
      </c>
    </row>
    <row r="332" spans="1:12" x14ac:dyDescent="0.2">
      <c r="A332" s="57" t="s">
        <v>1118</v>
      </c>
      <c r="B332" s="34" t="s">
        <v>217</v>
      </c>
      <c r="C332" s="8">
        <v>0</v>
      </c>
      <c r="D332" s="43" t="str">
        <f>IF($B332="N/A","N/A",IF(C332&gt;10,"No",IF(C332&lt;-10,"No","Yes")))</f>
        <v>N/A</v>
      </c>
      <c r="E332" s="8">
        <v>0</v>
      </c>
      <c r="F332" s="43" t="str">
        <f>IF($B332="N/A","N/A",IF(E332&gt;10,"No",IF(E332&lt;-10,"No","Yes")))</f>
        <v>N/A</v>
      </c>
      <c r="G332" s="8">
        <v>0</v>
      </c>
      <c r="H332" s="43" t="str">
        <f>IF($B332="N/A","N/A",IF(G332&gt;10,"No",IF(G332&lt;-10,"No","Yes")))</f>
        <v>N/A</v>
      </c>
      <c r="I332" s="12" t="s">
        <v>1743</v>
      </c>
      <c r="J332" s="12" t="s">
        <v>1743</v>
      </c>
      <c r="K332" s="44" t="s">
        <v>734</v>
      </c>
      <c r="L332" s="9" t="str">
        <f t="shared" si="94"/>
        <v>N/A</v>
      </c>
    </row>
    <row r="333" spans="1:12" x14ac:dyDescent="0.2">
      <c r="A333" s="57" t="s">
        <v>1119</v>
      </c>
      <c r="B333" s="34" t="s">
        <v>297</v>
      </c>
      <c r="C333" s="8">
        <v>4.3341347409999997</v>
      </c>
      <c r="D333" s="43" t="str">
        <f>IF($B333="N/A","N/A",IF(C333&gt;15,"No",IF(C333&lt;2,"No","Yes")))</f>
        <v>Yes</v>
      </c>
      <c r="E333" s="8">
        <v>4.2731855203000002</v>
      </c>
      <c r="F333" s="43" t="str">
        <f>IF($B333="N/A","N/A",IF(E333&gt;15,"No",IF(E333&lt;2,"No","Yes")))</f>
        <v>Yes</v>
      </c>
      <c r="G333" s="8">
        <v>6.6018272915000002</v>
      </c>
      <c r="H333" s="43" t="str">
        <f>IF($B333="N/A","N/A",IF(G333&gt;15,"No",IF(G333&lt;2,"No","Yes")))</f>
        <v>Yes</v>
      </c>
      <c r="I333" s="12">
        <v>-1.41</v>
      </c>
      <c r="J333" s="12">
        <v>54.49</v>
      </c>
      <c r="K333" s="44" t="s">
        <v>734</v>
      </c>
      <c r="L333" s="9" t="str">
        <f t="shared" si="94"/>
        <v>No</v>
      </c>
    </row>
    <row r="334" spans="1:12" x14ac:dyDescent="0.2">
      <c r="A334" s="57" t="s">
        <v>1120</v>
      </c>
      <c r="B334" s="34" t="s">
        <v>217</v>
      </c>
      <c r="C334" s="35">
        <v>0</v>
      </c>
      <c r="D334" s="43" t="str">
        <f>IF($B334="N/A","N/A",IF(C334&gt;10,"No",IF(C334&lt;-10,"No","Yes")))</f>
        <v>N/A</v>
      </c>
      <c r="E334" s="35">
        <v>0</v>
      </c>
      <c r="F334" s="43" t="str">
        <f>IF($B334="N/A","N/A",IF(E334&gt;10,"No",IF(E334&lt;-10,"No","Yes")))</f>
        <v>N/A</v>
      </c>
      <c r="G334" s="35">
        <v>0</v>
      </c>
      <c r="H334" s="43" t="str">
        <f>IF($B334="N/A","N/A",IF(G334&gt;10,"No",IF(G334&lt;-10,"No","Yes")))</f>
        <v>N/A</v>
      </c>
      <c r="I334" s="12" t="s">
        <v>1743</v>
      </c>
      <c r="J334" s="12" t="s">
        <v>1743</v>
      </c>
      <c r="K334" s="44" t="s">
        <v>734</v>
      </c>
      <c r="L334" s="9" t="str">
        <f t="shared" si="94"/>
        <v>N/A</v>
      </c>
    </row>
    <row r="335" spans="1:12" x14ac:dyDescent="0.2">
      <c r="A335" s="57" t="s">
        <v>145</v>
      </c>
      <c r="B335" s="34" t="s">
        <v>217</v>
      </c>
      <c r="C335" s="35">
        <v>41</v>
      </c>
      <c r="D335" s="43" t="str">
        <f>IF($B335="N/A","N/A",IF(C335&gt;10,"No",IF(C335&lt;-10,"No","Yes")))</f>
        <v>N/A</v>
      </c>
      <c r="E335" s="35">
        <v>32</v>
      </c>
      <c r="F335" s="43" t="str">
        <f>IF($B335="N/A","N/A",IF(E335&gt;10,"No",IF(E335&lt;-10,"No","Yes")))</f>
        <v>N/A</v>
      </c>
      <c r="G335" s="35">
        <v>40</v>
      </c>
      <c r="H335" s="43" t="str">
        <f>IF($B335="N/A","N/A",IF(G335&gt;10,"No",IF(G335&lt;-10,"No","Yes")))</f>
        <v>N/A</v>
      </c>
      <c r="I335" s="12">
        <v>-22</v>
      </c>
      <c r="J335" s="12">
        <v>25</v>
      </c>
      <c r="K335" s="44" t="s">
        <v>734</v>
      </c>
      <c r="L335" s="9" t="str">
        <f t="shared" si="94"/>
        <v>No</v>
      </c>
    </row>
    <row r="336" spans="1:12" x14ac:dyDescent="0.2">
      <c r="A336" s="57" t="s">
        <v>146</v>
      </c>
      <c r="B336" s="34" t="s">
        <v>217</v>
      </c>
      <c r="C336" s="35">
        <v>0</v>
      </c>
      <c r="D336" s="43" t="str">
        <f>IF($B336="N/A","N/A",IF(C336&gt;10,"No",IF(C336&lt;-10,"No","Yes")))</f>
        <v>N/A</v>
      </c>
      <c r="E336" s="35">
        <v>0</v>
      </c>
      <c r="F336" s="43" t="str">
        <f>IF($B336="N/A","N/A",IF(E336&gt;10,"No",IF(E336&lt;-10,"No","Yes")))</f>
        <v>N/A</v>
      </c>
      <c r="G336" s="35">
        <v>0</v>
      </c>
      <c r="H336" s="43" t="str">
        <f>IF($B336="N/A","N/A",IF(G336&gt;10,"No",IF(G336&lt;-10,"No","Yes")))</f>
        <v>N/A</v>
      </c>
      <c r="I336" s="12" t="s">
        <v>1743</v>
      </c>
      <c r="J336" s="12" t="s">
        <v>1743</v>
      </c>
      <c r="K336" s="44" t="s">
        <v>734</v>
      </c>
      <c r="L336" s="9" t="str">
        <f t="shared" si="94"/>
        <v>N/A</v>
      </c>
    </row>
    <row r="337" spans="1:12" x14ac:dyDescent="0.2">
      <c r="A337" s="57" t="s">
        <v>147</v>
      </c>
      <c r="B337" s="34" t="s">
        <v>217</v>
      </c>
      <c r="C337" s="35">
        <v>0</v>
      </c>
      <c r="D337" s="43" t="str">
        <f>IF($B337="N/A","N/A",IF(C337&gt;10,"No",IF(C337&lt;-10,"No","Yes")))</f>
        <v>N/A</v>
      </c>
      <c r="E337" s="35">
        <v>0</v>
      </c>
      <c r="F337" s="43" t="str">
        <f>IF($B337="N/A","N/A",IF(E337&gt;10,"No",IF(E337&lt;-10,"No","Yes")))</f>
        <v>N/A</v>
      </c>
      <c r="G337" s="35">
        <v>0</v>
      </c>
      <c r="H337" s="43" t="str">
        <f>IF($B337="N/A","N/A",IF(G337&gt;10,"No",IF(G337&lt;-10,"No","Yes")))</f>
        <v>N/A</v>
      </c>
      <c r="I337" s="12" t="s">
        <v>1743</v>
      </c>
      <c r="J337" s="12" t="s">
        <v>1743</v>
      </c>
      <c r="K337" s="44" t="s">
        <v>734</v>
      </c>
      <c r="L337" s="9" t="str">
        <f t="shared" si="94"/>
        <v>N/A</v>
      </c>
    </row>
    <row r="338" spans="1:12" x14ac:dyDescent="0.2">
      <c r="A338" s="57" t="s">
        <v>148</v>
      </c>
      <c r="B338" s="34" t="s">
        <v>217</v>
      </c>
      <c r="C338" s="35">
        <v>0</v>
      </c>
      <c r="D338" s="43" t="str">
        <f>IF($B338="N/A","N/A",IF(C338&gt;10,"No",IF(C338&lt;-10,"No","Yes")))</f>
        <v>N/A</v>
      </c>
      <c r="E338" s="35">
        <v>0</v>
      </c>
      <c r="F338" s="43" t="str">
        <f>IF($B338="N/A","N/A",IF(E338&gt;10,"No",IF(E338&lt;-10,"No","Yes")))</f>
        <v>N/A</v>
      </c>
      <c r="G338" s="35">
        <v>0</v>
      </c>
      <c r="H338" s="43" t="str">
        <f>IF($B338="N/A","N/A",IF(G338&gt;10,"No",IF(G338&lt;-10,"No","Yes")))</f>
        <v>N/A</v>
      </c>
      <c r="I338" s="12" t="s">
        <v>1743</v>
      </c>
      <c r="J338" s="12" t="s">
        <v>1743</v>
      </c>
      <c r="K338" s="44" t="s">
        <v>734</v>
      </c>
      <c r="L338" s="9" t="str">
        <f t="shared" si="94"/>
        <v>N/A</v>
      </c>
    </row>
    <row r="339" spans="1:12" s="18" customFormat="1" ht="12" customHeight="1" x14ac:dyDescent="0.2">
      <c r="A339" s="173" t="s">
        <v>1649</v>
      </c>
      <c r="B339" s="174"/>
      <c r="C339" s="174"/>
      <c r="D339" s="174"/>
      <c r="E339" s="174"/>
      <c r="F339" s="174"/>
      <c r="G339" s="174"/>
      <c r="H339" s="174"/>
      <c r="I339" s="174"/>
      <c r="J339" s="174"/>
      <c r="K339" s="174"/>
      <c r="L339" s="175"/>
    </row>
    <row r="340" spans="1:12" s="18" customFormat="1" ht="12.75" customHeight="1" x14ac:dyDescent="0.2">
      <c r="A340" s="167" t="s">
        <v>1647</v>
      </c>
      <c r="B340" s="168"/>
      <c r="C340" s="168"/>
      <c r="D340" s="168"/>
      <c r="E340" s="168"/>
      <c r="F340" s="168"/>
      <c r="G340" s="168"/>
      <c r="H340" s="168"/>
      <c r="I340" s="168"/>
      <c r="J340" s="168"/>
      <c r="K340" s="168"/>
      <c r="L340" s="169"/>
    </row>
    <row r="341" spans="1:12" x14ac:dyDescent="0.2">
      <c r="A341" s="55"/>
    </row>
    <row r="342" spans="1:12" x14ac:dyDescent="0.2">
      <c r="A342" s="53"/>
    </row>
    <row r="343" spans="1:12" x14ac:dyDescent="0.2">
      <c r="A343" s="2"/>
    </row>
    <row r="344" spans="1:12" x14ac:dyDescent="0.2">
      <c r="A344" s="2"/>
    </row>
    <row r="345" spans="1:12" x14ac:dyDescent="0.2">
      <c r="A345" s="53"/>
    </row>
    <row r="346" spans="1:12" x14ac:dyDescent="0.2">
      <c r="A346" s="55"/>
    </row>
    <row r="347" spans="1:12" x14ac:dyDescent="0.2">
      <c r="A347" s="55"/>
    </row>
    <row r="348" spans="1:12" x14ac:dyDescent="0.2">
      <c r="A348" s="55"/>
    </row>
    <row r="349" spans="1:12" x14ac:dyDescent="0.2">
      <c r="A349" s="55"/>
    </row>
    <row r="350" spans="1:12" x14ac:dyDescent="0.2">
      <c r="A350" s="55"/>
    </row>
    <row r="351" spans="1:12" x14ac:dyDescent="0.2">
      <c r="A351" s="55"/>
    </row>
    <row r="352" spans="1:12" x14ac:dyDescent="0.2">
      <c r="A352" s="55"/>
    </row>
    <row r="353" spans="1:1" x14ac:dyDescent="0.2">
      <c r="A353" s="55"/>
    </row>
    <row r="354" spans="1:1" x14ac:dyDescent="0.2">
      <c r="A354" s="53"/>
    </row>
    <row r="355" spans="1:1" x14ac:dyDescent="0.2">
      <c r="A355" s="53"/>
    </row>
    <row r="356" spans="1:1" x14ac:dyDescent="0.2">
      <c r="A356" s="53"/>
    </row>
    <row r="357" spans="1:1" x14ac:dyDescent="0.2">
      <c r="A357" s="53"/>
    </row>
    <row r="358" spans="1:1" x14ac:dyDescent="0.2">
      <c r="A358" s="53"/>
    </row>
    <row r="359" spans="1:1" x14ac:dyDescent="0.2">
      <c r="A359" s="53"/>
    </row>
    <row r="360" spans="1:1" x14ac:dyDescent="0.2">
      <c r="A360" s="53"/>
    </row>
    <row r="361" spans="1:1" x14ac:dyDescent="0.2">
      <c r="A361" s="53"/>
    </row>
  </sheetData>
  <mergeCells count="5">
    <mergeCell ref="A4:K4"/>
    <mergeCell ref="A2:L2"/>
    <mergeCell ref="A339:L339"/>
    <mergeCell ref="A340:L340"/>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79"/>
  <sheetViews>
    <sheetView zoomScaleNormal="100" workbookViewId="0">
      <selection activeCell="A9" sqref="A9"/>
    </sheetView>
  </sheetViews>
  <sheetFormatPr defaultRowHeight="12.75" x14ac:dyDescent="0.2"/>
  <cols>
    <col min="1" max="1" width="77.28515625" style="104" customWidth="1"/>
    <col min="2" max="2" width="10.7109375" style="73" customWidth="1"/>
    <col min="3" max="3" width="14.7109375" style="73" customWidth="1"/>
    <col min="4" max="4" width="7.7109375" style="73" customWidth="1"/>
    <col min="5" max="5" width="14.7109375" style="73" customWidth="1"/>
    <col min="6" max="6" width="7.7109375" style="73" customWidth="1"/>
    <col min="7" max="7" width="14.7109375" style="73" customWidth="1"/>
    <col min="8" max="8" width="7.7109375" style="73" customWidth="1"/>
    <col min="9" max="10" width="10.7109375" style="73" customWidth="1"/>
    <col min="11" max="11" width="12.7109375" style="73" customWidth="1"/>
    <col min="12" max="16384" width="9.140625" style="73"/>
  </cols>
  <sheetData>
    <row r="1" spans="1:1" s="106" customFormat="1" x14ac:dyDescent="0.2">
      <c r="A1" s="106" t="s">
        <v>738</v>
      </c>
    </row>
    <row r="2" spans="1:1" s="106" customFormat="1" x14ac:dyDescent="0.2">
      <c r="A2" s="125" t="s">
        <v>1648</v>
      </c>
    </row>
    <row r="3" spans="1:1" s="106" customFormat="1" x14ac:dyDescent="0.2">
      <c r="A3" s="108" t="s">
        <v>1645</v>
      </c>
    </row>
    <row r="4" spans="1:1" s="106" customFormat="1" x14ac:dyDescent="0.2">
      <c r="A4" s="109" t="s">
        <v>1718</v>
      </c>
    </row>
    <row r="5" spans="1:1" s="106" customFormat="1" x14ac:dyDescent="0.2">
      <c r="A5" s="107" t="s">
        <v>1646</v>
      </c>
    </row>
    <row r="6" spans="1:1" s="106" customFormat="1" x14ac:dyDescent="0.2">
      <c r="A6" s="107" t="s">
        <v>739</v>
      </c>
    </row>
    <row r="7" spans="1:1" x14ac:dyDescent="0.2">
      <c r="A7" s="109" t="s">
        <v>740</v>
      </c>
    </row>
    <row r="8" spans="1:1" x14ac:dyDescent="0.2">
      <c r="A8" s="125" t="s">
        <v>1648</v>
      </c>
    </row>
    <row r="9" spans="1:1" x14ac:dyDescent="0.2">
      <c r="A9" s="105" t="s">
        <v>741</v>
      </c>
    </row>
    <row r="10" spans="1:1" x14ac:dyDescent="0.2">
      <c r="A10" s="15" t="s">
        <v>742</v>
      </c>
    </row>
    <row r="11" spans="1:1" x14ac:dyDescent="0.2">
      <c r="A11" s="15" t="s">
        <v>743</v>
      </c>
    </row>
    <row r="12" spans="1:1" x14ac:dyDescent="0.2">
      <c r="A12" s="15" t="s">
        <v>744</v>
      </c>
    </row>
    <row r="13" spans="1:1" x14ac:dyDescent="0.2">
      <c r="A13" s="15" t="s">
        <v>745</v>
      </c>
    </row>
    <row r="14" spans="1:1" x14ac:dyDescent="0.2">
      <c r="A14" s="15" t="s">
        <v>746</v>
      </c>
    </row>
    <row r="15" spans="1:1" x14ac:dyDescent="0.2">
      <c r="A15" s="15" t="s">
        <v>747</v>
      </c>
    </row>
    <row r="16" spans="1:1" x14ac:dyDescent="0.2">
      <c r="A16" s="15" t="s">
        <v>748</v>
      </c>
    </row>
    <row r="17" spans="1:1" x14ac:dyDescent="0.2">
      <c r="A17" s="15" t="s">
        <v>749</v>
      </c>
    </row>
    <row r="18" spans="1:1" x14ac:dyDescent="0.2">
      <c r="A18" s="15" t="s">
        <v>750</v>
      </c>
    </row>
    <row r="19" spans="1:1" x14ac:dyDescent="0.2">
      <c r="A19" s="15" t="s">
        <v>751</v>
      </c>
    </row>
    <row r="20" spans="1:1" x14ac:dyDescent="0.2">
      <c r="A20" s="15" t="s">
        <v>752</v>
      </c>
    </row>
    <row r="21" spans="1:1" x14ac:dyDescent="0.2">
      <c r="A21" s="15" t="s">
        <v>753</v>
      </c>
    </row>
    <row r="22" spans="1:1" x14ac:dyDescent="0.2">
      <c r="A22" s="15" t="s">
        <v>754</v>
      </c>
    </row>
    <row r="23" spans="1:1" x14ac:dyDescent="0.2">
      <c r="A23" s="15" t="s">
        <v>755</v>
      </c>
    </row>
    <row r="24" spans="1:1" x14ac:dyDescent="0.2">
      <c r="A24" s="15" t="s">
        <v>756</v>
      </c>
    </row>
    <row r="25" spans="1:1" x14ac:dyDescent="0.2">
      <c r="A25" s="15" t="s">
        <v>757</v>
      </c>
    </row>
    <row r="26" spans="1:1" x14ac:dyDescent="0.2">
      <c r="A26" s="15" t="s">
        <v>758</v>
      </c>
    </row>
    <row r="27" spans="1:1" x14ac:dyDescent="0.2">
      <c r="A27" s="15" t="s">
        <v>759</v>
      </c>
    </row>
    <row r="28" spans="1:1" x14ac:dyDescent="0.2">
      <c r="A28" s="15" t="s">
        <v>760</v>
      </c>
    </row>
    <row r="29" spans="1:1" x14ac:dyDescent="0.2">
      <c r="A29" s="15" t="s">
        <v>761</v>
      </c>
    </row>
    <row r="30" spans="1:1" x14ac:dyDescent="0.2">
      <c r="A30" s="15" t="s">
        <v>762</v>
      </c>
    </row>
    <row r="31" spans="1:1" x14ac:dyDescent="0.2">
      <c r="A31" s="15" t="s">
        <v>763</v>
      </c>
    </row>
    <row r="32" spans="1:1" x14ac:dyDescent="0.2">
      <c r="A32" s="15" t="s">
        <v>764</v>
      </c>
    </row>
    <row r="33" spans="1:1" x14ac:dyDescent="0.2">
      <c r="A33" s="15" t="s">
        <v>765</v>
      </c>
    </row>
    <row r="34" spans="1:1" x14ac:dyDescent="0.2">
      <c r="A34" s="15" t="s">
        <v>766</v>
      </c>
    </row>
    <row r="35" spans="1:1" x14ac:dyDescent="0.2">
      <c r="A35" s="15" t="s">
        <v>767</v>
      </c>
    </row>
    <row r="36" spans="1:1" x14ac:dyDescent="0.2">
      <c r="A36" s="15" t="s">
        <v>768</v>
      </c>
    </row>
    <row r="37" spans="1:1" x14ac:dyDescent="0.2">
      <c r="A37" s="15" t="s">
        <v>769</v>
      </c>
    </row>
    <row r="38" spans="1:1" x14ac:dyDescent="0.2">
      <c r="A38" s="15" t="s">
        <v>770</v>
      </c>
    </row>
    <row r="39" spans="1:1" x14ac:dyDescent="0.2">
      <c r="A39" s="15" t="s">
        <v>771</v>
      </c>
    </row>
    <row r="40" spans="1:1" x14ac:dyDescent="0.2">
      <c r="A40" s="15" t="s">
        <v>772</v>
      </c>
    </row>
    <row r="41" spans="1:1" x14ac:dyDescent="0.2">
      <c r="A41" s="15" t="s">
        <v>773</v>
      </c>
    </row>
    <row r="42" spans="1:1" x14ac:dyDescent="0.2">
      <c r="A42" s="15" t="s">
        <v>774</v>
      </c>
    </row>
    <row r="43" spans="1:1" x14ac:dyDescent="0.2">
      <c r="A43" s="15" t="s">
        <v>775</v>
      </c>
    </row>
    <row r="44" spans="1:1" x14ac:dyDescent="0.2">
      <c r="A44" s="15" t="s">
        <v>776</v>
      </c>
    </row>
    <row r="45" spans="1:1" x14ac:dyDescent="0.2">
      <c r="A45" s="15" t="s">
        <v>777</v>
      </c>
    </row>
    <row r="46" spans="1:1" x14ac:dyDescent="0.2">
      <c r="A46" s="15" t="s">
        <v>778</v>
      </c>
    </row>
    <row r="47" spans="1:1" x14ac:dyDescent="0.2">
      <c r="A47" s="15" t="s">
        <v>779</v>
      </c>
    </row>
    <row r="48" spans="1:1" x14ac:dyDescent="0.2">
      <c r="A48" s="15" t="s">
        <v>780</v>
      </c>
    </row>
    <row r="49" spans="1:1" x14ac:dyDescent="0.2">
      <c r="A49" s="15" t="s">
        <v>781</v>
      </c>
    </row>
    <row r="50" spans="1:1" x14ac:dyDescent="0.2">
      <c r="A50" s="15" t="s">
        <v>782</v>
      </c>
    </row>
    <row r="51" spans="1:1" x14ac:dyDescent="0.2">
      <c r="A51" s="15" t="s">
        <v>783</v>
      </c>
    </row>
    <row r="52" spans="1:1" x14ac:dyDescent="0.2">
      <c r="A52" s="15" t="s">
        <v>784</v>
      </c>
    </row>
    <row r="53" spans="1:1" x14ac:dyDescent="0.2">
      <c r="A53" s="15" t="s">
        <v>785</v>
      </c>
    </row>
    <row r="54" spans="1:1" x14ac:dyDescent="0.2">
      <c r="A54" s="15" t="s">
        <v>786</v>
      </c>
    </row>
    <row r="55" spans="1:1" x14ac:dyDescent="0.2">
      <c r="A55" s="15" t="s">
        <v>787</v>
      </c>
    </row>
    <row r="56" spans="1:1" x14ac:dyDescent="0.2">
      <c r="A56" s="15" t="s">
        <v>788</v>
      </c>
    </row>
    <row r="57" spans="1:1" x14ac:dyDescent="0.2">
      <c r="A57" s="15" t="s">
        <v>789</v>
      </c>
    </row>
    <row r="58" spans="1:1" x14ac:dyDescent="0.2">
      <c r="A58" s="15" t="s">
        <v>790</v>
      </c>
    </row>
    <row r="59" spans="1:1" x14ac:dyDescent="0.2">
      <c r="A59" s="15" t="s">
        <v>791</v>
      </c>
    </row>
    <row r="60" spans="1:1" x14ac:dyDescent="0.2">
      <c r="A60" s="15" t="s">
        <v>792</v>
      </c>
    </row>
    <row r="61" spans="1:1" x14ac:dyDescent="0.2">
      <c r="A61" s="15" t="s">
        <v>1730</v>
      </c>
    </row>
    <row r="62" spans="1:1" x14ac:dyDescent="0.2">
      <c r="A62" s="15" t="s">
        <v>793</v>
      </c>
    </row>
    <row r="63" spans="1:1" x14ac:dyDescent="0.2">
      <c r="A63" s="15" t="s">
        <v>794</v>
      </c>
    </row>
    <row r="64" spans="1:1" x14ac:dyDescent="0.2">
      <c r="A64" s="15" t="s">
        <v>795</v>
      </c>
    </row>
    <row r="65" spans="1:1" x14ac:dyDescent="0.2">
      <c r="A65" s="15" t="s">
        <v>796</v>
      </c>
    </row>
    <row r="66" spans="1:1" x14ac:dyDescent="0.2">
      <c r="A66" s="15" t="s">
        <v>797</v>
      </c>
    </row>
    <row r="67" spans="1:1" x14ac:dyDescent="0.2">
      <c r="A67" s="15" t="s">
        <v>798</v>
      </c>
    </row>
    <row r="68" spans="1:1" x14ac:dyDescent="0.2">
      <c r="A68" s="15" t="s">
        <v>799</v>
      </c>
    </row>
    <row r="69" spans="1:1" x14ac:dyDescent="0.2">
      <c r="A69" s="15" t="s">
        <v>800</v>
      </c>
    </row>
    <row r="70" spans="1:1" x14ac:dyDescent="0.2">
      <c r="A70" s="15" t="s">
        <v>801</v>
      </c>
    </row>
    <row r="71" spans="1:1" x14ac:dyDescent="0.2">
      <c r="A71" s="15" t="s">
        <v>802</v>
      </c>
    </row>
    <row r="72" spans="1:1" x14ac:dyDescent="0.2">
      <c r="A72" s="15" t="s">
        <v>803</v>
      </c>
    </row>
    <row r="73" spans="1:1" x14ac:dyDescent="0.2">
      <c r="A73" s="15" t="s">
        <v>804</v>
      </c>
    </row>
    <row r="74" spans="1:1" x14ac:dyDescent="0.2">
      <c r="A74" s="15" t="s">
        <v>805</v>
      </c>
    </row>
    <row r="75" spans="1:1" x14ac:dyDescent="0.2">
      <c r="A75" s="15" t="s">
        <v>806</v>
      </c>
    </row>
    <row r="76" spans="1:1" x14ac:dyDescent="0.2">
      <c r="A76" s="15" t="s">
        <v>807</v>
      </c>
    </row>
    <row r="77" spans="1:1" x14ac:dyDescent="0.2">
      <c r="A77" s="15" t="s">
        <v>808</v>
      </c>
    </row>
    <row r="78" spans="1:1" x14ac:dyDescent="0.2">
      <c r="A78" s="15" t="s">
        <v>809</v>
      </c>
    </row>
    <row r="79" spans="1:1" x14ac:dyDescent="0.2">
      <c r="A79" s="15" t="s">
        <v>810</v>
      </c>
    </row>
  </sheetData>
  <printOptions headings="1"/>
  <pageMargins left="0.75" right="0.75" top="1" bottom="0.75" header="0.5" footer="0.5"/>
  <pageSetup scale="63" orientation="landscape" useFirstPageNumber="1" r:id="rId1"/>
  <headerFooter alignWithMargins="0">
    <oddFooter>&amp;R&amp;A Page &amp;P</oddFooter>
  </headerFooter>
</worksheet>
</file>

<file path=xl/worksheets/sheet2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8"/>
  <dimension ref="A1:P168"/>
  <sheetViews>
    <sheetView zoomScaleNormal="100" zoomScaleSheetLayoutView="70" workbookViewId="0">
      <pane xSplit="2" ySplit="5" topLeftCell="F3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24.75" customHeight="1" x14ac:dyDescent="0.2">
      <c r="A2" s="176" t="s">
        <v>1608</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 t="s">
        <v>58</v>
      </c>
      <c r="B6" s="47" t="s">
        <v>217</v>
      </c>
      <c r="C6" s="14">
        <v>1162831536</v>
      </c>
      <c r="D6" s="11" t="str">
        <f t="shared" ref="D6:D12" si="0">IF($B6="N/A","N/A",IF(C6&gt;10,"No",IF(C6&lt;-10,"No","Yes")))</f>
        <v>N/A</v>
      </c>
      <c r="E6" s="14">
        <v>1274924598</v>
      </c>
      <c r="F6" s="11" t="str">
        <f t="shared" ref="F6:F12" si="1">IF($B6="N/A","N/A",IF(E6&gt;10,"No",IF(E6&lt;-10,"No","Yes")))</f>
        <v>N/A</v>
      </c>
      <c r="G6" s="14">
        <v>1366994154</v>
      </c>
      <c r="H6" s="11" t="str">
        <f t="shared" ref="H6:H12" si="2">IF($B6="N/A","N/A",IF(G6&gt;10,"No",IF(G6&lt;-10,"No","Yes")))</f>
        <v>N/A</v>
      </c>
      <c r="I6" s="12">
        <v>9.64</v>
      </c>
      <c r="J6" s="12">
        <v>7.2220000000000004</v>
      </c>
      <c r="K6" s="47" t="s">
        <v>732</v>
      </c>
      <c r="L6" s="9" t="str">
        <f t="shared" ref="L6:L13" si="3">IF(J6="Div by 0", "N/A", IF(K6="N/A","N/A", IF(J6&gt;VALUE(MID(K6,1,2)), "No", IF(J6&lt;-1*VALUE(MID(K6,1,2)), "No", "Yes"))))</f>
        <v>Yes</v>
      </c>
    </row>
    <row r="7" spans="1:12" x14ac:dyDescent="0.2">
      <c r="A7" s="4" t="s">
        <v>1121</v>
      </c>
      <c r="B7" s="47" t="s">
        <v>217</v>
      </c>
      <c r="C7" s="14">
        <v>5893.9917988999996</v>
      </c>
      <c r="D7" s="11" t="str">
        <f t="shared" si="0"/>
        <v>N/A</v>
      </c>
      <c r="E7" s="14">
        <v>6055.3544277999999</v>
      </c>
      <c r="F7" s="11" t="str">
        <f t="shared" si="1"/>
        <v>N/A</v>
      </c>
      <c r="G7" s="14">
        <v>5953.4961326000002</v>
      </c>
      <c r="H7" s="11" t="str">
        <f t="shared" si="2"/>
        <v>N/A</v>
      </c>
      <c r="I7" s="12">
        <v>2.738</v>
      </c>
      <c r="J7" s="12">
        <v>-1.68</v>
      </c>
      <c r="K7" s="47" t="s">
        <v>732</v>
      </c>
      <c r="L7" s="9" t="str">
        <f t="shared" si="3"/>
        <v>Yes</v>
      </c>
    </row>
    <row r="8" spans="1:12" x14ac:dyDescent="0.2">
      <c r="A8" s="4" t="s">
        <v>720</v>
      </c>
      <c r="B8" s="47" t="s">
        <v>217</v>
      </c>
      <c r="C8" s="14">
        <v>882</v>
      </c>
      <c r="D8" s="11" t="str">
        <f t="shared" si="0"/>
        <v>N/A</v>
      </c>
      <c r="E8" s="14">
        <v>1063</v>
      </c>
      <c r="F8" s="11" t="str">
        <f t="shared" si="1"/>
        <v>N/A</v>
      </c>
      <c r="G8" s="14">
        <v>1193</v>
      </c>
      <c r="H8" s="11" t="str">
        <f t="shared" si="2"/>
        <v>N/A</v>
      </c>
      <c r="I8" s="12">
        <v>20.52</v>
      </c>
      <c r="J8" s="12">
        <v>12.23</v>
      </c>
      <c r="K8" s="47" t="s">
        <v>732</v>
      </c>
      <c r="L8" s="9" t="str">
        <f t="shared" si="3"/>
        <v>Yes</v>
      </c>
    </row>
    <row r="9" spans="1:12" x14ac:dyDescent="0.2">
      <c r="A9" s="4" t="s">
        <v>721</v>
      </c>
      <c r="B9" s="47" t="s">
        <v>217</v>
      </c>
      <c r="C9" s="14">
        <v>2153</v>
      </c>
      <c r="D9" s="11" t="str">
        <f t="shared" si="0"/>
        <v>N/A</v>
      </c>
      <c r="E9" s="14">
        <v>2414</v>
      </c>
      <c r="F9" s="11" t="str">
        <f t="shared" si="1"/>
        <v>N/A</v>
      </c>
      <c r="G9" s="14">
        <v>2516</v>
      </c>
      <c r="H9" s="11" t="str">
        <f t="shared" si="2"/>
        <v>N/A</v>
      </c>
      <c r="I9" s="12">
        <v>12.12</v>
      </c>
      <c r="J9" s="12">
        <v>4.2249999999999996</v>
      </c>
      <c r="K9" s="47" t="s">
        <v>732</v>
      </c>
      <c r="L9" s="9" t="str">
        <f t="shared" si="3"/>
        <v>Yes</v>
      </c>
    </row>
    <row r="10" spans="1:12" x14ac:dyDescent="0.2">
      <c r="A10" s="4" t="s">
        <v>722</v>
      </c>
      <c r="B10" s="47" t="s">
        <v>217</v>
      </c>
      <c r="C10" s="14">
        <v>5156</v>
      </c>
      <c r="D10" s="11" t="str">
        <f t="shared" si="0"/>
        <v>N/A</v>
      </c>
      <c r="E10" s="14">
        <v>5602</v>
      </c>
      <c r="F10" s="11" t="str">
        <f t="shared" si="1"/>
        <v>N/A</v>
      </c>
      <c r="G10" s="14">
        <v>5793.5</v>
      </c>
      <c r="H10" s="11" t="str">
        <f t="shared" si="2"/>
        <v>N/A</v>
      </c>
      <c r="I10" s="12">
        <v>8.65</v>
      </c>
      <c r="J10" s="12">
        <v>3.4180000000000001</v>
      </c>
      <c r="K10" s="47" t="s">
        <v>732</v>
      </c>
      <c r="L10" s="9" t="str">
        <f t="shared" si="3"/>
        <v>Yes</v>
      </c>
    </row>
    <row r="11" spans="1:12" x14ac:dyDescent="0.2">
      <c r="A11" s="4" t="s">
        <v>723</v>
      </c>
      <c r="B11" s="47" t="s">
        <v>217</v>
      </c>
      <c r="C11" s="14">
        <v>17489</v>
      </c>
      <c r="D11" s="11" t="str">
        <f t="shared" si="0"/>
        <v>N/A</v>
      </c>
      <c r="E11" s="14">
        <v>17224</v>
      </c>
      <c r="F11" s="11" t="str">
        <f t="shared" si="1"/>
        <v>N/A</v>
      </c>
      <c r="G11" s="14">
        <v>16534</v>
      </c>
      <c r="H11" s="11" t="str">
        <f t="shared" si="2"/>
        <v>N/A</v>
      </c>
      <c r="I11" s="12">
        <v>-1.52</v>
      </c>
      <c r="J11" s="12">
        <v>-4.01</v>
      </c>
      <c r="K11" s="47" t="s">
        <v>732</v>
      </c>
      <c r="L11" s="9" t="str">
        <f t="shared" si="3"/>
        <v>Yes</v>
      </c>
    </row>
    <row r="12" spans="1:12" x14ac:dyDescent="0.2">
      <c r="A12" s="4" t="s">
        <v>724</v>
      </c>
      <c r="B12" s="47" t="s">
        <v>217</v>
      </c>
      <c r="C12" s="14">
        <v>70680</v>
      </c>
      <c r="D12" s="11" t="str">
        <f t="shared" si="0"/>
        <v>N/A</v>
      </c>
      <c r="E12" s="14">
        <v>70188</v>
      </c>
      <c r="F12" s="11" t="str">
        <f t="shared" si="1"/>
        <v>N/A</v>
      </c>
      <c r="G12" s="14">
        <v>67118</v>
      </c>
      <c r="H12" s="11" t="str">
        <f t="shared" si="2"/>
        <v>N/A</v>
      </c>
      <c r="I12" s="12">
        <v>-0.69599999999999995</v>
      </c>
      <c r="J12" s="12">
        <v>-4.37</v>
      </c>
      <c r="K12" s="47" t="s">
        <v>732</v>
      </c>
      <c r="L12" s="9" t="str">
        <f t="shared" si="3"/>
        <v>Yes</v>
      </c>
    </row>
    <row r="13" spans="1:12" x14ac:dyDescent="0.2">
      <c r="A13" s="4" t="s">
        <v>74</v>
      </c>
      <c r="B13" s="47" t="s">
        <v>217</v>
      </c>
      <c r="C13" s="14">
        <v>1536558</v>
      </c>
      <c r="D13" s="11" t="str">
        <f>IF($B13="N/A","N/A",IF(C13&gt;10,"No",IF(C13&lt;-10,"No","Yes")))</f>
        <v>N/A</v>
      </c>
      <c r="E13" s="14">
        <v>2191192</v>
      </c>
      <c r="F13" s="11" t="str">
        <f>IF($B13="N/A","N/A",IF(E13&gt;10,"No",IF(E13&lt;-10,"No","Yes")))</f>
        <v>N/A</v>
      </c>
      <c r="G13" s="14">
        <v>1706112</v>
      </c>
      <c r="H13" s="11" t="str">
        <f>IF($B13="N/A","N/A",IF(G13&gt;10,"No",IF(G13&lt;-10,"No","Yes")))</f>
        <v>N/A</v>
      </c>
      <c r="I13" s="12">
        <v>42.6</v>
      </c>
      <c r="J13" s="12">
        <v>-22.1</v>
      </c>
      <c r="K13" s="47" t="s">
        <v>732</v>
      </c>
      <c r="L13" s="9" t="str">
        <f t="shared" si="3"/>
        <v>Yes</v>
      </c>
    </row>
    <row r="14" spans="1:12" x14ac:dyDescent="0.2">
      <c r="A14" s="60" t="s">
        <v>161</v>
      </c>
      <c r="B14" s="34" t="s">
        <v>217</v>
      </c>
      <c r="C14" s="8">
        <v>8.6962912651999993</v>
      </c>
      <c r="D14" s="43" t="str">
        <f t="shared" ref="D14:D18" si="4">IF($B14="N/A","N/A",IF(C14&gt;10,"No",IF(C14&lt;-10,"No","Yes")))</f>
        <v>N/A</v>
      </c>
      <c r="E14" s="8">
        <v>8.2006221947999993</v>
      </c>
      <c r="F14" s="43" t="str">
        <f t="shared" ref="F14:F18" si="5">IF($B14="N/A","N/A",IF(E14&gt;10,"No",IF(E14&lt;-10,"No","Yes")))</f>
        <v>N/A</v>
      </c>
      <c r="G14" s="8">
        <v>8.4560040416</v>
      </c>
      <c r="H14" s="43" t="str">
        <f t="shared" ref="H14:H18" si="6">IF($B14="N/A","N/A",IF(G14&gt;10,"No",IF(G14&lt;-10,"No","Yes")))</f>
        <v>N/A</v>
      </c>
      <c r="I14" s="12">
        <v>-5.7</v>
      </c>
      <c r="J14" s="12">
        <v>3.1139999999999999</v>
      </c>
      <c r="K14" s="44" t="s">
        <v>732</v>
      </c>
      <c r="L14" s="9" t="str">
        <f t="shared" ref="L14:L18" si="7">IF(J14="Div by 0", "N/A", IF(K14="N/A","N/A", IF(J14&gt;VALUE(MID(K14,1,2)), "No", IF(J14&lt;-1*VALUE(MID(K14,1,2)), "No", "Yes"))))</f>
        <v>Yes</v>
      </c>
    </row>
    <row r="15" spans="1:12" x14ac:dyDescent="0.2">
      <c r="A15" s="4" t="s">
        <v>418</v>
      </c>
      <c r="B15" s="34" t="s">
        <v>217</v>
      </c>
      <c r="C15" s="8">
        <v>30.009462115000002</v>
      </c>
      <c r="D15" s="43" t="str">
        <f t="shared" si="4"/>
        <v>N/A</v>
      </c>
      <c r="E15" s="8">
        <v>30.16644046</v>
      </c>
      <c r="F15" s="43" t="str">
        <f t="shared" si="5"/>
        <v>N/A</v>
      </c>
      <c r="G15" s="8">
        <v>30.853361198000002</v>
      </c>
      <c r="H15" s="43" t="str">
        <f t="shared" si="6"/>
        <v>N/A</v>
      </c>
      <c r="I15" s="12">
        <v>0.52310000000000001</v>
      </c>
      <c r="J15" s="12">
        <v>2.2770000000000001</v>
      </c>
      <c r="K15" s="44" t="s">
        <v>732</v>
      </c>
      <c r="L15" s="9" t="str">
        <f t="shared" si="7"/>
        <v>Yes</v>
      </c>
    </row>
    <row r="16" spans="1:12" x14ac:dyDescent="0.2">
      <c r="A16" s="4" t="s">
        <v>419</v>
      </c>
      <c r="B16" s="34" t="s">
        <v>217</v>
      </c>
      <c r="C16" s="8">
        <v>11.372414385000001</v>
      </c>
      <c r="D16" s="43" t="str">
        <f t="shared" si="4"/>
        <v>N/A</v>
      </c>
      <c r="E16" s="8">
        <v>11.941337921000001</v>
      </c>
      <c r="F16" s="43" t="str">
        <f t="shared" si="5"/>
        <v>N/A</v>
      </c>
      <c r="G16" s="8">
        <v>12.94910763</v>
      </c>
      <c r="H16" s="43" t="str">
        <f t="shared" si="6"/>
        <v>N/A</v>
      </c>
      <c r="I16" s="12">
        <v>5.0030000000000001</v>
      </c>
      <c r="J16" s="12">
        <v>8.4390000000000001</v>
      </c>
      <c r="K16" s="44" t="s">
        <v>732</v>
      </c>
      <c r="L16" s="9" t="str">
        <f t="shared" si="7"/>
        <v>Yes</v>
      </c>
    </row>
    <row r="17" spans="1:12" x14ac:dyDescent="0.2">
      <c r="A17" s="4" t="s">
        <v>420</v>
      </c>
      <c r="B17" s="34" t="s">
        <v>217</v>
      </c>
      <c r="C17" s="8">
        <v>3.0241504594999999</v>
      </c>
      <c r="D17" s="43" t="str">
        <f t="shared" si="4"/>
        <v>N/A</v>
      </c>
      <c r="E17" s="8">
        <v>2.3851489000999999</v>
      </c>
      <c r="F17" s="43" t="str">
        <f t="shared" si="5"/>
        <v>N/A</v>
      </c>
      <c r="G17" s="8">
        <v>2.4400726327000002</v>
      </c>
      <c r="H17" s="43" t="str">
        <f t="shared" si="6"/>
        <v>N/A</v>
      </c>
      <c r="I17" s="12">
        <v>-21.1</v>
      </c>
      <c r="J17" s="12">
        <v>2.3029999999999999</v>
      </c>
      <c r="K17" s="44" t="s">
        <v>732</v>
      </c>
      <c r="L17" s="9" t="str">
        <f t="shared" si="7"/>
        <v>Yes</v>
      </c>
    </row>
    <row r="18" spans="1:12" x14ac:dyDescent="0.2">
      <c r="A18" s="4" t="s">
        <v>421</v>
      </c>
      <c r="B18" s="34" t="s">
        <v>217</v>
      </c>
      <c r="C18" s="8">
        <v>10.308044405</v>
      </c>
      <c r="D18" s="43" t="str">
        <f t="shared" si="4"/>
        <v>N/A</v>
      </c>
      <c r="E18" s="8">
        <v>9.4902136596000002</v>
      </c>
      <c r="F18" s="43" t="str">
        <f t="shared" si="5"/>
        <v>N/A</v>
      </c>
      <c r="G18" s="8">
        <v>9.7312585470999995</v>
      </c>
      <c r="H18" s="43" t="str">
        <f t="shared" si="6"/>
        <v>N/A</v>
      </c>
      <c r="I18" s="12">
        <v>-7.93</v>
      </c>
      <c r="J18" s="12">
        <v>2.54</v>
      </c>
      <c r="K18" s="44" t="s">
        <v>732</v>
      </c>
      <c r="L18" s="9" t="str">
        <f t="shared" si="7"/>
        <v>Yes</v>
      </c>
    </row>
    <row r="19" spans="1:12" x14ac:dyDescent="0.2">
      <c r="A19" s="4" t="s">
        <v>75</v>
      </c>
      <c r="B19" s="47" t="s">
        <v>217</v>
      </c>
      <c r="C19" s="35">
        <v>11</v>
      </c>
      <c r="D19" s="43" t="str">
        <f t="shared" ref="D19:D50" si="8">IF($B19="N/A","N/A",IF(C19&gt;10,"No",IF(C19&lt;-10,"No","Yes")))</f>
        <v>N/A</v>
      </c>
      <c r="E19" s="35">
        <v>11</v>
      </c>
      <c r="F19" s="43" t="str">
        <f t="shared" ref="F19:F50" si="9">IF($B19="N/A","N/A",IF(E19&gt;10,"No",IF(E19&lt;-10,"No","Yes")))</f>
        <v>N/A</v>
      </c>
      <c r="G19" s="35">
        <v>11</v>
      </c>
      <c r="H19" s="43" t="str">
        <f t="shared" ref="H19:H50" si="10">IF($B19="N/A","N/A",IF(G19&gt;10,"No",IF(G19&lt;-10,"No","Yes")))</f>
        <v>N/A</v>
      </c>
      <c r="I19" s="12">
        <v>50</v>
      </c>
      <c r="J19" s="12">
        <v>33.33</v>
      </c>
      <c r="K19" s="47" t="s">
        <v>217</v>
      </c>
      <c r="L19" s="9" t="str">
        <f t="shared" ref="L19:L25" si="11">IF(J19="Div by 0", "N/A", IF(K19="N/A","N/A", IF(J19&gt;VALUE(MID(K19,1,2)), "No", IF(J19&lt;-1*VALUE(MID(K19,1,2)), "No", "Yes"))))</f>
        <v>N/A</v>
      </c>
    </row>
    <row r="20" spans="1:12" x14ac:dyDescent="0.2">
      <c r="A20" s="4" t="s">
        <v>76</v>
      </c>
      <c r="B20" s="47" t="s">
        <v>217</v>
      </c>
      <c r="C20" s="35">
        <v>11</v>
      </c>
      <c r="D20" s="43" t="str">
        <f t="shared" si="8"/>
        <v>N/A</v>
      </c>
      <c r="E20" s="35">
        <v>16</v>
      </c>
      <c r="F20" s="43" t="str">
        <f t="shared" si="9"/>
        <v>N/A</v>
      </c>
      <c r="G20" s="35">
        <v>14</v>
      </c>
      <c r="H20" s="43" t="str">
        <f t="shared" si="10"/>
        <v>N/A</v>
      </c>
      <c r="I20" s="12">
        <v>77.78</v>
      </c>
      <c r="J20" s="12">
        <v>-12.5</v>
      </c>
      <c r="K20" s="47" t="s">
        <v>217</v>
      </c>
      <c r="L20" s="9" t="str">
        <f t="shared" si="11"/>
        <v>N/A</v>
      </c>
    </row>
    <row r="21" spans="1:12" x14ac:dyDescent="0.2">
      <c r="A21" s="60" t="s">
        <v>1121</v>
      </c>
      <c r="B21" s="47" t="s">
        <v>217</v>
      </c>
      <c r="C21" s="14">
        <v>5893.9917988999996</v>
      </c>
      <c r="D21" s="11" t="str">
        <f t="shared" si="8"/>
        <v>N/A</v>
      </c>
      <c r="E21" s="14">
        <v>6055.3544277999999</v>
      </c>
      <c r="F21" s="11" t="str">
        <f t="shared" si="9"/>
        <v>N/A</v>
      </c>
      <c r="G21" s="14">
        <v>5953.4961326000002</v>
      </c>
      <c r="H21" s="11" t="str">
        <f t="shared" si="10"/>
        <v>N/A</v>
      </c>
      <c r="I21" s="12">
        <v>2.738</v>
      </c>
      <c r="J21" s="12">
        <v>-1.68</v>
      </c>
      <c r="K21" s="47" t="s">
        <v>732</v>
      </c>
      <c r="L21" s="9" t="str">
        <f t="shared" si="11"/>
        <v>Yes</v>
      </c>
    </row>
    <row r="22" spans="1:12" x14ac:dyDescent="0.2">
      <c r="A22" s="4" t="s">
        <v>1726</v>
      </c>
      <c r="B22" s="47" t="s">
        <v>217</v>
      </c>
      <c r="C22" s="14">
        <v>14063.837616000001</v>
      </c>
      <c r="D22" s="11" t="str">
        <f t="shared" si="8"/>
        <v>N/A</v>
      </c>
      <c r="E22" s="14">
        <v>14349.035645</v>
      </c>
      <c r="F22" s="11" t="str">
        <f t="shared" si="9"/>
        <v>N/A</v>
      </c>
      <c r="G22" s="14">
        <v>13973.785927999999</v>
      </c>
      <c r="H22" s="11" t="str">
        <f t="shared" si="10"/>
        <v>N/A</v>
      </c>
      <c r="I22" s="12">
        <v>2.028</v>
      </c>
      <c r="J22" s="12">
        <v>-2.62</v>
      </c>
      <c r="K22" s="47" t="s">
        <v>732</v>
      </c>
      <c r="L22" s="9" t="str">
        <f t="shared" si="11"/>
        <v>Yes</v>
      </c>
    </row>
    <row r="23" spans="1:12" x14ac:dyDescent="0.2">
      <c r="A23" s="4" t="s">
        <v>1122</v>
      </c>
      <c r="B23" s="47" t="s">
        <v>217</v>
      </c>
      <c r="C23" s="14">
        <v>17603.283323</v>
      </c>
      <c r="D23" s="11" t="str">
        <f t="shared" si="8"/>
        <v>N/A</v>
      </c>
      <c r="E23" s="14">
        <v>17933.137028000001</v>
      </c>
      <c r="F23" s="11" t="str">
        <f t="shared" si="9"/>
        <v>N/A</v>
      </c>
      <c r="G23" s="14">
        <v>17462.765255999999</v>
      </c>
      <c r="H23" s="11" t="str">
        <f t="shared" si="10"/>
        <v>N/A</v>
      </c>
      <c r="I23" s="12">
        <v>1.8740000000000001</v>
      </c>
      <c r="J23" s="12">
        <v>-2.62</v>
      </c>
      <c r="K23" s="47" t="s">
        <v>732</v>
      </c>
      <c r="L23" s="9" t="str">
        <f t="shared" si="11"/>
        <v>Yes</v>
      </c>
    </row>
    <row r="24" spans="1:12" x14ac:dyDescent="0.2">
      <c r="A24" s="4" t="s">
        <v>1123</v>
      </c>
      <c r="B24" s="47" t="s">
        <v>217</v>
      </c>
      <c r="C24" s="14">
        <v>2552.3286908</v>
      </c>
      <c r="D24" s="11" t="str">
        <f t="shared" si="8"/>
        <v>N/A</v>
      </c>
      <c r="E24" s="14">
        <v>2776.4172865999999</v>
      </c>
      <c r="F24" s="11" t="str">
        <f t="shared" si="9"/>
        <v>N/A</v>
      </c>
      <c r="G24" s="14">
        <v>2860.3961168999999</v>
      </c>
      <c r="H24" s="11" t="str">
        <f t="shared" si="10"/>
        <v>N/A</v>
      </c>
      <c r="I24" s="12">
        <v>8.7799999999999994</v>
      </c>
      <c r="J24" s="12">
        <v>3.0249999999999999</v>
      </c>
      <c r="K24" s="47" t="s">
        <v>732</v>
      </c>
      <c r="L24" s="9" t="str">
        <f t="shared" si="11"/>
        <v>Yes</v>
      </c>
    </row>
    <row r="25" spans="1:12" x14ac:dyDescent="0.2">
      <c r="A25" s="4" t="s">
        <v>1124</v>
      </c>
      <c r="B25" s="47" t="s">
        <v>217</v>
      </c>
      <c r="C25" s="14">
        <v>4530.6273478000003</v>
      </c>
      <c r="D25" s="11" t="str">
        <f t="shared" si="8"/>
        <v>N/A</v>
      </c>
      <c r="E25" s="14">
        <v>4644.8243413999999</v>
      </c>
      <c r="F25" s="11" t="str">
        <f t="shared" si="9"/>
        <v>N/A</v>
      </c>
      <c r="G25" s="14">
        <v>4683.3020595999997</v>
      </c>
      <c r="H25" s="11" t="str">
        <f t="shared" si="10"/>
        <v>N/A</v>
      </c>
      <c r="I25" s="12">
        <v>2.5209999999999999</v>
      </c>
      <c r="J25" s="12">
        <v>0.82840000000000003</v>
      </c>
      <c r="K25" s="47" t="s">
        <v>732</v>
      </c>
      <c r="L25" s="9" t="str">
        <f t="shared" si="11"/>
        <v>Yes</v>
      </c>
    </row>
    <row r="26" spans="1:12" x14ac:dyDescent="0.2">
      <c r="A26" s="2" t="s">
        <v>1125</v>
      </c>
      <c r="B26" s="47" t="s">
        <v>217</v>
      </c>
      <c r="C26" s="14">
        <v>5860.4620634000003</v>
      </c>
      <c r="D26" s="11" t="str">
        <f t="shared" si="8"/>
        <v>N/A</v>
      </c>
      <c r="E26" s="14">
        <v>6000.2277937999997</v>
      </c>
      <c r="F26" s="11" t="str">
        <f t="shared" si="9"/>
        <v>N/A</v>
      </c>
      <c r="G26" s="14">
        <v>5877.0227314000003</v>
      </c>
      <c r="H26" s="11" t="str">
        <f t="shared" si="10"/>
        <v>N/A</v>
      </c>
      <c r="I26" s="12">
        <v>2.3849999999999998</v>
      </c>
      <c r="J26" s="12">
        <v>-2.0499999999999998</v>
      </c>
      <c r="K26" s="47" t="s">
        <v>732</v>
      </c>
      <c r="L26" s="9" t="str">
        <f>IF(J26="Div by 0", "N/A", IF(OR(J26="N/A",K26="N/A"),"N/A", IF(J26&gt;VALUE(MID(K26,1,2)), "No", IF(J26&lt;-1*VALUE(MID(K26,1,2)), "No", "Yes"))))</f>
        <v>Yes</v>
      </c>
    </row>
    <row r="27" spans="1:12" x14ac:dyDescent="0.2">
      <c r="A27" s="2" t="s">
        <v>1126</v>
      </c>
      <c r="B27" s="47" t="s">
        <v>217</v>
      </c>
      <c r="C27" s="14">
        <v>5942.2503514</v>
      </c>
      <c r="D27" s="11" t="str">
        <f t="shared" si="8"/>
        <v>N/A</v>
      </c>
      <c r="E27" s="14">
        <v>6131.2857578000003</v>
      </c>
      <c r="F27" s="11" t="str">
        <f t="shared" si="9"/>
        <v>N/A</v>
      </c>
      <c r="G27" s="14">
        <v>6055.3538249000003</v>
      </c>
      <c r="H27" s="11" t="str">
        <f t="shared" si="10"/>
        <v>N/A</v>
      </c>
      <c r="I27" s="12">
        <v>3.181</v>
      </c>
      <c r="J27" s="12">
        <v>-1.24</v>
      </c>
      <c r="K27" s="47" t="s">
        <v>732</v>
      </c>
      <c r="L27" s="9" t="str">
        <f>IF(J27="Div by 0", "N/A", IF(OR(J27="N/A",K27="N/A"),"N/A", IF(J27&gt;VALUE(MID(K27,1,2)), "No", IF(J27&lt;-1*VALUE(MID(K27,1,2)), "No", "Yes"))))</f>
        <v>Yes</v>
      </c>
    </row>
    <row r="28" spans="1:12" x14ac:dyDescent="0.2">
      <c r="A28" s="60" t="s">
        <v>1127</v>
      </c>
      <c r="B28" s="47" t="s">
        <v>217</v>
      </c>
      <c r="C28" s="14">
        <v>13292.196889000001</v>
      </c>
      <c r="D28" s="11" t="str">
        <f t="shared" si="8"/>
        <v>N/A</v>
      </c>
      <c r="E28" s="14">
        <v>13359.399976000001</v>
      </c>
      <c r="F28" s="11" t="str">
        <f t="shared" si="9"/>
        <v>N/A</v>
      </c>
      <c r="G28" s="14">
        <v>12846.990449999999</v>
      </c>
      <c r="H28" s="11" t="str">
        <f t="shared" si="10"/>
        <v>N/A</v>
      </c>
      <c r="I28" s="12">
        <v>0.50560000000000005</v>
      </c>
      <c r="J28" s="12">
        <v>-3.84</v>
      </c>
      <c r="K28" s="47" t="s">
        <v>732</v>
      </c>
      <c r="L28" s="9" t="str">
        <f>IF(J28="Div by 0", "N/A", IF(K28="N/A","N/A", IF(J28&gt;VALUE(MID(K28,1,2)), "No", IF(J28&lt;-1*VALUE(MID(K28,1,2)), "No", "Yes"))))</f>
        <v>Yes</v>
      </c>
    </row>
    <row r="29" spans="1:12" x14ac:dyDescent="0.2">
      <c r="A29" s="2" t="s">
        <v>1128</v>
      </c>
      <c r="B29" s="47" t="s">
        <v>217</v>
      </c>
      <c r="C29" s="14">
        <v>14191.168944999999</v>
      </c>
      <c r="D29" s="11" t="str">
        <f t="shared" si="8"/>
        <v>N/A</v>
      </c>
      <c r="E29" s="14">
        <v>14549.087756000001</v>
      </c>
      <c r="F29" s="11" t="str">
        <f t="shared" si="9"/>
        <v>N/A</v>
      </c>
      <c r="G29" s="14">
        <v>14065.697523999999</v>
      </c>
      <c r="H29" s="11" t="str">
        <f t="shared" si="10"/>
        <v>N/A</v>
      </c>
      <c r="I29" s="12">
        <v>2.5219999999999998</v>
      </c>
      <c r="J29" s="12">
        <v>-3.32</v>
      </c>
      <c r="K29" s="47" t="s">
        <v>732</v>
      </c>
      <c r="L29" s="9" t="str">
        <f>IF(J29="Div by 0", "N/A", IF(K29="N/A","N/A", IF(J29&gt;VALUE(MID(K29,1,2)), "No", IF(J29&lt;-1*VALUE(MID(K29,1,2)), "No", "Yes"))))</f>
        <v>Yes</v>
      </c>
    </row>
    <row r="30" spans="1:12" x14ac:dyDescent="0.2">
      <c r="A30" s="2" t="s">
        <v>1129</v>
      </c>
      <c r="B30" s="47" t="s">
        <v>217</v>
      </c>
      <c r="C30" s="14">
        <v>12922.760791000001</v>
      </c>
      <c r="D30" s="11" t="str">
        <f t="shared" si="8"/>
        <v>N/A</v>
      </c>
      <c r="E30" s="14">
        <v>12690.300009000001</v>
      </c>
      <c r="F30" s="11" t="str">
        <f t="shared" si="9"/>
        <v>N/A</v>
      </c>
      <c r="G30" s="14">
        <v>12170.645818999999</v>
      </c>
      <c r="H30" s="11" t="str">
        <f t="shared" si="10"/>
        <v>N/A</v>
      </c>
      <c r="I30" s="12">
        <v>-1.8</v>
      </c>
      <c r="J30" s="12">
        <v>-4.09</v>
      </c>
      <c r="K30" s="47" t="s">
        <v>732</v>
      </c>
      <c r="L30" s="9" t="str">
        <f>IF(J30="Div by 0", "N/A", IF(K30="N/A","N/A", IF(J30&gt;VALUE(MID(K30,1,2)), "No", IF(J30&lt;-1*VALUE(MID(K30,1,2)), "No", "Yes"))))</f>
        <v>Yes</v>
      </c>
    </row>
    <row r="31" spans="1:12" x14ac:dyDescent="0.2">
      <c r="A31" s="2" t="s">
        <v>1130</v>
      </c>
      <c r="B31" s="47" t="s">
        <v>217</v>
      </c>
      <c r="C31" s="14">
        <v>12651.066454</v>
      </c>
      <c r="D31" s="11" t="str">
        <f t="shared" si="8"/>
        <v>N/A</v>
      </c>
      <c r="E31" s="14">
        <v>12659.671907</v>
      </c>
      <c r="F31" s="11" t="str">
        <f t="shared" si="9"/>
        <v>N/A</v>
      </c>
      <c r="G31" s="14">
        <v>12108.55675</v>
      </c>
      <c r="H31" s="11" t="str">
        <f t="shared" si="10"/>
        <v>N/A</v>
      </c>
      <c r="I31" s="12">
        <v>6.8000000000000005E-2</v>
      </c>
      <c r="J31" s="12">
        <v>-4.3499999999999996</v>
      </c>
      <c r="K31" s="47" t="s">
        <v>732</v>
      </c>
      <c r="L31" s="9" t="str">
        <f>IF(J31="Div by 0", "N/A", IF(OR(J31="N/A",K31="N/A"),"N/A", IF(J31&gt;VALUE(MID(K31,1,2)), "No", IF(J31&lt;-1*VALUE(MID(K31,1,2)), "No", "Yes"))))</f>
        <v>Yes</v>
      </c>
    </row>
    <row r="32" spans="1:12" x14ac:dyDescent="0.2">
      <c r="A32" s="2" t="s">
        <v>1131</v>
      </c>
      <c r="B32" s="47" t="s">
        <v>217</v>
      </c>
      <c r="C32" s="14">
        <v>14475.089190999999</v>
      </c>
      <c r="D32" s="11" t="str">
        <f t="shared" si="8"/>
        <v>N/A</v>
      </c>
      <c r="E32" s="14">
        <v>14619.989971999999</v>
      </c>
      <c r="F32" s="11" t="str">
        <f t="shared" si="9"/>
        <v>N/A</v>
      </c>
      <c r="G32" s="14">
        <v>14145.504752000001</v>
      </c>
      <c r="H32" s="11" t="str">
        <f t="shared" si="10"/>
        <v>N/A</v>
      </c>
      <c r="I32" s="12">
        <v>1.0009999999999999</v>
      </c>
      <c r="J32" s="12">
        <v>-3.25</v>
      </c>
      <c r="K32" s="47" t="s">
        <v>732</v>
      </c>
      <c r="L32" s="9" t="str">
        <f>IF(J32="Div by 0", "N/A", IF(OR(J32="N/A",K32="N/A"),"N/A", IF(J32&gt;VALUE(MID(K32,1,2)), "No", IF(J32&lt;-1*VALUE(MID(K32,1,2)), "No", "Yes"))))</f>
        <v>Yes</v>
      </c>
    </row>
    <row r="33" spans="1:12" x14ac:dyDescent="0.2">
      <c r="A33" s="2" t="s">
        <v>1731</v>
      </c>
      <c r="B33" s="47" t="s">
        <v>217</v>
      </c>
      <c r="C33" s="14">
        <v>11609.61277</v>
      </c>
      <c r="D33" s="11" t="str">
        <f t="shared" si="8"/>
        <v>N/A</v>
      </c>
      <c r="E33" s="14">
        <v>9278.6496970000007</v>
      </c>
      <c r="F33" s="11" t="str">
        <f t="shared" si="9"/>
        <v>N/A</v>
      </c>
      <c r="G33" s="14">
        <v>7948.3370166000004</v>
      </c>
      <c r="H33" s="11" t="str">
        <f t="shared" si="10"/>
        <v>N/A</v>
      </c>
      <c r="I33" s="12">
        <v>-20.100000000000001</v>
      </c>
      <c r="J33" s="12">
        <v>-14.3</v>
      </c>
      <c r="K33" s="47" t="s">
        <v>732</v>
      </c>
      <c r="L33" s="9" t="str">
        <f t="shared" ref="L33:L45" si="12">IF(J33="Div by 0", "N/A", IF(K33="N/A","N/A", IF(J33&gt;VALUE(MID(K33,1,2)), "No", IF(J33&lt;-1*VALUE(MID(K33,1,2)), "No", "Yes"))))</f>
        <v>Yes</v>
      </c>
    </row>
    <row r="34" spans="1:12" x14ac:dyDescent="0.2">
      <c r="A34" s="2" t="s">
        <v>1732</v>
      </c>
      <c r="B34" s="47" t="s">
        <v>217</v>
      </c>
      <c r="C34" s="14">
        <v>1334.1146088</v>
      </c>
      <c r="D34" s="11" t="str">
        <f t="shared" si="8"/>
        <v>N/A</v>
      </c>
      <c r="E34" s="14">
        <v>1469.4899278</v>
      </c>
      <c r="F34" s="11" t="str">
        <f t="shared" si="9"/>
        <v>N/A</v>
      </c>
      <c r="G34" s="14">
        <v>1566.4677240999999</v>
      </c>
      <c r="H34" s="11" t="str">
        <f t="shared" si="10"/>
        <v>N/A</v>
      </c>
      <c r="I34" s="12">
        <v>10.15</v>
      </c>
      <c r="J34" s="12">
        <v>6.5990000000000002</v>
      </c>
      <c r="K34" s="47" t="s">
        <v>732</v>
      </c>
      <c r="L34" s="9" t="str">
        <f t="shared" si="12"/>
        <v>Yes</v>
      </c>
    </row>
    <row r="35" spans="1:12" x14ac:dyDescent="0.2">
      <c r="A35" s="2" t="s">
        <v>1733</v>
      </c>
      <c r="B35" s="47" t="s">
        <v>217</v>
      </c>
      <c r="C35" s="14">
        <v>18220.488139000001</v>
      </c>
      <c r="D35" s="11" t="str">
        <f t="shared" si="8"/>
        <v>N/A</v>
      </c>
      <c r="E35" s="14">
        <v>18240.712749999999</v>
      </c>
      <c r="F35" s="11" t="str">
        <f t="shared" si="9"/>
        <v>N/A</v>
      </c>
      <c r="G35" s="14">
        <v>17659.868676999999</v>
      </c>
      <c r="H35" s="11" t="str">
        <f t="shared" si="10"/>
        <v>N/A</v>
      </c>
      <c r="I35" s="12">
        <v>0.111</v>
      </c>
      <c r="J35" s="12">
        <v>-3.18</v>
      </c>
      <c r="K35" s="47" t="s">
        <v>732</v>
      </c>
      <c r="L35" s="9" t="str">
        <f t="shared" si="12"/>
        <v>Yes</v>
      </c>
    </row>
    <row r="36" spans="1:12" x14ac:dyDescent="0.2">
      <c r="A36" s="2" t="s">
        <v>1734</v>
      </c>
      <c r="B36" s="47" t="s">
        <v>217</v>
      </c>
      <c r="C36" s="14">
        <v>297.5383908</v>
      </c>
      <c r="D36" s="11" t="str">
        <f t="shared" si="8"/>
        <v>N/A</v>
      </c>
      <c r="E36" s="14">
        <v>354.81020013</v>
      </c>
      <c r="F36" s="11" t="str">
        <f t="shared" si="9"/>
        <v>N/A</v>
      </c>
      <c r="G36" s="14">
        <v>246.66074073999999</v>
      </c>
      <c r="H36" s="11" t="str">
        <f t="shared" si="10"/>
        <v>N/A</v>
      </c>
      <c r="I36" s="12">
        <v>19.25</v>
      </c>
      <c r="J36" s="12">
        <v>-30.5</v>
      </c>
      <c r="K36" s="47" t="s">
        <v>732</v>
      </c>
      <c r="L36" s="9" t="str">
        <f t="shared" si="12"/>
        <v>No</v>
      </c>
    </row>
    <row r="37" spans="1:12" x14ac:dyDescent="0.2">
      <c r="A37" s="2" t="s">
        <v>1735</v>
      </c>
      <c r="B37" s="47" t="s">
        <v>217</v>
      </c>
      <c r="C37" s="14" t="s">
        <v>1743</v>
      </c>
      <c r="D37" s="11" t="str">
        <f t="shared" si="8"/>
        <v>N/A</v>
      </c>
      <c r="E37" s="14" t="s">
        <v>1743</v>
      </c>
      <c r="F37" s="11" t="str">
        <f t="shared" si="9"/>
        <v>N/A</v>
      </c>
      <c r="G37" s="14" t="s">
        <v>1743</v>
      </c>
      <c r="H37" s="11" t="str">
        <f t="shared" si="10"/>
        <v>N/A</v>
      </c>
      <c r="I37" s="12" t="s">
        <v>1743</v>
      </c>
      <c r="J37" s="12" t="s">
        <v>1743</v>
      </c>
      <c r="K37" s="47" t="s">
        <v>732</v>
      </c>
      <c r="L37" s="9" t="str">
        <f t="shared" si="12"/>
        <v>N/A</v>
      </c>
    </row>
    <row r="38" spans="1:12" x14ac:dyDescent="0.2">
      <c r="A38" s="2" t="s">
        <v>1736</v>
      </c>
      <c r="B38" s="47" t="s">
        <v>217</v>
      </c>
      <c r="C38" s="14" t="s">
        <v>1743</v>
      </c>
      <c r="D38" s="11" t="str">
        <f t="shared" si="8"/>
        <v>N/A</v>
      </c>
      <c r="E38" s="14" t="s">
        <v>1743</v>
      </c>
      <c r="F38" s="11" t="str">
        <f t="shared" si="9"/>
        <v>N/A</v>
      </c>
      <c r="G38" s="14" t="s">
        <v>1743</v>
      </c>
      <c r="H38" s="11" t="str">
        <f t="shared" si="10"/>
        <v>N/A</v>
      </c>
      <c r="I38" s="12" t="s">
        <v>1743</v>
      </c>
      <c r="J38" s="12" t="s">
        <v>1743</v>
      </c>
      <c r="K38" s="47" t="s">
        <v>732</v>
      </c>
      <c r="L38" s="9" t="str">
        <f t="shared" si="12"/>
        <v>N/A</v>
      </c>
    </row>
    <row r="39" spans="1:12" x14ac:dyDescent="0.2">
      <c r="A39" s="2" t="s">
        <v>1737</v>
      </c>
      <c r="B39" s="47" t="s">
        <v>217</v>
      </c>
      <c r="C39" s="14">
        <v>312.75731982000002</v>
      </c>
      <c r="D39" s="11" t="str">
        <f t="shared" si="8"/>
        <v>N/A</v>
      </c>
      <c r="E39" s="14">
        <v>331.94368421000001</v>
      </c>
      <c r="F39" s="11" t="str">
        <f t="shared" si="9"/>
        <v>N/A</v>
      </c>
      <c r="G39" s="14">
        <v>295.43569056000001</v>
      </c>
      <c r="H39" s="11" t="str">
        <f t="shared" si="10"/>
        <v>N/A</v>
      </c>
      <c r="I39" s="12">
        <v>6.1349999999999998</v>
      </c>
      <c r="J39" s="12">
        <v>-11</v>
      </c>
      <c r="K39" s="47" t="s">
        <v>732</v>
      </c>
      <c r="L39" s="9" t="str">
        <f t="shared" si="12"/>
        <v>Yes</v>
      </c>
    </row>
    <row r="40" spans="1:12" x14ac:dyDescent="0.2">
      <c r="A40" s="2" t="s">
        <v>1738</v>
      </c>
      <c r="B40" s="47" t="s">
        <v>217</v>
      </c>
      <c r="C40" s="14" t="s">
        <v>1743</v>
      </c>
      <c r="D40" s="11" t="str">
        <f t="shared" si="8"/>
        <v>N/A</v>
      </c>
      <c r="E40" s="14" t="s">
        <v>1743</v>
      </c>
      <c r="F40" s="11" t="str">
        <f t="shared" si="9"/>
        <v>N/A</v>
      </c>
      <c r="G40" s="14" t="s">
        <v>1743</v>
      </c>
      <c r="H40" s="11" t="str">
        <f t="shared" si="10"/>
        <v>N/A</v>
      </c>
      <c r="I40" s="12" t="s">
        <v>1743</v>
      </c>
      <c r="J40" s="12" t="s">
        <v>1743</v>
      </c>
      <c r="K40" s="47" t="s">
        <v>732</v>
      </c>
      <c r="L40" s="9" t="str">
        <f t="shared" si="12"/>
        <v>N/A</v>
      </c>
    </row>
    <row r="41" spans="1:12" x14ac:dyDescent="0.2">
      <c r="A41" s="2" t="s">
        <v>1739</v>
      </c>
      <c r="B41" s="47" t="s">
        <v>217</v>
      </c>
      <c r="C41" s="14">
        <v>41703.933362999996</v>
      </c>
      <c r="D41" s="11" t="str">
        <f t="shared" si="8"/>
        <v>N/A</v>
      </c>
      <c r="E41" s="14">
        <v>42545.363497999999</v>
      </c>
      <c r="F41" s="11" t="str">
        <f t="shared" si="9"/>
        <v>N/A</v>
      </c>
      <c r="G41" s="14">
        <v>41144.040987</v>
      </c>
      <c r="H41" s="11" t="str">
        <f t="shared" si="10"/>
        <v>N/A</v>
      </c>
      <c r="I41" s="12">
        <v>2.0179999999999998</v>
      </c>
      <c r="J41" s="12">
        <v>-3.29</v>
      </c>
      <c r="K41" s="47" t="s">
        <v>732</v>
      </c>
      <c r="L41" s="9" t="str">
        <f t="shared" si="12"/>
        <v>Yes</v>
      </c>
    </row>
    <row r="42" spans="1:12" x14ac:dyDescent="0.2">
      <c r="A42" s="2" t="s">
        <v>1740</v>
      </c>
      <c r="B42" s="47" t="s">
        <v>217</v>
      </c>
      <c r="C42" s="14" t="s">
        <v>1743</v>
      </c>
      <c r="D42" s="11" t="str">
        <f t="shared" si="8"/>
        <v>N/A</v>
      </c>
      <c r="E42" s="14" t="s">
        <v>1743</v>
      </c>
      <c r="F42" s="11" t="str">
        <f t="shared" si="9"/>
        <v>N/A</v>
      </c>
      <c r="G42" s="14" t="s">
        <v>1743</v>
      </c>
      <c r="H42" s="11" t="str">
        <f t="shared" si="10"/>
        <v>N/A</v>
      </c>
      <c r="I42" s="12" t="s">
        <v>1743</v>
      </c>
      <c r="J42" s="12" t="s">
        <v>1743</v>
      </c>
      <c r="K42" s="47" t="s">
        <v>732</v>
      </c>
      <c r="L42" s="9" t="str">
        <f t="shared" si="12"/>
        <v>N/A</v>
      </c>
    </row>
    <row r="43" spans="1:12" x14ac:dyDescent="0.2">
      <c r="A43" s="2" t="s">
        <v>1741</v>
      </c>
      <c r="B43" s="47" t="s">
        <v>217</v>
      </c>
      <c r="C43" s="14" t="s">
        <v>1743</v>
      </c>
      <c r="D43" s="11" t="str">
        <f t="shared" si="8"/>
        <v>N/A</v>
      </c>
      <c r="E43" s="14" t="s">
        <v>1743</v>
      </c>
      <c r="F43" s="11" t="str">
        <f t="shared" si="9"/>
        <v>N/A</v>
      </c>
      <c r="G43" s="14" t="s">
        <v>1743</v>
      </c>
      <c r="H43" s="11" t="str">
        <f t="shared" si="10"/>
        <v>N/A</v>
      </c>
      <c r="I43" s="12" t="s">
        <v>1743</v>
      </c>
      <c r="J43" s="12" t="s">
        <v>1743</v>
      </c>
      <c r="K43" s="47" t="s">
        <v>732</v>
      </c>
      <c r="L43" s="9" t="str">
        <f t="shared" si="12"/>
        <v>N/A</v>
      </c>
    </row>
    <row r="44" spans="1:12" x14ac:dyDescent="0.2">
      <c r="A44" s="2" t="s">
        <v>1132</v>
      </c>
      <c r="B44" s="47" t="s">
        <v>217</v>
      </c>
      <c r="C44" s="14">
        <v>26424.066395000002</v>
      </c>
      <c r="D44" s="11" t="str">
        <f t="shared" si="8"/>
        <v>N/A</v>
      </c>
      <c r="E44" s="14">
        <v>26797.124090000001</v>
      </c>
      <c r="F44" s="11" t="str">
        <f t="shared" si="9"/>
        <v>N/A</v>
      </c>
      <c r="G44" s="14">
        <v>26140.688827000002</v>
      </c>
      <c r="H44" s="11" t="str">
        <f t="shared" si="10"/>
        <v>N/A</v>
      </c>
      <c r="I44" s="12">
        <v>1.4119999999999999</v>
      </c>
      <c r="J44" s="12">
        <v>-2.4500000000000002</v>
      </c>
      <c r="K44" s="47" t="s">
        <v>732</v>
      </c>
      <c r="L44" s="9" t="str">
        <f t="shared" si="12"/>
        <v>Yes</v>
      </c>
    </row>
    <row r="45" spans="1:12" ht="25.5" x14ac:dyDescent="0.2">
      <c r="A45" s="2" t="s">
        <v>1133</v>
      </c>
      <c r="B45" s="47" t="s">
        <v>217</v>
      </c>
      <c r="C45" s="14">
        <v>835.05880032000005</v>
      </c>
      <c r="D45" s="11" t="str">
        <f t="shared" si="8"/>
        <v>N/A</v>
      </c>
      <c r="E45" s="14">
        <v>913.29214334000005</v>
      </c>
      <c r="F45" s="11" t="str">
        <f t="shared" si="9"/>
        <v>N/A</v>
      </c>
      <c r="G45" s="14">
        <v>933.45022014000006</v>
      </c>
      <c r="H45" s="11" t="str">
        <f t="shared" si="10"/>
        <v>N/A</v>
      </c>
      <c r="I45" s="12">
        <v>9.3689999999999998</v>
      </c>
      <c r="J45" s="12">
        <v>2.2069999999999999</v>
      </c>
      <c r="K45" s="47" t="s">
        <v>732</v>
      </c>
      <c r="L45" s="9" t="str">
        <f t="shared" si="12"/>
        <v>Yes</v>
      </c>
    </row>
    <row r="46" spans="1:12" x14ac:dyDescent="0.2">
      <c r="A46" s="2" t="s">
        <v>1134</v>
      </c>
      <c r="B46" s="34" t="s">
        <v>217</v>
      </c>
      <c r="C46" s="46">
        <v>61777.082811</v>
      </c>
      <c r="D46" s="43" t="str">
        <f t="shared" si="8"/>
        <v>N/A</v>
      </c>
      <c r="E46" s="46">
        <v>62314.015152</v>
      </c>
      <c r="F46" s="43" t="str">
        <f t="shared" si="9"/>
        <v>N/A</v>
      </c>
      <c r="G46" s="46">
        <v>60401.289855000003</v>
      </c>
      <c r="H46" s="43" t="str">
        <f t="shared" si="10"/>
        <v>N/A</v>
      </c>
      <c r="I46" s="12">
        <v>0.86909999999999998</v>
      </c>
      <c r="J46" s="12">
        <v>-3.07</v>
      </c>
      <c r="K46" s="44" t="s">
        <v>732</v>
      </c>
      <c r="L46" s="9" t="str">
        <f>IF(J46="Div by 0", "N/A", IF(K46="N/A","N/A", IF(J46&gt;VALUE(MID(K46,1,2)), "No", IF(J46&lt;-1*VALUE(MID(K46,1,2)), "No", "Yes"))))</f>
        <v>Yes</v>
      </c>
    </row>
    <row r="47" spans="1:12" x14ac:dyDescent="0.2">
      <c r="A47" s="61" t="s">
        <v>1135</v>
      </c>
      <c r="B47" s="34" t="s">
        <v>217</v>
      </c>
      <c r="C47" s="46">
        <v>47333.955793000001</v>
      </c>
      <c r="D47" s="43" t="str">
        <f t="shared" si="8"/>
        <v>N/A</v>
      </c>
      <c r="E47" s="46">
        <v>40590.675303000004</v>
      </c>
      <c r="F47" s="43" t="str">
        <f t="shared" si="9"/>
        <v>N/A</v>
      </c>
      <c r="G47" s="46">
        <v>43188.270466000002</v>
      </c>
      <c r="H47" s="43" t="str">
        <f t="shared" si="10"/>
        <v>N/A</v>
      </c>
      <c r="I47" s="12">
        <v>-14.2</v>
      </c>
      <c r="J47" s="12">
        <v>6.399</v>
      </c>
      <c r="K47" s="44" t="s">
        <v>732</v>
      </c>
      <c r="L47" s="9" t="str">
        <f>IF(J47="Div by 0", "N/A", IF(K47="N/A","N/A", IF(J47&gt;VALUE(MID(K47,1,2)), "No", IF(J47&lt;-1*VALUE(MID(K47,1,2)), "No", "Yes"))))</f>
        <v>Yes</v>
      </c>
    </row>
    <row r="48" spans="1:12" ht="25.5" x14ac:dyDescent="0.2">
      <c r="A48" s="2" t="s">
        <v>1136</v>
      </c>
      <c r="B48" s="34" t="s">
        <v>217</v>
      </c>
      <c r="C48" s="46">
        <v>51898.851711000003</v>
      </c>
      <c r="D48" s="43" t="str">
        <f t="shared" si="8"/>
        <v>N/A</v>
      </c>
      <c r="E48" s="46">
        <v>42159.627451</v>
      </c>
      <c r="F48" s="43" t="str">
        <f t="shared" si="9"/>
        <v>N/A</v>
      </c>
      <c r="G48" s="46">
        <v>43000.428124999999</v>
      </c>
      <c r="H48" s="43" t="str">
        <f t="shared" si="10"/>
        <v>N/A</v>
      </c>
      <c r="I48" s="12">
        <v>-18.8</v>
      </c>
      <c r="J48" s="12">
        <v>1.994</v>
      </c>
      <c r="K48" s="44" t="s">
        <v>732</v>
      </c>
      <c r="L48" s="9" t="str">
        <f>IF(J48="Div by 0", "N/A", IF(K48="N/A","N/A", IF(J48&gt;VALUE(MID(K48,1,2)), "No", IF(J48&lt;-1*VALUE(MID(K48,1,2)), "No", "Yes"))))</f>
        <v>Yes</v>
      </c>
    </row>
    <row r="49" spans="1:12" x14ac:dyDescent="0.2">
      <c r="A49" s="6" t="s">
        <v>1137</v>
      </c>
      <c r="B49" s="34" t="s">
        <v>217</v>
      </c>
      <c r="C49" s="46">
        <v>47977.033068999997</v>
      </c>
      <c r="D49" s="43" t="str">
        <f t="shared" si="8"/>
        <v>N/A</v>
      </c>
      <c r="E49" s="46">
        <v>48909.903423000003</v>
      </c>
      <c r="F49" s="43" t="str">
        <f t="shared" si="9"/>
        <v>N/A</v>
      </c>
      <c r="G49" s="46">
        <v>47964.163489999999</v>
      </c>
      <c r="H49" s="43" t="str">
        <f t="shared" si="10"/>
        <v>N/A</v>
      </c>
      <c r="I49" s="12">
        <v>1.944</v>
      </c>
      <c r="J49" s="12">
        <v>-1.93</v>
      </c>
      <c r="K49" s="44" t="s">
        <v>732</v>
      </c>
      <c r="L49" s="9" t="str">
        <f t="shared" ref="L49:L59" si="13">IF(J49="Div by 0", "N/A", IF(K49="N/A","N/A", IF(J49&gt;VALUE(MID(K49,1,2)), "No", IF(J49&lt;-1*VALUE(MID(K49,1,2)), "No", "Yes"))))</f>
        <v>Yes</v>
      </c>
    </row>
    <row r="50" spans="1:12" ht="25.5" x14ac:dyDescent="0.2">
      <c r="A50" s="2" t="s">
        <v>1138</v>
      </c>
      <c r="B50" s="34" t="s">
        <v>217</v>
      </c>
      <c r="C50" s="46">
        <v>23641.022532999999</v>
      </c>
      <c r="D50" s="43" t="str">
        <f t="shared" si="8"/>
        <v>N/A</v>
      </c>
      <c r="E50" s="46">
        <v>24765.325937000001</v>
      </c>
      <c r="F50" s="43" t="str">
        <f t="shared" si="9"/>
        <v>N/A</v>
      </c>
      <c r="G50" s="46">
        <v>23990.928161</v>
      </c>
      <c r="H50" s="43" t="str">
        <f t="shared" si="10"/>
        <v>N/A</v>
      </c>
      <c r="I50" s="12">
        <v>4.7560000000000002</v>
      </c>
      <c r="J50" s="12">
        <v>-3.13</v>
      </c>
      <c r="K50" s="44" t="s">
        <v>732</v>
      </c>
      <c r="L50" s="9" t="str">
        <f t="shared" si="13"/>
        <v>Yes</v>
      </c>
    </row>
    <row r="51" spans="1:12" x14ac:dyDescent="0.2">
      <c r="A51" s="2" t="s">
        <v>1139</v>
      </c>
      <c r="B51" s="34" t="s">
        <v>217</v>
      </c>
      <c r="C51" s="46" t="s">
        <v>1743</v>
      </c>
      <c r="D51" s="43" t="str">
        <f t="shared" ref="D51:D82" si="14">IF($B51="N/A","N/A",IF(C51&gt;10,"No",IF(C51&lt;-10,"No","Yes")))</f>
        <v>N/A</v>
      </c>
      <c r="E51" s="46" t="s">
        <v>1743</v>
      </c>
      <c r="F51" s="43" t="str">
        <f t="shared" ref="F51:F82" si="15">IF($B51="N/A","N/A",IF(E51&gt;10,"No",IF(E51&lt;-10,"No","Yes")))</f>
        <v>N/A</v>
      </c>
      <c r="G51" s="46" t="s">
        <v>1743</v>
      </c>
      <c r="H51" s="43" t="str">
        <f t="shared" ref="H51:H82" si="16">IF($B51="N/A","N/A",IF(G51&gt;10,"No",IF(G51&lt;-10,"No","Yes")))</f>
        <v>N/A</v>
      </c>
      <c r="I51" s="12" t="s">
        <v>1743</v>
      </c>
      <c r="J51" s="12" t="s">
        <v>1743</v>
      </c>
      <c r="K51" s="44" t="s">
        <v>732</v>
      </c>
      <c r="L51" s="9" t="str">
        <f t="shared" si="13"/>
        <v>N/A</v>
      </c>
    </row>
    <row r="52" spans="1:12" ht="25.5" x14ac:dyDescent="0.2">
      <c r="A52" s="2" t="s">
        <v>1140</v>
      </c>
      <c r="B52" s="34" t="s">
        <v>217</v>
      </c>
      <c r="C52" s="46" t="s">
        <v>1743</v>
      </c>
      <c r="D52" s="43" t="str">
        <f t="shared" si="14"/>
        <v>N/A</v>
      </c>
      <c r="E52" s="46" t="s">
        <v>1743</v>
      </c>
      <c r="F52" s="43" t="str">
        <f t="shared" si="15"/>
        <v>N/A</v>
      </c>
      <c r="G52" s="46" t="s">
        <v>1743</v>
      </c>
      <c r="H52" s="43" t="str">
        <f t="shared" si="16"/>
        <v>N/A</v>
      </c>
      <c r="I52" s="12" t="s">
        <v>1743</v>
      </c>
      <c r="J52" s="12" t="s">
        <v>1743</v>
      </c>
      <c r="K52" s="44" t="s">
        <v>732</v>
      </c>
      <c r="L52" s="9" t="str">
        <f t="shared" si="13"/>
        <v>N/A</v>
      </c>
    </row>
    <row r="53" spans="1:12" ht="25.5" x14ac:dyDescent="0.2">
      <c r="A53" s="2" t="s">
        <v>1141</v>
      </c>
      <c r="B53" s="34" t="s">
        <v>217</v>
      </c>
      <c r="C53" s="46">
        <v>25854.230769000002</v>
      </c>
      <c r="D53" s="43" t="str">
        <f t="shared" si="14"/>
        <v>N/A</v>
      </c>
      <c r="E53" s="46">
        <v>52014.030303</v>
      </c>
      <c r="F53" s="43" t="str">
        <f t="shared" si="15"/>
        <v>N/A</v>
      </c>
      <c r="G53" s="46" t="s">
        <v>1743</v>
      </c>
      <c r="H53" s="43" t="str">
        <f t="shared" si="16"/>
        <v>N/A</v>
      </c>
      <c r="I53" s="12">
        <v>101.2</v>
      </c>
      <c r="J53" s="12" t="s">
        <v>1743</v>
      </c>
      <c r="K53" s="44" t="s">
        <v>732</v>
      </c>
      <c r="L53" s="9" t="str">
        <f t="shared" si="13"/>
        <v>N/A</v>
      </c>
    </row>
    <row r="54" spans="1:12" ht="25.5" x14ac:dyDescent="0.2">
      <c r="A54" s="2" t="s">
        <v>1142</v>
      </c>
      <c r="B54" s="34" t="s">
        <v>217</v>
      </c>
      <c r="C54" s="46">
        <v>18003.970954</v>
      </c>
      <c r="D54" s="43" t="str">
        <f t="shared" si="14"/>
        <v>N/A</v>
      </c>
      <c r="E54" s="46">
        <v>17914.951482</v>
      </c>
      <c r="F54" s="43" t="str">
        <f t="shared" si="15"/>
        <v>N/A</v>
      </c>
      <c r="G54" s="46">
        <v>19837.780899000001</v>
      </c>
      <c r="H54" s="43" t="str">
        <f t="shared" si="16"/>
        <v>N/A</v>
      </c>
      <c r="I54" s="12">
        <v>-0.49399999999999999</v>
      </c>
      <c r="J54" s="12">
        <v>10.73</v>
      </c>
      <c r="K54" s="44" t="s">
        <v>732</v>
      </c>
      <c r="L54" s="9" t="str">
        <f t="shared" si="13"/>
        <v>Yes</v>
      </c>
    </row>
    <row r="55" spans="1:12" ht="25.5" x14ac:dyDescent="0.2">
      <c r="A55" s="2" t="s">
        <v>1143</v>
      </c>
      <c r="B55" s="34" t="s">
        <v>217</v>
      </c>
      <c r="C55" s="46">
        <v>109760.38062</v>
      </c>
      <c r="D55" s="43" t="str">
        <f t="shared" si="14"/>
        <v>N/A</v>
      </c>
      <c r="E55" s="46">
        <v>111571.33142</v>
      </c>
      <c r="F55" s="43" t="str">
        <f t="shared" si="15"/>
        <v>N/A</v>
      </c>
      <c r="G55" s="46">
        <v>108163.40586</v>
      </c>
      <c r="H55" s="43" t="str">
        <f t="shared" si="16"/>
        <v>N/A</v>
      </c>
      <c r="I55" s="12">
        <v>1.65</v>
      </c>
      <c r="J55" s="12">
        <v>-3.05</v>
      </c>
      <c r="K55" s="44" t="s">
        <v>732</v>
      </c>
      <c r="L55" s="9" t="str">
        <f t="shared" si="13"/>
        <v>Yes</v>
      </c>
    </row>
    <row r="56" spans="1:12" ht="25.5" x14ac:dyDescent="0.2">
      <c r="A56" s="2" t="s">
        <v>1144</v>
      </c>
      <c r="B56" s="34" t="s">
        <v>217</v>
      </c>
      <c r="C56" s="46" t="s">
        <v>1743</v>
      </c>
      <c r="D56" s="43" t="str">
        <f t="shared" si="14"/>
        <v>N/A</v>
      </c>
      <c r="E56" s="46" t="s">
        <v>1743</v>
      </c>
      <c r="F56" s="43" t="str">
        <f t="shared" si="15"/>
        <v>N/A</v>
      </c>
      <c r="G56" s="46" t="s">
        <v>1743</v>
      </c>
      <c r="H56" s="43" t="str">
        <f t="shared" si="16"/>
        <v>N/A</v>
      </c>
      <c r="I56" s="12" t="s">
        <v>1743</v>
      </c>
      <c r="J56" s="12" t="s">
        <v>1743</v>
      </c>
      <c r="K56" s="44" t="s">
        <v>732</v>
      </c>
      <c r="L56" s="9" t="str">
        <f t="shared" si="13"/>
        <v>N/A</v>
      </c>
    </row>
    <row r="57" spans="1:12" ht="25.5" x14ac:dyDescent="0.2">
      <c r="A57" s="2" t="s">
        <v>1145</v>
      </c>
      <c r="B57" s="34" t="s">
        <v>217</v>
      </c>
      <c r="C57" s="46" t="s">
        <v>1743</v>
      </c>
      <c r="D57" s="43" t="str">
        <f t="shared" si="14"/>
        <v>N/A</v>
      </c>
      <c r="E57" s="46" t="s">
        <v>1743</v>
      </c>
      <c r="F57" s="43" t="str">
        <f t="shared" si="15"/>
        <v>N/A</v>
      </c>
      <c r="G57" s="46" t="s">
        <v>1743</v>
      </c>
      <c r="H57" s="43" t="str">
        <f t="shared" si="16"/>
        <v>N/A</v>
      </c>
      <c r="I57" s="12" t="s">
        <v>1743</v>
      </c>
      <c r="J57" s="12" t="s">
        <v>1743</v>
      </c>
      <c r="K57" s="44" t="s">
        <v>732</v>
      </c>
      <c r="L57" s="9" t="str">
        <f t="shared" si="13"/>
        <v>N/A</v>
      </c>
    </row>
    <row r="58" spans="1:12" ht="25.5" x14ac:dyDescent="0.2">
      <c r="A58" s="2" t="s">
        <v>1146</v>
      </c>
      <c r="B58" s="34" t="s">
        <v>217</v>
      </c>
      <c r="C58" s="46" t="s">
        <v>1743</v>
      </c>
      <c r="D58" s="43" t="str">
        <f t="shared" si="14"/>
        <v>N/A</v>
      </c>
      <c r="E58" s="46" t="s">
        <v>1743</v>
      </c>
      <c r="F58" s="43" t="str">
        <f t="shared" si="15"/>
        <v>N/A</v>
      </c>
      <c r="G58" s="46" t="s">
        <v>1743</v>
      </c>
      <c r="H58" s="43" t="str">
        <f t="shared" si="16"/>
        <v>N/A</v>
      </c>
      <c r="I58" s="12" t="s">
        <v>1743</v>
      </c>
      <c r="J58" s="12" t="s">
        <v>1743</v>
      </c>
      <c r="K58" s="44" t="s">
        <v>732</v>
      </c>
      <c r="L58" s="9" t="str">
        <f t="shared" si="13"/>
        <v>N/A</v>
      </c>
    </row>
    <row r="59" spans="1:12" ht="25.5" x14ac:dyDescent="0.2">
      <c r="A59" s="2" t="s">
        <v>1147</v>
      </c>
      <c r="B59" s="34" t="s">
        <v>217</v>
      </c>
      <c r="C59" s="46" t="s">
        <v>1743</v>
      </c>
      <c r="D59" s="43" t="str">
        <f t="shared" si="14"/>
        <v>N/A</v>
      </c>
      <c r="E59" s="46" t="s">
        <v>1743</v>
      </c>
      <c r="F59" s="43" t="str">
        <f t="shared" si="15"/>
        <v>N/A</v>
      </c>
      <c r="G59" s="46" t="s">
        <v>1743</v>
      </c>
      <c r="H59" s="43" t="str">
        <f t="shared" si="16"/>
        <v>N/A</v>
      </c>
      <c r="I59" s="12" t="s">
        <v>1743</v>
      </c>
      <c r="J59" s="12" t="s">
        <v>1743</v>
      </c>
      <c r="K59" s="44" t="s">
        <v>732</v>
      </c>
      <c r="L59" s="9" t="str">
        <f t="shared" si="13"/>
        <v>N/A</v>
      </c>
    </row>
    <row r="60" spans="1:12" x14ac:dyDescent="0.2">
      <c r="A60" s="6" t="s">
        <v>360</v>
      </c>
      <c r="B60" s="34" t="s">
        <v>217</v>
      </c>
      <c r="C60" s="46" t="s">
        <v>217</v>
      </c>
      <c r="D60" s="43" t="str">
        <f t="shared" si="14"/>
        <v>N/A</v>
      </c>
      <c r="E60" s="46" t="s">
        <v>217</v>
      </c>
      <c r="F60" s="43" t="str">
        <f t="shared" si="15"/>
        <v>N/A</v>
      </c>
      <c r="G60" s="46">
        <v>111790958</v>
      </c>
      <c r="H60" s="43" t="str">
        <f t="shared" si="16"/>
        <v>N/A</v>
      </c>
      <c r="I60" s="12" t="s">
        <v>217</v>
      </c>
      <c r="J60" s="12" t="s">
        <v>217</v>
      </c>
      <c r="K60" s="44" t="s">
        <v>732</v>
      </c>
      <c r="L60" s="9" t="str">
        <f t="shared" ref="L60:L70" si="17">IF(J60="Div by 0", "N/A", IF(K60="N/A","N/A", IF(J60&gt;VALUE(MID(K60,1,2)), "No", IF(J60&lt;-1*VALUE(MID(K60,1,2)), "No", "Yes"))))</f>
        <v>No</v>
      </c>
    </row>
    <row r="61" spans="1:12" ht="25.5" x14ac:dyDescent="0.2">
      <c r="A61" s="2" t="s">
        <v>1148</v>
      </c>
      <c r="B61" s="34" t="s">
        <v>217</v>
      </c>
      <c r="C61" s="46" t="s">
        <v>217</v>
      </c>
      <c r="D61" s="43" t="str">
        <f t="shared" si="14"/>
        <v>N/A</v>
      </c>
      <c r="E61" s="46" t="s">
        <v>217</v>
      </c>
      <c r="F61" s="43" t="str">
        <f t="shared" si="15"/>
        <v>N/A</v>
      </c>
      <c r="G61" s="46">
        <v>18576062</v>
      </c>
      <c r="H61" s="43" t="str">
        <f t="shared" si="16"/>
        <v>N/A</v>
      </c>
      <c r="I61" s="12" t="s">
        <v>217</v>
      </c>
      <c r="J61" s="12" t="s">
        <v>217</v>
      </c>
      <c r="K61" s="44" t="s">
        <v>732</v>
      </c>
      <c r="L61" s="9" t="str">
        <f t="shared" si="17"/>
        <v>No</v>
      </c>
    </row>
    <row r="62" spans="1:12" x14ac:dyDescent="0.2">
      <c r="A62" s="2" t="s">
        <v>1149</v>
      </c>
      <c r="B62" s="34" t="s">
        <v>217</v>
      </c>
      <c r="C62" s="46" t="s">
        <v>217</v>
      </c>
      <c r="D62" s="43" t="str">
        <f t="shared" si="14"/>
        <v>N/A</v>
      </c>
      <c r="E62" s="46" t="s">
        <v>217</v>
      </c>
      <c r="F62" s="43" t="str">
        <f t="shared" si="15"/>
        <v>N/A</v>
      </c>
      <c r="G62" s="46">
        <v>0</v>
      </c>
      <c r="H62" s="43" t="str">
        <f t="shared" si="16"/>
        <v>N/A</v>
      </c>
      <c r="I62" s="12" t="s">
        <v>217</v>
      </c>
      <c r="J62" s="12" t="s">
        <v>217</v>
      </c>
      <c r="K62" s="44" t="s">
        <v>732</v>
      </c>
      <c r="L62" s="9" t="str">
        <f t="shared" si="17"/>
        <v>No</v>
      </c>
    </row>
    <row r="63" spans="1:12" ht="25.5" x14ac:dyDescent="0.2">
      <c r="A63" s="2" t="s">
        <v>1150</v>
      </c>
      <c r="B63" s="34" t="s">
        <v>217</v>
      </c>
      <c r="C63" s="46" t="s">
        <v>217</v>
      </c>
      <c r="D63" s="43" t="str">
        <f t="shared" si="14"/>
        <v>N/A</v>
      </c>
      <c r="E63" s="46" t="s">
        <v>217</v>
      </c>
      <c r="F63" s="43" t="str">
        <f t="shared" si="15"/>
        <v>N/A</v>
      </c>
      <c r="G63" s="46">
        <v>0</v>
      </c>
      <c r="H63" s="43" t="str">
        <f t="shared" si="16"/>
        <v>N/A</v>
      </c>
      <c r="I63" s="12" t="s">
        <v>217</v>
      </c>
      <c r="J63" s="12" t="s">
        <v>217</v>
      </c>
      <c r="K63" s="44" t="s">
        <v>732</v>
      </c>
      <c r="L63" s="9" t="str">
        <f t="shared" si="17"/>
        <v>No</v>
      </c>
    </row>
    <row r="64" spans="1:12" ht="25.5" x14ac:dyDescent="0.2">
      <c r="A64" s="2" t="s">
        <v>1151</v>
      </c>
      <c r="B64" s="34" t="s">
        <v>217</v>
      </c>
      <c r="C64" s="46" t="s">
        <v>217</v>
      </c>
      <c r="D64" s="43" t="str">
        <f t="shared" si="14"/>
        <v>N/A</v>
      </c>
      <c r="E64" s="46" t="s">
        <v>217</v>
      </c>
      <c r="F64" s="43" t="str">
        <f t="shared" si="15"/>
        <v>N/A</v>
      </c>
      <c r="G64" s="46">
        <v>0</v>
      </c>
      <c r="H64" s="43" t="str">
        <f t="shared" si="16"/>
        <v>N/A</v>
      </c>
      <c r="I64" s="12" t="s">
        <v>217</v>
      </c>
      <c r="J64" s="12" t="s">
        <v>217</v>
      </c>
      <c r="K64" s="44" t="s">
        <v>732</v>
      </c>
      <c r="L64" s="9" t="str">
        <f t="shared" si="17"/>
        <v>No</v>
      </c>
    </row>
    <row r="65" spans="1:12" ht="25.5" x14ac:dyDescent="0.2">
      <c r="A65" s="2" t="s">
        <v>1152</v>
      </c>
      <c r="B65" s="34" t="s">
        <v>217</v>
      </c>
      <c r="C65" s="46" t="s">
        <v>217</v>
      </c>
      <c r="D65" s="43" t="str">
        <f t="shared" si="14"/>
        <v>N/A</v>
      </c>
      <c r="E65" s="46" t="s">
        <v>217</v>
      </c>
      <c r="F65" s="43" t="str">
        <f t="shared" si="15"/>
        <v>N/A</v>
      </c>
      <c r="G65" s="46">
        <v>2823906</v>
      </c>
      <c r="H65" s="43" t="str">
        <f t="shared" si="16"/>
        <v>N/A</v>
      </c>
      <c r="I65" s="12" t="s">
        <v>217</v>
      </c>
      <c r="J65" s="12" t="s">
        <v>217</v>
      </c>
      <c r="K65" s="44" t="s">
        <v>732</v>
      </c>
      <c r="L65" s="9" t="str">
        <f t="shared" si="17"/>
        <v>No</v>
      </c>
    </row>
    <row r="66" spans="1:12" ht="25.5" x14ac:dyDescent="0.2">
      <c r="A66" s="2" t="s">
        <v>1153</v>
      </c>
      <c r="B66" s="34" t="s">
        <v>217</v>
      </c>
      <c r="C66" s="46" t="s">
        <v>217</v>
      </c>
      <c r="D66" s="43" t="str">
        <f t="shared" si="14"/>
        <v>N/A</v>
      </c>
      <c r="E66" s="46" t="s">
        <v>217</v>
      </c>
      <c r="F66" s="43" t="str">
        <f t="shared" si="15"/>
        <v>N/A</v>
      </c>
      <c r="G66" s="46">
        <v>90390990</v>
      </c>
      <c r="H66" s="43" t="str">
        <f t="shared" si="16"/>
        <v>N/A</v>
      </c>
      <c r="I66" s="12" t="s">
        <v>217</v>
      </c>
      <c r="J66" s="12" t="s">
        <v>217</v>
      </c>
      <c r="K66" s="44" t="s">
        <v>732</v>
      </c>
      <c r="L66" s="9" t="str">
        <f t="shared" si="17"/>
        <v>No</v>
      </c>
    </row>
    <row r="67" spans="1:12" ht="25.5" x14ac:dyDescent="0.2">
      <c r="A67" s="2" t="s">
        <v>1154</v>
      </c>
      <c r="B67" s="34" t="s">
        <v>217</v>
      </c>
      <c r="C67" s="46" t="s">
        <v>217</v>
      </c>
      <c r="D67" s="43" t="str">
        <f t="shared" si="14"/>
        <v>N/A</v>
      </c>
      <c r="E67" s="46" t="s">
        <v>217</v>
      </c>
      <c r="F67" s="43" t="str">
        <f t="shared" si="15"/>
        <v>N/A</v>
      </c>
      <c r="G67" s="46">
        <v>0</v>
      </c>
      <c r="H67" s="43" t="str">
        <f t="shared" si="16"/>
        <v>N/A</v>
      </c>
      <c r="I67" s="12" t="s">
        <v>217</v>
      </c>
      <c r="J67" s="12" t="s">
        <v>217</v>
      </c>
      <c r="K67" s="44" t="s">
        <v>732</v>
      </c>
      <c r="L67" s="9" t="str">
        <f t="shared" si="17"/>
        <v>No</v>
      </c>
    </row>
    <row r="68" spans="1:12" ht="25.5" x14ac:dyDescent="0.2">
      <c r="A68" s="2" t="s">
        <v>1155</v>
      </c>
      <c r="B68" s="34" t="s">
        <v>217</v>
      </c>
      <c r="C68" s="46" t="s">
        <v>217</v>
      </c>
      <c r="D68" s="43" t="str">
        <f t="shared" si="14"/>
        <v>N/A</v>
      </c>
      <c r="E68" s="46" t="s">
        <v>217</v>
      </c>
      <c r="F68" s="43" t="str">
        <f t="shared" si="15"/>
        <v>N/A</v>
      </c>
      <c r="G68" s="46">
        <v>0</v>
      </c>
      <c r="H68" s="43" t="str">
        <f t="shared" si="16"/>
        <v>N/A</v>
      </c>
      <c r="I68" s="12" t="s">
        <v>217</v>
      </c>
      <c r="J68" s="12" t="s">
        <v>217</v>
      </c>
      <c r="K68" s="44" t="s">
        <v>732</v>
      </c>
      <c r="L68" s="9" t="str">
        <f t="shared" si="17"/>
        <v>No</v>
      </c>
    </row>
    <row r="69" spans="1:12" ht="25.5" x14ac:dyDescent="0.2">
      <c r="A69" s="2" t="s">
        <v>1156</v>
      </c>
      <c r="B69" s="34" t="s">
        <v>217</v>
      </c>
      <c r="C69" s="46" t="s">
        <v>217</v>
      </c>
      <c r="D69" s="43" t="str">
        <f t="shared" si="14"/>
        <v>N/A</v>
      </c>
      <c r="E69" s="46" t="s">
        <v>217</v>
      </c>
      <c r="F69" s="43" t="str">
        <f t="shared" si="15"/>
        <v>N/A</v>
      </c>
      <c r="G69" s="46">
        <v>0</v>
      </c>
      <c r="H69" s="43" t="str">
        <f t="shared" si="16"/>
        <v>N/A</v>
      </c>
      <c r="I69" s="12" t="s">
        <v>217</v>
      </c>
      <c r="J69" s="12" t="s">
        <v>217</v>
      </c>
      <c r="K69" s="44" t="s">
        <v>732</v>
      </c>
      <c r="L69" s="9" t="str">
        <f t="shared" si="17"/>
        <v>No</v>
      </c>
    </row>
    <row r="70" spans="1:12" ht="25.5" x14ac:dyDescent="0.2">
      <c r="A70" s="2" t="s">
        <v>1157</v>
      </c>
      <c r="B70" s="34" t="s">
        <v>217</v>
      </c>
      <c r="C70" s="46" t="s">
        <v>217</v>
      </c>
      <c r="D70" s="43" t="str">
        <f t="shared" si="14"/>
        <v>N/A</v>
      </c>
      <c r="E70" s="46" t="s">
        <v>217</v>
      </c>
      <c r="F70" s="43" t="str">
        <f t="shared" si="15"/>
        <v>N/A</v>
      </c>
      <c r="G70" s="46">
        <v>0</v>
      </c>
      <c r="H70" s="43" t="str">
        <f t="shared" si="16"/>
        <v>N/A</v>
      </c>
      <c r="I70" s="12" t="s">
        <v>217</v>
      </c>
      <c r="J70" s="12" t="s">
        <v>217</v>
      </c>
      <c r="K70" s="44" t="s">
        <v>732</v>
      </c>
      <c r="L70" s="9" t="str">
        <f t="shared" si="17"/>
        <v>No</v>
      </c>
    </row>
    <row r="71" spans="1:12" x14ac:dyDescent="0.2">
      <c r="A71" s="6" t="s">
        <v>1158</v>
      </c>
      <c r="B71" s="34" t="s">
        <v>217</v>
      </c>
      <c r="C71" s="46">
        <v>37371.22494</v>
      </c>
      <c r="D71" s="43" t="str">
        <f t="shared" si="14"/>
        <v>N/A</v>
      </c>
      <c r="E71" s="46">
        <v>38082.706201000001</v>
      </c>
      <c r="F71" s="43" t="str">
        <f t="shared" si="15"/>
        <v>N/A</v>
      </c>
      <c r="G71" s="46">
        <v>37375.780007000001</v>
      </c>
      <c r="H71" s="43" t="str">
        <f t="shared" si="16"/>
        <v>N/A</v>
      </c>
      <c r="I71" s="12">
        <v>1.9039999999999999</v>
      </c>
      <c r="J71" s="12">
        <v>-1.86</v>
      </c>
      <c r="K71" s="44" t="s">
        <v>732</v>
      </c>
      <c r="L71" s="9" t="str">
        <f t="shared" ref="L71:L81" si="18">IF(J71="Div by 0", "N/A", IF(K71="N/A","N/A", IF(J71&gt;VALUE(MID(K71,1,2)), "No", IF(J71&lt;-1*VALUE(MID(K71,1,2)), "No", "Yes"))))</f>
        <v>Yes</v>
      </c>
    </row>
    <row r="72" spans="1:12" ht="25.5" x14ac:dyDescent="0.2">
      <c r="A72" s="2" t="s">
        <v>1159</v>
      </c>
      <c r="B72" s="34" t="s">
        <v>217</v>
      </c>
      <c r="C72" s="46">
        <v>13526.683761</v>
      </c>
      <c r="D72" s="43" t="str">
        <f t="shared" si="14"/>
        <v>N/A</v>
      </c>
      <c r="E72" s="46">
        <v>13701.120887999999</v>
      </c>
      <c r="F72" s="43" t="str">
        <f t="shared" si="15"/>
        <v>N/A</v>
      </c>
      <c r="G72" s="46">
        <v>13344.872126</v>
      </c>
      <c r="H72" s="43" t="str">
        <f t="shared" si="16"/>
        <v>N/A</v>
      </c>
      <c r="I72" s="12">
        <v>1.29</v>
      </c>
      <c r="J72" s="12">
        <v>-2.6</v>
      </c>
      <c r="K72" s="44" t="s">
        <v>732</v>
      </c>
      <c r="L72" s="9" t="str">
        <f t="shared" si="18"/>
        <v>Yes</v>
      </c>
    </row>
    <row r="73" spans="1:12" ht="25.5" x14ac:dyDescent="0.2">
      <c r="A73" s="2" t="s">
        <v>1160</v>
      </c>
      <c r="B73" s="34" t="s">
        <v>217</v>
      </c>
      <c r="C73" s="46" t="s">
        <v>1743</v>
      </c>
      <c r="D73" s="43" t="str">
        <f t="shared" si="14"/>
        <v>N/A</v>
      </c>
      <c r="E73" s="46" t="s">
        <v>1743</v>
      </c>
      <c r="F73" s="43" t="str">
        <f t="shared" si="15"/>
        <v>N/A</v>
      </c>
      <c r="G73" s="46" t="s">
        <v>1743</v>
      </c>
      <c r="H73" s="43" t="str">
        <f t="shared" si="16"/>
        <v>N/A</v>
      </c>
      <c r="I73" s="12" t="s">
        <v>1743</v>
      </c>
      <c r="J73" s="12" t="s">
        <v>1743</v>
      </c>
      <c r="K73" s="44" t="s">
        <v>732</v>
      </c>
      <c r="L73" s="9" t="str">
        <f t="shared" si="18"/>
        <v>N/A</v>
      </c>
    </row>
    <row r="74" spans="1:12" ht="25.5" x14ac:dyDescent="0.2">
      <c r="A74" s="2" t="s">
        <v>1161</v>
      </c>
      <c r="B74" s="34" t="s">
        <v>217</v>
      </c>
      <c r="C74" s="46" t="s">
        <v>1743</v>
      </c>
      <c r="D74" s="43" t="str">
        <f t="shared" si="14"/>
        <v>N/A</v>
      </c>
      <c r="E74" s="46" t="s">
        <v>1743</v>
      </c>
      <c r="F74" s="43" t="str">
        <f t="shared" si="15"/>
        <v>N/A</v>
      </c>
      <c r="G74" s="46" t="s">
        <v>1743</v>
      </c>
      <c r="H74" s="43" t="str">
        <f t="shared" si="16"/>
        <v>N/A</v>
      </c>
      <c r="I74" s="12" t="s">
        <v>1743</v>
      </c>
      <c r="J74" s="12" t="s">
        <v>1743</v>
      </c>
      <c r="K74" s="44" t="s">
        <v>732</v>
      </c>
      <c r="L74" s="9" t="str">
        <f t="shared" si="18"/>
        <v>N/A</v>
      </c>
    </row>
    <row r="75" spans="1:12" ht="25.5" x14ac:dyDescent="0.2">
      <c r="A75" s="2" t="s">
        <v>1162</v>
      </c>
      <c r="B75" s="34" t="s">
        <v>217</v>
      </c>
      <c r="C75" s="46">
        <v>21845.807691999998</v>
      </c>
      <c r="D75" s="43" t="str">
        <f t="shared" si="14"/>
        <v>N/A</v>
      </c>
      <c r="E75" s="46">
        <v>27972.515152</v>
      </c>
      <c r="F75" s="43" t="str">
        <f t="shared" si="15"/>
        <v>N/A</v>
      </c>
      <c r="G75" s="46" t="s">
        <v>1743</v>
      </c>
      <c r="H75" s="43" t="str">
        <f t="shared" si="16"/>
        <v>N/A</v>
      </c>
      <c r="I75" s="12">
        <v>28.05</v>
      </c>
      <c r="J75" s="12" t="s">
        <v>1743</v>
      </c>
      <c r="K75" s="44" t="s">
        <v>732</v>
      </c>
      <c r="L75" s="9" t="str">
        <f t="shared" si="18"/>
        <v>N/A</v>
      </c>
    </row>
    <row r="76" spans="1:12" ht="25.5" x14ac:dyDescent="0.2">
      <c r="A76" s="2" t="s">
        <v>1163</v>
      </c>
      <c r="B76" s="34" t="s">
        <v>217</v>
      </c>
      <c r="C76" s="46">
        <v>4494.2199170000004</v>
      </c>
      <c r="D76" s="43" t="str">
        <f t="shared" si="14"/>
        <v>N/A</v>
      </c>
      <c r="E76" s="46">
        <v>4349.8665768000001</v>
      </c>
      <c r="F76" s="43" t="str">
        <f t="shared" si="15"/>
        <v>N/A</v>
      </c>
      <c r="G76" s="46">
        <v>3966.1601123999999</v>
      </c>
      <c r="H76" s="43" t="str">
        <f t="shared" si="16"/>
        <v>N/A</v>
      </c>
      <c r="I76" s="12">
        <v>-3.21</v>
      </c>
      <c r="J76" s="12">
        <v>-8.82</v>
      </c>
      <c r="K76" s="44" t="s">
        <v>732</v>
      </c>
      <c r="L76" s="9" t="str">
        <f t="shared" si="18"/>
        <v>Yes</v>
      </c>
    </row>
    <row r="77" spans="1:12" ht="25.5" x14ac:dyDescent="0.2">
      <c r="A77" s="2" t="s">
        <v>1164</v>
      </c>
      <c r="B77" s="34" t="s">
        <v>217</v>
      </c>
      <c r="C77" s="46">
        <v>100648.80276999999</v>
      </c>
      <c r="D77" s="43" t="str">
        <f t="shared" si="14"/>
        <v>N/A</v>
      </c>
      <c r="E77" s="46">
        <v>103940.16916</v>
      </c>
      <c r="F77" s="43" t="str">
        <f t="shared" si="15"/>
        <v>N/A</v>
      </c>
      <c r="G77" s="46">
        <v>101906.41488</v>
      </c>
      <c r="H77" s="43" t="str">
        <f t="shared" si="16"/>
        <v>N/A</v>
      </c>
      <c r="I77" s="12">
        <v>3.27</v>
      </c>
      <c r="J77" s="12">
        <v>-1.96</v>
      </c>
      <c r="K77" s="44" t="s">
        <v>732</v>
      </c>
      <c r="L77" s="9" t="str">
        <f t="shared" si="18"/>
        <v>Yes</v>
      </c>
    </row>
    <row r="78" spans="1:12" ht="25.5" x14ac:dyDescent="0.2">
      <c r="A78" s="2" t="s">
        <v>1165</v>
      </c>
      <c r="B78" s="34" t="s">
        <v>217</v>
      </c>
      <c r="C78" s="46" t="s">
        <v>1743</v>
      </c>
      <c r="D78" s="43" t="str">
        <f t="shared" si="14"/>
        <v>N/A</v>
      </c>
      <c r="E78" s="46" t="s">
        <v>1743</v>
      </c>
      <c r="F78" s="43" t="str">
        <f t="shared" si="15"/>
        <v>N/A</v>
      </c>
      <c r="G78" s="46" t="s">
        <v>1743</v>
      </c>
      <c r="H78" s="43" t="str">
        <f t="shared" si="16"/>
        <v>N/A</v>
      </c>
      <c r="I78" s="12" t="s">
        <v>1743</v>
      </c>
      <c r="J78" s="12" t="s">
        <v>1743</v>
      </c>
      <c r="K78" s="44" t="s">
        <v>732</v>
      </c>
      <c r="L78" s="9" t="str">
        <f t="shared" si="18"/>
        <v>N/A</v>
      </c>
    </row>
    <row r="79" spans="1:12" ht="25.5" x14ac:dyDescent="0.2">
      <c r="A79" s="2" t="s">
        <v>1166</v>
      </c>
      <c r="B79" s="34" t="s">
        <v>217</v>
      </c>
      <c r="C79" s="46" t="s">
        <v>1743</v>
      </c>
      <c r="D79" s="43" t="str">
        <f t="shared" si="14"/>
        <v>N/A</v>
      </c>
      <c r="E79" s="46" t="s">
        <v>1743</v>
      </c>
      <c r="F79" s="43" t="str">
        <f t="shared" si="15"/>
        <v>N/A</v>
      </c>
      <c r="G79" s="46" t="s">
        <v>1743</v>
      </c>
      <c r="H79" s="43" t="str">
        <f t="shared" si="16"/>
        <v>N/A</v>
      </c>
      <c r="I79" s="12" t="s">
        <v>1743</v>
      </c>
      <c r="J79" s="12" t="s">
        <v>1743</v>
      </c>
      <c r="K79" s="44" t="s">
        <v>732</v>
      </c>
      <c r="L79" s="9" t="str">
        <f t="shared" si="18"/>
        <v>N/A</v>
      </c>
    </row>
    <row r="80" spans="1:12" ht="25.5" x14ac:dyDescent="0.2">
      <c r="A80" s="2" t="s">
        <v>1167</v>
      </c>
      <c r="B80" s="34" t="s">
        <v>217</v>
      </c>
      <c r="C80" s="46" t="s">
        <v>1743</v>
      </c>
      <c r="D80" s="43" t="str">
        <f t="shared" si="14"/>
        <v>N/A</v>
      </c>
      <c r="E80" s="46" t="s">
        <v>1743</v>
      </c>
      <c r="F80" s="43" t="str">
        <f t="shared" si="15"/>
        <v>N/A</v>
      </c>
      <c r="G80" s="46" t="s">
        <v>1743</v>
      </c>
      <c r="H80" s="43" t="str">
        <f t="shared" si="16"/>
        <v>N/A</v>
      </c>
      <c r="I80" s="12" t="s">
        <v>1743</v>
      </c>
      <c r="J80" s="12" t="s">
        <v>1743</v>
      </c>
      <c r="K80" s="44" t="s">
        <v>732</v>
      </c>
      <c r="L80" s="9" t="str">
        <f t="shared" si="18"/>
        <v>N/A</v>
      </c>
    </row>
    <row r="81" spans="1:12" ht="25.5" x14ac:dyDescent="0.2">
      <c r="A81" s="2" t="s">
        <v>1168</v>
      </c>
      <c r="B81" s="34" t="s">
        <v>217</v>
      </c>
      <c r="C81" s="46" t="s">
        <v>1743</v>
      </c>
      <c r="D81" s="43" t="str">
        <f t="shared" si="14"/>
        <v>N/A</v>
      </c>
      <c r="E81" s="46" t="s">
        <v>1743</v>
      </c>
      <c r="F81" s="43" t="str">
        <f t="shared" si="15"/>
        <v>N/A</v>
      </c>
      <c r="G81" s="46" t="s">
        <v>1743</v>
      </c>
      <c r="H81" s="43" t="str">
        <f t="shared" si="16"/>
        <v>N/A</v>
      </c>
      <c r="I81" s="12" t="s">
        <v>1743</v>
      </c>
      <c r="J81" s="12" t="s">
        <v>1743</v>
      </c>
      <c r="K81" s="44" t="s">
        <v>732</v>
      </c>
      <c r="L81" s="9" t="str">
        <f t="shared" si="18"/>
        <v>N/A</v>
      </c>
    </row>
    <row r="82" spans="1:12" x14ac:dyDescent="0.2">
      <c r="A82" s="2" t="s">
        <v>361</v>
      </c>
      <c r="B82" s="34" t="s">
        <v>217</v>
      </c>
      <c r="C82" s="46" t="s">
        <v>217</v>
      </c>
      <c r="D82" s="43" t="str">
        <f t="shared" si="14"/>
        <v>N/A</v>
      </c>
      <c r="E82" s="46" t="s">
        <v>217</v>
      </c>
      <c r="F82" s="43" t="str">
        <f t="shared" si="15"/>
        <v>N/A</v>
      </c>
      <c r="G82" s="46">
        <v>111803238</v>
      </c>
      <c r="H82" s="43" t="str">
        <f t="shared" si="16"/>
        <v>N/A</v>
      </c>
      <c r="I82" s="12" t="s">
        <v>217</v>
      </c>
      <c r="J82" s="12" t="s">
        <v>217</v>
      </c>
      <c r="K82" s="44" t="s">
        <v>732</v>
      </c>
      <c r="L82" s="9" t="str">
        <f t="shared" ref="L82:L138" si="19">IF(J82="Div by 0", "N/A", IF(K82="N/A","N/A", IF(J82&gt;VALUE(MID(K82,1,2)), "No", IF(J82&lt;-1*VALUE(MID(K82,1,2)), "No", "Yes"))))</f>
        <v>No</v>
      </c>
    </row>
    <row r="83" spans="1:12" x14ac:dyDescent="0.2">
      <c r="A83" s="2" t="s">
        <v>367</v>
      </c>
      <c r="B83" s="34" t="s">
        <v>217</v>
      </c>
      <c r="C83" s="46" t="s">
        <v>217</v>
      </c>
      <c r="D83" s="43" t="str">
        <f t="shared" ref="D83:D114" si="20">IF($B83="N/A","N/A",IF(C83&gt;10,"No",IF(C83&lt;-10,"No","Yes")))</f>
        <v>N/A</v>
      </c>
      <c r="E83" s="35" t="s">
        <v>217</v>
      </c>
      <c r="F83" s="43" t="str">
        <f t="shared" ref="F83:F114" si="21">IF($B83="N/A","N/A",IF(E83&gt;10,"No",IF(E83&lt;-10,"No","Yes")))</f>
        <v>N/A</v>
      </c>
      <c r="G83" s="35">
        <v>2810</v>
      </c>
      <c r="H83" s="43" t="str">
        <f t="shared" ref="H83:H114" si="22">IF($B83="N/A","N/A",IF(G83&gt;10,"No",IF(G83&lt;-10,"No","Yes")))</f>
        <v>N/A</v>
      </c>
      <c r="I83" s="12" t="s">
        <v>217</v>
      </c>
      <c r="J83" s="12" t="s">
        <v>217</v>
      </c>
      <c r="K83" s="44" t="s">
        <v>732</v>
      </c>
      <c r="L83" s="9" t="str">
        <f t="shared" si="19"/>
        <v>No</v>
      </c>
    </row>
    <row r="84" spans="1:12" x14ac:dyDescent="0.2">
      <c r="A84" s="2" t="s">
        <v>362</v>
      </c>
      <c r="B84" s="34" t="s">
        <v>217</v>
      </c>
      <c r="C84" s="46" t="s">
        <v>217</v>
      </c>
      <c r="D84" s="43" t="str">
        <f t="shared" si="20"/>
        <v>N/A</v>
      </c>
      <c r="E84" s="46" t="s">
        <v>217</v>
      </c>
      <c r="F84" s="43" t="str">
        <f t="shared" si="21"/>
        <v>N/A</v>
      </c>
      <c r="G84" s="46">
        <v>39787.629180999997</v>
      </c>
      <c r="H84" s="43" t="str">
        <f t="shared" si="22"/>
        <v>N/A</v>
      </c>
      <c r="I84" s="12" t="s">
        <v>217</v>
      </c>
      <c r="J84" s="12" t="s">
        <v>217</v>
      </c>
      <c r="K84" s="44" t="s">
        <v>732</v>
      </c>
      <c r="L84" s="9" t="str">
        <f t="shared" si="19"/>
        <v>No</v>
      </c>
    </row>
    <row r="85" spans="1:12" ht="25.5" x14ac:dyDescent="0.2">
      <c r="A85" s="2" t="s">
        <v>1169</v>
      </c>
      <c r="B85" s="34" t="s">
        <v>217</v>
      </c>
      <c r="C85" s="46" t="s">
        <v>217</v>
      </c>
      <c r="D85" s="43" t="str">
        <f t="shared" si="20"/>
        <v>N/A</v>
      </c>
      <c r="E85" s="46" t="s">
        <v>217</v>
      </c>
      <c r="F85" s="43" t="str">
        <f t="shared" si="21"/>
        <v>N/A</v>
      </c>
      <c r="G85" s="46">
        <v>4942764</v>
      </c>
      <c r="H85" s="43" t="str">
        <f t="shared" si="22"/>
        <v>N/A</v>
      </c>
      <c r="I85" s="12" t="s">
        <v>217</v>
      </c>
      <c r="J85" s="12" t="s">
        <v>217</v>
      </c>
      <c r="K85" s="44" t="s">
        <v>732</v>
      </c>
      <c r="L85" s="9" t="str">
        <f t="shared" si="19"/>
        <v>No</v>
      </c>
    </row>
    <row r="86" spans="1:12" x14ac:dyDescent="0.2">
      <c r="A86" s="2" t="s">
        <v>725</v>
      </c>
      <c r="B86" s="34" t="s">
        <v>217</v>
      </c>
      <c r="C86" s="46" t="s">
        <v>217</v>
      </c>
      <c r="D86" s="43" t="str">
        <f t="shared" si="20"/>
        <v>N/A</v>
      </c>
      <c r="E86" s="35" t="s">
        <v>217</v>
      </c>
      <c r="F86" s="43" t="str">
        <f t="shared" si="21"/>
        <v>N/A</v>
      </c>
      <c r="G86" s="35">
        <v>1504</v>
      </c>
      <c r="H86" s="43" t="str">
        <f t="shared" si="22"/>
        <v>N/A</v>
      </c>
      <c r="I86" s="12" t="s">
        <v>217</v>
      </c>
      <c r="J86" s="12" t="s">
        <v>217</v>
      </c>
      <c r="K86" s="44" t="s">
        <v>732</v>
      </c>
      <c r="L86" s="9" t="str">
        <f t="shared" si="19"/>
        <v>No</v>
      </c>
    </row>
    <row r="87" spans="1:12" ht="25.5" x14ac:dyDescent="0.2">
      <c r="A87" s="2" t="s">
        <v>1170</v>
      </c>
      <c r="B87" s="34" t="s">
        <v>217</v>
      </c>
      <c r="C87" s="46" t="s">
        <v>217</v>
      </c>
      <c r="D87" s="43" t="str">
        <f t="shared" si="20"/>
        <v>N/A</v>
      </c>
      <c r="E87" s="46" t="s">
        <v>217</v>
      </c>
      <c r="F87" s="43" t="str">
        <f t="shared" si="21"/>
        <v>N/A</v>
      </c>
      <c r="G87" s="46">
        <v>3286.4122339999999</v>
      </c>
      <c r="H87" s="43" t="str">
        <f t="shared" si="22"/>
        <v>N/A</v>
      </c>
      <c r="I87" s="12" t="s">
        <v>217</v>
      </c>
      <c r="J87" s="12" t="s">
        <v>217</v>
      </c>
      <c r="K87" s="44" t="s">
        <v>732</v>
      </c>
      <c r="L87" s="9" t="str">
        <f t="shared" si="19"/>
        <v>No</v>
      </c>
    </row>
    <row r="88" spans="1:12" ht="25.5" x14ac:dyDescent="0.2">
      <c r="A88" s="2" t="s">
        <v>1171</v>
      </c>
      <c r="B88" s="34" t="s">
        <v>217</v>
      </c>
      <c r="C88" s="46" t="s">
        <v>217</v>
      </c>
      <c r="D88" s="43" t="str">
        <f t="shared" si="20"/>
        <v>N/A</v>
      </c>
      <c r="E88" s="46" t="s">
        <v>217</v>
      </c>
      <c r="F88" s="43" t="str">
        <f t="shared" si="21"/>
        <v>N/A</v>
      </c>
      <c r="G88" s="46">
        <v>67576544</v>
      </c>
      <c r="H88" s="43" t="str">
        <f t="shared" si="22"/>
        <v>N/A</v>
      </c>
      <c r="I88" s="12" t="s">
        <v>217</v>
      </c>
      <c r="J88" s="12" t="s">
        <v>217</v>
      </c>
      <c r="K88" s="44" t="s">
        <v>732</v>
      </c>
      <c r="L88" s="9" t="str">
        <f t="shared" si="19"/>
        <v>No</v>
      </c>
    </row>
    <row r="89" spans="1:12" x14ac:dyDescent="0.2">
      <c r="A89" s="2" t="s">
        <v>726</v>
      </c>
      <c r="B89" s="34" t="s">
        <v>217</v>
      </c>
      <c r="C89" s="46" t="s">
        <v>217</v>
      </c>
      <c r="D89" s="43" t="str">
        <f t="shared" si="20"/>
        <v>N/A</v>
      </c>
      <c r="E89" s="35" t="s">
        <v>217</v>
      </c>
      <c r="F89" s="43" t="str">
        <f t="shared" si="21"/>
        <v>N/A</v>
      </c>
      <c r="G89" s="35">
        <v>861</v>
      </c>
      <c r="H89" s="43" t="str">
        <f t="shared" si="22"/>
        <v>N/A</v>
      </c>
      <c r="I89" s="12" t="s">
        <v>217</v>
      </c>
      <c r="J89" s="12" t="s">
        <v>217</v>
      </c>
      <c r="K89" s="44" t="s">
        <v>732</v>
      </c>
      <c r="L89" s="9" t="str">
        <f t="shared" si="19"/>
        <v>No</v>
      </c>
    </row>
    <row r="90" spans="1:12" ht="25.5" x14ac:dyDescent="0.2">
      <c r="A90" s="2" t="s">
        <v>1172</v>
      </c>
      <c r="B90" s="34" t="s">
        <v>217</v>
      </c>
      <c r="C90" s="46" t="s">
        <v>217</v>
      </c>
      <c r="D90" s="43" t="str">
        <f t="shared" si="20"/>
        <v>N/A</v>
      </c>
      <c r="E90" s="46" t="s">
        <v>217</v>
      </c>
      <c r="F90" s="43" t="str">
        <f t="shared" si="21"/>
        <v>N/A</v>
      </c>
      <c r="G90" s="46">
        <v>78486.113821000006</v>
      </c>
      <c r="H90" s="43" t="str">
        <f t="shared" si="22"/>
        <v>N/A</v>
      </c>
      <c r="I90" s="12" t="s">
        <v>217</v>
      </c>
      <c r="J90" s="12" t="s">
        <v>217</v>
      </c>
      <c r="K90" s="44" t="s">
        <v>732</v>
      </c>
      <c r="L90" s="9" t="str">
        <f t="shared" si="19"/>
        <v>No</v>
      </c>
    </row>
    <row r="91" spans="1:12" ht="25.5" x14ac:dyDescent="0.2">
      <c r="A91" s="2" t="s">
        <v>1173</v>
      </c>
      <c r="B91" s="34" t="s">
        <v>217</v>
      </c>
      <c r="C91" s="46" t="s">
        <v>217</v>
      </c>
      <c r="D91" s="43" t="str">
        <f t="shared" si="20"/>
        <v>N/A</v>
      </c>
      <c r="E91" s="46" t="s">
        <v>217</v>
      </c>
      <c r="F91" s="43" t="str">
        <f t="shared" si="21"/>
        <v>N/A</v>
      </c>
      <c r="G91" s="46">
        <v>2232948</v>
      </c>
      <c r="H91" s="43" t="str">
        <f t="shared" si="22"/>
        <v>N/A</v>
      </c>
      <c r="I91" s="12" t="s">
        <v>217</v>
      </c>
      <c r="J91" s="12" t="s">
        <v>217</v>
      </c>
      <c r="K91" s="44" t="s">
        <v>732</v>
      </c>
      <c r="L91" s="9" t="str">
        <f t="shared" si="19"/>
        <v>No</v>
      </c>
    </row>
    <row r="92" spans="1:12" x14ac:dyDescent="0.2">
      <c r="A92" s="2" t="s">
        <v>727</v>
      </c>
      <c r="B92" s="34" t="s">
        <v>217</v>
      </c>
      <c r="C92" s="46" t="s">
        <v>217</v>
      </c>
      <c r="D92" s="43" t="str">
        <f t="shared" si="20"/>
        <v>N/A</v>
      </c>
      <c r="E92" s="35" t="s">
        <v>217</v>
      </c>
      <c r="F92" s="43" t="str">
        <f t="shared" si="21"/>
        <v>N/A</v>
      </c>
      <c r="G92" s="35">
        <v>112</v>
      </c>
      <c r="H92" s="43" t="str">
        <f t="shared" si="22"/>
        <v>N/A</v>
      </c>
      <c r="I92" s="12" t="s">
        <v>217</v>
      </c>
      <c r="J92" s="12" t="s">
        <v>217</v>
      </c>
      <c r="K92" s="44" t="s">
        <v>732</v>
      </c>
      <c r="L92" s="9" t="str">
        <f t="shared" si="19"/>
        <v>No</v>
      </c>
    </row>
    <row r="93" spans="1:12" ht="25.5" x14ac:dyDescent="0.2">
      <c r="A93" s="2" t="s">
        <v>1174</v>
      </c>
      <c r="B93" s="34" t="s">
        <v>217</v>
      </c>
      <c r="C93" s="46" t="s">
        <v>217</v>
      </c>
      <c r="D93" s="43" t="str">
        <f t="shared" si="20"/>
        <v>N/A</v>
      </c>
      <c r="E93" s="46" t="s">
        <v>217</v>
      </c>
      <c r="F93" s="43" t="str">
        <f t="shared" si="21"/>
        <v>N/A</v>
      </c>
      <c r="G93" s="46">
        <v>19937.035714000001</v>
      </c>
      <c r="H93" s="43" t="str">
        <f t="shared" si="22"/>
        <v>N/A</v>
      </c>
      <c r="I93" s="12" t="s">
        <v>217</v>
      </c>
      <c r="J93" s="12" t="s">
        <v>217</v>
      </c>
      <c r="K93" s="44" t="s">
        <v>732</v>
      </c>
      <c r="L93" s="9" t="str">
        <f t="shared" si="19"/>
        <v>No</v>
      </c>
    </row>
    <row r="94" spans="1:12" x14ac:dyDescent="0.2">
      <c r="A94" s="2" t="s">
        <v>1175</v>
      </c>
      <c r="B94" s="34" t="s">
        <v>217</v>
      </c>
      <c r="C94" s="46" t="s">
        <v>217</v>
      </c>
      <c r="D94" s="43" t="str">
        <f t="shared" si="20"/>
        <v>N/A</v>
      </c>
      <c r="E94" s="46" t="s">
        <v>217</v>
      </c>
      <c r="F94" s="43" t="str">
        <f t="shared" si="21"/>
        <v>N/A</v>
      </c>
      <c r="G94" s="46">
        <v>17422214</v>
      </c>
      <c r="H94" s="43" t="str">
        <f t="shared" si="22"/>
        <v>N/A</v>
      </c>
      <c r="I94" s="12" t="s">
        <v>217</v>
      </c>
      <c r="J94" s="12" t="s">
        <v>217</v>
      </c>
      <c r="K94" s="44" t="s">
        <v>732</v>
      </c>
      <c r="L94" s="9" t="str">
        <f t="shared" si="19"/>
        <v>No</v>
      </c>
    </row>
    <row r="95" spans="1:12" x14ac:dyDescent="0.2">
      <c r="A95" s="2" t="s">
        <v>728</v>
      </c>
      <c r="B95" s="34" t="s">
        <v>217</v>
      </c>
      <c r="C95" s="46" t="s">
        <v>217</v>
      </c>
      <c r="D95" s="43" t="str">
        <f t="shared" si="20"/>
        <v>N/A</v>
      </c>
      <c r="E95" s="35" t="s">
        <v>217</v>
      </c>
      <c r="F95" s="43" t="str">
        <f t="shared" si="21"/>
        <v>N/A</v>
      </c>
      <c r="G95" s="35">
        <v>981</v>
      </c>
      <c r="H95" s="43" t="str">
        <f t="shared" si="22"/>
        <v>N/A</v>
      </c>
      <c r="I95" s="12" t="s">
        <v>217</v>
      </c>
      <c r="J95" s="12" t="s">
        <v>217</v>
      </c>
      <c r="K95" s="44" t="s">
        <v>732</v>
      </c>
      <c r="L95" s="9" t="str">
        <f t="shared" si="19"/>
        <v>No</v>
      </c>
    </row>
    <row r="96" spans="1:12" x14ac:dyDescent="0.2">
      <c r="A96" s="2" t="s">
        <v>1176</v>
      </c>
      <c r="B96" s="34" t="s">
        <v>217</v>
      </c>
      <c r="C96" s="46" t="s">
        <v>217</v>
      </c>
      <c r="D96" s="43" t="str">
        <f t="shared" si="20"/>
        <v>N/A</v>
      </c>
      <c r="E96" s="46" t="s">
        <v>217</v>
      </c>
      <c r="F96" s="43" t="str">
        <f t="shared" si="21"/>
        <v>N/A</v>
      </c>
      <c r="G96" s="46">
        <v>17759.647299</v>
      </c>
      <c r="H96" s="43" t="str">
        <f t="shared" si="22"/>
        <v>N/A</v>
      </c>
      <c r="I96" s="12" t="s">
        <v>217</v>
      </c>
      <c r="J96" s="12" t="s">
        <v>217</v>
      </c>
      <c r="K96" s="44" t="s">
        <v>732</v>
      </c>
      <c r="L96" s="9" t="str">
        <f t="shared" si="19"/>
        <v>No</v>
      </c>
    </row>
    <row r="97" spans="1:12" x14ac:dyDescent="0.2">
      <c r="A97" s="2" t="s">
        <v>1177</v>
      </c>
      <c r="B97" s="34" t="s">
        <v>217</v>
      </c>
      <c r="C97" s="46" t="s">
        <v>217</v>
      </c>
      <c r="D97" s="43" t="str">
        <f t="shared" si="20"/>
        <v>N/A</v>
      </c>
      <c r="E97" s="46" t="s">
        <v>217</v>
      </c>
      <c r="F97" s="43" t="str">
        <f t="shared" si="21"/>
        <v>N/A</v>
      </c>
      <c r="G97" s="46">
        <v>0</v>
      </c>
      <c r="H97" s="43" t="str">
        <f t="shared" si="22"/>
        <v>N/A</v>
      </c>
      <c r="I97" s="12" t="s">
        <v>217</v>
      </c>
      <c r="J97" s="12" t="s">
        <v>217</v>
      </c>
      <c r="K97" s="44" t="s">
        <v>732</v>
      </c>
      <c r="L97" s="9" t="str">
        <f t="shared" si="19"/>
        <v>No</v>
      </c>
    </row>
    <row r="98" spans="1:12" x14ac:dyDescent="0.2">
      <c r="A98" s="2" t="s">
        <v>520</v>
      </c>
      <c r="B98" s="34" t="s">
        <v>217</v>
      </c>
      <c r="C98" s="46" t="s">
        <v>217</v>
      </c>
      <c r="D98" s="43" t="str">
        <f t="shared" si="20"/>
        <v>N/A</v>
      </c>
      <c r="E98" s="35" t="s">
        <v>217</v>
      </c>
      <c r="F98" s="43" t="str">
        <f t="shared" si="21"/>
        <v>N/A</v>
      </c>
      <c r="G98" s="35">
        <v>0</v>
      </c>
      <c r="H98" s="43" t="str">
        <f t="shared" si="22"/>
        <v>N/A</v>
      </c>
      <c r="I98" s="12" t="s">
        <v>217</v>
      </c>
      <c r="J98" s="12" t="s">
        <v>217</v>
      </c>
      <c r="K98" s="44" t="s">
        <v>732</v>
      </c>
      <c r="L98" s="9" t="str">
        <f t="shared" si="19"/>
        <v>No</v>
      </c>
    </row>
    <row r="99" spans="1:12" x14ac:dyDescent="0.2">
      <c r="A99" s="2" t="s">
        <v>1178</v>
      </c>
      <c r="B99" s="34" t="s">
        <v>217</v>
      </c>
      <c r="C99" s="46" t="s">
        <v>217</v>
      </c>
      <c r="D99" s="43" t="str">
        <f t="shared" si="20"/>
        <v>N/A</v>
      </c>
      <c r="E99" s="46" t="s">
        <v>217</v>
      </c>
      <c r="F99" s="43" t="str">
        <f t="shared" si="21"/>
        <v>N/A</v>
      </c>
      <c r="G99" s="46" t="s">
        <v>1743</v>
      </c>
      <c r="H99" s="43" t="str">
        <f t="shared" si="22"/>
        <v>N/A</v>
      </c>
      <c r="I99" s="12" t="s">
        <v>217</v>
      </c>
      <c r="J99" s="12" t="s">
        <v>217</v>
      </c>
      <c r="K99" s="44" t="s">
        <v>732</v>
      </c>
      <c r="L99" s="9" t="str">
        <f t="shared" si="19"/>
        <v>No</v>
      </c>
    </row>
    <row r="100" spans="1:12" ht="25.5" x14ac:dyDescent="0.2">
      <c r="A100" s="2" t="s">
        <v>1179</v>
      </c>
      <c r="B100" s="34" t="s">
        <v>217</v>
      </c>
      <c r="C100" s="46" t="s">
        <v>217</v>
      </c>
      <c r="D100" s="43" t="str">
        <f t="shared" si="20"/>
        <v>N/A</v>
      </c>
      <c r="E100" s="46" t="s">
        <v>217</v>
      </c>
      <c r="F100" s="43" t="str">
        <f t="shared" si="21"/>
        <v>N/A</v>
      </c>
      <c r="G100" s="46">
        <v>0</v>
      </c>
      <c r="H100" s="43" t="str">
        <f t="shared" si="22"/>
        <v>N/A</v>
      </c>
      <c r="I100" s="12" t="s">
        <v>217</v>
      </c>
      <c r="J100" s="12" t="s">
        <v>217</v>
      </c>
      <c r="K100" s="44" t="s">
        <v>732</v>
      </c>
      <c r="L100" s="9" t="str">
        <f t="shared" si="19"/>
        <v>No</v>
      </c>
    </row>
    <row r="101" spans="1:12" x14ac:dyDescent="0.2">
      <c r="A101" s="2" t="s">
        <v>521</v>
      </c>
      <c r="B101" s="34" t="s">
        <v>217</v>
      </c>
      <c r="C101" s="46" t="s">
        <v>217</v>
      </c>
      <c r="D101" s="43" t="str">
        <f t="shared" si="20"/>
        <v>N/A</v>
      </c>
      <c r="E101" s="35" t="s">
        <v>217</v>
      </c>
      <c r="F101" s="43" t="str">
        <f t="shared" si="21"/>
        <v>N/A</v>
      </c>
      <c r="G101" s="35">
        <v>0</v>
      </c>
      <c r="H101" s="43" t="str">
        <f t="shared" si="22"/>
        <v>N/A</v>
      </c>
      <c r="I101" s="12" t="s">
        <v>217</v>
      </c>
      <c r="J101" s="12" t="s">
        <v>217</v>
      </c>
      <c r="K101" s="44" t="s">
        <v>732</v>
      </c>
      <c r="L101" s="9" t="str">
        <f t="shared" si="19"/>
        <v>No</v>
      </c>
    </row>
    <row r="102" spans="1:12" ht="25.5" x14ac:dyDescent="0.2">
      <c r="A102" s="2" t="s">
        <v>1180</v>
      </c>
      <c r="B102" s="34" t="s">
        <v>217</v>
      </c>
      <c r="C102" s="46" t="s">
        <v>217</v>
      </c>
      <c r="D102" s="43" t="str">
        <f t="shared" si="20"/>
        <v>N/A</v>
      </c>
      <c r="E102" s="46" t="s">
        <v>217</v>
      </c>
      <c r="F102" s="43" t="str">
        <f t="shared" si="21"/>
        <v>N/A</v>
      </c>
      <c r="G102" s="46" t="s">
        <v>1743</v>
      </c>
      <c r="H102" s="43" t="str">
        <f t="shared" si="22"/>
        <v>N/A</v>
      </c>
      <c r="I102" s="12" t="s">
        <v>217</v>
      </c>
      <c r="J102" s="12" t="s">
        <v>217</v>
      </c>
      <c r="K102" s="44" t="s">
        <v>732</v>
      </c>
      <c r="L102" s="9" t="str">
        <f t="shared" si="19"/>
        <v>No</v>
      </c>
    </row>
    <row r="103" spans="1:12" ht="25.5" x14ac:dyDescent="0.2">
      <c r="A103" s="62" t="s">
        <v>1181</v>
      </c>
      <c r="B103" s="34" t="s">
        <v>217</v>
      </c>
      <c r="C103" s="46" t="s">
        <v>217</v>
      </c>
      <c r="D103" s="43" t="str">
        <f t="shared" si="20"/>
        <v>N/A</v>
      </c>
      <c r="E103" s="46" t="s">
        <v>217</v>
      </c>
      <c r="F103" s="43" t="str">
        <f t="shared" si="21"/>
        <v>N/A</v>
      </c>
      <c r="G103" s="46">
        <v>0</v>
      </c>
      <c r="H103" s="43" t="str">
        <f t="shared" si="22"/>
        <v>N/A</v>
      </c>
      <c r="I103" s="12" t="s">
        <v>217</v>
      </c>
      <c r="J103" s="12" t="s">
        <v>217</v>
      </c>
      <c r="K103" s="44" t="s">
        <v>732</v>
      </c>
      <c r="L103" s="9" t="str">
        <f t="shared" si="19"/>
        <v>No</v>
      </c>
    </row>
    <row r="104" spans="1:12" ht="25.5" x14ac:dyDescent="0.2">
      <c r="A104" s="2" t="s">
        <v>522</v>
      </c>
      <c r="B104" s="34" t="s">
        <v>217</v>
      </c>
      <c r="C104" s="46" t="s">
        <v>217</v>
      </c>
      <c r="D104" s="43" t="str">
        <f t="shared" si="20"/>
        <v>N/A</v>
      </c>
      <c r="E104" s="35" t="s">
        <v>217</v>
      </c>
      <c r="F104" s="43" t="str">
        <f t="shared" si="21"/>
        <v>N/A</v>
      </c>
      <c r="G104" s="35">
        <v>0</v>
      </c>
      <c r="H104" s="43" t="str">
        <f t="shared" si="22"/>
        <v>N/A</v>
      </c>
      <c r="I104" s="12" t="s">
        <v>217</v>
      </c>
      <c r="J104" s="12" t="s">
        <v>217</v>
      </c>
      <c r="K104" s="44" t="s">
        <v>732</v>
      </c>
      <c r="L104" s="9" t="str">
        <f t="shared" si="19"/>
        <v>No</v>
      </c>
    </row>
    <row r="105" spans="1:12" ht="25.5" x14ac:dyDescent="0.2">
      <c r="A105" s="2" t="s">
        <v>1182</v>
      </c>
      <c r="B105" s="34" t="s">
        <v>217</v>
      </c>
      <c r="C105" s="46" t="s">
        <v>217</v>
      </c>
      <c r="D105" s="43" t="str">
        <f t="shared" si="20"/>
        <v>N/A</v>
      </c>
      <c r="E105" s="46" t="s">
        <v>217</v>
      </c>
      <c r="F105" s="43" t="str">
        <f t="shared" si="21"/>
        <v>N/A</v>
      </c>
      <c r="G105" s="46" t="s">
        <v>1743</v>
      </c>
      <c r="H105" s="43" t="str">
        <f t="shared" si="22"/>
        <v>N/A</v>
      </c>
      <c r="I105" s="12" t="s">
        <v>217</v>
      </c>
      <c r="J105" s="12" t="s">
        <v>217</v>
      </c>
      <c r="K105" s="44" t="s">
        <v>732</v>
      </c>
      <c r="L105" s="9" t="str">
        <f t="shared" si="19"/>
        <v>No</v>
      </c>
    </row>
    <row r="106" spans="1:12" ht="25.5" x14ac:dyDescent="0.2">
      <c r="A106" s="2" t="s">
        <v>1183</v>
      </c>
      <c r="B106" s="34" t="s">
        <v>217</v>
      </c>
      <c r="C106" s="46" t="s">
        <v>217</v>
      </c>
      <c r="D106" s="43" t="str">
        <f t="shared" si="20"/>
        <v>N/A</v>
      </c>
      <c r="E106" s="46" t="s">
        <v>217</v>
      </c>
      <c r="F106" s="43" t="str">
        <f t="shared" si="21"/>
        <v>N/A</v>
      </c>
      <c r="G106" s="46">
        <v>13159423</v>
      </c>
      <c r="H106" s="43" t="str">
        <f t="shared" si="22"/>
        <v>N/A</v>
      </c>
      <c r="I106" s="12" t="s">
        <v>217</v>
      </c>
      <c r="J106" s="12" t="s">
        <v>217</v>
      </c>
      <c r="K106" s="44" t="s">
        <v>732</v>
      </c>
      <c r="L106" s="9" t="str">
        <f t="shared" si="19"/>
        <v>No</v>
      </c>
    </row>
    <row r="107" spans="1:12" x14ac:dyDescent="0.2">
      <c r="A107" s="2" t="s">
        <v>523</v>
      </c>
      <c r="B107" s="34" t="s">
        <v>217</v>
      </c>
      <c r="C107" s="46" t="s">
        <v>217</v>
      </c>
      <c r="D107" s="43" t="str">
        <f t="shared" si="20"/>
        <v>N/A</v>
      </c>
      <c r="E107" s="35" t="s">
        <v>217</v>
      </c>
      <c r="F107" s="43" t="str">
        <f t="shared" si="21"/>
        <v>N/A</v>
      </c>
      <c r="G107" s="35">
        <v>1003</v>
      </c>
      <c r="H107" s="43" t="str">
        <f t="shared" si="22"/>
        <v>N/A</v>
      </c>
      <c r="I107" s="12" t="s">
        <v>217</v>
      </c>
      <c r="J107" s="12" t="s">
        <v>217</v>
      </c>
      <c r="K107" s="44" t="s">
        <v>732</v>
      </c>
      <c r="L107" s="9" t="str">
        <f t="shared" si="19"/>
        <v>No</v>
      </c>
    </row>
    <row r="108" spans="1:12" ht="25.5" x14ac:dyDescent="0.2">
      <c r="A108" s="2" t="s">
        <v>1184</v>
      </c>
      <c r="B108" s="34" t="s">
        <v>217</v>
      </c>
      <c r="C108" s="46" t="s">
        <v>217</v>
      </c>
      <c r="D108" s="43" t="str">
        <f t="shared" si="20"/>
        <v>N/A</v>
      </c>
      <c r="E108" s="46" t="s">
        <v>217</v>
      </c>
      <c r="F108" s="43" t="str">
        <f t="shared" si="21"/>
        <v>N/A</v>
      </c>
      <c r="G108" s="46">
        <v>13120.062812</v>
      </c>
      <c r="H108" s="43" t="str">
        <f t="shared" si="22"/>
        <v>N/A</v>
      </c>
      <c r="I108" s="12" t="s">
        <v>217</v>
      </c>
      <c r="J108" s="12" t="s">
        <v>217</v>
      </c>
      <c r="K108" s="44" t="s">
        <v>732</v>
      </c>
      <c r="L108" s="9" t="str">
        <f t="shared" si="19"/>
        <v>No</v>
      </c>
    </row>
    <row r="109" spans="1:12" ht="25.5" x14ac:dyDescent="0.2">
      <c r="A109" s="2" t="s">
        <v>1185</v>
      </c>
      <c r="B109" s="34" t="s">
        <v>217</v>
      </c>
      <c r="C109" s="46" t="s">
        <v>217</v>
      </c>
      <c r="D109" s="43" t="str">
        <f t="shared" si="20"/>
        <v>N/A</v>
      </c>
      <c r="E109" s="46" t="s">
        <v>217</v>
      </c>
      <c r="F109" s="43" t="str">
        <f t="shared" si="21"/>
        <v>N/A</v>
      </c>
      <c r="G109" s="46">
        <v>607198</v>
      </c>
      <c r="H109" s="43" t="str">
        <f t="shared" si="22"/>
        <v>N/A</v>
      </c>
      <c r="I109" s="12" t="s">
        <v>217</v>
      </c>
      <c r="J109" s="12" t="s">
        <v>217</v>
      </c>
      <c r="K109" s="44" t="s">
        <v>732</v>
      </c>
      <c r="L109" s="9" t="str">
        <f t="shared" si="19"/>
        <v>No</v>
      </c>
    </row>
    <row r="110" spans="1:12" x14ac:dyDescent="0.2">
      <c r="A110" s="2" t="s">
        <v>524</v>
      </c>
      <c r="B110" s="34" t="s">
        <v>217</v>
      </c>
      <c r="C110" s="46" t="s">
        <v>217</v>
      </c>
      <c r="D110" s="43" t="str">
        <f t="shared" si="20"/>
        <v>N/A</v>
      </c>
      <c r="E110" s="35" t="s">
        <v>217</v>
      </c>
      <c r="F110" s="43" t="str">
        <f t="shared" si="21"/>
        <v>N/A</v>
      </c>
      <c r="G110" s="35">
        <v>217</v>
      </c>
      <c r="H110" s="43" t="str">
        <f t="shared" si="22"/>
        <v>N/A</v>
      </c>
      <c r="I110" s="12" t="s">
        <v>217</v>
      </c>
      <c r="J110" s="12" t="s">
        <v>217</v>
      </c>
      <c r="K110" s="44" t="s">
        <v>732</v>
      </c>
      <c r="L110" s="9" t="str">
        <f t="shared" si="19"/>
        <v>No</v>
      </c>
    </row>
    <row r="111" spans="1:12" ht="25.5" x14ac:dyDescent="0.2">
      <c r="A111" s="2" t="s">
        <v>1186</v>
      </c>
      <c r="B111" s="34" t="s">
        <v>217</v>
      </c>
      <c r="C111" s="46" t="s">
        <v>217</v>
      </c>
      <c r="D111" s="43" t="str">
        <f t="shared" si="20"/>
        <v>N/A</v>
      </c>
      <c r="E111" s="46" t="s">
        <v>217</v>
      </c>
      <c r="F111" s="43" t="str">
        <f t="shared" si="21"/>
        <v>N/A</v>
      </c>
      <c r="G111" s="46">
        <v>2798.1474653999999</v>
      </c>
      <c r="H111" s="43" t="str">
        <f t="shared" si="22"/>
        <v>N/A</v>
      </c>
      <c r="I111" s="12" t="s">
        <v>217</v>
      </c>
      <c r="J111" s="12" t="s">
        <v>217</v>
      </c>
      <c r="K111" s="44" t="s">
        <v>732</v>
      </c>
      <c r="L111" s="9" t="str">
        <f t="shared" si="19"/>
        <v>No</v>
      </c>
    </row>
    <row r="112" spans="1:12" ht="25.5" x14ac:dyDescent="0.2">
      <c r="A112" s="2" t="s">
        <v>1187</v>
      </c>
      <c r="B112" s="34" t="s">
        <v>217</v>
      </c>
      <c r="C112" s="46" t="s">
        <v>217</v>
      </c>
      <c r="D112" s="43" t="str">
        <f t="shared" si="20"/>
        <v>N/A</v>
      </c>
      <c r="E112" s="46" t="s">
        <v>217</v>
      </c>
      <c r="F112" s="43" t="str">
        <f t="shared" si="21"/>
        <v>N/A</v>
      </c>
      <c r="G112" s="46">
        <v>23678</v>
      </c>
      <c r="H112" s="43" t="str">
        <f t="shared" si="22"/>
        <v>N/A</v>
      </c>
      <c r="I112" s="12" t="s">
        <v>217</v>
      </c>
      <c r="J112" s="12" t="s">
        <v>217</v>
      </c>
      <c r="K112" s="44" t="s">
        <v>732</v>
      </c>
      <c r="L112" s="9" t="str">
        <f t="shared" si="19"/>
        <v>No</v>
      </c>
    </row>
    <row r="113" spans="1:12" ht="25.5" x14ac:dyDescent="0.2">
      <c r="A113" s="2" t="s">
        <v>525</v>
      </c>
      <c r="B113" s="34" t="s">
        <v>217</v>
      </c>
      <c r="C113" s="46" t="s">
        <v>217</v>
      </c>
      <c r="D113" s="43" t="str">
        <f t="shared" si="20"/>
        <v>N/A</v>
      </c>
      <c r="E113" s="35" t="s">
        <v>217</v>
      </c>
      <c r="F113" s="43" t="str">
        <f t="shared" si="21"/>
        <v>N/A</v>
      </c>
      <c r="G113" s="35">
        <v>23</v>
      </c>
      <c r="H113" s="43" t="str">
        <f t="shared" si="22"/>
        <v>N/A</v>
      </c>
      <c r="I113" s="12" t="s">
        <v>217</v>
      </c>
      <c r="J113" s="12" t="s">
        <v>217</v>
      </c>
      <c r="K113" s="44" t="s">
        <v>732</v>
      </c>
      <c r="L113" s="9" t="str">
        <f t="shared" si="19"/>
        <v>No</v>
      </c>
    </row>
    <row r="114" spans="1:12" ht="25.5" x14ac:dyDescent="0.2">
      <c r="A114" s="2" t="s">
        <v>1188</v>
      </c>
      <c r="B114" s="34" t="s">
        <v>217</v>
      </c>
      <c r="C114" s="46" t="s">
        <v>217</v>
      </c>
      <c r="D114" s="43" t="str">
        <f t="shared" si="20"/>
        <v>N/A</v>
      </c>
      <c r="E114" s="46" t="s">
        <v>217</v>
      </c>
      <c r="F114" s="43" t="str">
        <f t="shared" si="21"/>
        <v>N/A</v>
      </c>
      <c r="G114" s="46">
        <v>1029.4782608999999</v>
      </c>
      <c r="H114" s="43" t="str">
        <f t="shared" si="22"/>
        <v>N/A</v>
      </c>
      <c r="I114" s="12" t="s">
        <v>217</v>
      </c>
      <c r="J114" s="12" t="s">
        <v>217</v>
      </c>
      <c r="K114" s="44" t="s">
        <v>732</v>
      </c>
      <c r="L114" s="9" t="str">
        <f t="shared" si="19"/>
        <v>No</v>
      </c>
    </row>
    <row r="115" spans="1:12" ht="25.5" x14ac:dyDescent="0.2">
      <c r="A115" s="2" t="s">
        <v>1189</v>
      </c>
      <c r="B115" s="34" t="s">
        <v>217</v>
      </c>
      <c r="C115" s="46" t="s">
        <v>217</v>
      </c>
      <c r="D115" s="43" t="str">
        <f t="shared" ref="D115:D146" si="23">IF($B115="N/A","N/A",IF(C115&gt;10,"No",IF(C115&lt;-10,"No","Yes")))</f>
        <v>N/A</v>
      </c>
      <c r="E115" s="46" t="s">
        <v>217</v>
      </c>
      <c r="F115" s="43" t="str">
        <f t="shared" ref="F115:F146" si="24">IF($B115="N/A","N/A",IF(E115&gt;10,"No",IF(E115&lt;-10,"No","Yes")))</f>
        <v>N/A</v>
      </c>
      <c r="G115" s="46">
        <v>3075030</v>
      </c>
      <c r="H115" s="43" t="str">
        <f t="shared" ref="H115:H146" si="25">IF($B115="N/A","N/A",IF(G115&gt;10,"No",IF(G115&lt;-10,"No","Yes")))</f>
        <v>N/A</v>
      </c>
      <c r="I115" s="12" t="s">
        <v>217</v>
      </c>
      <c r="J115" s="12" t="s">
        <v>217</v>
      </c>
      <c r="K115" s="44" t="s">
        <v>732</v>
      </c>
      <c r="L115" s="9" t="str">
        <f t="shared" si="19"/>
        <v>No</v>
      </c>
    </row>
    <row r="116" spans="1:12" ht="25.5" x14ac:dyDescent="0.2">
      <c r="A116" s="2" t="s">
        <v>526</v>
      </c>
      <c r="B116" s="34" t="s">
        <v>217</v>
      </c>
      <c r="C116" s="46" t="s">
        <v>217</v>
      </c>
      <c r="D116" s="43" t="str">
        <f t="shared" si="23"/>
        <v>N/A</v>
      </c>
      <c r="E116" s="35" t="s">
        <v>217</v>
      </c>
      <c r="F116" s="43" t="str">
        <f t="shared" si="24"/>
        <v>N/A</v>
      </c>
      <c r="G116" s="35">
        <v>632</v>
      </c>
      <c r="H116" s="43" t="str">
        <f t="shared" si="25"/>
        <v>N/A</v>
      </c>
      <c r="I116" s="12" t="s">
        <v>217</v>
      </c>
      <c r="J116" s="12" t="s">
        <v>217</v>
      </c>
      <c r="K116" s="44" t="s">
        <v>732</v>
      </c>
      <c r="L116" s="9" t="str">
        <f t="shared" si="19"/>
        <v>No</v>
      </c>
    </row>
    <row r="117" spans="1:12" ht="25.5" x14ac:dyDescent="0.2">
      <c r="A117" s="2" t="s">
        <v>1190</v>
      </c>
      <c r="B117" s="34" t="s">
        <v>217</v>
      </c>
      <c r="C117" s="46" t="s">
        <v>217</v>
      </c>
      <c r="D117" s="43" t="str">
        <f t="shared" si="23"/>
        <v>N/A</v>
      </c>
      <c r="E117" s="46" t="s">
        <v>217</v>
      </c>
      <c r="F117" s="43" t="str">
        <f t="shared" si="24"/>
        <v>N/A</v>
      </c>
      <c r="G117" s="46">
        <v>4865.5537974999997</v>
      </c>
      <c r="H117" s="43" t="str">
        <f t="shared" si="25"/>
        <v>N/A</v>
      </c>
      <c r="I117" s="12" t="s">
        <v>217</v>
      </c>
      <c r="J117" s="12" t="s">
        <v>217</v>
      </c>
      <c r="K117" s="44" t="s">
        <v>732</v>
      </c>
      <c r="L117" s="9" t="str">
        <f t="shared" si="19"/>
        <v>No</v>
      </c>
    </row>
    <row r="118" spans="1:12" ht="25.5" x14ac:dyDescent="0.2">
      <c r="A118" s="2" t="s">
        <v>1191</v>
      </c>
      <c r="B118" s="34" t="s">
        <v>217</v>
      </c>
      <c r="C118" s="46" t="s">
        <v>217</v>
      </c>
      <c r="D118" s="43" t="str">
        <f t="shared" si="23"/>
        <v>N/A</v>
      </c>
      <c r="E118" s="46" t="s">
        <v>217</v>
      </c>
      <c r="F118" s="43" t="str">
        <f t="shared" si="24"/>
        <v>N/A</v>
      </c>
      <c r="G118" s="46">
        <v>0</v>
      </c>
      <c r="H118" s="43" t="str">
        <f t="shared" si="25"/>
        <v>N/A</v>
      </c>
      <c r="I118" s="12" t="s">
        <v>217</v>
      </c>
      <c r="J118" s="12" t="s">
        <v>217</v>
      </c>
      <c r="K118" s="44" t="s">
        <v>732</v>
      </c>
      <c r="L118" s="9" t="str">
        <f t="shared" si="19"/>
        <v>No</v>
      </c>
    </row>
    <row r="119" spans="1:12" ht="25.5" x14ac:dyDescent="0.2">
      <c r="A119" s="2" t="s">
        <v>527</v>
      </c>
      <c r="B119" s="34" t="s">
        <v>217</v>
      </c>
      <c r="C119" s="46" t="s">
        <v>217</v>
      </c>
      <c r="D119" s="43" t="str">
        <f t="shared" si="23"/>
        <v>N/A</v>
      </c>
      <c r="E119" s="35" t="s">
        <v>217</v>
      </c>
      <c r="F119" s="43" t="str">
        <f t="shared" si="24"/>
        <v>N/A</v>
      </c>
      <c r="G119" s="35">
        <v>0</v>
      </c>
      <c r="H119" s="43" t="str">
        <f t="shared" si="25"/>
        <v>N/A</v>
      </c>
      <c r="I119" s="12" t="s">
        <v>217</v>
      </c>
      <c r="J119" s="12" t="s">
        <v>217</v>
      </c>
      <c r="K119" s="44" t="s">
        <v>732</v>
      </c>
      <c r="L119" s="9" t="str">
        <f t="shared" si="19"/>
        <v>No</v>
      </c>
    </row>
    <row r="120" spans="1:12" ht="25.5" x14ac:dyDescent="0.2">
      <c r="A120" s="2" t="s">
        <v>1192</v>
      </c>
      <c r="B120" s="34" t="s">
        <v>217</v>
      </c>
      <c r="C120" s="46" t="s">
        <v>217</v>
      </c>
      <c r="D120" s="43" t="str">
        <f t="shared" si="23"/>
        <v>N/A</v>
      </c>
      <c r="E120" s="46" t="s">
        <v>217</v>
      </c>
      <c r="F120" s="43" t="str">
        <f t="shared" si="24"/>
        <v>N/A</v>
      </c>
      <c r="G120" s="46" t="s">
        <v>1743</v>
      </c>
      <c r="H120" s="43" t="str">
        <f t="shared" si="25"/>
        <v>N/A</v>
      </c>
      <c r="I120" s="12" t="s">
        <v>217</v>
      </c>
      <c r="J120" s="12" t="s">
        <v>217</v>
      </c>
      <c r="K120" s="44" t="s">
        <v>732</v>
      </c>
      <c r="L120" s="9" t="str">
        <f t="shared" si="19"/>
        <v>No</v>
      </c>
    </row>
    <row r="121" spans="1:12" ht="25.5" x14ac:dyDescent="0.2">
      <c r="A121" s="2" t="s">
        <v>1193</v>
      </c>
      <c r="B121" s="34" t="s">
        <v>217</v>
      </c>
      <c r="C121" s="46" t="s">
        <v>217</v>
      </c>
      <c r="D121" s="43" t="str">
        <f t="shared" si="23"/>
        <v>N/A</v>
      </c>
      <c r="E121" s="46" t="s">
        <v>217</v>
      </c>
      <c r="F121" s="43" t="str">
        <f t="shared" si="24"/>
        <v>N/A</v>
      </c>
      <c r="G121" s="46">
        <v>0</v>
      </c>
      <c r="H121" s="43" t="str">
        <f t="shared" si="25"/>
        <v>N/A</v>
      </c>
      <c r="I121" s="12" t="s">
        <v>217</v>
      </c>
      <c r="J121" s="12" t="s">
        <v>217</v>
      </c>
      <c r="K121" s="44" t="s">
        <v>732</v>
      </c>
      <c r="L121" s="9" t="str">
        <f t="shared" si="19"/>
        <v>No</v>
      </c>
    </row>
    <row r="122" spans="1:12" x14ac:dyDescent="0.2">
      <c r="A122" s="2" t="s">
        <v>528</v>
      </c>
      <c r="B122" s="34" t="s">
        <v>217</v>
      </c>
      <c r="C122" s="46" t="s">
        <v>217</v>
      </c>
      <c r="D122" s="43" t="str">
        <f t="shared" si="23"/>
        <v>N/A</v>
      </c>
      <c r="E122" s="35" t="s">
        <v>217</v>
      </c>
      <c r="F122" s="43" t="str">
        <f t="shared" si="24"/>
        <v>N/A</v>
      </c>
      <c r="G122" s="35">
        <v>0</v>
      </c>
      <c r="H122" s="43" t="str">
        <f t="shared" si="25"/>
        <v>N/A</v>
      </c>
      <c r="I122" s="12" t="s">
        <v>217</v>
      </c>
      <c r="J122" s="12" t="s">
        <v>217</v>
      </c>
      <c r="K122" s="44" t="s">
        <v>732</v>
      </c>
      <c r="L122" s="9" t="str">
        <f t="shared" si="19"/>
        <v>No</v>
      </c>
    </row>
    <row r="123" spans="1:12" ht="25.5" x14ac:dyDescent="0.2">
      <c r="A123" s="2" t="s">
        <v>1194</v>
      </c>
      <c r="B123" s="34" t="s">
        <v>217</v>
      </c>
      <c r="C123" s="46" t="s">
        <v>217</v>
      </c>
      <c r="D123" s="43" t="str">
        <f t="shared" si="23"/>
        <v>N/A</v>
      </c>
      <c r="E123" s="46" t="s">
        <v>217</v>
      </c>
      <c r="F123" s="43" t="str">
        <f t="shared" si="24"/>
        <v>N/A</v>
      </c>
      <c r="G123" s="46" t="s">
        <v>1743</v>
      </c>
      <c r="H123" s="43" t="str">
        <f t="shared" si="25"/>
        <v>N/A</v>
      </c>
      <c r="I123" s="12" t="s">
        <v>217</v>
      </c>
      <c r="J123" s="12" t="s">
        <v>217</v>
      </c>
      <c r="K123" s="44" t="s">
        <v>732</v>
      </c>
      <c r="L123" s="9" t="str">
        <f t="shared" si="19"/>
        <v>No</v>
      </c>
    </row>
    <row r="124" spans="1:12" ht="25.5" x14ac:dyDescent="0.2">
      <c r="A124" s="2" t="s">
        <v>1195</v>
      </c>
      <c r="B124" s="34" t="s">
        <v>217</v>
      </c>
      <c r="C124" s="46" t="s">
        <v>217</v>
      </c>
      <c r="D124" s="43" t="str">
        <f t="shared" si="23"/>
        <v>N/A</v>
      </c>
      <c r="E124" s="46" t="s">
        <v>217</v>
      </c>
      <c r="F124" s="43" t="str">
        <f t="shared" si="24"/>
        <v>N/A</v>
      </c>
      <c r="G124" s="46">
        <v>236699</v>
      </c>
      <c r="H124" s="43" t="str">
        <f t="shared" si="25"/>
        <v>N/A</v>
      </c>
      <c r="I124" s="12" t="s">
        <v>217</v>
      </c>
      <c r="J124" s="12" t="s">
        <v>217</v>
      </c>
      <c r="K124" s="44" t="s">
        <v>732</v>
      </c>
      <c r="L124" s="9" t="str">
        <f t="shared" si="19"/>
        <v>No</v>
      </c>
    </row>
    <row r="125" spans="1:12" ht="25.5" x14ac:dyDescent="0.2">
      <c r="A125" s="2" t="s">
        <v>529</v>
      </c>
      <c r="B125" s="34" t="s">
        <v>217</v>
      </c>
      <c r="C125" s="46" t="s">
        <v>217</v>
      </c>
      <c r="D125" s="43" t="str">
        <f t="shared" si="23"/>
        <v>N/A</v>
      </c>
      <c r="E125" s="35" t="s">
        <v>217</v>
      </c>
      <c r="F125" s="43" t="str">
        <f t="shared" si="24"/>
        <v>N/A</v>
      </c>
      <c r="G125" s="35">
        <v>809</v>
      </c>
      <c r="H125" s="43" t="str">
        <f t="shared" si="25"/>
        <v>N/A</v>
      </c>
      <c r="I125" s="12" t="s">
        <v>217</v>
      </c>
      <c r="J125" s="12" t="s">
        <v>217</v>
      </c>
      <c r="K125" s="44" t="s">
        <v>732</v>
      </c>
      <c r="L125" s="9" t="str">
        <f t="shared" si="19"/>
        <v>No</v>
      </c>
    </row>
    <row r="126" spans="1:12" ht="25.5" x14ac:dyDescent="0.2">
      <c r="A126" s="2" t="s">
        <v>1196</v>
      </c>
      <c r="B126" s="34" t="s">
        <v>217</v>
      </c>
      <c r="C126" s="46" t="s">
        <v>217</v>
      </c>
      <c r="D126" s="43" t="str">
        <f t="shared" si="23"/>
        <v>N/A</v>
      </c>
      <c r="E126" s="46" t="s">
        <v>217</v>
      </c>
      <c r="F126" s="43" t="str">
        <f t="shared" si="24"/>
        <v>N/A</v>
      </c>
      <c r="G126" s="46">
        <v>292.58220025000003</v>
      </c>
      <c r="H126" s="43" t="str">
        <f t="shared" si="25"/>
        <v>N/A</v>
      </c>
      <c r="I126" s="12" t="s">
        <v>217</v>
      </c>
      <c r="J126" s="12" t="s">
        <v>217</v>
      </c>
      <c r="K126" s="44" t="s">
        <v>732</v>
      </c>
      <c r="L126" s="9" t="str">
        <f t="shared" si="19"/>
        <v>No</v>
      </c>
    </row>
    <row r="127" spans="1:12" ht="25.5" x14ac:dyDescent="0.2">
      <c r="A127" s="2" t="s">
        <v>1197</v>
      </c>
      <c r="B127" s="34" t="s">
        <v>217</v>
      </c>
      <c r="C127" s="46" t="s">
        <v>217</v>
      </c>
      <c r="D127" s="43" t="str">
        <f t="shared" si="23"/>
        <v>N/A</v>
      </c>
      <c r="E127" s="46" t="s">
        <v>217</v>
      </c>
      <c r="F127" s="43" t="str">
        <f t="shared" si="24"/>
        <v>N/A</v>
      </c>
      <c r="G127" s="46">
        <v>0</v>
      </c>
      <c r="H127" s="43" t="str">
        <f t="shared" si="25"/>
        <v>N/A</v>
      </c>
      <c r="I127" s="12" t="s">
        <v>217</v>
      </c>
      <c r="J127" s="12" t="s">
        <v>217</v>
      </c>
      <c r="K127" s="44" t="s">
        <v>732</v>
      </c>
      <c r="L127" s="9" t="str">
        <f t="shared" si="19"/>
        <v>No</v>
      </c>
    </row>
    <row r="128" spans="1:12" x14ac:dyDescent="0.2">
      <c r="A128" s="2" t="s">
        <v>530</v>
      </c>
      <c r="B128" s="34" t="s">
        <v>217</v>
      </c>
      <c r="C128" s="46" t="s">
        <v>217</v>
      </c>
      <c r="D128" s="43" t="str">
        <f t="shared" si="23"/>
        <v>N/A</v>
      </c>
      <c r="E128" s="35" t="s">
        <v>217</v>
      </c>
      <c r="F128" s="43" t="str">
        <f t="shared" si="24"/>
        <v>N/A</v>
      </c>
      <c r="G128" s="35">
        <v>0</v>
      </c>
      <c r="H128" s="43" t="str">
        <f t="shared" si="25"/>
        <v>N/A</v>
      </c>
      <c r="I128" s="12" t="s">
        <v>217</v>
      </c>
      <c r="J128" s="12" t="s">
        <v>217</v>
      </c>
      <c r="K128" s="44" t="s">
        <v>732</v>
      </c>
      <c r="L128" s="9" t="str">
        <f t="shared" si="19"/>
        <v>No</v>
      </c>
    </row>
    <row r="129" spans="1:12" ht="25.5" x14ac:dyDescent="0.2">
      <c r="A129" s="2" t="s">
        <v>1198</v>
      </c>
      <c r="B129" s="34" t="s">
        <v>217</v>
      </c>
      <c r="C129" s="46" t="s">
        <v>217</v>
      </c>
      <c r="D129" s="43" t="str">
        <f t="shared" si="23"/>
        <v>N/A</v>
      </c>
      <c r="E129" s="46" t="s">
        <v>217</v>
      </c>
      <c r="F129" s="43" t="str">
        <f t="shared" si="24"/>
        <v>N/A</v>
      </c>
      <c r="G129" s="46" t="s">
        <v>1743</v>
      </c>
      <c r="H129" s="43" t="str">
        <f t="shared" si="25"/>
        <v>N/A</v>
      </c>
      <c r="I129" s="12" t="s">
        <v>217</v>
      </c>
      <c r="J129" s="12" t="s">
        <v>217</v>
      </c>
      <c r="K129" s="44" t="s">
        <v>732</v>
      </c>
      <c r="L129" s="9" t="str">
        <f t="shared" si="19"/>
        <v>No</v>
      </c>
    </row>
    <row r="130" spans="1:12" ht="25.5" x14ac:dyDescent="0.2">
      <c r="A130" s="2" t="s">
        <v>1199</v>
      </c>
      <c r="B130" s="34" t="s">
        <v>217</v>
      </c>
      <c r="C130" s="46" t="s">
        <v>217</v>
      </c>
      <c r="D130" s="43" t="str">
        <f t="shared" si="23"/>
        <v>N/A</v>
      </c>
      <c r="E130" s="46" t="s">
        <v>217</v>
      </c>
      <c r="F130" s="43" t="str">
        <f t="shared" si="24"/>
        <v>N/A</v>
      </c>
      <c r="G130" s="46">
        <v>0</v>
      </c>
      <c r="H130" s="43" t="str">
        <f t="shared" si="25"/>
        <v>N/A</v>
      </c>
      <c r="I130" s="12" t="s">
        <v>217</v>
      </c>
      <c r="J130" s="12" t="s">
        <v>217</v>
      </c>
      <c r="K130" s="44" t="s">
        <v>732</v>
      </c>
      <c r="L130" s="9" t="str">
        <f t="shared" si="19"/>
        <v>No</v>
      </c>
    </row>
    <row r="131" spans="1:12" ht="25.5" x14ac:dyDescent="0.2">
      <c r="A131" s="2" t="s">
        <v>531</v>
      </c>
      <c r="B131" s="34" t="s">
        <v>217</v>
      </c>
      <c r="C131" s="46" t="s">
        <v>217</v>
      </c>
      <c r="D131" s="43" t="str">
        <f t="shared" si="23"/>
        <v>N/A</v>
      </c>
      <c r="E131" s="35" t="s">
        <v>217</v>
      </c>
      <c r="F131" s="43" t="str">
        <f t="shared" si="24"/>
        <v>N/A</v>
      </c>
      <c r="G131" s="35">
        <v>0</v>
      </c>
      <c r="H131" s="43" t="str">
        <f t="shared" si="25"/>
        <v>N/A</v>
      </c>
      <c r="I131" s="12" t="s">
        <v>217</v>
      </c>
      <c r="J131" s="12" t="s">
        <v>217</v>
      </c>
      <c r="K131" s="44" t="s">
        <v>732</v>
      </c>
      <c r="L131" s="9" t="str">
        <f t="shared" si="19"/>
        <v>No</v>
      </c>
    </row>
    <row r="132" spans="1:12" ht="25.5" x14ac:dyDescent="0.2">
      <c r="A132" s="2" t="s">
        <v>1200</v>
      </c>
      <c r="B132" s="34" t="s">
        <v>217</v>
      </c>
      <c r="C132" s="46" t="s">
        <v>217</v>
      </c>
      <c r="D132" s="43" t="str">
        <f t="shared" si="23"/>
        <v>N/A</v>
      </c>
      <c r="E132" s="46" t="s">
        <v>217</v>
      </c>
      <c r="F132" s="43" t="str">
        <f t="shared" si="24"/>
        <v>N/A</v>
      </c>
      <c r="G132" s="46" t="s">
        <v>1743</v>
      </c>
      <c r="H132" s="43" t="str">
        <f t="shared" si="25"/>
        <v>N/A</v>
      </c>
      <c r="I132" s="12" t="s">
        <v>217</v>
      </c>
      <c r="J132" s="12" t="s">
        <v>217</v>
      </c>
      <c r="K132" s="44" t="s">
        <v>732</v>
      </c>
      <c r="L132" s="9" t="str">
        <f t="shared" si="19"/>
        <v>No</v>
      </c>
    </row>
    <row r="133" spans="1:12" ht="25.5" x14ac:dyDescent="0.2">
      <c r="A133" s="2" t="s">
        <v>1201</v>
      </c>
      <c r="B133" s="34" t="s">
        <v>217</v>
      </c>
      <c r="C133" s="46" t="s">
        <v>217</v>
      </c>
      <c r="D133" s="43" t="str">
        <f t="shared" si="23"/>
        <v>N/A</v>
      </c>
      <c r="E133" s="46" t="s">
        <v>217</v>
      </c>
      <c r="F133" s="43" t="str">
        <f t="shared" si="24"/>
        <v>N/A</v>
      </c>
      <c r="G133" s="46">
        <v>716033</v>
      </c>
      <c r="H133" s="43" t="str">
        <f t="shared" si="25"/>
        <v>N/A</v>
      </c>
      <c r="I133" s="12" t="s">
        <v>217</v>
      </c>
      <c r="J133" s="12" t="s">
        <v>217</v>
      </c>
      <c r="K133" s="44" t="s">
        <v>732</v>
      </c>
      <c r="L133" s="9" t="str">
        <f t="shared" si="19"/>
        <v>No</v>
      </c>
    </row>
    <row r="134" spans="1:12" x14ac:dyDescent="0.2">
      <c r="A134" s="2" t="s">
        <v>532</v>
      </c>
      <c r="B134" s="34" t="s">
        <v>217</v>
      </c>
      <c r="C134" s="46" t="s">
        <v>217</v>
      </c>
      <c r="D134" s="43" t="str">
        <f t="shared" si="23"/>
        <v>N/A</v>
      </c>
      <c r="E134" s="35" t="s">
        <v>217</v>
      </c>
      <c r="F134" s="43" t="str">
        <f t="shared" si="24"/>
        <v>N/A</v>
      </c>
      <c r="G134" s="35">
        <v>58</v>
      </c>
      <c r="H134" s="43" t="str">
        <f t="shared" si="25"/>
        <v>N/A</v>
      </c>
      <c r="I134" s="12" t="s">
        <v>217</v>
      </c>
      <c r="J134" s="12" t="s">
        <v>217</v>
      </c>
      <c r="K134" s="44" t="s">
        <v>732</v>
      </c>
      <c r="L134" s="9" t="str">
        <f t="shared" si="19"/>
        <v>No</v>
      </c>
    </row>
    <row r="135" spans="1:12" ht="25.5" x14ac:dyDescent="0.2">
      <c r="A135" s="2" t="s">
        <v>1202</v>
      </c>
      <c r="B135" s="34" t="s">
        <v>217</v>
      </c>
      <c r="C135" s="46" t="s">
        <v>217</v>
      </c>
      <c r="D135" s="43" t="str">
        <f t="shared" si="23"/>
        <v>N/A</v>
      </c>
      <c r="E135" s="46" t="s">
        <v>217</v>
      </c>
      <c r="F135" s="43" t="str">
        <f t="shared" si="24"/>
        <v>N/A</v>
      </c>
      <c r="G135" s="46">
        <v>12345.396552</v>
      </c>
      <c r="H135" s="43" t="str">
        <f t="shared" si="25"/>
        <v>N/A</v>
      </c>
      <c r="I135" s="12" t="s">
        <v>217</v>
      </c>
      <c r="J135" s="12" t="s">
        <v>217</v>
      </c>
      <c r="K135" s="44" t="s">
        <v>732</v>
      </c>
      <c r="L135" s="9" t="str">
        <f t="shared" si="19"/>
        <v>No</v>
      </c>
    </row>
    <row r="136" spans="1:12" x14ac:dyDescent="0.2">
      <c r="A136" s="2" t="s">
        <v>1203</v>
      </c>
      <c r="B136" s="34" t="s">
        <v>217</v>
      </c>
      <c r="C136" s="46" t="s">
        <v>217</v>
      </c>
      <c r="D136" s="43" t="str">
        <f t="shared" si="23"/>
        <v>N/A</v>
      </c>
      <c r="E136" s="46" t="s">
        <v>217</v>
      </c>
      <c r="F136" s="43" t="str">
        <f t="shared" si="24"/>
        <v>N/A</v>
      </c>
      <c r="G136" s="46">
        <v>1810707</v>
      </c>
      <c r="H136" s="43" t="str">
        <f t="shared" si="25"/>
        <v>N/A</v>
      </c>
      <c r="I136" s="12" t="s">
        <v>217</v>
      </c>
      <c r="J136" s="12" t="s">
        <v>217</v>
      </c>
      <c r="K136" s="44" t="s">
        <v>732</v>
      </c>
      <c r="L136" s="9" t="str">
        <f t="shared" si="19"/>
        <v>No</v>
      </c>
    </row>
    <row r="137" spans="1:12" x14ac:dyDescent="0.2">
      <c r="A137" s="2" t="s">
        <v>533</v>
      </c>
      <c r="B137" s="34" t="s">
        <v>217</v>
      </c>
      <c r="C137" s="46" t="s">
        <v>217</v>
      </c>
      <c r="D137" s="43" t="str">
        <f t="shared" si="23"/>
        <v>N/A</v>
      </c>
      <c r="E137" s="35" t="s">
        <v>217</v>
      </c>
      <c r="F137" s="43" t="str">
        <f t="shared" si="24"/>
        <v>N/A</v>
      </c>
      <c r="G137" s="35">
        <v>231</v>
      </c>
      <c r="H137" s="43" t="str">
        <f t="shared" si="25"/>
        <v>N/A</v>
      </c>
      <c r="I137" s="12" t="s">
        <v>217</v>
      </c>
      <c r="J137" s="12" t="s">
        <v>217</v>
      </c>
      <c r="K137" s="44" t="s">
        <v>732</v>
      </c>
      <c r="L137" s="9" t="str">
        <f t="shared" si="19"/>
        <v>No</v>
      </c>
    </row>
    <row r="138" spans="1:12" x14ac:dyDescent="0.2">
      <c r="A138" s="2" t="s">
        <v>1204</v>
      </c>
      <c r="B138" s="34" t="s">
        <v>217</v>
      </c>
      <c r="C138" s="46" t="s">
        <v>217</v>
      </c>
      <c r="D138" s="43" t="str">
        <f t="shared" si="23"/>
        <v>N/A</v>
      </c>
      <c r="E138" s="46" t="s">
        <v>217</v>
      </c>
      <c r="F138" s="43" t="str">
        <f t="shared" si="24"/>
        <v>N/A</v>
      </c>
      <c r="G138" s="46">
        <v>7838.5584416000002</v>
      </c>
      <c r="H138" s="43" t="str">
        <f t="shared" si="25"/>
        <v>N/A</v>
      </c>
      <c r="I138" s="12" t="s">
        <v>217</v>
      </c>
      <c r="J138" s="12" t="s">
        <v>217</v>
      </c>
      <c r="K138" s="44" t="s">
        <v>732</v>
      </c>
      <c r="L138" s="9" t="str">
        <f t="shared" si="19"/>
        <v>No</v>
      </c>
    </row>
    <row r="139" spans="1:12" x14ac:dyDescent="0.2">
      <c r="A139" s="57" t="s">
        <v>405</v>
      </c>
      <c r="B139" s="14" t="s">
        <v>217</v>
      </c>
      <c r="C139" s="14" t="s">
        <v>217</v>
      </c>
      <c r="D139" s="11" t="str">
        <f t="shared" si="23"/>
        <v>N/A</v>
      </c>
      <c r="E139" s="14">
        <v>1258883276</v>
      </c>
      <c r="F139" s="11" t="str">
        <f t="shared" si="24"/>
        <v>N/A</v>
      </c>
      <c r="G139" s="14">
        <v>1352549831</v>
      </c>
      <c r="H139" s="11" t="str">
        <f t="shared" si="25"/>
        <v>N/A</v>
      </c>
      <c r="I139" s="12" t="s">
        <v>217</v>
      </c>
      <c r="J139" s="12">
        <v>7.44</v>
      </c>
      <c r="K139" s="14" t="s">
        <v>217</v>
      </c>
      <c r="L139" s="9" t="str">
        <f t="shared" ref="L139:L158" si="26">IF(J139="Div by 0", "N/A", IF(K139="N/A","N/A", IF(J139&gt;VALUE(MID(K139,1,2)), "No", IF(J139&lt;-1*VALUE(MID(K139,1,2)), "No", "Yes"))))</f>
        <v>N/A</v>
      </c>
    </row>
    <row r="140" spans="1:12" x14ac:dyDescent="0.2">
      <c r="A140" s="57" t="s">
        <v>1205</v>
      </c>
      <c r="B140" s="14" t="s">
        <v>217</v>
      </c>
      <c r="C140" s="14" t="s">
        <v>217</v>
      </c>
      <c r="D140" s="11" t="str">
        <f t="shared" si="23"/>
        <v>N/A</v>
      </c>
      <c r="E140" s="14">
        <v>6750.0805688</v>
      </c>
      <c r="F140" s="11" t="str">
        <f t="shared" si="24"/>
        <v>N/A</v>
      </c>
      <c r="G140" s="14">
        <v>6598.0615390000003</v>
      </c>
      <c r="H140" s="11" t="str">
        <f t="shared" si="25"/>
        <v>N/A</v>
      </c>
      <c r="I140" s="12" t="s">
        <v>217</v>
      </c>
      <c r="J140" s="12">
        <v>-2.25</v>
      </c>
      <c r="K140" s="14" t="s">
        <v>217</v>
      </c>
      <c r="L140" s="9" t="str">
        <f t="shared" si="26"/>
        <v>N/A</v>
      </c>
    </row>
    <row r="141" spans="1:12" x14ac:dyDescent="0.2">
      <c r="A141" s="57" t="s">
        <v>406</v>
      </c>
      <c r="B141" s="14" t="s">
        <v>217</v>
      </c>
      <c r="C141" s="14">
        <v>8868810</v>
      </c>
      <c r="D141" s="11" t="str">
        <f t="shared" si="23"/>
        <v>N/A</v>
      </c>
      <c r="E141" s="14">
        <v>8736980</v>
      </c>
      <c r="F141" s="11" t="str">
        <f t="shared" si="24"/>
        <v>N/A</v>
      </c>
      <c r="G141" s="14">
        <v>6269780</v>
      </c>
      <c r="H141" s="11" t="str">
        <f t="shared" si="25"/>
        <v>N/A</v>
      </c>
      <c r="I141" s="12">
        <v>-1.49</v>
      </c>
      <c r="J141" s="12">
        <v>-28.2</v>
      </c>
      <c r="K141" s="14" t="s">
        <v>217</v>
      </c>
      <c r="L141" s="9" t="str">
        <f t="shared" si="26"/>
        <v>N/A</v>
      </c>
    </row>
    <row r="142" spans="1:12" x14ac:dyDescent="0.2">
      <c r="A142" s="57" t="s">
        <v>1206</v>
      </c>
      <c r="B142" s="14" t="s">
        <v>217</v>
      </c>
      <c r="C142" s="14">
        <v>1065.3225225000001</v>
      </c>
      <c r="D142" s="11" t="str">
        <f t="shared" si="23"/>
        <v>N/A</v>
      </c>
      <c r="E142" s="14">
        <v>1006.9125274</v>
      </c>
      <c r="F142" s="11" t="str">
        <f t="shared" si="24"/>
        <v>N/A</v>
      </c>
      <c r="G142" s="14">
        <v>736.84099189000005</v>
      </c>
      <c r="H142" s="11" t="str">
        <f t="shared" si="25"/>
        <v>N/A</v>
      </c>
      <c r="I142" s="12">
        <v>-5.48</v>
      </c>
      <c r="J142" s="12">
        <v>-26.8</v>
      </c>
      <c r="K142" s="14" t="s">
        <v>217</v>
      </c>
      <c r="L142" s="9" t="str">
        <f t="shared" si="26"/>
        <v>N/A</v>
      </c>
    </row>
    <row r="143" spans="1:12" x14ac:dyDescent="0.2">
      <c r="A143" s="57" t="s">
        <v>407</v>
      </c>
      <c r="B143" s="14" t="s">
        <v>217</v>
      </c>
      <c r="C143" s="14">
        <v>6106891</v>
      </c>
      <c r="D143" s="11" t="str">
        <f t="shared" si="23"/>
        <v>N/A</v>
      </c>
      <c r="E143" s="14">
        <v>6952789</v>
      </c>
      <c r="F143" s="11" t="str">
        <f t="shared" si="24"/>
        <v>N/A</v>
      </c>
      <c r="G143" s="14">
        <v>7984038</v>
      </c>
      <c r="H143" s="11" t="str">
        <f t="shared" si="25"/>
        <v>N/A</v>
      </c>
      <c r="I143" s="12">
        <v>13.85</v>
      </c>
      <c r="J143" s="12">
        <v>14.83</v>
      </c>
      <c r="K143" s="14" t="s">
        <v>217</v>
      </c>
      <c r="L143" s="9" t="str">
        <f t="shared" si="26"/>
        <v>N/A</v>
      </c>
    </row>
    <row r="144" spans="1:12" ht="25.5" x14ac:dyDescent="0.2">
      <c r="A144" s="57" t="s">
        <v>1207</v>
      </c>
      <c r="B144" s="14" t="s">
        <v>217</v>
      </c>
      <c r="C144" s="14">
        <v>512.28009395000004</v>
      </c>
      <c r="D144" s="11" t="str">
        <f t="shared" si="23"/>
        <v>N/A</v>
      </c>
      <c r="E144" s="14">
        <v>559.94112910000001</v>
      </c>
      <c r="F144" s="11" t="str">
        <f t="shared" si="24"/>
        <v>N/A</v>
      </c>
      <c r="G144" s="14">
        <v>609.23601679000001</v>
      </c>
      <c r="H144" s="11" t="str">
        <f t="shared" si="25"/>
        <v>N/A</v>
      </c>
      <c r="I144" s="12">
        <v>9.3040000000000003</v>
      </c>
      <c r="J144" s="12">
        <v>8.8040000000000003</v>
      </c>
      <c r="K144" s="14" t="s">
        <v>217</v>
      </c>
      <c r="L144" s="9" t="str">
        <f t="shared" si="26"/>
        <v>N/A</v>
      </c>
    </row>
    <row r="145" spans="1:13" x14ac:dyDescent="0.2">
      <c r="A145" s="57" t="s">
        <v>408</v>
      </c>
      <c r="B145" s="14" t="s">
        <v>217</v>
      </c>
      <c r="C145" s="14" t="s">
        <v>217</v>
      </c>
      <c r="D145" s="11" t="str">
        <f t="shared" si="23"/>
        <v>N/A</v>
      </c>
      <c r="E145" s="14">
        <v>0</v>
      </c>
      <c r="F145" s="11" t="str">
        <f t="shared" si="24"/>
        <v>N/A</v>
      </c>
      <c r="G145" s="14">
        <v>0</v>
      </c>
      <c r="H145" s="11" t="str">
        <f t="shared" si="25"/>
        <v>N/A</v>
      </c>
      <c r="I145" s="12" t="s">
        <v>217</v>
      </c>
      <c r="J145" s="12" t="s">
        <v>1743</v>
      </c>
      <c r="K145" s="14" t="s">
        <v>217</v>
      </c>
      <c r="L145" s="9" t="str">
        <f t="shared" si="26"/>
        <v>N/A</v>
      </c>
    </row>
    <row r="146" spans="1:13" x14ac:dyDescent="0.2">
      <c r="A146" s="57" t="s">
        <v>1208</v>
      </c>
      <c r="B146" s="14" t="s">
        <v>217</v>
      </c>
      <c r="C146" s="14" t="s">
        <v>217</v>
      </c>
      <c r="D146" s="11" t="str">
        <f t="shared" si="23"/>
        <v>N/A</v>
      </c>
      <c r="E146" s="14" t="s">
        <v>1743</v>
      </c>
      <c r="F146" s="11" t="str">
        <f t="shared" si="24"/>
        <v>N/A</v>
      </c>
      <c r="G146" s="14" t="s">
        <v>1743</v>
      </c>
      <c r="H146" s="11" t="str">
        <f t="shared" si="25"/>
        <v>N/A</v>
      </c>
      <c r="I146" s="12" t="s">
        <v>217</v>
      </c>
      <c r="J146" s="12" t="s">
        <v>1743</v>
      </c>
      <c r="K146" s="14" t="s">
        <v>217</v>
      </c>
      <c r="L146" s="9" t="str">
        <f t="shared" si="26"/>
        <v>N/A</v>
      </c>
    </row>
    <row r="147" spans="1:13" x14ac:dyDescent="0.2">
      <c r="A147" s="57" t="s">
        <v>409</v>
      </c>
      <c r="B147" s="14" t="s">
        <v>217</v>
      </c>
      <c r="C147" s="14" t="s">
        <v>217</v>
      </c>
      <c r="D147" s="11" t="str">
        <f t="shared" ref="D147:D160" si="27">IF($B147="N/A","N/A",IF(C147&gt;10,"No",IF(C147&lt;-10,"No","Yes")))</f>
        <v>N/A</v>
      </c>
      <c r="E147" s="14">
        <v>0</v>
      </c>
      <c r="F147" s="11" t="str">
        <f t="shared" ref="F147:F160" si="28">IF($B147="N/A","N/A",IF(E147&gt;10,"No",IF(E147&lt;-10,"No","Yes")))</f>
        <v>N/A</v>
      </c>
      <c r="G147" s="14">
        <v>0</v>
      </c>
      <c r="H147" s="11" t="str">
        <f t="shared" ref="H147:H160" si="29">IF($B147="N/A","N/A",IF(G147&gt;10,"No",IF(G147&lt;-10,"No","Yes")))</f>
        <v>N/A</v>
      </c>
      <c r="I147" s="12" t="s">
        <v>217</v>
      </c>
      <c r="J147" s="12" t="s">
        <v>1743</v>
      </c>
      <c r="K147" s="14" t="s">
        <v>217</v>
      </c>
      <c r="L147" s="9" t="str">
        <f t="shared" si="26"/>
        <v>N/A</v>
      </c>
    </row>
    <row r="148" spans="1:13" x14ac:dyDescent="0.2">
      <c r="A148" s="57" t="s">
        <v>1209</v>
      </c>
      <c r="B148" s="14" t="s">
        <v>217</v>
      </c>
      <c r="C148" s="14" t="s">
        <v>217</v>
      </c>
      <c r="D148" s="11" t="str">
        <f t="shared" si="27"/>
        <v>N/A</v>
      </c>
      <c r="E148" s="14" t="s">
        <v>1743</v>
      </c>
      <c r="F148" s="11" t="str">
        <f t="shared" si="28"/>
        <v>N/A</v>
      </c>
      <c r="G148" s="14" t="s">
        <v>1743</v>
      </c>
      <c r="H148" s="11" t="str">
        <f t="shared" si="29"/>
        <v>N/A</v>
      </c>
      <c r="I148" s="12" t="s">
        <v>217</v>
      </c>
      <c r="J148" s="12" t="s">
        <v>1743</v>
      </c>
      <c r="K148" s="14" t="s">
        <v>217</v>
      </c>
      <c r="L148" s="9" t="str">
        <f t="shared" si="26"/>
        <v>N/A</v>
      </c>
    </row>
    <row r="149" spans="1:13" x14ac:dyDescent="0.2">
      <c r="A149" s="57" t="s">
        <v>410</v>
      </c>
      <c r="B149" s="14" t="s">
        <v>217</v>
      </c>
      <c r="C149" s="14">
        <v>112930</v>
      </c>
      <c r="D149" s="11" t="str">
        <f t="shared" si="27"/>
        <v>N/A</v>
      </c>
      <c r="E149" s="14">
        <v>147964</v>
      </c>
      <c r="F149" s="11" t="str">
        <f t="shared" si="28"/>
        <v>N/A</v>
      </c>
      <c r="G149" s="14">
        <v>154370</v>
      </c>
      <c r="H149" s="11" t="str">
        <f t="shared" si="29"/>
        <v>N/A</v>
      </c>
      <c r="I149" s="12">
        <v>31.02</v>
      </c>
      <c r="J149" s="12">
        <v>4.3289999999999997</v>
      </c>
      <c r="K149" s="14" t="s">
        <v>217</v>
      </c>
      <c r="L149" s="9" t="str">
        <f t="shared" si="26"/>
        <v>N/A</v>
      </c>
    </row>
    <row r="150" spans="1:13" x14ac:dyDescent="0.2">
      <c r="A150" s="57" t="s">
        <v>1210</v>
      </c>
      <c r="B150" s="14" t="s">
        <v>217</v>
      </c>
      <c r="C150" s="14">
        <v>38.036375884000002</v>
      </c>
      <c r="D150" s="11" t="str">
        <f t="shared" si="27"/>
        <v>N/A</v>
      </c>
      <c r="E150" s="14">
        <v>52.450903934999999</v>
      </c>
      <c r="F150" s="11" t="str">
        <f t="shared" si="28"/>
        <v>N/A</v>
      </c>
      <c r="G150" s="14">
        <v>53.637943016000001</v>
      </c>
      <c r="H150" s="11" t="str">
        <f t="shared" si="29"/>
        <v>N/A</v>
      </c>
      <c r="I150" s="12">
        <v>37.9</v>
      </c>
      <c r="J150" s="12">
        <v>2.2629999999999999</v>
      </c>
      <c r="K150" s="14" t="s">
        <v>217</v>
      </c>
      <c r="L150" s="9" t="str">
        <f t="shared" si="26"/>
        <v>N/A</v>
      </c>
    </row>
    <row r="151" spans="1:13" x14ac:dyDescent="0.2">
      <c r="A151" s="57" t="s">
        <v>411</v>
      </c>
      <c r="B151" s="14" t="s">
        <v>217</v>
      </c>
      <c r="C151" s="14" t="s">
        <v>217</v>
      </c>
      <c r="D151" s="11" t="str">
        <f t="shared" si="27"/>
        <v>N/A</v>
      </c>
      <c r="E151" s="14">
        <v>0</v>
      </c>
      <c r="F151" s="11" t="str">
        <f t="shared" si="28"/>
        <v>N/A</v>
      </c>
      <c r="G151" s="14">
        <v>0</v>
      </c>
      <c r="H151" s="11" t="str">
        <f t="shared" si="29"/>
        <v>N/A</v>
      </c>
      <c r="I151" s="12" t="s">
        <v>217</v>
      </c>
      <c r="J151" s="12" t="s">
        <v>1743</v>
      </c>
      <c r="K151" s="14" t="s">
        <v>217</v>
      </c>
      <c r="L151" s="9" t="str">
        <f t="shared" si="26"/>
        <v>N/A</v>
      </c>
    </row>
    <row r="152" spans="1:13" x14ac:dyDescent="0.2">
      <c r="A152" s="57" t="s">
        <v>1211</v>
      </c>
      <c r="B152" s="14" t="s">
        <v>217</v>
      </c>
      <c r="C152" s="14" t="s">
        <v>217</v>
      </c>
      <c r="D152" s="11" t="str">
        <f t="shared" si="27"/>
        <v>N/A</v>
      </c>
      <c r="E152" s="14" t="s">
        <v>1743</v>
      </c>
      <c r="F152" s="11" t="str">
        <f t="shared" si="28"/>
        <v>N/A</v>
      </c>
      <c r="G152" s="14" t="s">
        <v>1743</v>
      </c>
      <c r="H152" s="11" t="str">
        <f t="shared" si="29"/>
        <v>N/A</v>
      </c>
      <c r="I152" s="12" t="s">
        <v>217</v>
      </c>
      <c r="J152" s="12" t="s">
        <v>1743</v>
      </c>
      <c r="K152" s="14" t="s">
        <v>217</v>
      </c>
      <c r="L152" s="9" t="str">
        <f t="shared" si="26"/>
        <v>N/A</v>
      </c>
    </row>
    <row r="153" spans="1:13" x14ac:dyDescent="0.2">
      <c r="A153" s="57" t="s">
        <v>412</v>
      </c>
      <c r="B153" s="14" t="s">
        <v>217</v>
      </c>
      <c r="C153" s="14" t="s">
        <v>217</v>
      </c>
      <c r="D153" s="11" t="str">
        <f t="shared" si="27"/>
        <v>N/A</v>
      </c>
      <c r="E153" s="14">
        <v>1571596</v>
      </c>
      <c r="F153" s="11" t="str">
        <f t="shared" si="28"/>
        <v>N/A</v>
      </c>
      <c r="G153" s="14">
        <v>1095601</v>
      </c>
      <c r="H153" s="11" t="str">
        <f t="shared" si="29"/>
        <v>N/A</v>
      </c>
      <c r="I153" s="12" t="s">
        <v>217</v>
      </c>
      <c r="J153" s="12">
        <v>-30.3</v>
      </c>
      <c r="K153" s="14" t="s">
        <v>217</v>
      </c>
      <c r="L153" s="9" t="str">
        <f t="shared" si="26"/>
        <v>N/A</v>
      </c>
      <c r="M153" s="63"/>
    </row>
    <row r="154" spans="1:13" x14ac:dyDescent="0.2">
      <c r="A154" s="57" t="s">
        <v>1212</v>
      </c>
      <c r="B154" s="14" t="s">
        <v>217</v>
      </c>
      <c r="C154" s="14" t="s">
        <v>217</v>
      </c>
      <c r="D154" s="11" t="str">
        <f t="shared" si="27"/>
        <v>N/A</v>
      </c>
      <c r="E154" s="14">
        <v>78579.8</v>
      </c>
      <c r="F154" s="11" t="str">
        <f t="shared" si="28"/>
        <v>N/A</v>
      </c>
      <c r="G154" s="14">
        <v>36520.033332999999</v>
      </c>
      <c r="H154" s="11" t="str">
        <f t="shared" si="29"/>
        <v>N/A</v>
      </c>
      <c r="I154" s="12" t="s">
        <v>217</v>
      </c>
      <c r="J154" s="12">
        <v>-53.5</v>
      </c>
      <c r="K154" s="14" t="s">
        <v>217</v>
      </c>
      <c r="L154" s="9" t="str">
        <f t="shared" si="26"/>
        <v>N/A</v>
      </c>
      <c r="M154" s="64"/>
    </row>
    <row r="155" spans="1:13" x14ac:dyDescent="0.2">
      <c r="A155" s="57" t="s">
        <v>413</v>
      </c>
      <c r="B155" s="14" t="s">
        <v>217</v>
      </c>
      <c r="C155" s="14" t="s">
        <v>217</v>
      </c>
      <c r="D155" s="11" t="str">
        <f t="shared" si="27"/>
        <v>N/A</v>
      </c>
      <c r="E155" s="14">
        <v>0</v>
      </c>
      <c r="F155" s="11" t="str">
        <f t="shared" si="28"/>
        <v>N/A</v>
      </c>
      <c r="G155" s="14">
        <v>0</v>
      </c>
      <c r="H155" s="11" t="str">
        <f t="shared" si="29"/>
        <v>N/A</v>
      </c>
      <c r="I155" s="12" t="s">
        <v>217</v>
      </c>
      <c r="J155" s="12" t="s">
        <v>1743</v>
      </c>
      <c r="K155" s="14" t="s">
        <v>217</v>
      </c>
      <c r="L155" s="9" t="str">
        <f t="shared" si="26"/>
        <v>N/A</v>
      </c>
    </row>
    <row r="156" spans="1:13" x14ac:dyDescent="0.2">
      <c r="A156" s="57" t="s">
        <v>1213</v>
      </c>
      <c r="B156" s="14" t="s">
        <v>217</v>
      </c>
      <c r="C156" s="14" t="s">
        <v>217</v>
      </c>
      <c r="D156" s="11" t="str">
        <f t="shared" si="27"/>
        <v>N/A</v>
      </c>
      <c r="E156" s="14" t="s">
        <v>1743</v>
      </c>
      <c r="F156" s="11" t="str">
        <f t="shared" si="28"/>
        <v>N/A</v>
      </c>
      <c r="G156" s="14" t="s">
        <v>1743</v>
      </c>
      <c r="H156" s="11" t="str">
        <f t="shared" si="29"/>
        <v>N/A</v>
      </c>
      <c r="I156" s="12" t="s">
        <v>217</v>
      </c>
      <c r="J156" s="12" t="s">
        <v>1743</v>
      </c>
      <c r="K156" s="14" t="s">
        <v>217</v>
      </c>
      <c r="L156" s="9" t="str">
        <f t="shared" si="26"/>
        <v>N/A</v>
      </c>
    </row>
    <row r="157" spans="1:13" x14ac:dyDescent="0.2">
      <c r="A157" s="57" t="s">
        <v>414</v>
      </c>
      <c r="B157" s="14" t="s">
        <v>217</v>
      </c>
      <c r="C157" s="14" t="s">
        <v>217</v>
      </c>
      <c r="D157" s="11" t="str">
        <f t="shared" si="27"/>
        <v>N/A</v>
      </c>
      <c r="E157" s="14">
        <v>0</v>
      </c>
      <c r="F157" s="11" t="str">
        <f t="shared" si="28"/>
        <v>N/A</v>
      </c>
      <c r="G157" s="14">
        <v>0</v>
      </c>
      <c r="H157" s="11" t="str">
        <f t="shared" si="29"/>
        <v>N/A</v>
      </c>
      <c r="I157" s="12" t="s">
        <v>217</v>
      </c>
      <c r="J157" s="12" t="s">
        <v>1743</v>
      </c>
      <c r="K157" s="14" t="s">
        <v>217</v>
      </c>
      <c r="L157" s="9" t="str">
        <f t="shared" si="26"/>
        <v>N/A</v>
      </c>
    </row>
    <row r="158" spans="1:13" x14ac:dyDescent="0.2">
      <c r="A158" s="57" t="s">
        <v>1214</v>
      </c>
      <c r="B158" s="14" t="s">
        <v>217</v>
      </c>
      <c r="C158" s="14" t="s">
        <v>217</v>
      </c>
      <c r="D158" s="11" t="str">
        <f t="shared" si="27"/>
        <v>N/A</v>
      </c>
      <c r="E158" s="14" t="s">
        <v>1743</v>
      </c>
      <c r="F158" s="11" t="str">
        <f t="shared" si="28"/>
        <v>N/A</v>
      </c>
      <c r="G158" s="14" t="s">
        <v>1743</v>
      </c>
      <c r="H158" s="11" t="str">
        <f t="shared" si="29"/>
        <v>N/A</v>
      </c>
      <c r="I158" s="12" t="s">
        <v>217</v>
      </c>
      <c r="J158" s="12" t="s">
        <v>1743</v>
      </c>
      <c r="K158" s="14" t="s">
        <v>217</v>
      </c>
      <c r="L158" s="9" t="str">
        <f t="shared" si="26"/>
        <v>N/A</v>
      </c>
    </row>
    <row r="159" spans="1:13" ht="25.5" x14ac:dyDescent="0.2">
      <c r="A159" s="57" t="s">
        <v>415</v>
      </c>
      <c r="B159" s="14" t="s">
        <v>217</v>
      </c>
      <c r="C159" s="14" t="s">
        <v>217</v>
      </c>
      <c r="D159" s="11" t="str">
        <f t="shared" si="27"/>
        <v>N/A</v>
      </c>
      <c r="E159" s="14">
        <v>0</v>
      </c>
      <c r="F159" s="11" t="str">
        <f t="shared" si="28"/>
        <v>N/A</v>
      </c>
      <c r="G159" s="14">
        <v>0</v>
      </c>
      <c r="H159" s="11" t="str">
        <f t="shared" si="29"/>
        <v>N/A</v>
      </c>
      <c r="I159" s="12" t="s">
        <v>217</v>
      </c>
      <c r="J159" s="12" t="s">
        <v>1743</v>
      </c>
      <c r="K159" s="14" t="s">
        <v>217</v>
      </c>
      <c r="L159" s="9" t="str">
        <f t="shared" ref="L159:L160" si="30">IF(J159="Div by 0", "N/A", IF(K159="N/A","N/A", IF(J159&gt;VALUE(MID(K159,1,2)), "No", IF(J159&lt;-1*VALUE(MID(K159,1,2)), "No", "Yes"))))</f>
        <v>N/A</v>
      </c>
    </row>
    <row r="160" spans="1:13" ht="25.5" x14ac:dyDescent="0.2">
      <c r="A160" s="57" t="s">
        <v>1215</v>
      </c>
      <c r="B160" s="14" t="s">
        <v>217</v>
      </c>
      <c r="C160" s="14" t="s">
        <v>217</v>
      </c>
      <c r="D160" s="11" t="str">
        <f t="shared" si="27"/>
        <v>N/A</v>
      </c>
      <c r="E160" s="14" t="s">
        <v>1743</v>
      </c>
      <c r="F160" s="11" t="str">
        <f t="shared" si="28"/>
        <v>N/A</v>
      </c>
      <c r="G160" s="14" t="s">
        <v>1743</v>
      </c>
      <c r="H160" s="11" t="str">
        <f t="shared" si="29"/>
        <v>N/A</v>
      </c>
      <c r="I160" s="12" t="s">
        <v>217</v>
      </c>
      <c r="J160" s="12" t="s">
        <v>1743</v>
      </c>
      <c r="K160" s="14" t="s">
        <v>217</v>
      </c>
      <c r="L160" s="9" t="str">
        <f t="shared" si="30"/>
        <v>N/A</v>
      </c>
    </row>
    <row r="161" spans="1:16" ht="25.5" x14ac:dyDescent="0.2">
      <c r="A161" s="57" t="s">
        <v>416</v>
      </c>
      <c r="B161" s="14" t="s">
        <v>217</v>
      </c>
      <c r="C161" s="14">
        <v>0</v>
      </c>
      <c r="D161" s="14" t="s">
        <v>217</v>
      </c>
      <c r="E161" s="14">
        <v>0</v>
      </c>
      <c r="F161" s="14" t="s">
        <v>217</v>
      </c>
      <c r="G161" s="14">
        <v>0</v>
      </c>
      <c r="H161" s="14" t="s">
        <v>217</v>
      </c>
      <c r="I161" s="12" t="s">
        <v>1743</v>
      </c>
      <c r="J161" s="12" t="s">
        <v>1743</v>
      </c>
      <c r="K161" s="14" t="s">
        <v>217</v>
      </c>
      <c r="L161" s="9" t="str">
        <f>IF(J161="Div by 0", "N/A", IF(K161="N/A","N/A", IF(J161&gt;VALUE(MID(K161,1,2)), "No", IF(J161&lt;-1*VALUE(MID(K161,1,2)), "No", "Yes"))))</f>
        <v>N/A</v>
      </c>
    </row>
    <row r="162" spans="1:16" ht="25.5" x14ac:dyDescent="0.2">
      <c r="A162" s="57" t="s">
        <v>1216</v>
      </c>
      <c r="B162" s="14" t="s">
        <v>217</v>
      </c>
      <c r="C162" s="14" t="s">
        <v>1743</v>
      </c>
      <c r="D162" s="14" t="s">
        <v>217</v>
      </c>
      <c r="E162" s="14" t="s">
        <v>1743</v>
      </c>
      <c r="F162" s="14" t="s">
        <v>217</v>
      </c>
      <c r="G162" s="14" t="s">
        <v>1743</v>
      </c>
      <c r="H162" s="14" t="s">
        <v>217</v>
      </c>
      <c r="I162" s="12" t="s">
        <v>1743</v>
      </c>
      <c r="J162" s="12" t="s">
        <v>1743</v>
      </c>
      <c r="K162" s="14" t="s">
        <v>217</v>
      </c>
      <c r="L162" s="9" t="str">
        <f>IF(J162="Div by 0", "N/A", IF(K162="N/A","N/A", IF(J162&gt;VALUE(MID(K162,1,2)), "No", IF(J162&lt;-1*VALUE(MID(K162,1,2)), "No", "Yes"))))</f>
        <v>N/A</v>
      </c>
    </row>
    <row r="163" spans="1:16" ht="25.5" x14ac:dyDescent="0.2">
      <c r="A163" s="57" t="s">
        <v>417</v>
      </c>
      <c r="B163" s="14" t="s">
        <v>217</v>
      </c>
      <c r="C163" s="14">
        <v>0</v>
      </c>
      <c r="D163" s="14" t="s">
        <v>217</v>
      </c>
      <c r="E163" s="14">
        <v>0</v>
      </c>
      <c r="F163" s="14" t="s">
        <v>217</v>
      </c>
      <c r="G163" s="14">
        <v>0</v>
      </c>
      <c r="H163" s="14" t="s">
        <v>217</v>
      </c>
      <c r="I163" s="12" t="s">
        <v>1743</v>
      </c>
      <c r="J163" s="12" t="s">
        <v>1743</v>
      </c>
      <c r="K163" s="14" t="s">
        <v>217</v>
      </c>
      <c r="L163" s="9" t="str">
        <f>IF(J163="Div by 0", "N/A", IF(K163="N/A","N/A", IF(J163&gt;VALUE(MID(K163,1,2)), "No", IF(J163&lt;-1*VALUE(MID(K163,1,2)), "No", "Yes"))))</f>
        <v>N/A</v>
      </c>
      <c r="N163" s="64"/>
    </row>
    <row r="164" spans="1:16" x14ac:dyDescent="0.2">
      <c r="A164" s="57" t="s">
        <v>1228</v>
      </c>
      <c r="B164" s="131" t="s">
        <v>217</v>
      </c>
      <c r="C164" s="131">
        <v>3506.1760562999998</v>
      </c>
      <c r="D164" s="130" t="str">
        <f t="shared" ref="D164:D166" si="31">IF($B164="N/A","N/A",IF(C164&gt;10,"No",IF(C164&lt;-10,"No","Yes")))</f>
        <v>N/A</v>
      </c>
      <c r="E164" s="131">
        <v>5548.4677419</v>
      </c>
      <c r="F164" s="130" t="str">
        <f t="shared" ref="F164:F166" si="32">IF($B164="N/A","N/A",IF(E164&gt;10,"No",IF(E164&lt;-10,"No","Yes")))</f>
        <v>N/A</v>
      </c>
      <c r="G164" s="131">
        <v>6252.5563380000003</v>
      </c>
      <c r="H164" s="130" t="str">
        <f t="shared" ref="H164:H166" si="33">IF($B164="N/A","N/A",IF(G164&gt;10,"No",IF(G164&lt;-10,"No","Yes")))</f>
        <v>N/A</v>
      </c>
      <c r="I164" s="132">
        <v>58.25</v>
      </c>
      <c r="J164" s="132">
        <v>12.69</v>
      </c>
      <c r="K164" s="133" t="s">
        <v>732</v>
      </c>
      <c r="L164" s="134" t="str">
        <f>IF(J164="Div by 0", "N/A", IF(OR(J164="N/A",K164="N/A"),"N/A", IF(J164&gt;VALUE(MID(K164,1,2)), "No", IF(J164&lt;-1*VALUE(MID(K164,1,2)), "No", "Yes"))))</f>
        <v>Yes</v>
      </c>
      <c r="N164" s="64"/>
    </row>
    <row r="165" spans="1:16" x14ac:dyDescent="0.2">
      <c r="A165" s="57" t="s">
        <v>1217</v>
      </c>
      <c r="B165" s="131" t="s">
        <v>217</v>
      </c>
      <c r="C165" s="131">
        <v>3506.1760562999998</v>
      </c>
      <c r="D165" s="130" t="str">
        <f t="shared" si="31"/>
        <v>N/A</v>
      </c>
      <c r="E165" s="131">
        <v>5548.4677419</v>
      </c>
      <c r="F165" s="130" t="str">
        <f t="shared" si="32"/>
        <v>N/A</v>
      </c>
      <c r="G165" s="131">
        <v>6252.5563380000003</v>
      </c>
      <c r="H165" s="130" t="str">
        <f t="shared" si="33"/>
        <v>N/A</v>
      </c>
      <c r="I165" s="132">
        <v>58.25</v>
      </c>
      <c r="J165" s="132">
        <v>12.69</v>
      </c>
      <c r="K165" s="133" t="s">
        <v>732</v>
      </c>
      <c r="L165" s="134" t="str">
        <f t="shared" ref="L165:L166" si="34">IF(J165="Div by 0", "N/A", IF(OR(J165="N/A",K165="N/A"),"N/A", IF(J165&gt;VALUE(MID(K165,1,2)), "No", IF(J165&lt;-1*VALUE(MID(K165,1,2)), "No", "Yes"))))</f>
        <v>Yes</v>
      </c>
      <c r="N165" s="64"/>
    </row>
    <row r="166" spans="1:16" x14ac:dyDescent="0.2">
      <c r="A166" s="57" t="s">
        <v>1218</v>
      </c>
      <c r="B166" s="131" t="s">
        <v>217</v>
      </c>
      <c r="C166" s="131" t="s">
        <v>1743</v>
      </c>
      <c r="D166" s="130" t="str">
        <f t="shared" si="31"/>
        <v>N/A</v>
      </c>
      <c r="E166" s="131" t="s">
        <v>1743</v>
      </c>
      <c r="F166" s="130" t="str">
        <f t="shared" si="32"/>
        <v>N/A</v>
      </c>
      <c r="G166" s="131" t="s">
        <v>1743</v>
      </c>
      <c r="H166" s="130" t="str">
        <f t="shared" si="33"/>
        <v>N/A</v>
      </c>
      <c r="I166" s="132" t="s">
        <v>1743</v>
      </c>
      <c r="J166" s="132" t="s">
        <v>1743</v>
      </c>
      <c r="K166" s="133" t="s">
        <v>732</v>
      </c>
      <c r="L166" s="134" t="str">
        <f t="shared" si="34"/>
        <v>N/A</v>
      </c>
      <c r="O166" s="64"/>
      <c r="P166" s="64"/>
    </row>
    <row r="167" spans="1:16" s="18" customFormat="1" ht="12" customHeight="1" x14ac:dyDescent="0.2">
      <c r="A167" s="173" t="s">
        <v>1649</v>
      </c>
      <c r="B167" s="174"/>
      <c r="C167" s="174"/>
      <c r="D167" s="174"/>
      <c r="E167" s="174"/>
      <c r="F167" s="174"/>
      <c r="G167" s="174"/>
      <c r="H167" s="174"/>
      <c r="I167" s="174"/>
      <c r="J167" s="174"/>
      <c r="K167" s="174"/>
      <c r="L167" s="175"/>
    </row>
    <row r="168" spans="1:16" s="18" customFormat="1" ht="12.75" customHeight="1" x14ac:dyDescent="0.2">
      <c r="A168" s="167" t="s">
        <v>1647</v>
      </c>
      <c r="B168" s="168"/>
      <c r="C168" s="168"/>
      <c r="D168" s="168"/>
      <c r="E168" s="168"/>
      <c r="F168" s="168"/>
      <c r="G168" s="168"/>
      <c r="H168" s="168"/>
      <c r="I168" s="168"/>
      <c r="J168" s="168"/>
      <c r="K168" s="168"/>
      <c r="L168" s="169"/>
    </row>
  </sheetData>
  <mergeCells count="5">
    <mergeCell ref="A4:K4"/>
    <mergeCell ref="A2:L2"/>
    <mergeCell ref="A167:L167"/>
    <mergeCell ref="A168:L168"/>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111" max="11" man="1"/>
  </rowBreaks>
</worksheet>
</file>

<file path=xl/worksheets/sheet2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9"/>
  <dimension ref="A1:L236"/>
  <sheetViews>
    <sheetView zoomScaleNormal="100" zoomScaleSheetLayoutView="80" workbookViewId="0">
      <pane xSplit="2" ySplit="5" topLeftCell="F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5.5" customHeight="1" x14ac:dyDescent="0.2">
      <c r="A2" s="176" t="s">
        <v>1609</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x14ac:dyDescent="0.2">
      <c r="A4" s="179" t="s">
        <v>650</v>
      </c>
      <c r="B4" s="180"/>
      <c r="C4" s="180"/>
      <c r="D4" s="180"/>
      <c r="E4" s="180"/>
      <c r="F4" s="180"/>
      <c r="G4" s="180"/>
      <c r="H4" s="180"/>
      <c r="I4" s="180"/>
      <c r="J4" s="180"/>
      <c r="K4" s="181"/>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0</v>
      </c>
      <c r="B6" s="152" t="s">
        <v>217</v>
      </c>
      <c r="C6" s="152">
        <v>174076</v>
      </c>
      <c r="D6" s="130" t="str">
        <f t="shared" ref="D6:D11" si="0">IF($B6="N/A","N/A",IF(C6&gt;10,"No",IF(C6&lt;-10,"No","Yes")))</f>
        <v>N/A</v>
      </c>
      <c r="E6" s="152">
        <v>186501</v>
      </c>
      <c r="F6" s="130" t="str">
        <f t="shared" ref="F6:F11" si="1">IF($B6="N/A","N/A",IF(E6&gt;10,"No",IF(E6&lt;-10,"No","Yes")))</f>
        <v>N/A</v>
      </c>
      <c r="G6" s="152">
        <v>204993</v>
      </c>
      <c r="H6" s="130" t="str">
        <f t="shared" ref="H6:H11" si="2">IF($B6="N/A","N/A",IF(G6&gt;10,"No",IF(G6&lt;-10,"No","Yes")))</f>
        <v>N/A</v>
      </c>
      <c r="I6" s="132">
        <v>7.1379999999999999</v>
      </c>
      <c r="J6" s="132">
        <v>9.9149999999999991</v>
      </c>
      <c r="K6" s="152" t="s">
        <v>732</v>
      </c>
      <c r="L6" s="134" t="str">
        <f t="shared" ref="L6:L14" si="3">IF(J6="Div by 0", "N/A", IF(K6="N/A","N/A", IF(J6&gt;VALUE(MID(K6,1,2)), "No", IF(J6&lt;-1*VALUE(MID(K6,1,2)), "No", "Yes"))))</f>
        <v>Yes</v>
      </c>
    </row>
    <row r="7" spans="1:12" x14ac:dyDescent="0.2">
      <c r="A7" s="16" t="s">
        <v>100</v>
      </c>
      <c r="B7" s="135" t="s">
        <v>217</v>
      </c>
      <c r="C7" s="152">
        <v>6806</v>
      </c>
      <c r="D7" s="130" t="str">
        <f t="shared" si="0"/>
        <v>N/A</v>
      </c>
      <c r="E7" s="152">
        <v>6959</v>
      </c>
      <c r="F7" s="130" t="str">
        <f t="shared" si="1"/>
        <v>N/A</v>
      </c>
      <c r="G7" s="152">
        <v>7129</v>
      </c>
      <c r="H7" s="130" t="str">
        <f t="shared" si="2"/>
        <v>N/A</v>
      </c>
      <c r="I7" s="132">
        <v>2.2480000000000002</v>
      </c>
      <c r="J7" s="132">
        <v>2.4430000000000001</v>
      </c>
      <c r="K7" s="135" t="s">
        <v>732</v>
      </c>
      <c r="L7" s="134" t="str">
        <f t="shared" si="3"/>
        <v>Yes</v>
      </c>
    </row>
    <row r="8" spans="1:12" x14ac:dyDescent="0.2">
      <c r="A8" s="16" t="s">
        <v>101</v>
      </c>
      <c r="B8" s="135" t="s">
        <v>217</v>
      </c>
      <c r="C8" s="152">
        <v>18313</v>
      </c>
      <c r="D8" s="130" t="str">
        <f t="shared" si="0"/>
        <v>N/A</v>
      </c>
      <c r="E8" s="152">
        <v>18907</v>
      </c>
      <c r="F8" s="130" t="str">
        <f t="shared" si="1"/>
        <v>N/A</v>
      </c>
      <c r="G8" s="152">
        <v>19662</v>
      </c>
      <c r="H8" s="130" t="str">
        <f t="shared" si="2"/>
        <v>N/A</v>
      </c>
      <c r="I8" s="132">
        <v>3.2440000000000002</v>
      </c>
      <c r="J8" s="132">
        <v>3.9929999999999999</v>
      </c>
      <c r="K8" s="135" t="s">
        <v>732</v>
      </c>
      <c r="L8" s="134" t="str">
        <f t="shared" si="3"/>
        <v>Yes</v>
      </c>
    </row>
    <row r="9" spans="1:12" x14ac:dyDescent="0.2">
      <c r="A9" s="16" t="s">
        <v>104</v>
      </c>
      <c r="B9" s="135" t="s">
        <v>217</v>
      </c>
      <c r="C9" s="152">
        <v>82163</v>
      </c>
      <c r="D9" s="130" t="str">
        <f t="shared" si="0"/>
        <v>N/A</v>
      </c>
      <c r="E9" s="152">
        <v>85440</v>
      </c>
      <c r="F9" s="130" t="str">
        <f t="shared" si="1"/>
        <v>N/A</v>
      </c>
      <c r="G9" s="152">
        <v>91752</v>
      </c>
      <c r="H9" s="130" t="str">
        <f t="shared" si="2"/>
        <v>N/A</v>
      </c>
      <c r="I9" s="132">
        <v>3.988</v>
      </c>
      <c r="J9" s="132">
        <v>7.3879999999999999</v>
      </c>
      <c r="K9" s="135" t="s">
        <v>732</v>
      </c>
      <c r="L9" s="134" t="str">
        <f t="shared" si="3"/>
        <v>Yes</v>
      </c>
    </row>
    <row r="10" spans="1:12" x14ac:dyDescent="0.2">
      <c r="A10" s="16" t="s">
        <v>105</v>
      </c>
      <c r="B10" s="135" t="s">
        <v>217</v>
      </c>
      <c r="C10" s="152">
        <v>66794</v>
      </c>
      <c r="D10" s="130" t="str">
        <f t="shared" si="0"/>
        <v>N/A</v>
      </c>
      <c r="E10" s="152">
        <v>75195</v>
      </c>
      <c r="F10" s="130" t="str">
        <f t="shared" si="1"/>
        <v>N/A</v>
      </c>
      <c r="G10" s="152">
        <v>86450</v>
      </c>
      <c r="H10" s="130" t="str">
        <f t="shared" si="2"/>
        <v>N/A</v>
      </c>
      <c r="I10" s="132">
        <v>12.58</v>
      </c>
      <c r="J10" s="132">
        <v>14.97</v>
      </c>
      <c r="K10" s="135" t="s">
        <v>732</v>
      </c>
      <c r="L10" s="134" t="str">
        <f t="shared" si="3"/>
        <v>Yes</v>
      </c>
    </row>
    <row r="11" spans="1:12" x14ac:dyDescent="0.2">
      <c r="A11" s="16" t="s">
        <v>77</v>
      </c>
      <c r="B11" s="152" t="s">
        <v>217</v>
      </c>
      <c r="C11" s="152">
        <v>136427.12</v>
      </c>
      <c r="D11" s="138" t="str">
        <f t="shared" si="0"/>
        <v>N/A</v>
      </c>
      <c r="E11" s="152">
        <v>148431.4</v>
      </c>
      <c r="F11" s="130" t="str">
        <f t="shared" si="1"/>
        <v>N/A</v>
      </c>
      <c r="G11" s="152">
        <v>165040.97</v>
      </c>
      <c r="H11" s="130" t="str">
        <f t="shared" si="2"/>
        <v>N/A</v>
      </c>
      <c r="I11" s="132">
        <v>8.7989999999999995</v>
      </c>
      <c r="J11" s="132">
        <v>11.19</v>
      </c>
      <c r="K11" s="152" t="s">
        <v>733</v>
      </c>
      <c r="L11" s="134" t="str">
        <f t="shared" si="3"/>
        <v>No</v>
      </c>
    </row>
    <row r="12" spans="1:12" x14ac:dyDescent="0.2">
      <c r="A12" s="16" t="s">
        <v>115</v>
      </c>
      <c r="B12" s="152" t="s">
        <v>217</v>
      </c>
      <c r="C12" s="152">
        <v>12739</v>
      </c>
      <c r="D12" s="152" t="s">
        <v>217</v>
      </c>
      <c r="E12" s="152">
        <v>12965</v>
      </c>
      <c r="F12" s="152" t="s">
        <v>217</v>
      </c>
      <c r="G12" s="152">
        <v>13555</v>
      </c>
      <c r="H12" s="152" t="s">
        <v>217</v>
      </c>
      <c r="I12" s="132">
        <v>1.774</v>
      </c>
      <c r="J12" s="132">
        <v>4.5510000000000002</v>
      </c>
      <c r="K12" s="152" t="s">
        <v>733</v>
      </c>
      <c r="L12" s="134" t="str">
        <f t="shared" si="3"/>
        <v>Yes</v>
      </c>
    </row>
    <row r="13" spans="1:12" x14ac:dyDescent="0.2">
      <c r="A13" s="16" t="s">
        <v>449</v>
      </c>
      <c r="B13" s="152" t="s">
        <v>217</v>
      </c>
      <c r="C13" s="152">
        <v>6160</v>
      </c>
      <c r="D13" s="152" t="s">
        <v>217</v>
      </c>
      <c r="E13" s="152">
        <v>6361</v>
      </c>
      <c r="F13" s="152" t="s">
        <v>217</v>
      </c>
      <c r="G13" s="152">
        <v>6567</v>
      </c>
      <c r="H13" s="152" t="s">
        <v>217</v>
      </c>
      <c r="I13" s="132">
        <v>3.2629999999999999</v>
      </c>
      <c r="J13" s="132">
        <v>3.238</v>
      </c>
      <c r="K13" s="152" t="s">
        <v>733</v>
      </c>
      <c r="L13" s="134" t="str">
        <f t="shared" si="3"/>
        <v>Yes</v>
      </c>
    </row>
    <row r="14" spans="1:12" x14ac:dyDescent="0.2">
      <c r="A14" s="16" t="s">
        <v>450</v>
      </c>
      <c r="B14" s="152" t="s">
        <v>217</v>
      </c>
      <c r="C14" s="152">
        <v>5576</v>
      </c>
      <c r="D14" s="152" t="s">
        <v>217</v>
      </c>
      <c r="E14" s="152">
        <v>5618</v>
      </c>
      <c r="F14" s="152" t="s">
        <v>217</v>
      </c>
      <c r="G14" s="152">
        <v>5907</v>
      </c>
      <c r="H14" s="152" t="s">
        <v>217</v>
      </c>
      <c r="I14" s="132">
        <v>0.75319999999999998</v>
      </c>
      <c r="J14" s="132">
        <v>5.1440000000000001</v>
      </c>
      <c r="K14" s="152" t="s">
        <v>733</v>
      </c>
      <c r="L14" s="134" t="str">
        <f t="shared" si="3"/>
        <v>Yes</v>
      </c>
    </row>
    <row r="15" spans="1:12" x14ac:dyDescent="0.2">
      <c r="A15" s="4" t="s">
        <v>58</v>
      </c>
      <c r="B15" s="135" t="s">
        <v>217</v>
      </c>
      <c r="C15" s="131">
        <v>1147742905</v>
      </c>
      <c r="D15" s="130" t="str">
        <f t="shared" ref="D15:D20" si="4">IF($B15="N/A","N/A",IF(C15&gt;10,"No",IF(C15&lt;-10,"No","Yes")))</f>
        <v>N/A</v>
      </c>
      <c r="E15" s="131">
        <v>1259064673</v>
      </c>
      <c r="F15" s="130" t="str">
        <f t="shared" ref="F15:F20" si="5">IF($B15="N/A","N/A",IF(E15&gt;10,"No",IF(E15&lt;-10,"No","Yes")))</f>
        <v>N/A</v>
      </c>
      <c r="G15" s="131">
        <v>1352562310</v>
      </c>
      <c r="H15" s="130" t="str">
        <f t="shared" ref="H15:H20" si="6">IF($B15="N/A","N/A",IF(G15&gt;10,"No",IF(G15&lt;-10,"No","Yes")))</f>
        <v>N/A</v>
      </c>
      <c r="I15" s="132">
        <v>9.6989999999999998</v>
      </c>
      <c r="J15" s="132">
        <v>7.4260000000000002</v>
      </c>
      <c r="K15" s="135" t="s">
        <v>732</v>
      </c>
      <c r="L15" s="134" t="str">
        <f t="shared" ref="L15:L20" si="7">IF(J15="Div by 0", "N/A", IF(K15="N/A","N/A", IF(J15&gt;VALUE(MID(K15,1,2)), "No", IF(J15&lt;-1*VALUE(MID(K15,1,2)), "No", "Yes"))))</f>
        <v>Yes</v>
      </c>
    </row>
    <row r="16" spans="1:12" x14ac:dyDescent="0.2">
      <c r="A16" s="4" t="s">
        <v>1121</v>
      </c>
      <c r="B16" s="135" t="s">
        <v>217</v>
      </c>
      <c r="C16" s="131">
        <v>6593.3437407000001</v>
      </c>
      <c r="D16" s="130" t="str">
        <f t="shared" si="4"/>
        <v>N/A</v>
      </c>
      <c r="E16" s="131">
        <v>6750.9808150999997</v>
      </c>
      <c r="F16" s="130" t="str">
        <f t="shared" si="5"/>
        <v>N/A</v>
      </c>
      <c r="G16" s="131">
        <v>6598.0902274999999</v>
      </c>
      <c r="H16" s="130" t="str">
        <f t="shared" si="6"/>
        <v>N/A</v>
      </c>
      <c r="I16" s="132">
        <v>2.391</v>
      </c>
      <c r="J16" s="132">
        <v>-2.2599999999999998</v>
      </c>
      <c r="K16" s="135" t="s">
        <v>732</v>
      </c>
      <c r="L16" s="134" t="str">
        <f t="shared" si="7"/>
        <v>Yes</v>
      </c>
    </row>
    <row r="17" spans="1:12" x14ac:dyDescent="0.2">
      <c r="A17" s="4" t="s">
        <v>1219</v>
      </c>
      <c r="B17" s="135" t="s">
        <v>217</v>
      </c>
      <c r="C17" s="131">
        <v>27913.145754000001</v>
      </c>
      <c r="D17" s="130" t="str">
        <f t="shared" si="4"/>
        <v>N/A</v>
      </c>
      <c r="E17" s="131">
        <v>28354.108924</v>
      </c>
      <c r="F17" s="130" t="str">
        <f t="shared" si="5"/>
        <v>N/A</v>
      </c>
      <c r="G17" s="131">
        <v>27590.881751000001</v>
      </c>
      <c r="H17" s="130" t="str">
        <f t="shared" si="6"/>
        <v>N/A</v>
      </c>
      <c r="I17" s="132">
        <v>1.58</v>
      </c>
      <c r="J17" s="132">
        <v>-2.69</v>
      </c>
      <c r="K17" s="135" t="s">
        <v>732</v>
      </c>
      <c r="L17" s="134" t="str">
        <f t="shared" si="7"/>
        <v>Yes</v>
      </c>
    </row>
    <row r="18" spans="1:12" x14ac:dyDescent="0.2">
      <c r="A18" s="4" t="s">
        <v>1220</v>
      </c>
      <c r="B18" s="135" t="s">
        <v>217</v>
      </c>
      <c r="C18" s="131">
        <v>22242.724403</v>
      </c>
      <c r="D18" s="130" t="str">
        <f t="shared" si="4"/>
        <v>N/A</v>
      </c>
      <c r="E18" s="131">
        <v>22973.06093</v>
      </c>
      <c r="F18" s="130" t="str">
        <f t="shared" si="5"/>
        <v>N/A</v>
      </c>
      <c r="G18" s="131">
        <v>22582.651256000001</v>
      </c>
      <c r="H18" s="130" t="str">
        <f t="shared" si="6"/>
        <v>N/A</v>
      </c>
      <c r="I18" s="132">
        <v>3.2829999999999999</v>
      </c>
      <c r="J18" s="132">
        <v>-1.7</v>
      </c>
      <c r="K18" s="135" t="s">
        <v>732</v>
      </c>
      <c r="L18" s="134" t="str">
        <f t="shared" si="7"/>
        <v>Yes</v>
      </c>
    </row>
    <row r="19" spans="1:12" x14ac:dyDescent="0.2">
      <c r="A19" s="4" t="s">
        <v>1221</v>
      </c>
      <c r="B19" s="135" t="s">
        <v>217</v>
      </c>
      <c r="C19" s="131">
        <v>2602.5571728999998</v>
      </c>
      <c r="D19" s="130" t="str">
        <f t="shared" si="4"/>
        <v>N/A</v>
      </c>
      <c r="E19" s="131">
        <v>2827.7806179999998</v>
      </c>
      <c r="F19" s="130" t="str">
        <f t="shared" si="5"/>
        <v>N/A</v>
      </c>
      <c r="G19" s="131">
        <v>2897.6118777000002</v>
      </c>
      <c r="H19" s="130" t="str">
        <f t="shared" si="6"/>
        <v>N/A</v>
      </c>
      <c r="I19" s="132">
        <v>8.6539999999999999</v>
      </c>
      <c r="J19" s="132">
        <v>2.4689999999999999</v>
      </c>
      <c r="K19" s="135" t="s">
        <v>732</v>
      </c>
      <c r="L19" s="134" t="str">
        <f t="shared" si="7"/>
        <v>Yes</v>
      </c>
    </row>
    <row r="20" spans="1:12" x14ac:dyDescent="0.2">
      <c r="A20" s="4" t="s">
        <v>1222</v>
      </c>
      <c r="B20" s="135" t="s">
        <v>217</v>
      </c>
      <c r="C20" s="131">
        <v>5039.3915322000003</v>
      </c>
      <c r="D20" s="130" t="str">
        <f t="shared" si="4"/>
        <v>N/A</v>
      </c>
      <c r="E20" s="131">
        <v>5130.5431212000003</v>
      </c>
      <c r="F20" s="130" t="str">
        <f t="shared" si="5"/>
        <v>N/A</v>
      </c>
      <c r="G20" s="131">
        <v>5158.8795835999999</v>
      </c>
      <c r="H20" s="130" t="str">
        <f t="shared" si="6"/>
        <v>N/A</v>
      </c>
      <c r="I20" s="132">
        <v>1.8089999999999999</v>
      </c>
      <c r="J20" s="132">
        <v>0.55230000000000001</v>
      </c>
      <c r="K20" s="135" t="s">
        <v>732</v>
      </c>
      <c r="L20" s="134" t="str">
        <f t="shared" si="7"/>
        <v>Yes</v>
      </c>
    </row>
    <row r="21" spans="1:12" x14ac:dyDescent="0.2">
      <c r="A21" s="2" t="s">
        <v>1125</v>
      </c>
      <c r="B21" s="135" t="s">
        <v>217</v>
      </c>
      <c r="C21" s="131">
        <v>6698.0483934000004</v>
      </c>
      <c r="D21" s="130" t="str">
        <f t="shared" ref="D21:D22" si="8">IF($B21="N/A","N/A",IF(C21&gt;10,"No",IF(C21&lt;-10,"No","Yes")))</f>
        <v>N/A</v>
      </c>
      <c r="E21" s="131">
        <v>6832.6843240999997</v>
      </c>
      <c r="F21" s="130" t="str">
        <f t="shared" ref="F21:F22" si="9">IF($B21="N/A","N/A",IF(E21&gt;10,"No",IF(E21&lt;-10,"No","Yes")))</f>
        <v>N/A</v>
      </c>
      <c r="G21" s="131">
        <v>6648.5048306999997</v>
      </c>
      <c r="H21" s="130" t="str">
        <f t="shared" ref="H21:H22" si="10">IF($B21="N/A","N/A",IF(G21&gt;10,"No",IF(G21&lt;-10,"No","Yes")))</f>
        <v>N/A</v>
      </c>
      <c r="I21" s="132">
        <v>2.0099999999999998</v>
      </c>
      <c r="J21" s="132">
        <v>-2.7</v>
      </c>
      <c r="K21" s="135" t="s">
        <v>732</v>
      </c>
      <c r="L21" s="134" t="str">
        <f>IF(J21="Div by 0", "N/A", IF(OR(J21="N/A",K21="N/A"),"N/A", IF(J21&gt;VALUE(MID(K21,1,2)), "No", IF(J21&lt;-1*VALUE(MID(K21,1,2)), "No", "Yes"))))</f>
        <v>Yes</v>
      </c>
    </row>
    <row r="22" spans="1:12" x14ac:dyDescent="0.2">
      <c r="A22" s="2" t="s">
        <v>1126</v>
      </c>
      <c r="B22" s="135" t="s">
        <v>217</v>
      </c>
      <c r="C22" s="131">
        <v>6453.0985766000003</v>
      </c>
      <c r="D22" s="130" t="str">
        <f t="shared" si="8"/>
        <v>N/A</v>
      </c>
      <c r="E22" s="131">
        <v>6645.5815560000001</v>
      </c>
      <c r="F22" s="130" t="str">
        <f t="shared" si="9"/>
        <v>N/A</v>
      </c>
      <c r="G22" s="131">
        <v>6534.4462264000003</v>
      </c>
      <c r="H22" s="130" t="str">
        <f t="shared" si="10"/>
        <v>N/A</v>
      </c>
      <c r="I22" s="132">
        <v>2.9830000000000001</v>
      </c>
      <c r="J22" s="132">
        <v>-1.67</v>
      </c>
      <c r="K22" s="135" t="s">
        <v>732</v>
      </c>
      <c r="L22" s="134" t="str">
        <f>IF(J22="Div by 0", "N/A", IF(OR(J22="N/A",K22="N/A"),"N/A", IF(J22&gt;VALUE(MID(K22,1,2)), "No", IF(J22&lt;-1*VALUE(MID(K22,1,2)), "No", "Yes"))))</f>
        <v>Yes</v>
      </c>
    </row>
    <row r="23" spans="1:12" x14ac:dyDescent="0.2">
      <c r="A23" s="4" t="s">
        <v>1223</v>
      </c>
      <c r="B23" s="135" t="s">
        <v>217</v>
      </c>
      <c r="C23" s="131">
        <v>25281.012952000001</v>
      </c>
      <c r="D23" s="130" t="str">
        <f>IF($B23="N/A","N/A",IF(C23&gt;10,"No",IF(C23&lt;-10,"No","Yes")))</f>
        <v>N/A</v>
      </c>
      <c r="E23" s="131">
        <v>25661.064557999998</v>
      </c>
      <c r="F23" s="130" t="str">
        <f>IF($B23="N/A","N/A",IF(E23&gt;10,"No",IF(E23&lt;-10,"No","Yes")))</f>
        <v>N/A</v>
      </c>
      <c r="G23" s="131">
        <v>24718.127259000001</v>
      </c>
      <c r="H23" s="130" t="str">
        <f>IF($B23="N/A","N/A",IF(G23&gt;10,"No",IF(G23&lt;-10,"No","Yes")))</f>
        <v>N/A</v>
      </c>
      <c r="I23" s="132">
        <v>1.5029999999999999</v>
      </c>
      <c r="J23" s="132">
        <v>-3.67</v>
      </c>
      <c r="K23" s="135" t="s">
        <v>732</v>
      </c>
      <c r="L23" s="134" t="str">
        <f>IF(J23="Div by 0", "N/A", IF(K23="N/A","N/A", IF(J23&gt;VALUE(MID(K23,1,2)), "No", IF(J23&lt;-1*VALUE(MID(K23,1,2)), "No", "Yes"))))</f>
        <v>Yes</v>
      </c>
    </row>
    <row r="24" spans="1:12" x14ac:dyDescent="0.2">
      <c r="A24" s="4" t="s">
        <v>1224</v>
      </c>
      <c r="B24" s="135" t="s">
        <v>217</v>
      </c>
      <c r="C24" s="131">
        <v>29636.165583999998</v>
      </c>
      <c r="D24" s="130" t="str">
        <f>IF($B24="N/A","N/A",IF(C24&gt;10,"No",IF(C24&lt;-10,"No","Yes")))</f>
        <v>N/A</v>
      </c>
      <c r="E24" s="131">
        <v>29911.745008999998</v>
      </c>
      <c r="F24" s="130" t="str">
        <f>IF($B24="N/A","N/A",IF(E24&gt;10,"No",IF(E24&lt;-10,"No","Yes")))</f>
        <v>N/A</v>
      </c>
      <c r="G24" s="131">
        <v>28816.482868999999</v>
      </c>
      <c r="H24" s="130" t="str">
        <f>IF($B24="N/A","N/A",IF(G24&gt;10,"No",IF(G24&lt;-10,"No","Yes")))</f>
        <v>N/A</v>
      </c>
      <c r="I24" s="132">
        <v>0.92989999999999995</v>
      </c>
      <c r="J24" s="132">
        <v>-3.66</v>
      </c>
      <c r="K24" s="135" t="s">
        <v>732</v>
      </c>
      <c r="L24" s="134" t="str">
        <f>IF(J24="Div by 0", "N/A", IF(K24="N/A","N/A", IF(J24&gt;VALUE(MID(K24,1,2)), "No", IF(J24&lt;-1*VALUE(MID(K24,1,2)), "No", "Yes"))))</f>
        <v>Yes</v>
      </c>
    </row>
    <row r="25" spans="1:12" x14ac:dyDescent="0.2">
      <c r="A25" s="4" t="s">
        <v>1225</v>
      </c>
      <c r="B25" s="135" t="s">
        <v>217</v>
      </c>
      <c r="C25" s="131">
        <v>23969.754124999999</v>
      </c>
      <c r="D25" s="130" t="str">
        <f>IF($B25="N/A","N/A",IF(C25&gt;10,"No",IF(C25&lt;-10,"No","Yes")))</f>
        <v>N/A</v>
      </c>
      <c r="E25" s="131">
        <v>24427.356711</v>
      </c>
      <c r="F25" s="130" t="str">
        <f>IF($B25="N/A","N/A",IF(E25&gt;10,"No",IF(E25&lt;-10,"No","Yes")))</f>
        <v>N/A</v>
      </c>
      <c r="G25" s="131">
        <v>23749.994074999999</v>
      </c>
      <c r="H25" s="130" t="str">
        <f>IF($B25="N/A","N/A",IF(G25&gt;10,"No",IF(G25&lt;-10,"No","Yes")))</f>
        <v>N/A</v>
      </c>
      <c r="I25" s="132">
        <v>1.909</v>
      </c>
      <c r="J25" s="132">
        <v>-2.77</v>
      </c>
      <c r="K25" s="135" t="s">
        <v>732</v>
      </c>
      <c r="L25" s="134" t="str">
        <f>IF(J25="Div by 0", "N/A", IF(K25="N/A","N/A", IF(J25&gt;VALUE(MID(K25,1,2)), "No", IF(J25&lt;-1*VALUE(MID(K25,1,2)), "No", "Yes"))))</f>
        <v>Yes</v>
      </c>
    </row>
    <row r="26" spans="1:12" x14ac:dyDescent="0.2">
      <c r="A26" s="4" t="s">
        <v>1226</v>
      </c>
      <c r="B26" s="135" t="s">
        <v>217</v>
      </c>
      <c r="C26" s="131">
        <v>24246.215297999999</v>
      </c>
      <c r="D26" s="130" t="str">
        <f t="shared" ref="D26:D27" si="11">IF($B26="N/A","N/A",IF(C26&gt;10,"No",IF(C26&lt;-10,"No","Yes")))</f>
        <v>N/A</v>
      </c>
      <c r="E26" s="131">
        <v>24527.775420999998</v>
      </c>
      <c r="F26" s="130" t="str">
        <f t="shared" ref="F26:F30" si="12">IF($B26="N/A","N/A",IF(E26&gt;10,"No",IF(E26&lt;-10,"No","Yes")))</f>
        <v>N/A</v>
      </c>
      <c r="G26" s="131">
        <v>23459.311726</v>
      </c>
      <c r="H26" s="130" t="str">
        <f t="shared" ref="H26:H27" si="13">IF($B26="N/A","N/A",IF(G26&gt;10,"No",IF(G26&lt;-10,"No","Yes")))</f>
        <v>N/A</v>
      </c>
      <c r="I26" s="132">
        <v>1.161</v>
      </c>
      <c r="J26" s="132">
        <v>-4.3600000000000003</v>
      </c>
      <c r="K26" s="135" t="s">
        <v>732</v>
      </c>
      <c r="L26" s="134" t="str">
        <f>IF(J26="Div by 0", "N/A", IF(OR(J26="N/A",K26="N/A"),"N/A", IF(J26&gt;VALUE(MID(K26,1,2)), "No", IF(J26&lt;-1*VALUE(MID(K26,1,2)), "No", "Yes"))))</f>
        <v>Yes</v>
      </c>
    </row>
    <row r="27" spans="1:12" x14ac:dyDescent="0.2">
      <c r="A27" s="4" t="s">
        <v>1227</v>
      </c>
      <c r="B27" s="135" t="s">
        <v>217</v>
      </c>
      <c r="C27" s="131">
        <v>27140.241053999998</v>
      </c>
      <c r="D27" s="130" t="str">
        <f t="shared" si="11"/>
        <v>N/A</v>
      </c>
      <c r="E27" s="131">
        <v>27644.681162000001</v>
      </c>
      <c r="F27" s="130" t="str">
        <f t="shared" si="12"/>
        <v>N/A</v>
      </c>
      <c r="G27" s="131">
        <v>26876.745042999999</v>
      </c>
      <c r="H27" s="130" t="str">
        <f t="shared" si="13"/>
        <v>N/A</v>
      </c>
      <c r="I27" s="132">
        <v>1.859</v>
      </c>
      <c r="J27" s="132">
        <v>-2.78</v>
      </c>
      <c r="K27" s="135" t="s">
        <v>732</v>
      </c>
      <c r="L27" s="134" t="str">
        <f>IF(J27="Div by 0", "N/A", IF(OR(J27="N/A",K27="N/A"),"N/A", IF(J27&gt;VALUE(MID(K27,1,2)), "No", IF(J27&lt;-1*VALUE(MID(K27,1,2)), "No", "Yes"))))</f>
        <v>Yes</v>
      </c>
    </row>
    <row r="28" spans="1:12" x14ac:dyDescent="0.2">
      <c r="A28" s="57" t="s">
        <v>1228</v>
      </c>
      <c r="B28" s="131" t="s">
        <v>217</v>
      </c>
      <c r="C28" s="131">
        <v>3506.1760562999998</v>
      </c>
      <c r="D28" s="130" t="str">
        <f t="shared" ref="D28:D30" si="14">IF($B28="N/A","N/A",IF(C28&gt;10,"No",IF(C28&lt;-10,"No","Yes")))</f>
        <v>N/A</v>
      </c>
      <c r="E28" s="131">
        <v>5548.4677419</v>
      </c>
      <c r="F28" s="130" t="str">
        <f t="shared" si="12"/>
        <v>N/A</v>
      </c>
      <c r="G28" s="131">
        <v>6252.5563380000003</v>
      </c>
      <c r="H28" s="130" t="str">
        <f t="shared" ref="H28:H30" si="15">IF($B28="N/A","N/A",IF(G28&gt;10,"No",IF(G28&lt;-10,"No","Yes")))</f>
        <v>N/A</v>
      </c>
      <c r="I28" s="132">
        <v>58.25</v>
      </c>
      <c r="J28" s="132">
        <v>12.69</v>
      </c>
      <c r="K28" s="133" t="s">
        <v>732</v>
      </c>
      <c r="L28" s="134" t="str">
        <f>IF(J28="Div by 0", "N/A", IF(OR(J28="N/A",K28="N/A"),"N/A", IF(J28&gt;VALUE(MID(K28,1,2)), "No", IF(J28&lt;-1*VALUE(MID(K28,1,2)), "No", "Yes"))))</f>
        <v>Yes</v>
      </c>
    </row>
    <row r="29" spans="1:12" x14ac:dyDescent="0.2">
      <c r="A29" s="57" t="s">
        <v>1229</v>
      </c>
      <c r="B29" s="131" t="s">
        <v>217</v>
      </c>
      <c r="C29" s="131">
        <v>3506.1760562999998</v>
      </c>
      <c r="D29" s="130" t="str">
        <f t="shared" si="14"/>
        <v>N/A</v>
      </c>
      <c r="E29" s="131">
        <v>5548.4677419</v>
      </c>
      <c r="F29" s="130" t="str">
        <f t="shared" si="12"/>
        <v>N/A</v>
      </c>
      <c r="G29" s="131">
        <v>6252.5563380000003</v>
      </c>
      <c r="H29" s="130" t="str">
        <f t="shared" si="15"/>
        <v>N/A</v>
      </c>
      <c r="I29" s="132">
        <v>58.25</v>
      </c>
      <c r="J29" s="132">
        <v>12.69</v>
      </c>
      <c r="K29" s="133" t="s">
        <v>732</v>
      </c>
      <c r="L29" s="134" t="str">
        <f t="shared" ref="L29:L30" si="16">IF(J29="Div by 0", "N/A", IF(OR(J29="N/A",K29="N/A"),"N/A", IF(J29&gt;VALUE(MID(K29,1,2)), "No", IF(J29&lt;-1*VALUE(MID(K29,1,2)), "No", "Yes"))))</f>
        <v>Yes</v>
      </c>
    </row>
    <row r="30" spans="1:12" x14ac:dyDescent="0.2">
      <c r="A30" s="57" t="s">
        <v>1230</v>
      </c>
      <c r="B30" s="131" t="s">
        <v>217</v>
      </c>
      <c r="C30" s="131" t="s">
        <v>1743</v>
      </c>
      <c r="D30" s="130" t="str">
        <f t="shared" si="14"/>
        <v>N/A</v>
      </c>
      <c r="E30" s="131" t="s">
        <v>1743</v>
      </c>
      <c r="F30" s="130" t="str">
        <f t="shared" si="12"/>
        <v>N/A</v>
      </c>
      <c r="G30" s="131" t="s">
        <v>1743</v>
      </c>
      <c r="H30" s="130" t="str">
        <f t="shared" si="15"/>
        <v>N/A</v>
      </c>
      <c r="I30" s="132" t="s">
        <v>1743</v>
      </c>
      <c r="J30" s="132" t="s">
        <v>1743</v>
      </c>
      <c r="K30" s="133" t="s">
        <v>732</v>
      </c>
      <c r="L30" s="134" t="str">
        <f t="shared" si="16"/>
        <v>N/A</v>
      </c>
    </row>
    <row r="31" spans="1:12" x14ac:dyDescent="0.2">
      <c r="A31" s="45" t="s">
        <v>2</v>
      </c>
      <c r="B31" s="136" t="s">
        <v>217</v>
      </c>
      <c r="C31" s="140">
        <v>99.931064591999998</v>
      </c>
      <c r="D31" s="138" t="str">
        <f t="shared" ref="D31:D69" si="17">IF($B31="N/A","N/A",IF(C31&gt;10,"No",IF(C31&lt;-10,"No","Yes")))</f>
        <v>N/A</v>
      </c>
      <c r="E31" s="140">
        <v>99.999463809999995</v>
      </c>
      <c r="F31" s="138" t="str">
        <f t="shared" ref="F31:F69" si="18">IF($B31="N/A","N/A",IF(E31&gt;10,"No",IF(E31&lt;-10,"No","Yes")))</f>
        <v>N/A</v>
      </c>
      <c r="G31" s="140">
        <v>100</v>
      </c>
      <c r="H31" s="138" t="str">
        <f t="shared" ref="H31:H69" si="19">IF($B31="N/A","N/A",IF(G31&gt;10,"No",IF(G31&lt;-10,"No","Yes")))</f>
        <v>N/A</v>
      </c>
      <c r="I31" s="132">
        <v>6.8400000000000002E-2</v>
      </c>
      <c r="J31" s="132">
        <v>5.0000000000000001E-4</v>
      </c>
      <c r="K31" s="133" t="s">
        <v>732</v>
      </c>
      <c r="L31" s="134" t="str">
        <f t="shared" ref="L31:L99" si="20">IF(J31="Div by 0", "N/A", IF(K31="N/A","N/A", IF(J31&gt;VALUE(MID(K31,1,2)), "No", IF(J31&lt;-1*VALUE(MID(K31,1,2)), "No", "Yes"))))</f>
        <v>Yes</v>
      </c>
    </row>
    <row r="32" spans="1:12" x14ac:dyDescent="0.2">
      <c r="A32" s="45" t="s">
        <v>22</v>
      </c>
      <c r="B32" s="136" t="s">
        <v>217</v>
      </c>
      <c r="C32" s="152">
        <v>173956</v>
      </c>
      <c r="D32" s="138" t="str">
        <f t="shared" si="17"/>
        <v>N/A</v>
      </c>
      <c r="E32" s="152">
        <v>186500</v>
      </c>
      <c r="F32" s="138" t="str">
        <f t="shared" si="18"/>
        <v>N/A</v>
      </c>
      <c r="G32" s="152">
        <v>204993</v>
      </c>
      <c r="H32" s="138" t="str">
        <f t="shared" si="19"/>
        <v>N/A</v>
      </c>
      <c r="I32" s="132">
        <v>7.2110000000000003</v>
      </c>
      <c r="J32" s="132">
        <v>9.9160000000000004</v>
      </c>
      <c r="K32" s="133" t="s">
        <v>732</v>
      </c>
      <c r="L32" s="134" t="str">
        <f t="shared" si="20"/>
        <v>Yes</v>
      </c>
    </row>
    <row r="33" spans="1:12" x14ac:dyDescent="0.2">
      <c r="A33" s="45" t="s">
        <v>451</v>
      </c>
      <c r="B33" s="135" t="s">
        <v>217</v>
      </c>
      <c r="C33" s="152">
        <v>6734</v>
      </c>
      <c r="D33" s="152" t="str">
        <f t="shared" si="17"/>
        <v>N/A</v>
      </c>
      <c r="E33" s="152">
        <v>6959</v>
      </c>
      <c r="F33" s="152" t="str">
        <f t="shared" si="18"/>
        <v>N/A</v>
      </c>
      <c r="G33" s="152">
        <v>7129</v>
      </c>
      <c r="H33" s="130" t="str">
        <f t="shared" si="19"/>
        <v>N/A</v>
      </c>
      <c r="I33" s="132">
        <v>3.3410000000000002</v>
      </c>
      <c r="J33" s="132">
        <v>2.4430000000000001</v>
      </c>
      <c r="K33" s="135" t="s">
        <v>732</v>
      </c>
      <c r="L33" s="134" t="str">
        <f t="shared" si="20"/>
        <v>Yes</v>
      </c>
    </row>
    <row r="34" spans="1:12" x14ac:dyDescent="0.2">
      <c r="A34" s="45" t="s">
        <v>1231</v>
      </c>
      <c r="B34" s="141" t="s">
        <v>217</v>
      </c>
      <c r="C34" s="152" t="s">
        <v>217</v>
      </c>
      <c r="D34" s="134" t="str">
        <f t="shared" ref="D34:D38" si="21">IF($B34="N/A","N/A",IF(C34&lt;0,"No","Yes"))</f>
        <v>N/A</v>
      </c>
      <c r="E34" s="152">
        <v>2842</v>
      </c>
      <c r="F34" s="134" t="str">
        <f t="shared" ref="F34:F38" si="22">IF($B34="N/A","N/A",IF(E34&lt;0,"No","Yes"))</f>
        <v>N/A</v>
      </c>
      <c r="G34" s="152">
        <v>2918</v>
      </c>
      <c r="H34" s="134" t="str">
        <f t="shared" ref="H34:H38" si="23">IF($B34="N/A","N/A",IF(G34&lt;0,"No","Yes"))</f>
        <v>N/A</v>
      </c>
      <c r="I34" s="132" t="s">
        <v>217</v>
      </c>
      <c r="J34" s="132">
        <v>2.6739999999999999</v>
      </c>
      <c r="K34" s="152" t="s">
        <v>732</v>
      </c>
      <c r="L34" s="134" t="str">
        <f t="shared" si="20"/>
        <v>Yes</v>
      </c>
    </row>
    <row r="35" spans="1:12" x14ac:dyDescent="0.2">
      <c r="A35" s="45" t="s">
        <v>1232</v>
      </c>
      <c r="B35" s="141" t="s">
        <v>217</v>
      </c>
      <c r="C35" s="152" t="s">
        <v>217</v>
      </c>
      <c r="D35" s="134" t="str">
        <f t="shared" si="21"/>
        <v>N/A</v>
      </c>
      <c r="E35" s="152">
        <v>0</v>
      </c>
      <c r="F35" s="134" t="str">
        <f t="shared" si="22"/>
        <v>N/A</v>
      </c>
      <c r="G35" s="152">
        <v>0</v>
      </c>
      <c r="H35" s="134" t="str">
        <f t="shared" si="23"/>
        <v>N/A</v>
      </c>
      <c r="I35" s="132" t="s">
        <v>217</v>
      </c>
      <c r="J35" s="132" t="s">
        <v>1743</v>
      </c>
      <c r="K35" s="152" t="s">
        <v>732</v>
      </c>
      <c r="L35" s="134" t="str">
        <f t="shared" si="20"/>
        <v>N/A</v>
      </c>
    </row>
    <row r="36" spans="1:12" x14ac:dyDescent="0.2">
      <c r="A36" s="45" t="s">
        <v>1233</v>
      </c>
      <c r="B36" s="141" t="s">
        <v>217</v>
      </c>
      <c r="C36" s="152" t="s">
        <v>217</v>
      </c>
      <c r="D36" s="134" t="str">
        <f t="shared" si="21"/>
        <v>N/A</v>
      </c>
      <c r="E36" s="152">
        <v>206</v>
      </c>
      <c r="F36" s="134" t="str">
        <f t="shared" si="22"/>
        <v>N/A</v>
      </c>
      <c r="G36" s="152">
        <v>230</v>
      </c>
      <c r="H36" s="134" t="str">
        <f t="shared" si="23"/>
        <v>N/A</v>
      </c>
      <c r="I36" s="132" t="s">
        <v>217</v>
      </c>
      <c r="J36" s="132">
        <v>11.65</v>
      </c>
      <c r="K36" s="152" t="s">
        <v>732</v>
      </c>
      <c r="L36" s="134" t="str">
        <f t="shared" si="20"/>
        <v>Yes</v>
      </c>
    </row>
    <row r="37" spans="1:12" x14ac:dyDescent="0.2">
      <c r="A37" s="45" t="s">
        <v>1234</v>
      </c>
      <c r="B37" s="141" t="s">
        <v>217</v>
      </c>
      <c r="C37" s="152" t="s">
        <v>217</v>
      </c>
      <c r="D37" s="134" t="str">
        <f t="shared" si="21"/>
        <v>N/A</v>
      </c>
      <c r="E37" s="152">
        <v>3353</v>
      </c>
      <c r="F37" s="134" t="str">
        <f t="shared" si="22"/>
        <v>N/A</v>
      </c>
      <c r="G37" s="152">
        <v>3417</v>
      </c>
      <c r="H37" s="134" t="str">
        <f t="shared" si="23"/>
        <v>N/A</v>
      </c>
      <c r="I37" s="132" t="s">
        <v>217</v>
      </c>
      <c r="J37" s="132">
        <v>1.909</v>
      </c>
      <c r="K37" s="152" t="s">
        <v>732</v>
      </c>
      <c r="L37" s="134" t="str">
        <f t="shared" si="20"/>
        <v>Yes</v>
      </c>
    </row>
    <row r="38" spans="1:12" x14ac:dyDescent="0.2">
      <c r="A38" s="45" t="s">
        <v>1235</v>
      </c>
      <c r="B38" s="141" t="s">
        <v>217</v>
      </c>
      <c r="C38" s="152" t="s">
        <v>217</v>
      </c>
      <c r="D38" s="134" t="str">
        <f t="shared" si="21"/>
        <v>N/A</v>
      </c>
      <c r="E38" s="152">
        <v>558</v>
      </c>
      <c r="F38" s="134" t="str">
        <f t="shared" si="22"/>
        <v>N/A</v>
      </c>
      <c r="G38" s="152">
        <v>564</v>
      </c>
      <c r="H38" s="134" t="str">
        <f t="shared" si="23"/>
        <v>N/A</v>
      </c>
      <c r="I38" s="132" t="s">
        <v>217</v>
      </c>
      <c r="J38" s="132">
        <v>1.075</v>
      </c>
      <c r="K38" s="152" t="s">
        <v>732</v>
      </c>
      <c r="L38" s="134" t="str">
        <f t="shared" si="20"/>
        <v>Yes</v>
      </c>
    </row>
    <row r="39" spans="1:12" x14ac:dyDescent="0.2">
      <c r="A39" s="45" t="s">
        <v>452</v>
      </c>
      <c r="B39" s="135" t="s">
        <v>217</v>
      </c>
      <c r="C39" s="152">
        <v>18267</v>
      </c>
      <c r="D39" s="152" t="str">
        <f t="shared" si="17"/>
        <v>N/A</v>
      </c>
      <c r="E39" s="152">
        <v>18906</v>
      </c>
      <c r="F39" s="152" t="str">
        <f t="shared" si="18"/>
        <v>N/A</v>
      </c>
      <c r="G39" s="152">
        <v>19662</v>
      </c>
      <c r="H39" s="130" t="str">
        <f t="shared" si="19"/>
        <v>N/A</v>
      </c>
      <c r="I39" s="132">
        <v>3.4980000000000002</v>
      </c>
      <c r="J39" s="132">
        <v>3.9990000000000001</v>
      </c>
      <c r="K39" s="135" t="s">
        <v>732</v>
      </c>
      <c r="L39" s="134" t="str">
        <f t="shared" si="20"/>
        <v>Yes</v>
      </c>
    </row>
    <row r="40" spans="1:12" x14ac:dyDescent="0.2">
      <c r="A40" s="45" t="s">
        <v>1236</v>
      </c>
      <c r="B40" s="141" t="s">
        <v>217</v>
      </c>
      <c r="C40" s="152" t="s">
        <v>217</v>
      </c>
      <c r="D40" s="134" t="str">
        <f t="shared" ref="D40:D45" si="24">IF($B40="N/A","N/A",IF(C40&lt;0,"No","Yes"))</f>
        <v>N/A</v>
      </c>
      <c r="E40" s="152">
        <v>14673</v>
      </c>
      <c r="F40" s="134" t="str">
        <f t="shared" ref="F40:F45" si="25">IF($B40="N/A","N/A",IF(E40&lt;0,"No","Yes"))</f>
        <v>N/A</v>
      </c>
      <c r="G40" s="152">
        <v>15165</v>
      </c>
      <c r="H40" s="134" t="str">
        <f t="shared" ref="H40:H45" si="26">IF($B40="N/A","N/A",IF(G40&lt;0,"No","Yes"))</f>
        <v>N/A</v>
      </c>
      <c r="I40" s="132" t="s">
        <v>217</v>
      </c>
      <c r="J40" s="132">
        <v>3.3530000000000002</v>
      </c>
      <c r="K40" s="152" t="s">
        <v>732</v>
      </c>
      <c r="L40" s="134" t="str">
        <f t="shared" si="20"/>
        <v>Yes</v>
      </c>
    </row>
    <row r="41" spans="1:12" x14ac:dyDescent="0.2">
      <c r="A41" s="45" t="s">
        <v>1237</v>
      </c>
      <c r="B41" s="141" t="s">
        <v>217</v>
      </c>
      <c r="C41" s="152" t="s">
        <v>217</v>
      </c>
      <c r="D41" s="134" t="str">
        <f t="shared" si="24"/>
        <v>N/A</v>
      </c>
      <c r="E41" s="152">
        <v>0</v>
      </c>
      <c r="F41" s="134" t="str">
        <f t="shared" si="25"/>
        <v>N/A</v>
      </c>
      <c r="G41" s="152">
        <v>0</v>
      </c>
      <c r="H41" s="134" t="str">
        <f t="shared" si="26"/>
        <v>N/A</v>
      </c>
      <c r="I41" s="132" t="s">
        <v>217</v>
      </c>
      <c r="J41" s="132" t="s">
        <v>1743</v>
      </c>
      <c r="K41" s="152" t="s">
        <v>732</v>
      </c>
      <c r="L41" s="134" t="str">
        <f t="shared" si="20"/>
        <v>N/A</v>
      </c>
    </row>
    <row r="42" spans="1:12" x14ac:dyDescent="0.2">
      <c r="A42" s="45" t="s">
        <v>1238</v>
      </c>
      <c r="B42" s="141" t="s">
        <v>217</v>
      </c>
      <c r="C42" s="152" t="s">
        <v>217</v>
      </c>
      <c r="D42" s="134" t="str">
        <f t="shared" si="24"/>
        <v>N/A</v>
      </c>
      <c r="E42" s="152">
        <v>665</v>
      </c>
      <c r="F42" s="134" t="str">
        <f t="shared" si="25"/>
        <v>N/A</v>
      </c>
      <c r="G42" s="152">
        <v>741</v>
      </c>
      <c r="H42" s="134" t="str">
        <f t="shared" si="26"/>
        <v>N/A</v>
      </c>
      <c r="I42" s="132" t="s">
        <v>217</v>
      </c>
      <c r="J42" s="132">
        <v>11.43</v>
      </c>
      <c r="K42" s="152" t="s">
        <v>732</v>
      </c>
      <c r="L42" s="134" t="str">
        <f t="shared" si="20"/>
        <v>Yes</v>
      </c>
    </row>
    <row r="43" spans="1:12" x14ac:dyDescent="0.2">
      <c r="A43" s="45" t="s">
        <v>1239</v>
      </c>
      <c r="B43" s="141" t="s">
        <v>217</v>
      </c>
      <c r="C43" s="152" t="s">
        <v>217</v>
      </c>
      <c r="D43" s="134" t="str">
        <f t="shared" si="24"/>
        <v>N/A</v>
      </c>
      <c r="E43" s="152">
        <v>77</v>
      </c>
      <c r="F43" s="134" t="str">
        <f t="shared" si="25"/>
        <v>N/A</v>
      </c>
      <c r="G43" s="152">
        <v>90</v>
      </c>
      <c r="H43" s="134" t="str">
        <f t="shared" si="26"/>
        <v>N/A</v>
      </c>
      <c r="I43" s="132" t="s">
        <v>217</v>
      </c>
      <c r="J43" s="132">
        <v>16.88</v>
      </c>
      <c r="K43" s="152" t="s">
        <v>732</v>
      </c>
      <c r="L43" s="134" t="str">
        <f t="shared" si="20"/>
        <v>Yes</v>
      </c>
    </row>
    <row r="44" spans="1:12" x14ac:dyDescent="0.2">
      <c r="A44" s="45" t="s">
        <v>1240</v>
      </c>
      <c r="B44" s="141" t="s">
        <v>217</v>
      </c>
      <c r="C44" s="152" t="s">
        <v>217</v>
      </c>
      <c r="D44" s="134" t="str">
        <f t="shared" si="24"/>
        <v>N/A</v>
      </c>
      <c r="E44" s="152">
        <v>3491</v>
      </c>
      <c r="F44" s="134" t="str">
        <f t="shared" si="25"/>
        <v>N/A</v>
      </c>
      <c r="G44" s="152">
        <v>3666</v>
      </c>
      <c r="H44" s="134" t="str">
        <f t="shared" si="26"/>
        <v>N/A</v>
      </c>
      <c r="I44" s="132" t="s">
        <v>217</v>
      </c>
      <c r="J44" s="132">
        <v>5.0129999999999999</v>
      </c>
      <c r="K44" s="152" t="s">
        <v>732</v>
      </c>
      <c r="L44" s="134" t="str">
        <f t="shared" si="20"/>
        <v>Yes</v>
      </c>
    </row>
    <row r="45" spans="1:12" x14ac:dyDescent="0.2">
      <c r="A45" s="45" t="s">
        <v>1241</v>
      </c>
      <c r="B45" s="141" t="s">
        <v>217</v>
      </c>
      <c r="C45" s="152" t="s">
        <v>217</v>
      </c>
      <c r="D45" s="134" t="str">
        <f t="shared" si="24"/>
        <v>N/A</v>
      </c>
      <c r="E45" s="152">
        <v>0</v>
      </c>
      <c r="F45" s="134" t="str">
        <f t="shared" si="25"/>
        <v>N/A</v>
      </c>
      <c r="G45" s="152">
        <v>0</v>
      </c>
      <c r="H45" s="134" t="str">
        <f t="shared" si="26"/>
        <v>N/A</v>
      </c>
      <c r="I45" s="132" t="s">
        <v>217</v>
      </c>
      <c r="J45" s="132" t="s">
        <v>1743</v>
      </c>
      <c r="K45" s="152" t="s">
        <v>732</v>
      </c>
      <c r="L45" s="134" t="str">
        <f t="shared" si="20"/>
        <v>N/A</v>
      </c>
    </row>
    <row r="46" spans="1:12" x14ac:dyDescent="0.2">
      <c r="A46" s="45" t="s">
        <v>453</v>
      </c>
      <c r="B46" s="135" t="s">
        <v>217</v>
      </c>
      <c r="C46" s="152">
        <v>82163</v>
      </c>
      <c r="D46" s="152" t="str">
        <f t="shared" si="17"/>
        <v>N/A</v>
      </c>
      <c r="E46" s="152">
        <v>85440</v>
      </c>
      <c r="F46" s="152" t="str">
        <f t="shared" si="18"/>
        <v>N/A</v>
      </c>
      <c r="G46" s="152">
        <v>91752</v>
      </c>
      <c r="H46" s="130" t="str">
        <f t="shared" si="19"/>
        <v>N/A</v>
      </c>
      <c r="I46" s="132">
        <v>3.988</v>
      </c>
      <c r="J46" s="132">
        <v>7.3879999999999999</v>
      </c>
      <c r="K46" s="135" t="s">
        <v>732</v>
      </c>
      <c r="L46" s="134" t="str">
        <f t="shared" si="20"/>
        <v>Yes</v>
      </c>
    </row>
    <row r="47" spans="1:12" x14ac:dyDescent="0.2">
      <c r="A47" s="45" t="s">
        <v>1242</v>
      </c>
      <c r="B47" s="141" t="s">
        <v>217</v>
      </c>
      <c r="C47" s="152" t="s">
        <v>217</v>
      </c>
      <c r="D47" s="134" t="str">
        <f t="shared" ref="D47:D53" si="27">IF($B47="N/A","N/A",IF(C47&lt;0,"No","Yes"))</f>
        <v>N/A</v>
      </c>
      <c r="E47" s="152">
        <v>65481</v>
      </c>
      <c r="F47" s="134" t="str">
        <f t="shared" ref="F47:F53" si="28">IF($B47="N/A","N/A",IF(E47&lt;0,"No","Yes"))</f>
        <v>N/A</v>
      </c>
      <c r="G47" s="152">
        <v>71799</v>
      </c>
      <c r="H47" s="134" t="str">
        <f t="shared" ref="H47:H53" si="29">IF($B47="N/A","N/A",IF(G47&lt;0,"No","Yes"))</f>
        <v>N/A</v>
      </c>
      <c r="I47" s="132" t="s">
        <v>217</v>
      </c>
      <c r="J47" s="132">
        <v>9.6489999999999991</v>
      </c>
      <c r="K47" s="152" t="s">
        <v>732</v>
      </c>
      <c r="L47" s="134" t="str">
        <f t="shared" si="20"/>
        <v>Yes</v>
      </c>
    </row>
    <row r="48" spans="1:12" x14ac:dyDescent="0.2">
      <c r="A48" s="45" t="s">
        <v>1243</v>
      </c>
      <c r="B48" s="141" t="s">
        <v>217</v>
      </c>
      <c r="C48" s="152" t="s">
        <v>217</v>
      </c>
      <c r="D48" s="134" t="str">
        <f t="shared" si="27"/>
        <v>N/A</v>
      </c>
      <c r="E48" s="152">
        <v>0</v>
      </c>
      <c r="F48" s="134" t="str">
        <f t="shared" si="28"/>
        <v>N/A</v>
      </c>
      <c r="G48" s="152">
        <v>0</v>
      </c>
      <c r="H48" s="134" t="str">
        <f t="shared" si="29"/>
        <v>N/A</v>
      </c>
      <c r="I48" s="132" t="s">
        <v>217</v>
      </c>
      <c r="J48" s="132" t="s">
        <v>1743</v>
      </c>
      <c r="K48" s="152" t="s">
        <v>732</v>
      </c>
      <c r="L48" s="134" t="str">
        <f t="shared" si="20"/>
        <v>N/A</v>
      </c>
    </row>
    <row r="49" spans="1:12" x14ac:dyDescent="0.2">
      <c r="A49" s="45" t="s">
        <v>1244</v>
      </c>
      <c r="B49" s="141" t="s">
        <v>217</v>
      </c>
      <c r="C49" s="152" t="s">
        <v>217</v>
      </c>
      <c r="D49" s="134" t="str">
        <f t="shared" si="27"/>
        <v>N/A</v>
      </c>
      <c r="E49" s="152">
        <v>0</v>
      </c>
      <c r="F49" s="134" t="str">
        <f t="shared" si="28"/>
        <v>N/A</v>
      </c>
      <c r="G49" s="152">
        <v>0</v>
      </c>
      <c r="H49" s="134" t="str">
        <f t="shared" si="29"/>
        <v>N/A</v>
      </c>
      <c r="I49" s="132" t="s">
        <v>217</v>
      </c>
      <c r="J49" s="132" t="s">
        <v>1743</v>
      </c>
      <c r="K49" s="152" t="s">
        <v>732</v>
      </c>
      <c r="L49" s="134" t="str">
        <f t="shared" si="20"/>
        <v>N/A</v>
      </c>
    </row>
    <row r="50" spans="1:12" x14ac:dyDescent="0.2">
      <c r="A50" s="45" t="s">
        <v>1245</v>
      </c>
      <c r="B50" s="141" t="s">
        <v>217</v>
      </c>
      <c r="C50" s="152" t="s">
        <v>217</v>
      </c>
      <c r="D50" s="134" t="str">
        <f t="shared" si="27"/>
        <v>N/A</v>
      </c>
      <c r="E50" s="152">
        <v>8036</v>
      </c>
      <c r="F50" s="134" t="str">
        <f t="shared" si="28"/>
        <v>N/A</v>
      </c>
      <c r="G50" s="152">
        <v>7797</v>
      </c>
      <c r="H50" s="134" t="str">
        <f t="shared" si="29"/>
        <v>N/A</v>
      </c>
      <c r="I50" s="132" t="s">
        <v>217</v>
      </c>
      <c r="J50" s="132">
        <v>-2.97</v>
      </c>
      <c r="K50" s="152" t="s">
        <v>732</v>
      </c>
      <c r="L50" s="134" t="str">
        <f t="shared" si="20"/>
        <v>Yes</v>
      </c>
    </row>
    <row r="51" spans="1:12" x14ac:dyDescent="0.2">
      <c r="A51" s="45" t="s">
        <v>1246</v>
      </c>
      <c r="B51" s="141" t="s">
        <v>217</v>
      </c>
      <c r="C51" s="152" t="s">
        <v>217</v>
      </c>
      <c r="D51" s="134" t="str">
        <f t="shared" si="27"/>
        <v>N/A</v>
      </c>
      <c r="E51" s="152">
        <v>9881</v>
      </c>
      <c r="F51" s="134" t="str">
        <f t="shared" si="28"/>
        <v>N/A</v>
      </c>
      <c r="G51" s="152">
        <v>10133</v>
      </c>
      <c r="H51" s="134" t="str">
        <f t="shared" si="29"/>
        <v>N/A</v>
      </c>
      <c r="I51" s="132" t="s">
        <v>217</v>
      </c>
      <c r="J51" s="132">
        <v>2.5499999999999998</v>
      </c>
      <c r="K51" s="152" t="s">
        <v>732</v>
      </c>
      <c r="L51" s="134" t="str">
        <f t="shared" si="20"/>
        <v>Yes</v>
      </c>
    </row>
    <row r="52" spans="1:12" x14ac:dyDescent="0.2">
      <c r="A52" s="45" t="s">
        <v>1247</v>
      </c>
      <c r="B52" s="141" t="s">
        <v>217</v>
      </c>
      <c r="C52" s="152" t="s">
        <v>217</v>
      </c>
      <c r="D52" s="134" t="str">
        <f t="shared" si="27"/>
        <v>N/A</v>
      </c>
      <c r="E52" s="152">
        <v>2015</v>
      </c>
      <c r="F52" s="134" t="str">
        <f t="shared" si="28"/>
        <v>N/A</v>
      </c>
      <c r="G52" s="152">
        <v>1995</v>
      </c>
      <c r="H52" s="134" t="str">
        <f t="shared" si="29"/>
        <v>N/A</v>
      </c>
      <c r="I52" s="132" t="s">
        <v>217</v>
      </c>
      <c r="J52" s="132">
        <v>-0.99299999999999999</v>
      </c>
      <c r="K52" s="152" t="s">
        <v>732</v>
      </c>
      <c r="L52" s="134" t="str">
        <f t="shared" si="20"/>
        <v>Yes</v>
      </c>
    </row>
    <row r="53" spans="1:12" x14ac:dyDescent="0.2">
      <c r="A53" s="45" t="s">
        <v>1248</v>
      </c>
      <c r="B53" s="141" t="s">
        <v>217</v>
      </c>
      <c r="C53" s="152" t="s">
        <v>217</v>
      </c>
      <c r="D53" s="134" t="str">
        <f t="shared" si="27"/>
        <v>N/A</v>
      </c>
      <c r="E53" s="152">
        <v>27</v>
      </c>
      <c r="F53" s="134" t="str">
        <f t="shared" si="28"/>
        <v>N/A</v>
      </c>
      <c r="G53" s="152">
        <v>28</v>
      </c>
      <c r="H53" s="134" t="str">
        <f t="shared" si="29"/>
        <v>N/A</v>
      </c>
      <c r="I53" s="132" t="s">
        <v>217</v>
      </c>
      <c r="J53" s="132">
        <v>3.7040000000000002</v>
      </c>
      <c r="K53" s="152" t="s">
        <v>732</v>
      </c>
      <c r="L53" s="134" t="str">
        <f t="shared" si="20"/>
        <v>Yes</v>
      </c>
    </row>
    <row r="54" spans="1:12" x14ac:dyDescent="0.2">
      <c r="A54" s="45" t="s">
        <v>454</v>
      </c>
      <c r="B54" s="135" t="s">
        <v>217</v>
      </c>
      <c r="C54" s="152">
        <v>66792</v>
      </c>
      <c r="D54" s="152" t="str">
        <f t="shared" si="17"/>
        <v>N/A</v>
      </c>
      <c r="E54" s="152">
        <v>75195</v>
      </c>
      <c r="F54" s="152" t="str">
        <f t="shared" si="18"/>
        <v>N/A</v>
      </c>
      <c r="G54" s="152">
        <v>86450</v>
      </c>
      <c r="H54" s="130" t="str">
        <f t="shared" si="19"/>
        <v>N/A</v>
      </c>
      <c r="I54" s="132">
        <v>12.58</v>
      </c>
      <c r="J54" s="132">
        <v>14.97</v>
      </c>
      <c r="K54" s="135" t="s">
        <v>732</v>
      </c>
      <c r="L54" s="134" t="str">
        <f t="shared" si="20"/>
        <v>Yes</v>
      </c>
    </row>
    <row r="55" spans="1:12" x14ac:dyDescent="0.2">
      <c r="A55" s="45" t="s">
        <v>1249</v>
      </c>
      <c r="B55" s="141" t="s">
        <v>217</v>
      </c>
      <c r="C55" s="152" t="s">
        <v>217</v>
      </c>
      <c r="D55" s="134" t="str">
        <f t="shared" ref="D55:D60" si="30">IF($B55="N/A","N/A",IF(C55&lt;0,"No","Yes"))</f>
        <v>N/A</v>
      </c>
      <c r="E55" s="152">
        <v>31764</v>
      </c>
      <c r="F55" s="134" t="str">
        <f t="shared" ref="F55:F60" si="31">IF($B55="N/A","N/A",IF(E55&lt;0,"No","Yes"))</f>
        <v>N/A</v>
      </c>
      <c r="G55" s="152">
        <v>35626</v>
      </c>
      <c r="H55" s="134" t="str">
        <f t="shared" ref="H55:H60" si="32">IF($B55="N/A","N/A",IF(G55&lt;0,"No","Yes"))</f>
        <v>N/A</v>
      </c>
      <c r="I55" s="132" t="s">
        <v>217</v>
      </c>
      <c r="J55" s="132">
        <v>12.16</v>
      </c>
      <c r="K55" s="152" t="s">
        <v>732</v>
      </c>
      <c r="L55" s="134" t="str">
        <f t="shared" si="20"/>
        <v>Yes</v>
      </c>
    </row>
    <row r="56" spans="1:12" x14ac:dyDescent="0.2">
      <c r="A56" s="45" t="s">
        <v>1250</v>
      </c>
      <c r="B56" s="141" t="s">
        <v>217</v>
      </c>
      <c r="C56" s="152" t="s">
        <v>217</v>
      </c>
      <c r="D56" s="134" t="str">
        <f t="shared" si="30"/>
        <v>N/A</v>
      </c>
      <c r="E56" s="152">
        <v>0</v>
      </c>
      <c r="F56" s="134" t="str">
        <f t="shared" si="31"/>
        <v>N/A</v>
      </c>
      <c r="G56" s="152">
        <v>0</v>
      </c>
      <c r="H56" s="134" t="str">
        <f t="shared" si="32"/>
        <v>N/A</v>
      </c>
      <c r="I56" s="132" t="s">
        <v>217</v>
      </c>
      <c r="J56" s="132" t="s">
        <v>1743</v>
      </c>
      <c r="K56" s="152" t="s">
        <v>732</v>
      </c>
      <c r="L56" s="134" t="str">
        <f t="shared" si="20"/>
        <v>N/A</v>
      </c>
    </row>
    <row r="57" spans="1:12" x14ac:dyDescent="0.2">
      <c r="A57" s="45" t="s">
        <v>1251</v>
      </c>
      <c r="B57" s="141" t="s">
        <v>217</v>
      </c>
      <c r="C57" s="152" t="s">
        <v>217</v>
      </c>
      <c r="D57" s="134" t="str">
        <f t="shared" si="30"/>
        <v>N/A</v>
      </c>
      <c r="E57" s="152">
        <v>0</v>
      </c>
      <c r="F57" s="134" t="str">
        <f t="shared" si="31"/>
        <v>N/A</v>
      </c>
      <c r="G57" s="152">
        <v>0</v>
      </c>
      <c r="H57" s="134" t="str">
        <f t="shared" si="32"/>
        <v>N/A</v>
      </c>
      <c r="I57" s="132" t="s">
        <v>217</v>
      </c>
      <c r="J57" s="132" t="s">
        <v>1743</v>
      </c>
      <c r="K57" s="152" t="s">
        <v>732</v>
      </c>
      <c r="L57" s="134" t="str">
        <f t="shared" si="20"/>
        <v>N/A</v>
      </c>
    </row>
    <row r="58" spans="1:12" x14ac:dyDescent="0.2">
      <c r="A58" s="45" t="s">
        <v>1252</v>
      </c>
      <c r="B58" s="141" t="s">
        <v>217</v>
      </c>
      <c r="C58" s="152" t="s">
        <v>217</v>
      </c>
      <c r="D58" s="134" t="str">
        <f t="shared" si="30"/>
        <v>N/A</v>
      </c>
      <c r="E58" s="152">
        <v>369</v>
      </c>
      <c r="F58" s="134" t="str">
        <f t="shared" si="31"/>
        <v>N/A</v>
      </c>
      <c r="G58" s="152">
        <v>425</v>
      </c>
      <c r="H58" s="134" t="str">
        <f t="shared" si="32"/>
        <v>N/A</v>
      </c>
      <c r="I58" s="132" t="s">
        <v>217</v>
      </c>
      <c r="J58" s="132">
        <v>15.18</v>
      </c>
      <c r="K58" s="152" t="s">
        <v>732</v>
      </c>
      <c r="L58" s="134" t="str">
        <f t="shared" si="20"/>
        <v>Yes</v>
      </c>
    </row>
    <row r="59" spans="1:12" x14ac:dyDescent="0.2">
      <c r="A59" s="45" t="s">
        <v>1253</v>
      </c>
      <c r="B59" s="141" t="s">
        <v>217</v>
      </c>
      <c r="C59" s="152" t="s">
        <v>217</v>
      </c>
      <c r="D59" s="134" t="str">
        <f t="shared" si="30"/>
        <v>N/A</v>
      </c>
      <c r="E59" s="152">
        <v>4091</v>
      </c>
      <c r="F59" s="134" t="str">
        <f t="shared" si="31"/>
        <v>N/A</v>
      </c>
      <c r="G59" s="152">
        <v>4481</v>
      </c>
      <c r="H59" s="134" t="str">
        <f t="shared" si="32"/>
        <v>N/A</v>
      </c>
      <c r="I59" s="132" t="s">
        <v>217</v>
      </c>
      <c r="J59" s="132">
        <v>9.5329999999999995</v>
      </c>
      <c r="K59" s="152" t="s">
        <v>732</v>
      </c>
      <c r="L59" s="134" t="str">
        <f t="shared" si="20"/>
        <v>Yes</v>
      </c>
    </row>
    <row r="60" spans="1:12" x14ac:dyDescent="0.2">
      <c r="A60" s="45" t="s">
        <v>1254</v>
      </c>
      <c r="B60" s="141" t="s">
        <v>217</v>
      </c>
      <c r="C60" s="152" t="s">
        <v>217</v>
      </c>
      <c r="D60" s="134" t="str">
        <f t="shared" si="30"/>
        <v>N/A</v>
      </c>
      <c r="E60" s="152">
        <v>38971</v>
      </c>
      <c r="F60" s="134" t="str">
        <f t="shared" si="31"/>
        <v>N/A</v>
      </c>
      <c r="G60" s="152">
        <v>45918</v>
      </c>
      <c r="H60" s="134" t="str">
        <f t="shared" si="32"/>
        <v>N/A</v>
      </c>
      <c r="I60" s="132" t="s">
        <v>217</v>
      </c>
      <c r="J60" s="132">
        <v>17.829999999999998</v>
      </c>
      <c r="K60" s="152" t="s">
        <v>732</v>
      </c>
      <c r="L60" s="134" t="str">
        <f t="shared" si="20"/>
        <v>Yes</v>
      </c>
    </row>
    <row r="61" spans="1:12" x14ac:dyDescent="0.2">
      <c r="A61" s="3" t="s">
        <v>190</v>
      </c>
      <c r="B61" s="136" t="s">
        <v>217</v>
      </c>
      <c r="C61" s="152">
        <v>145261</v>
      </c>
      <c r="D61" s="152" t="str">
        <f t="shared" si="17"/>
        <v>N/A</v>
      </c>
      <c r="E61" s="152">
        <v>160359</v>
      </c>
      <c r="F61" s="152" t="str">
        <f t="shared" si="18"/>
        <v>N/A</v>
      </c>
      <c r="G61" s="152">
        <v>178529</v>
      </c>
      <c r="H61" s="130" t="str">
        <f t="shared" si="19"/>
        <v>N/A</v>
      </c>
      <c r="I61" s="132">
        <v>10.39</v>
      </c>
      <c r="J61" s="132">
        <v>11.33</v>
      </c>
      <c r="K61" s="133" t="s">
        <v>732</v>
      </c>
      <c r="L61" s="134" t="str">
        <f>IF(J61="Div by 0", "N/A", IF(OR(J61="N/A",K61="N/A"),"N/A", IF(J61&gt;VALUE(MID(K61,1,2)), "No", IF(J61&lt;-1*VALUE(MID(K61,1,2)), "No", "Yes"))))</f>
        <v>Yes</v>
      </c>
    </row>
    <row r="62" spans="1:12" x14ac:dyDescent="0.2">
      <c r="A62" s="3" t="s">
        <v>191</v>
      </c>
      <c r="B62" s="136" t="s">
        <v>217</v>
      </c>
      <c r="C62" s="152">
        <v>0</v>
      </c>
      <c r="D62" s="152" t="str">
        <f t="shared" si="17"/>
        <v>N/A</v>
      </c>
      <c r="E62" s="152">
        <v>0</v>
      </c>
      <c r="F62" s="152" t="str">
        <f t="shared" si="18"/>
        <v>N/A</v>
      </c>
      <c r="G62" s="152">
        <v>0</v>
      </c>
      <c r="H62" s="130" t="str">
        <f t="shared" si="19"/>
        <v>N/A</v>
      </c>
      <c r="I62" s="132" t="s">
        <v>1743</v>
      </c>
      <c r="J62" s="132" t="s">
        <v>1743</v>
      </c>
      <c r="K62" s="133" t="s">
        <v>732</v>
      </c>
      <c r="L62" s="134" t="str">
        <f t="shared" ref="L62:L69" si="33">IF(J62="Div by 0", "N/A", IF(OR(J62="N/A",K62="N/A"),"N/A", IF(J62&gt;VALUE(MID(K62,1,2)), "No", IF(J62&lt;-1*VALUE(MID(K62,1,2)), "No", "Yes"))))</f>
        <v>N/A</v>
      </c>
    </row>
    <row r="63" spans="1:12" x14ac:dyDescent="0.2">
      <c r="A63" s="3" t="s">
        <v>192</v>
      </c>
      <c r="B63" s="136" t="s">
        <v>217</v>
      </c>
      <c r="C63" s="152">
        <v>0</v>
      </c>
      <c r="D63" s="152" t="str">
        <f t="shared" si="17"/>
        <v>N/A</v>
      </c>
      <c r="E63" s="152">
        <v>0</v>
      </c>
      <c r="F63" s="152" t="str">
        <f t="shared" si="18"/>
        <v>N/A</v>
      </c>
      <c r="G63" s="152">
        <v>0</v>
      </c>
      <c r="H63" s="130" t="str">
        <f t="shared" si="19"/>
        <v>N/A</v>
      </c>
      <c r="I63" s="132" t="s">
        <v>1743</v>
      </c>
      <c r="J63" s="132" t="s">
        <v>1743</v>
      </c>
      <c r="K63" s="133" t="s">
        <v>732</v>
      </c>
      <c r="L63" s="134" t="str">
        <f t="shared" si="33"/>
        <v>N/A</v>
      </c>
    </row>
    <row r="64" spans="1:12" x14ac:dyDescent="0.2">
      <c r="A64" s="3" t="s">
        <v>193</v>
      </c>
      <c r="B64" s="136" t="s">
        <v>217</v>
      </c>
      <c r="C64" s="152">
        <v>0</v>
      </c>
      <c r="D64" s="152" t="str">
        <f t="shared" si="17"/>
        <v>N/A</v>
      </c>
      <c r="E64" s="152">
        <v>0</v>
      </c>
      <c r="F64" s="152" t="str">
        <f t="shared" si="18"/>
        <v>N/A</v>
      </c>
      <c r="G64" s="152">
        <v>0</v>
      </c>
      <c r="H64" s="130" t="str">
        <f t="shared" si="19"/>
        <v>N/A</v>
      </c>
      <c r="I64" s="132" t="s">
        <v>1743</v>
      </c>
      <c r="J64" s="132" t="s">
        <v>1743</v>
      </c>
      <c r="K64" s="133" t="s">
        <v>732</v>
      </c>
      <c r="L64" s="134" t="str">
        <f t="shared" si="33"/>
        <v>N/A</v>
      </c>
    </row>
    <row r="65" spans="1:12" x14ac:dyDescent="0.2">
      <c r="A65" s="3" t="s">
        <v>194</v>
      </c>
      <c r="B65" s="136" t="s">
        <v>217</v>
      </c>
      <c r="C65" s="152">
        <v>0</v>
      </c>
      <c r="D65" s="152" t="str">
        <f t="shared" si="17"/>
        <v>N/A</v>
      </c>
      <c r="E65" s="152">
        <v>0</v>
      </c>
      <c r="F65" s="152" t="str">
        <f t="shared" si="18"/>
        <v>N/A</v>
      </c>
      <c r="G65" s="152">
        <v>0</v>
      </c>
      <c r="H65" s="130" t="str">
        <f t="shared" si="19"/>
        <v>N/A</v>
      </c>
      <c r="I65" s="132" t="s">
        <v>1743</v>
      </c>
      <c r="J65" s="132" t="s">
        <v>1743</v>
      </c>
      <c r="K65" s="133" t="s">
        <v>732</v>
      </c>
      <c r="L65" s="134" t="str">
        <f t="shared" si="33"/>
        <v>N/A</v>
      </c>
    </row>
    <row r="66" spans="1:12" x14ac:dyDescent="0.2">
      <c r="A66" s="3" t="s">
        <v>195</v>
      </c>
      <c r="B66" s="136" t="s">
        <v>217</v>
      </c>
      <c r="C66" s="152">
        <v>0</v>
      </c>
      <c r="D66" s="152" t="str">
        <f t="shared" si="17"/>
        <v>N/A</v>
      </c>
      <c r="E66" s="152">
        <v>0</v>
      </c>
      <c r="F66" s="152" t="str">
        <f t="shared" si="18"/>
        <v>N/A</v>
      </c>
      <c r="G66" s="152">
        <v>0</v>
      </c>
      <c r="H66" s="130" t="str">
        <f t="shared" si="19"/>
        <v>N/A</v>
      </c>
      <c r="I66" s="132" t="s">
        <v>1743</v>
      </c>
      <c r="J66" s="132" t="s">
        <v>1743</v>
      </c>
      <c r="K66" s="133" t="s">
        <v>732</v>
      </c>
      <c r="L66" s="134" t="str">
        <f t="shared" si="33"/>
        <v>N/A</v>
      </c>
    </row>
    <row r="67" spans="1:12" x14ac:dyDescent="0.2">
      <c r="A67" s="3" t="s">
        <v>196</v>
      </c>
      <c r="B67" s="136" t="s">
        <v>217</v>
      </c>
      <c r="C67" s="152">
        <v>13498</v>
      </c>
      <c r="D67" s="152" t="str">
        <f t="shared" si="17"/>
        <v>N/A</v>
      </c>
      <c r="E67" s="152">
        <v>0</v>
      </c>
      <c r="F67" s="152" t="str">
        <f t="shared" si="18"/>
        <v>N/A</v>
      </c>
      <c r="G67" s="152">
        <v>0</v>
      </c>
      <c r="H67" s="130" t="str">
        <f t="shared" si="19"/>
        <v>N/A</v>
      </c>
      <c r="I67" s="132">
        <v>-100</v>
      </c>
      <c r="J67" s="132" t="s">
        <v>1743</v>
      </c>
      <c r="K67" s="133" t="s">
        <v>732</v>
      </c>
      <c r="L67" s="134" t="str">
        <f t="shared" si="33"/>
        <v>N/A</v>
      </c>
    </row>
    <row r="68" spans="1:12" x14ac:dyDescent="0.2">
      <c r="A68" s="2" t="s">
        <v>197</v>
      </c>
      <c r="B68" s="135" t="s">
        <v>217</v>
      </c>
      <c r="C68" s="152">
        <v>173954</v>
      </c>
      <c r="D68" s="152" t="str">
        <f t="shared" si="17"/>
        <v>N/A</v>
      </c>
      <c r="E68" s="152">
        <v>186500</v>
      </c>
      <c r="F68" s="152" t="str">
        <f t="shared" si="18"/>
        <v>N/A</v>
      </c>
      <c r="G68" s="152">
        <v>204993</v>
      </c>
      <c r="H68" s="130" t="str">
        <f t="shared" si="19"/>
        <v>N/A</v>
      </c>
      <c r="I68" s="139">
        <v>7.2119999999999997</v>
      </c>
      <c r="J68" s="139">
        <v>9.9160000000000004</v>
      </c>
      <c r="K68" s="135" t="s">
        <v>732</v>
      </c>
      <c r="L68" s="134" t="str">
        <f t="shared" si="33"/>
        <v>Yes</v>
      </c>
    </row>
    <row r="69" spans="1:12" x14ac:dyDescent="0.2">
      <c r="A69" s="2" t="s">
        <v>198</v>
      </c>
      <c r="B69" s="135" t="s">
        <v>217</v>
      </c>
      <c r="C69" s="152">
        <v>173954</v>
      </c>
      <c r="D69" s="152" t="str">
        <f t="shared" si="17"/>
        <v>N/A</v>
      </c>
      <c r="E69" s="152">
        <v>186500</v>
      </c>
      <c r="F69" s="152" t="str">
        <f t="shared" si="18"/>
        <v>N/A</v>
      </c>
      <c r="G69" s="152">
        <v>204993</v>
      </c>
      <c r="H69" s="130" t="str">
        <f t="shared" si="19"/>
        <v>N/A</v>
      </c>
      <c r="I69" s="139">
        <v>7.2119999999999997</v>
      </c>
      <c r="J69" s="139">
        <v>9.9160000000000004</v>
      </c>
      <c r="K69" s="135" t="s">
        <v>732</v>
      </c>
      <c r="L69" s="134" t="str">
        <f t="shared" si="33"/>
        <v>Yes</v>
      </c>
    </row>
    <row r="70" spans="1:12" x14ac:dyDescent="0.2">
      <c r="A70" s="45" t="s">
        <v>78</v>
      </c>
      <c r="B70" s="135" t="s">
        <v>298</v>
      </c>
      <c r="C70" s="140">
        <v>13.023000235</v>
      </c>
      <c r="D70" s="138" t="str">
        <f>IF($B70="N/A","N/A",IF(C70&gt;=20,"No",IF(C70&lt;0,"No","Yes")))</f>
        <v>Yes</v>
      </c>
      <c r="E70" s="140">
        <v>13.706131894</v>
      </c>
      <c r="F70" s="138" t="str">
        <f>IF($B70="N/A","N/A",IF(E70&gt;=20,"No",IF(E70&lt;0,"No","Yes")))</f>
        <v>Yes</v>
      </c>
      <c r="G70" s="140">
        <v>14.968646256</v>
      </c>
      <c r="H70" s="138" t="str">
        <f>IF($B70="N/A","N/A",IF(G70&gt;=20,"No",IF(G70&lt;0,"No","Yes")))</f>
        <v>Yes</v>
      </c>
      <c r="I70" s="132">
        <v>5.2460000000000004</v>
      </c>
      <c r="J70" s="132">
        <v>9.2110000000000003</v>
      </c>
      <c r="K70" s="133" t="s">
        <v>732</v>
      </c>
      <c r="L70" s="134" t="str">
        <f t="shared" si="20"/>
        <v>Yes</v>
      </c>
    </row>
    <row r="71" spans="1:12" x14ac:dyDescent="0.2">
      <c r="A71" s="45" t="s">
        <v>79</v>
      </c>
      <c r="B71" s="136" t="s">
        <v>217</v>
      </c>
      <c r="C71" s="140">
        <v>86.890650758000007</v>
      </c>
      <c r="D71" s="138" t="str">
        <f>IF($B71="N/A","N/A",IF(C71&gt;10,"No",IF(C71&lt;-10,"No","Yes")))</f>
        <v>N/A</v>
      </c>
      <c r="E71" s="140">
        <v>86.293868106000005</v>
      </c>
      <c r="F71" s="138" t="str">
        <f>IF($B71="N/A","N/A",IF(E71&gt;10,"No",IF(E71&lt;-10,"No","Yes")))</f>
        <v>N/A</v>
      </c>
      <c r="G71" s="140">
        <v>85.031353744</v>
      </c>
      <c r="H71" s="138" t="str">
        <f>IF($B71="N/A","N/A",IF(G71&gt;10,"No",IF(G71&lt;-10,"No","Yes")))</f>
        <v>N/A</v>
      </c>
      <c r="I71" s="132">
        <v>-0.68700000000000006</v>
      </c>
      <c r="J71" s="132">
        <v>-1.46</v>
      </c>
      <c r="K71" s="133" t="s">
        <v>732</v>
      </c>
      <c r="L71" s="134" t="str">
        <f t="shared" si="20"/>
        <v>Yes</v>
      </c>
    </row>
    <row r="72" spans="1:12" x14ac:dyDescent="0.2">
      <c r="A72" s="45" t="s">
        <v>80</v>
      </c>
      <c r="B72" s="136" t="s">
        <v>217</v>
      </c>
      <c r="C72" s="140">
        <v>0</v>
      </c>
      <c r="D72" s="138" t="str">
        <f>IF($B72="N/A","N/A",IF(C72&gt;10,"No",IF(C72&lt;-10,"No","Yes")))</f>
        <v>N/A</v>
      </c>
      <c r="E72" s="140">
        <v>0</v>
      </c>
      <c r="F72" s="138" t="str">
        <f>IF($B72="N/A","N/A",IF(E72&gt;10,"No",IF(E72&lt;-10,"No","Yes")))</f>
        <v>N/A</v>
      </c>
      <c r="G72" s="140">
        <v>0</v>
      </c>
      <c r="H72" s="138" t="str">
        <f>IF($B72="N/A","N/A",IF(G72&gt;10,"No",IF(G72&lt;-10,"No","Yes")))</f>
        <v>N/A</v>
      </c>
      <c r="I72" s="132" t="s">
        <v>1743</v>
      </c>
      <c r="J72" s="132" t="s">
        <v>1743</v>
      </c>
      <c r="K72" s="133" t="s">
        <v>732</v>
      </c>
      <c r="L72" s="134" t="str">
        <f t="shared" si="20"/>
        <v>N/A</v>
      </c>
    </row>
    <row r="73" spans="1:12" x14ac:dyDescent="0.2">
      <c r="A73" s="45" t="s">
        <v>81</v>
      </c>
      <c r="B73" s="136" t="s">
        <v>217</v>
      </c>
      <c r="C73" s="140">
        <v>3.5825008612000002</v>
      </c>
      <c r="D73" s="138" t="str">
        <f>IF($B73="N/A","N/A",IF(C73&gt;10,"No",IF(C73&lt;-10,"No","Yes")))</f>
        <v>N/A</v>
      </c>
      <c r="E73" s="140">
        <v>3.5242290749</v>
      </c>
      <c r="F73" s="138" t="str">
        <f>IF($B73="N/A","N/A",IF(E73&gt;10,"No",IF(E73&lt;-10,"No","Yes")))</f>
        <v>N/A</v>
      </c>
      <c r="G73" s="140">
        <v>4.2126379137000001</v>
      </c>
      <c r="H73" s="138" t="str">
        <f>IF($B73="N/A","N/A",IF(G73&gt;10,"No",IF(G73&lt;-10,"No","Yes")))</f>
        <v>N/A</v>
      </c>
      <c r="I73" s="132">
        <v>-1.63</v>
      </c>
      <c r="J73" s="132">
        <v>19.53</v>
      </c>
      <c r="K73" s="133" t="s">
        <v>732</v>
      </c>
      <c r="L73" s="134" t="str">
        <f t="shared" si="20"/>
        <v>Yes</v>
      </c>
    </row>
    <row r="74" spans="1:12" x14ac:dyDescent="0.2">
      <c r="A74" s="45" t="s">
        <v>121</v>
      </c>
      <c r="B74" s="136" t="s">
        <v>217</v>
      </c>
      <c r="C74" s="140">
        <v>96.417499139</v>
      </c>
      <c r="D74" s="138" t="str">
        <f>IF($B74="N/A","N/A",IF(C74&gt;10,"No",IF(C74&lt;-10,"No","Yes")))</f>
        <v>N/A</v>
      </c>
      <c r="E74" s="140">
        <v>96.475770925000006</v>
      </c>
      <c r="F74" s="138" t="str">
        <f>IF($B74="N/A","N/A",IF(E74&gt;10,"No",IF(E74&lt;-10,"No","Yes")))</f>
        <v>N/A</v>
      </c>
      <c r="G74" s="140">
        <v>95.787362086000002</v>
      </c>
      <c r="H74" s="138" t="str">
        <f>IF($B74="N/A","N/A",IF(G74&gt;10,"No",IF(G74&lt;-10,"No","Yes")))</f>
        <v>N/A</v>
      </c>
      <c r="I74" s="132">
        <v>6.0400000000000002E-2</v>
      </c>
      <c r="J74" s="132">
        <v>-0.71399999999999997</v>
      </c>
      <c r="K74" s="133" t="s">
        <v>732</v>
      </c>
      <c r="L74" s="134" t="str">
        <f t="shared" si="20"/>
        <v>Yes</v>
      </c>
    </row>
    <row r="75" spans="1:12" x14ac:dyDescent="0.2">
      <c r="A75" s="45" t="s">
        <v>82</v>
      </c>
      <c r="B75" s="136" t="s">
        <v>217</v>
      </c>
      <c r="C75" s="140">
        <v>0</v>
      </c>
      <c r="D75" s="138" t="str">
        <f>IF($B75="N/A","N/A",IF(C75&gt;10,"No",IF(C75&lt;-10,"No","Yes")))</f>
        <v>N/A</v>
      </c>
      <c r="E75" s="140">
        <v>0</v>
      </c>
      <c r="F75" s="138" t="str">
        <f>IF($B75="N/A","N/A",IF(E75&gt;10,"No",IF(E75&lt;-10,"No","Yes")))</f>
        <v>N/A</v>
      </c>
      <c r="G75" s="140">
        <v>0</v>
      </c>
      <c r="H75" s="138" t="str">
        <f>IF($B75="N/A","N/A",IF(G75&gt;10,"No",IF(G75&lt;-10,"No","Yes")))</f>
        <v>N/A</v>
      </c>
      <c r="I75" s="132" t="s">
        <v>1743</v>
      </c>
      <c r="J75" s="132" t="s">
        <v>1743</v>
      </c>
      <c r="K75" s="133" t="s">
        <v>732</v>
      </c>
      <c r="L75" s="134" t="str">
        <f t="shared" si="20"/>
        <v>N/A</v>
      </c>
    </row>
    <row r="76" spans="1:12" x14ac:dyDescent="0.2">
      <c r="A76" s="45" t="s">
        <v>199</v>
      </c>
      <c r="B76" s="136" t="s">
        <v>217</v>
      </c>
      <c r="C76" s="140">
        <v>86.619718309999996</v>
      </c>
      <c r="D76" s="138" t="str">
        <f t="shared" ref="D76:D98" si="34">IF($B76="N/A","N/A",IF(C76&gt;10,"No",IF(C76&lt;-10,"No","Yes")))</f>
        <v>N/A</v>
      </c>
      <c r="E76" s="140">
        <v>91.129032257999995</v>
      </c>
      <c r="F76" s="138" t="str">
        <f t="shared" ref="F76:F98" si="35">IF($B76="N/A","N/A",IF(E76&gt;10,"No",IF(E76&lt;-10,"No","Yes")))</f>
        <v>N/A</v>
      </c>
      <c r="G76" s="140">
        <v>90.140845069999997</v>
      </c>
      <c r="H76" s="138" t="str">
        <f t="shared" ref="H76:H98" si="36">IF($B76="N/A","N/A",IF(G76&gt;10,"No",IF(G76&lt;-10,"No","Yes")))</f>
        <v>N/A</v>
      </c>
      <c r="I76" s="132">
        <v>5.2060000000000004</v>
      </c>
      <c r="J76" s="132">
        <v>-1.08</v>
      </c>
      <c r="K76" s="133" t="s">
        <v>732</v>
      </c>
      <c r="L76" s="134" t="str">
        <f>IF(J76="Div by 0", "N/A", IF(OR(J76="N/A",K76="N/A"),"N/A", IF(J76&gt;VALUE(MID(K76,1,2)), "No", IF(J76&lt;-1*VALUE(MID(K76,1,2)), "No", "Yes"))))</f>
        <v>Yes</v>
      </c>
    </row>
    <row r="77" spans="1:12" x14ac:dyDescent="0.2">
      <c r="A77" s="45" t="s">
        <v>200</v>
      </c>
      <c r="B77" s="136" t="s">
        <v>217</v>
      </c>
      <c r="C77" s="140">
        <v>13.38028169</v>
      </c>
      <c r="D77" s="138" t="str">
        <f t="shared" si="34"/>
        <v>N/A</v>
      </c>
      <c r="E77" s="140">
        <v>8.8709677418999995</v>
      </c>
      <c r="F77" s="138" t="str">
        <f t="shared" si="35"/>
        <v>N/A</v>
      </c>
      <c r="G77" s="140">
        <v>9.8591549296000007</v>
      </c>
      <c r="H77" s="138" t="str">
        <f t="shared" si="36"/>
        <v>N/A</v>
      </c>
      <c r="I77" s="132">
        <v>-33.700000000000003</v>
      </c>
      <c r="J77" s="132">
        <v>11.14</v>
      </c>
      <c r="K77" s="133" t="s">
        <v>732</v>
      </c>
      <c r="L77" s="134" t="str">
        <f t="shared" ref="L77:L81" si="37">IF(J77="Div by 0", "N/A", IF(OR(J77="N/A",K77="N/A"),"N/A", IF(J77&gt;VALUE(MID(K77,1,2)), "No", IF(J77&lt;-1*VALUE(MID(K77,1,2)), "No", "Yes"))))</f>
        <v>Yes</v>
      </c>
    </row>
    <row r="78" spans="1:12" x14ac:dyDescent="0.2">
      <c r="A78" s="45" t="s">
        <v>201</v>
      </c>
      <c r="B78" s="136" t="s">
        <v>217</v>
      </c>
      <c r="C78" s="140">
        <v>0</v>
      </c>
      <c r="D78" s="138" t="str">
        <f t="shared" si="34"/>
        <v>N/A</v>
      </c>
      <c r="E78" s="140">
        <v>0</v>
      </c>
      <c r="F78" s="138" t="str">
        <f t="shared" si="35"/>
        <v>N/A</v>
      </c>
      <c r="G78" s="140">
        <v>0</v>
      </c>
      <c r="H78" s="138" t="str">
        <f t="shared" si="36"/>
        <v>N/A</v>
      </c>
      <c r="I78" s="132" t="s">
        <v>1743</v>
      </c>
      <c r="J78" s="132" t="s">
        <v>1743</v>
      </c>
      <c r="K78" s="133" t="s">
        <v>732</v>
      </c>
      <c r="L78" s="134" t="str">
        <f t="shared" si="37"/>
        <v>N/A</v>
      </c>
    </row>
    <row r="79" spans="1:12" x14ac:dyDescent="0.2">
      <c r="A79" s="45" t="s">
        <v>202</v>
      </c>
      <c r="B79" s="136" t="s">
        <v>217</v>
      </c>
      <c r="C79" s="140" t="s">
        <v>1743</v>
      </c>
      <c r="D79" s="138" t="str">
        <f t="shared" si="34"/>
        <v>N/A</v>
      </c>
      <c r="E79" s="140" t="s">
        <v>1743</v>
      </c>
      <c r="F79" s="138" t="str">
        <f t="shared" si="35"/>
        <v>N/A</v>
      </c>
      <c r="G79" s="140" t="s">
        <v>1743</v>
      </c>
      <c r="H79" s="138" t="str">
        <f t="shared" si="36"/>
        <v>N/A</v>
      </c>
      <c r="I79" s="132" t="s">
        <v>1743</v>
      </c>
      <c r="J79" s="132" t="s">
        <v>1743</v>
      </c>
      <c r="K79" s="133" t="s">
        <v>732</v>
      </c>
      <c r="L79" s="134" t="str">
        <f t="shared" si="37"/>
        <v>N/A</v>
      </c>
    </row>
    <row r="80" spans="1:12" x14ac:dyDescent="0.2">
      <c r="A80" s="45" t="s">
        <v>203</v>
      </c>
      <c r="B80" s="136" t="s">
        <v>217</v>
      </c>
      <c r="C80" s="140" t="s">
        <v>1743</v>
      </c>
      <c r="D80" s="138" t="str">
        <f t="shared" si="34"/>
        <v>N/A</v>
      </c>
      <c r="E80" s="140" t="s">
        <v>1743</v>
      </c>
      <c r="F80" s="138" t="str">
        <f t="shared" si="35"/>
        <v>N/A</v>
      </c>
      <c r="G80" s="140" t="s">
        <v>1743</v>
      </c>
      <c r="H80" s="138" t="str">
        <f t="shared" si="36"/>
        <v>N/A</v>
      </c>
      <c r="I80" s="132" t="s">
        <v>1743</v>
      </c>
      <c r="J80" s="132" t="s">
        <v>1743</v>
      </c>
      <c r="K80" s="133" t="s">
        <v>732</v>
      </c>
      <c r="L80" s="134" t="str">
        <f t="shared" si="37"/>
        <v>N/A</v>
      </c>
    </row>
    <row r="81" spans="1:12" x14ac:dyDescent="0.2">
      <c r="A81" s="45" t="s">
        <v>204</v>
      </c>
      <c r="B81" s="135" t="s">
        <v>217</v>
      </c>
      <c r="C81" s="140" t="s">
        <v>1743</v>
      </c>
      <c r="D81" s="138" t="str">
        <f t="shared" si="34"/>
        <v>N/A</v>
      </c>
      <c r="E81" s="140" t="s">
        <v>1743</v>
      </c>
      <c r="F81" s="138" t="str">
        <f t="shared" si="35"/>
        <v>N/A</v>
      </c>
      <c r="G81" s="140" t="s">
        <v>1743</v>
      </c>
      <c r="H81" s="138" t="str">
        <f t="shared" si="36"/>
        <v>N/A</v>
      </c>
      <c r="I81" s="132" t="s">
        <v>1743</v>
      </c>
      <c r="J81" s="132" t="s">
        <v>1743</v>
      </c>
      <c r="K81" s="135" t="s">
        <v>732</v>
      </c>
      <c r="L81" s="134" t="str">
        <f t="shared" si="37"/>
        <v>N/A</v>
      </c>
    </row>
    <row r="82" spans="1:12" x14ac:dyDescent="0.2">
      <c r="A82" s="45" t="s">
        <v>73</v>
      </c>
      <c r="B82" s="136" t="s">
        <v>217</v>
      </c>
      <c r="C82" s="149">
        <v>134595</v>
      </c>
      <c r="D82" s="138" t="str">
        <f t="shared" si="34"/>
        <v>N/A</v>
      </c>
      <c r="E82" s="149">
        <v>146777</v>
      </c>
      <c r="F82" s="138" t="str">
        <f t="shared" si="35"/>
        <v>N/A</v>
      </c>
      <c r="G82" s="149">
        <v>162930</v>
      </c>
      <c r="H82" s="138" t="str">
        <f t="shared" si="36"/>
        <v>N/A</v>
      </c>
      <c r="I82" s="132">
        <v>9.0510000000000002</v>
      </c>
      <c r="J82" s="132">
        <v>11.01</v>
      </c>
      <c r="K82" s="133" t="s">
        <v>732</v>
      </c>
      <c r="L82" s="134" t="str">
        <f t="shared" si="20"/>
        <v>Yes</v>
      </c>
    </row>
    <row r="83" spans="1:12" x14ac:dyDescent="0.2">
      <c r="A83" s="45" t="s">
        <v>1255</v>
      </c>
      <c r="B83" s="136" t="s">
        <v>217</v>
      </c>
      <c r="C83" s="150">
        <v>2.00601805E-2</v>
      </c>
      <c r="D83" s="138" t="str">
        <f t="shared" si="34"/>
        <v>N/A</v>
      </c>
      <c r="E83" s="150">
        <v>1.9757864E-2</v>
      </c>
      <c r="F83" s="138" t="str">
        <f t="shared" si="35"/>
        <v>N/A</v>
      </c>
      <c r="G83" s="150">
        <v>2.2095378400000001E-2</v>
      </c>
      <c r="H83" s="138" t="str">
        <f t="shared" si="36"/>
        <v>N/A</v>
      </c>
      <c r="I83" s="132">
        <v>-1.51</v>
      </c>
      <c r="J83" s="132">
        <v>11.83</v>
      </c>
      <c r="K83" s="133" t="s">
        <v>732</v>
      </c>
      <c r="L83" s="134" t="str">
        <f t="shared" si="20"/>
        <v>Yes</v>
      </c>
    </row>
    <row r="84" spans="1:12" x14ac:dyDescent="0.2">
      <c r="A84" s="45" t="s">
        <v>1256</v>
      </c>
      <c r="B84" s="136" t="s">
        <v>217</v>
      </c>
      <c r="C84" s="150">
        <v>0</v>
      </c>
      <c r="D84" s="138" t="str">
        <f t="shared" si="34"/>
        <v>N/A</v>
      </c>
      <c r="E84" s="150">
        <v>0</v>
      </c>
      <c r="F84" s="138" t="str">
        <f t="shared" si="35"/>
        <v>N/A</v>
      </c>
      <c r="G84" s="150">
        <v>0</v>
      </c>
      <c r="H84" s="138" t="str">
        <f t="shared" si="36"/>
        <v>N/A</v>
      </c>
      <c r="I84" s="132" t="s">
        <v>1743</v>
      </c>
      <c r="J84" s="132" t="s">
        <v>1743</v>
      </c>
      <c r="K84" s="133" t="s">
        <v>732</v>
      </c>
      <c r="L84" s="134" t="str">
        <f t="shared" si="20"/>
        <v>N/A</v>
      </c>
    </row>
    <row r="85" spans="1:12" x14ac:dyDescent="0.2">
      <c r="A85" s="45" t="s">
        <v>1257</v>
      </c>
      <c r="B85" s="136" t="s">
        <v>217</v>
      </c>
      <c r="C85" s="150">
        <v>0</v>
      </c>
      <c r="D85" s="138" t="str">
        <f t="shared" si="34"/>
        <v>N/A</v>
      </c>
      <c r="E85" s="150">
        <v>0</v>
      </c>
      <c r="F85" s="138" t="str">
        <f t="shared" si="35"/>
        <v>N/A</v>
      </c>
      <c r="G85" s="150">
        <v>0</v>
      </c>
      <c r="H85" s="138" t="str">
        <f t="shared" si="36"/>
        <v>N/A</v>
      </c>
      <c r="I85" s="132" t="s">
        <v>1743</v>
      </c>
      <c r="J85" s="132" t="s">
        <v>1743</v>
      </c>
      <c r="K85" s="133" t="s">
        <v>732</v>
      </c>
      <c r="L85" s="134" t="str">
        <f t="shared" si="20"/>
        <v>N/A</v>
      </c>
    </row>
    <row r="86" spans="1:12" x14ac:dyDescent="0.2">
      <c r="A86" s="45" t="s">
        <v>1258</v>
      </c>
      <c r="B86" s="136" t="s">
        <v>217</v>
      </c>
      <c r="C86" s="150">
        <v>2.9718786000000001E-3</v>
      </c>
      <c r="D86" s="138" t="str">
        <f t="shared" si="34"/>
        <v>N/A</v>
      </c>
      <c r="E86" s="150">
        <v>0</v>
      </c>
      <c r="F86" s="138" t="str">
        <f t="shared" si="35"/>
        <v>N/A</v>
      </c>
      <c r="G86" s="150">
        <v>0</v>
      </c>
      <c r="H86" s="138" t="str">
        <f t="shared" si="36"/>
        <v>N/A</v>
      </c>
      <c r="I86" s="132">
        <v>-100</v>
      </c>
      <c r="J86" s="132" t="s">
        <v>1743</v>
      </c>
      <c r="K86" s="133" t="s">
        <v>732</v>
      </c>
      <c r="L86" s="134" t="str">
        <f t="shared" si="20"/>
        <v>N/A</v>
      </c>
    </row>
    <row r="87" spans="1:12" x14ac:dyDescent="0.2">
      <c r="A87" s="45" t="s">
        <v>1259</v>
      </c>
      <c r="B87" s="136" t="s">
        <v>217</v>
      </c>
      <c r="C87" s="150">
        <v>12.796909246</v>
      </c>
      <c r="D87" s="138" t="str">
        <f t="shared" si="34"/>
        <v>N/A</v>
      </c>
      <c r="E87" s="150">
        <v>18.316902511999999</v>
      </c>
      <c r="F87" s="138" t="str">
        <f t="shared" si="35"/>
        <v>N/A</v>
      </c>
      <c r="G87" s="150">
        <v>17.203707113</v>
      </c>
      <c r="H87" s="138" t="str">
        <f t="shared" si="36"/>
        <v>N/A</v>
      </c>
      <c r="I87" s="132">
        <v>43.14</v>
      </c>
      <c r="J87" s="132">
        <v>-6.08</v>
      </c>
      <c r="K87" s="133" t="s">
        <v>732</v>
      </c>
      <c r="L87" s="134" t="str">
        <f t="shared" si="20"/>
        <v>Yes</v>
      </c>
    </row>
    <row r="88" spans="1:12" x14ac:dyDescent="0.2">
      <c r="A88" s="45" t="s">
        <v>1260</v>
      </c>
      <c r="B88" s="136" t="s">
        <v>217</v>
      </c>
      <c r="C88" s="150">
        <v>0</v>
      </c>
      <c r="D88" s="138" t="str">
        <f t="shared" si="34"/>
        <v>N/A</v>
      </c>
      <c r="E88" s="150">
        <v>0</v>
      </c>
      <c r="F88" s="138" t="str">
        <f t="shared" si="35"/>
        <v>N/A</v>
      </c>
      <c r="G88" s="150">
        <v>0</v>
      </c>
      <c r="H88" s="138" t="str">
        <f t="shared" si="36"/>
        <v>N/A</v>
      </c>
      <c r="I88" s="132" t="s">
        <v>1743</v>
      </c>
      <c r="J88" s="132" t="s">
        <v>1743</v>
      </c>
      <c r="K88" s="133" t="s">
        <v>732</v>
      </c>
      <c r="L88" s="134" t="str">
        <f t="shared" si="20"/>
        <v>N/A</v>
      </c>
    </row>
    <row r="89" spans="1:12" x14ac:dyDescent="0.2">
      <c r="A89" s="45" t="s">
        <v>1261</v>
      </c>
      <c r="B89" s="136" t="s">
        <v>217</v>
      </c>
      <c r="C89" s="150">
        <v>0</v>
      </c>
      <c r="D89" s="138" t="str">
        <f t="shared" si="34"/>
        <v>N/A</v>
      </c>
      <c r="E89" s="150">
        <v>0</v>
      </c>
      <c r="F89" s="138" t="str">
        <f t="shared" si="35"/>
        <v>N/A</v>
      </c>
      <c r="G89" s="150">
        <v>0</v>
      </c>
      <c r="H89" s="138" t="str">
        <f t="shared" si="36"/>
        <v>N/A</v>
      </c>
      <c r="I89" s="132" t="s">
        <v>1743</v>
      </c>
      <c r="J89" s="132" t="s">
        <v>1743</v>
      </c>
      <c r="K89" s="133" t="s">
        <v>732</v>
      </c>
      <c r="L89" s="134" t="str">
        <f t="shared" si="20"/>
        <v>N/A</v>
      </c>
    </row>
    <row r="90" spans="1:12" x14ac:dyDescent="0.2">
      <c r="A90" s="45" t="s">
        <v>1262</v>
      </c>
      <c r="B90" s="136" t="s">
        <v>217</v>
      </c>
      <c r="C90" s="150">
        <v>77.932315465000002</v>
      </c>
      <c r="D90" s="138" t="str">
        <f t="shared" si="34"/>
        <v>N/A</v>
      </c>
      <c r="E90" s="150">
        <v>79.876274893000001</v>
      </c>
      <c r="F90" s="138" t="str">
        <f t="shared" si="35"/>
        <v>N/A</v>
      </c>
      <c r="G90" s="150">
        <v>81.157552323000004</v>
      </c>
      <c r="H90" s="138" t="str">
        <f t="shared" si="36"/>
        <v>N/A</v>
      </c>
      <c r="I90" s="132">
        <v>2.4940000000000002</v>
      </c>
      <c r="J90" s="132">
        <v>1.6040000000000001</v>
      </c>
      <c r="K90" s="133" t="s">
        <v>732</v>
      </c>
      <c r="L90" s="134" t="str">
        <f t="shared" si="20"/>
        <v>Yes</v>
      </c>
    </row>
    <row r="91" spans="1:12" x14ac:dyDescent="0.2">
      <c r="A91" s="45" t="s">
        <v>1263</v>
      </c>
      <c r="B91" s="136" t="s">
        <v>217</v>
      </c>
      <c r="C91" s="150">
        <v>0</v>
      </c>
      <c r="D91" s="138" t="str">
        <f t="shared" si="34"/>
        <v>N/A</v>
      </c>
      <c r="E91" s="150">
        <v>0</v>
      </c>
      <c r="F91" s="138" t="str">
        <f t="shared" si="35"/>
        <v>N/A</v>
      </c>
      <c r="G91" s="150">
        <v>0</v>
      </c>
      <c r="H91" s="138" t="str">
        <f t="shared" si="36"/>
        <v>N/A</v>
      </c>
      <c r="I91" s="132" t="s">
        <v>1743</v>
      </c>
      <c r="J91" s="132" t="s">
        <v>1743</v>
      </c>
      <c r="K91" s="133" t="s">
        <v>732</v>
      </c>
      <c r="L91" s="134" t="str">
        <f t="shared" si="20"/>
        <v>N/A</v>
      </c>
    </row>
    <row r="92" spans="1:12" x14ac:dyDescent="0.2">
      <c r="A92" s="45" t="s">
        <v>1264</v>
      </c>
      <c r="B92" s="136" t="s">
        <v>217</v>
      </c>
      <c r="C92" s="150">
        <v>0</v>
      </c>
      <c r="D92" s="138" t="str">
        <f t="shared" si="34"/>
        <v>N/A</v>
      </c>
      <c r="E92" s="150">
        <v>0</v>
      </c>
      <c r="F92" s="138" t="str">
        <f t="shared" si="35"/>
        <v>N/A</v>
      </c>
      <c r="G92" s="150">
        <v>0</v>
      </c>
      <c r="H92" s="138" t="str">
        <f t="shared" si="36"/>
        <v>N/A</v>
      </c>
      <c r="I92" s="132" t="s">
        <v>1743</v>
      </c>
      <c r="J92" s="132" t="s">
        <v>1743</v>
      </c>
      <c r="K92" s="133" t="s">
        <v>732</v>
      </c>
      <c r="L92" s="134" t="str">
        <f t="shared" si="20"/>
        <v>N/A</v>
      </c>
    </row>
    <row r="93" spans="1:12" x14ac:dyDescent="0.2">
      <c r="A93" s="45" t="s">
        <v>1265</v>
      </c>
      <c r="B93" s="136" t="s">
        <v>217</v>
      </c>
      <c r="C93" s="150">
        <v>0</v>
      </c>
      <c r="D93" s="138" t="str">
        <f t="shared" si="34"/>
        <v>N/A</v>
      </c>
      <c r="E93" s="150">
        <v>0</v>
      </c>
      <c r="F93" s="138" t="str">
        <f t="shared" si="35"/>
        <v>N/A</v>
      </c>
      <c r="G93" s="150">
        <v>0</v>
      </c>
      <c r="H93" s="138" t="str">
        <f t="shared" si="36"/>
        <v>N/A</v>
      </c>
      <c r="I93" s="132" t="s">
        <v>1743</v>
      </c>
      <c r="J93" s="132" t="s">
        <v>1743</v>
      </c>
      <c r="K93" s="133" t="s">
        <v>732</v>
      </c>
      <c r="L93" s="134" t="str">
        <f t="shared" si="20"/>
        <v>N/A</v>
      </c>
    </row>
    <row r="94" spans="1:12" x14ac:dyDescent="0.2">
      <c r="A94" s="45" t="s">
        <v>1266</v>
      </c>
      <c r="B94" s="136" t="s">
        <v>217</v>
      </c>
      <c r="C94" s="150">
        <v>7.3464838960999996</v>
      </c>
      <c r="D94" s="138" t="str">
        <f t="shared" si="34"/>
        <v>N/A</v>
      </c>
      <c r="E94" s="150">
        <v>0</v>
      </c>
      <c r="F94" s="138" t="str">
        <f t="shared" si="35"/>
        <v>N/A</v>
      </c>
      <c r="G94" s="150">
        <v>0</v>
      </c>
      <c r="H94" s="138" t="str">
        <f t="shared" si="36"/>
        <v>N/A</v>
      </c>
      <c r="I94" s="132">
        <v>-100</v>
      </c>
      <c r="J94" s="132" t="s">
        <v>1743</v>
      </c>
      <c r="K94" s="133" t="s">
        <v>732</v>
      </c>
      <c r="L94" s="134" t="str">
        <f t="shared" si="20"/>
        <v>N/A</v>
      </c>
    </row>
    <row r="95" spans="1:12" x14ac:dyDescent="0.2">
      <c r="A95" s="45" t="s">
        <v>1267</v>
      </c>
      <c r="B95" s="135" t="s">
        <v>217</v>
      </c>
      <c r="C95" s="140">
        <v>0</v>
      </c>
      <c r="D95" s="130" t="str">
        <f t="shared" si="34"/>
        <v>N/A</v>
      </c>
      <c r="E95" s="140">
        <v>0</v>
      </c>
      <c r="F95" s="130" t="str">
        <f t="shared" si="35"/>
        <v>N/A</v>
      </c>
      <c r="G95" s="140">
        <v>0</v>
      </c>
      <c r="H95" s="130" t="str">
        <f t="shared" si="36"/>
        <v>N/A</v>
      </c>
      <c r="I95" s="139" t="s">
        <v>1743</v>
      </c>
      <c r="J95" s="139" t="s">
        <v>1743</v>
      </c>
      <c r="K95" s="135" t="s">
        <v>732</v>
      </c>
      <c r="L95" s="134" t="str">
        <f t="shared" si="20"/>
        <v>N/A</v>
      </c>
    </row>
    <row r="96" spans="1:12" x14ac:dyDescent="0.2">
      <c r="A96" s="45" t="s">
        <v>1268</v>
      </c>
      <c r="B96" s="135" t="s">
        <v>217</v>
      </c>
      <c r="C96" s="140">
        <v>0</v>
      </c>
      <c r="D96" s="130" t="str">
        <f t="shared" si="34"/>
        <v>N/A</v>
      </c>
      <c r="E96" s="140">
        <v>0</v>
      </c>
      <c r="F96" s="130" t="str">
        <f t="shared" si="35"/>
        <v>N/A</v>
      </c>
      <c r="G96" s="140">
        <v>0</v>
      </c>
      <c r="H96" s="130" t="str">
        <f t="shared" si="36"/>
        <v>N/A</v>
      </c>
      <c r="I96" s="139" t="s">
        <v>1743</v>
      </c>
      <c r="J96" s="139" t="s">
        <v>1743</v>
      </c>
      <c r="K96" s="135" t="s">
        <v>732</v>
      </c>
      <c r="L96" s="134" t="str">
        <f t="shared" si="20"/>
        <v>N/A</v>
      </c>
    </row>
    <row r="97" spans="1:12" x14ac:dyDescent="0.2">
      <c r="A97" s="45" t="s">
        <v>1269</v>
      </c>
      <c r="B97" s="136" t="s">
        <v>217</v>
      </c>
      <c r="C97" s="150">
        <v>0</v>
      </c>
      <c r="D97" s="138" t="str">
        <f t="shared" si="34"/>
        <v>N/A</v>
      </c>
      <c r="E97" s="150">
        <v>0</v>
      </c>
      <c r="F97" s="138" t="str">
        <f t="shared" si="35"/>
        <v>N/A</v>
      </c>
      <c r="G97" s="150">
        <v>0</v>
      </c>
      <c r="H97" s="138" t="str">
        <f t="shared" si="36"/>
        <v>N/A</v>
      </c>
      <c r="I97" s="132" t="s">
        <v>1743</v>
      </c>
      <c r="J97" s="132" t="s">
        <v>1743</v>
      </c>
      <c r="K97" s="133" t="s">
        <v>732</v>
      </c>
      <c r="L97" s="134" t="str">
        <f t="shared" si="20"/>
        <v>N/A</v>
      </c>
    </row>
    <row r="98" spans="1:12" x14ac:dyDescent="0.2">
      <c r="A98" s="45" t="s">
        <v>1270</v>
      </c>
      <c r="B98" s="136" t="s">
        <v>217</v>
      </c>
      <c r="C98" s="150">
        <v>1.9012593336000001</v>
      </c>
      <c r="D98" s="138" t="str">
        <f t="shared" si="34"/>
        <v>N/A</v>
      </c>
      <c r="E98" s="150">
        <v>1.7870647309000001</v>
      </c>
      <c r="F98" s="138" t="str">
        <f t="shared" si="35"/>
        <v>N/A</v>
      </c>
      <c r="G98" s="150">
        <v>1.6166451850000001</v>
      </c>
      <c r="H98" s="138" t="str">
        <f t="shared" si="36"/>
        <v>N/A</v>
      </c>
      <c r="I98" s="132">
        <v>-6.01</v>
      </c>
      <c r="J98" s="132">
        <v>-9.5399999999999991</v>
      </c>
      <c r="K98" s="133" t="s">
        <v>732</v>
      </c>
      <c r="L98" s="134" t="str">
        <f t="shared" si="20"/>
        <v>Yes</v>
      </c>
    </row>
    <row r="99" spans="1:12" x14ac:dyDescent="0.2">
      <c r="A99" s="45" t="s">
        <v>1271</v>
      </c>
      <c r="B99" s="153" t="s">
        <v>282</v>
      </c>
      <c r="C99" s="150">
        <v>0</v>
      </c>
      <c r="D99" s="138" t="str">
        <f>IF($B99="N/A","N/A",IF(C99&gt;=5,"No",IF(C99&lt;0,"No","Yes")))</f>
        <v>Yes</v>
      </c>
      <c r="E99" s="150">
        <v>0</v>
      </c>
      <c r="F99" s="138" t="str">
        <f>IF($B99="N/A","N/A",IF(E99&gt;=5,"No",IF(E99&lt;0,"No","Yes")))</f>
        <v>Yes</v>
      </c>
      <c r="G99" s="150">
        <v>0</v>
      </c>
      <c r="H99" s="138" t="str">
        <f>IF($B99="N/A","N/A",IF(G99&gt;=5,"No",IF(G99&lt;0,"No","Yes")))</f>
        <v>Yes</v>
      </c>
      <c r="I99" s="132" t="s">
        <v>1743</v>
      </c>
      <c r="J99" s="132" t="s">
        <v>1743</v>
      </c>
      <c r="K99" s="133" t="s">
        <v>732</v>
      </c>
      <c r="L99" s="134" t="str">
        <f t="shared" si="20"/>
        <v>N/A</v>
      </c>
    </row>
    <row r="100" spans="1:12" x14ac:dyDescent="0.2">
      <c r="A100" s="45" t="s">
        <v>107</v>
      </c>
      <c r="B100" s="136" t="s">
        <v>217</v>
      </c>
      <c r="C100" s="137">
        <v>459477304</v>
      </c>
      <c r="D100" s="138" t="str">
        <f>IF($B100="N/A","N/A",IF(C100&gt;10,"No",IF(C100&lt;-10,"No","Yes")))</f>
        <v>N/A</v>
      </c>
      <c r="E100" s="137">
        <v>545231613</v>
      </c>
      <c r="F100" s="138" t="str">
        <f>IF($B100="N/A","N/A",IF(E100&gt;10,"No",IF(E100&lt;-10,"No","Yes")))</f>
        <v>N/A</v>
      </c>
      <c r="G100" s="137">
        <v>640945076</v>
      </c>
      <c r="H100" s="138" t="str">
        <f>IF($B100="N/A","N/A",IF(G100&gt;10,"No",IF(G100&lt;-10,"No","Yes")))</f>
        <v>N/A</v>
      </c>
      <c r="I100" s="132">
        <v>18.66</v>
      </c>
      <c r="J100" s="132">
        <v>17.55</v>
      </c>
      <c r="K100" s="133" t="s">
        <v>732</v>
      </c>
      <c r="L100" s="134" t="str">
        <f t="shared" ref="L100:L111" si="38">IF(J100="Div by 0", "N/A", IF(K100="N/A","N/A", IF(J100&gt;VALUE(MID(K100,1,2)), "No", IF(J100&lt;-1*VALUE(MID(K100,1,2)), "No", "Yes"))))</f>
        <v>Yes</v>
      </c>
    </row>
    <row r="101" spans="1:12" x14ac:dyDescent="0.2">
      <c r="A101" s="45" t="s">
        <v>455</v>
      </c>
      <c r="B101" s="136" t="s">
        <v>217</v>
      </c>
      <c r="C101" s="137">
        <v>450398128</v>
      </c>
      <c r="D101" s="138" t="str">
        <f>IF($B101="N/A","N/A",IF(C101&gt;10,"No",IF(C101&lt;-10,"No","Yes")))</f>
        <v>N/A</v>
      </c>
      <c r="E101" s="137">
        <v>534830401</v>
      </c>
      <c r="F101" s="138" t="str">
        <f>IF($B101="N/A","N/A",IF(E101&gt;10,"No",IF(E101&lt;-10,"No","Yes")))</f>
        <v>N/A</v>
      </c>
      <c r="G101" s="137">
        <v>627912546</v>
      </c>
      <c r="H101" s="138" t="str">
        <f>IF($B101="N/A","N/A",IF(G101&gt;10,"No",IF(G101&lt;-10,"No","Yes")))</f>
        <v>N/A</v>
      </c>
      <c r="I101" s="132">
        <v>18.75</v>
      </c>
      <c r="J101" s="132">
        <v>17.399999999999999</v>
      </c>
      <c r="K101" s="133" t="s">
        <v>732</v>
      </c>
      <c r="L101" s="134" t="str">
        <f t="shared" si="38"/>
        <v>Yes</v>
      </c>
    </row>
    <row r="102" spans="1:12" x14ac:dyDescent="0.2">
      <c r="A102" s="45" t="s">
        <v>456</v>
      </c>
      <c r="B102" s="136" t="s">
        <v>217</v>
      </c>
      <c r="C102" s="137">
        <v>9079176</v>
      </c>
      <c r="D102" s="138" t="str">
        <f>IF($B102="N/A","N/A",IF(C102&gt;10,"No",IF(C102&lt;-10,"No","Yes")))</f>
        <v>N/A</v>
      </c>
      <c r="E102" s="137">
        <v>10401212</v>
      </c>
      <c r="F102" s="138" t="str">
        <f>IF($B102="N/A","N/A",IF(E102&gt;10,"No",IF(E102&lt;-10,"No","Yes")))</f>
        <v>N/A</v>
      </c>
      <c r="G102" s="137">
        <v>13032530</v>
      </c>
      <c r="H102" s="138" t="str">
        <f>IF($B102="N/A","N/A",IF(G102&gt;10,"No",IF(G102&lt;-10,"No","Yes")))</f>
        <v>N/A</v>
      </c>
      <c r="I102" s="132">
        <v>14.56</v>
      </c>
      <c r="J102" s="132">
        <v>25.3</v>
      </c>
      <c r="K102" s="133" t="s">
        <v>732</v>
      </c>
      <c r="L102" s="134" t="str">
        <f t="shared" si="38"/>
        <v>Yes</v>
      </c>
    </row>
    <row r="103" spans="1:12" x14ac:dyDescent="0.2">
      <c r="A103" s="45" t="s">
        <v>457</v>
      </c>
      <c r="B103" s="136" t="s">
        <v>217</v>
      </c>
      <c r="C103" s="137">
        <v>0</v>
      </c>
      <c r="D103" s="138" t="str">
        <f>IF($B103="N/A","N/A",IF(C103&gt;10,"No",IF(C103&lt;-10,"No","Yes")))</f>
        <v>N/A</v>
      </c>
      <c r="E103" s="137">
        <v>0</v>
      </c>
      <c r="F103" s="138" t="str">
        <f>IF($B103="N/A","N/A",IF(E103&gt;10,"No",IF(E103&lt;-10,"No","Yes")))</f>
        <v>N/A</v>
      </c>
      <c r="G103" s="137">
        <v>0</v>
      </c>
      <c r="H103" s="138" t="str">
        <f>IF($B103="N/A","N/A",IF(G103&gt;10,"No",IF(G103&lt;-10,"No","Yes")))</f>
        <v>N/A</v>
      </c>
      <c r="I103" s="132" t="s">
        <v>1743</v>
      </c>
      <c r="J103" s="132" t="s">
        <v>1743</v>
      </c>
      <c r="K103" s="133" t="s">
        <v>732</v>
      </c>
      <c r="L103" s="134" t="str">
        <f t="shared" si="38"/>
        <v>N/A</v>
      </c>
    </row>
    <row r="104" spans="1:12" x14ac:dyDescent="0.2">
      <c r="A104" s="45" t="s">
        <v>108</v>
      </c>
      <c r="B104" s="154" t="s">
        <v>299</v>
      </c>
      <c r="C104" s="150">
        <v>1.7292827145</v>
      </c>
      <c r="D104" s="138" t="str">
        <f>IF($B104="N/A","N/A",IF(C104&gt;2,"No",IF(C104&lt;0.9,"No","Yes")))</f>
        <v>Yes</v>
      </c>
      <c r="E104" s="150">
        <v>1.7627789442999999</v>
      </c>
      <c r="F104" s="138" t="str">
        <f>IF($B104="N/A","N/A",IF(E104&gt;2,"No",IF(E104&lt;0.9,"No","Yes")))</f>
        <v>Yes</v>
      </c>
      <c r="G104" s="150">
        <v>1.7859558143000001</v>
      </c>
      <c r="H104" s="138" t="str">
        <f>IF($B104="N/A","N/A",IF(G104&gt;2,"No",IF(G104&lt;0.9,"No","Yes")))</f>
        <v>Yes</v>
      </c>
      <c r="I104" s="132">
        <v>1.9370000000000001</v>
      </c>
      <c r="J104" s="132">
        <v>1.3149999999999999</v>
      </c>
      <c r="K104" s="133" t="s">
        <v>732</v>
      </c>
      <c r="L104" s="134" t="str">
        <f t="shared" si="38"/>
        <v>Yes</v>
      </c>
    </row>
    <row r="105" spans="1:12" x14ac:dyDescent="0.2">
      <c r="A105" s="45" t="s">
        <v>458</v>
      </c>
      <c r="B105" s="154" t="s">
        <v>299</v>
      </c>
      <c r="C105" s="150">
        <v>1.0010910797999999</v>
      </c>
      <c r="D105" s="138" t="str">
        <f>IF($B105="N/A","N/A",IF(C105&gt;2,"No",IF(C105&lt;0.9,"No","Yes")))</f>
        <v>Yes</v>
      </c>
      <c r="E105" s="150">
        <v>1.0020212734</v>
      </c>
      <c r="F105" s="138" t="str">
        <f>IF($B105="N/A","N/A",IF(E105&gt;2,"No",IF(E105&lt;0.9,"No","Yes")))</f>
        <v>Yes</v>
      </c>
      <c r="G105" s="150">
        <v>0.99989475819999996</v>
      </c>
      <c r="H105" s="138" t="str">
        <f>IF($B105="N/A","N/A",IF(G105&gt;2,"No",IF(G105&lt;0.9,"No","Yes")))</f>
        <v>Yes</v>
      </c>
      <c r="I105" s="132">
        <v>9.2899999999999996E-2</v>
      </c>
      <c r="J105" s="132">
        <v>-0.21199999999999999</v>
      </c>
      <c r="K105" s="133" t="s">
        <v>732</v>
      </c>
      <c r="L105" s="134" t="str">
        <f t="shared" si="38"/>
        <v>Yes</v>
      </c>
    </row>
    <row r="106" spans="1:12" x14ac:dyDescent="0.2">
      <c r="A106" s="45" t="s">
        <v>459</v>
      </c>
      <c r="B106" s="154" t="s">
        <v>299</v>
      </c>
      <c r="C106" s="150">
        <v>0.94299807120000001</v>
      </c>
      <c r="D106" s="138" t="str">
        <f>IF($B106="N/A","N/A",IF(C106&gt;2,"No",IF(C106&lt;0.9,"No","Yes")))</f>
        <v>Yes</v>
      </c>
      <c r="E106" s="150">
        <v>0.95053622599999998</v>
      </c>
      <c r="F106" s="138" t="str">
        <f>IF($B106="N/A","N/A",IF(E106&gt;2,"No",IF(E106&lt;0.9,"No","Yes")))</f>
        <v>Yes</v>
      </c>
      <c r="G106" s="150">
        <v>0.95652017550000001</v>
      </c>
      <c r="H106" s="138" t="str">
        <f>IF($B106="N/A","N/A",IF(G106&gt;2,"No",IF(G106&lt;0.9,"No","Yes")))</f>
        <v>Yes</v>
      </c>
      <c r="I106" s="132">
        <v>0.7994</v>
      </c>
      <c r="J106" s="132">
        <v>0.62949999999999995</v>
      </c>
      <c r="K106" s="133" t="s">
        <v>732</v>
      </c>
      <c r="L106" s="134" t="str">
        <f t="shared" si="38"/>
        <v>Yes</v>
      </c>
    </row>
    <row r="107" spans="1:12" x14ac:dyDescent="0.2">
      <c r="A107" s="45" t="s">
        <v>460</v>
      </c>
      <c r="B107" s="154" t="s">
        <v>299</v>
      </c>
      <c r="C107" s="150">
        <v>0</v>
      </c>
      <c r="D107" s="138" t="str">
        <f>IF($B107="N/A","N/A",IF(C107&gt;2,"No",IF(C107&lt;0.9,"No","Yes")))</f>
        <v>No</v>
      </c>
      <c r="E107" s="150" t="s">
        <v>1743</v>
      </c>
      <c r="F107" s="138" t="str">
        <f>IF($B107="N/A","N/A",IF(E107&gt;2,"No",IF(E107&lt;0.9,"No","Yes")))</f>
        <v>No</v>
      </c>
      <c r="G107" s="150" t="s">
        <v>1743</v>
      </c>
      <c r="H107" s="138" t="str">
        <f>IF($B107="N/A","N/A",IF(G107&gt;2,"No",IF(G107&lt;0.9,"No","Yes")))</f>
        <v>No</v>
      </c>
      <c r="I107" s="132" t="s">
        <v>1743</v>
      </c>
      <c r="J107" s="132" t="s">
        <v>1743</v>
      </c>
      <c r="K107" s="133" t="s">
        <v>732</v>
      </c>
      <c r="L107" s="134" t="str">
        <f t="shared" si="38"/>
        <v>N/A</v>
      </c>
    </row>
    <row r="108" spans="1:12" x14ac:dyDescent="0.2">
      <c r="A108" s="45" t="s">
        <v>1272</v>
      </c>
      <c r="B108" s="136" t="s">
        <v>217</v>
      </c>
      <c r="C108" s="137">
        <v>286.25711332999998</v>
      </c>
      <c r="D108" s="138" t="str">
        <f>IF($B108="N/A","N/A",IF(C108&gt;10,"No",IF(C108&lt;-10,"No","Yes")))</f>
        <v>N/A</v>
      </c>
      <c r="E108" s="137">
        <v>311.78612036999999</v>
      </c>
      <c r="F108" s="138" t="str">
        <f>IF($B108="N/A","N/A",IF(E108&gt;10,"No",IF(E108&lt;-10,"No","Yes")))</f>
        <v>N/A</v>
      </c>
      <c r="G108" s="137">
        <v>329.22549153</v>
      </c>
      <c r="H108" s="138" t="str">
        <f>IF($B108="N/A","N/A",IF(G108&gt;10,"No",IF(G108&lt;-10,"No","Yes")))</f>
        <v>N/A</v>
      </c>
      <c r="I108" s="132">
        <v>8.9179999999999993</v>
      </c>
      <c r="J108" s="132">
        <v>5.593</v>
      </c>
      <c r="K108" s="133" t="s">
        <v>732</v>
      </c>
      <c r="L108" s="134" t="str">
        <f t="shared" si="38"/>
        <v>Yes</v>
      </c>
    </row>
    <row r="109" spans="1:12" x14ac:dyDescent="0.2">
      <c r="A109" s="45" t="s">
        <v>1273</v>
      </c>
      <c r="B109" s="136" t="s">
        <v>217</v>
      </c>
      <c r="C109" s="137">
        <v>357.13684169999999</v>
      </c>
      <c r="D109" s="138" t="str">
        <f>IF($B109="N/A","N/A",IF(C109&gt;10,"No",IF(C109&lt;-10,"No","Yes")))</f>
        <v>N/A</v>
      </c>
      <c r="E109" s="137">
        <v>377.19416848999998</v>
      </c>
      <c r="F109" s="138" t="str">
        <f>IF($B109="N/A","N/A",IF(E109&gt;10,"No",IF(E109&lt;-10,"No","Yes")))</f>
        <v>N/A</v>
      </c>
      <c r="G109" s="137">
        <v>388.72163097999999</v>
      </c>
      <c r="H109" s="138" t="str">
        <f>IF($B109="N/A","N/A",IF(G109&gt;10,"No",IF(G109&lt;-10,"No","Yes")))</f>
        <v>N/A</v>
      </c>
      <c r="I109" s="132">
        <v>5.6159999999999997</v>
      </c>
      <c r="J109" s="132">
        <v>3.056</v>
      </c>
      <c r="K109" s="133" t="s">
        <v>732</v>
      </c>
      <c r="L109" s="134" t="str">
        <f t="shared" si="38"/>
        <v>Yes</v>
      </c>
    </row>
    <row r="110" spans="1:12" x14ac:dyDescent="0.2">
      <c r="A110" s="45" t="s">
        <v>1274</v>
      </c>
      <c r="B110" s="136" t="s">
        <v>217</v>
      </c>
      <c r="C110" s="137">
        <v>5.6579884275000003</v>
      </c>
      <c r="D110" s="138" t="str">
        <f>IF($B110="N/A","N/A",IF(C110&gt;10,"No",IF(C110&lt;-10,"No","Yes")))</f>
        <v>N/A</v>
      </c>
      <c r="E110" s="137">
        <v>5.9492269766000003</v>
      </c>
      <c r="F110" s="138" t="str">
        <f>IF($B110="N/A","N/A",IF(E110&gt;10,"No",IF(E110&lt;-10,"No","Yes")))</f>
        <v>N/A</v>
      </c>
      <c r="G110" s="137">
        <v>6.6956412285000004</v>
      </c>
      <c r="H110" s="138" t="str">
        <f>IF($B110="N/A","N/A",IF(G110&gt;10,"No",IF(G110&lt;-10,"No","Yes")))</f>
        <v>N/A</v>
      </c>
      <c r="I110" s="132">
        <v>5.1470000000000002</v>
      </c>
      <c r="J110" s="132">
        <v>12.55</v>
      </c>
      <c r="K110" s="133" t="s">
        <v>732</v>
      </c>
      <c r="L110" s="134" t="str">
        <f t="shared" si="38"/>
        <v>Yes</v>
      </c>
    </row>
    <row r="111" spans="1:12" x14ac:dyDescent="0.2">
      <c r="A111" s="45" t="s">
        <v>1275</v>
      </c>
      <c r="B111" s="136" t="s">
        <v>217</v>
      </c>
      <c r="C111" s="137">
        <v>0</v>
      </c>
      <c r="D111" s="138" t="str">
        <f>IF($B111="N/A","N/A",IF(C111&gt;10,"No",IF(C111&lt;-10,"No","Yes")))</f>
        <v>N/A</v>
      </c>
      <c r="E111" s="137" t="s">
        <v>1743</v>
      </c>
      <c r="F111" s="138" t="str">
        <f>IF($B111="N/A","N/A",IF(E111&gt;10,"No",IF(E111&lt;-10,"No","Yes")))</f>
        <v>N/A</v>
      </c>
      <c r="G111" s="137" t="s">
        <v>1743</v>
      </c>
      <c r="H111" s="138" t="str">
        <f>IF($B111="N/A","N/A",IF(G111&gt;10,"No",IF(G111&lt;-10,"No","Yes")))</f>
        <v>N/A</v>
      </c>
      <c r="I111" s="132" t="s">
        <v>1743</v>
      </c>
      <c r="J111" s="132" t="s">
        <v>1743</v>
      </c>
      <c r="K111" s="133" t="s">
        <v>732</v>
      </c>
      <c r="L111" s="134" t="str">
        <f t="shared" si="38"/>
        <v>N/A</v>
      </c>
    </row>
    <row r="112" spans="1:12" x14ac:dyDescent="0.2">
      <c r="A112" s="45" t="s">
        <v>329</v>
      </c>
      <c r="B112" s="135" t="s">
        <v>300</v>
      </c>
      <c r="C112" s="150">
        <v>98.914668077000002</v>
      </c>
      <c r="D112" s="138" t="str">
        <f>IF(OR($B112="N/A",$C112="N/A"),"N/A",IF(C112&gt;98,"Yes","No"))</f>
        <v>Yes</v>
      </c>
      <c r="E112" s="150">
        <v>99.487399464000006</v>
      </c>
      <c r="F112" s="138" t="str">
        <f>IF(OR($B112="N/A",$E112="N/A"),"N/A",IF(E112&gt;98,"Yes","No"))</f>
        <v>Yes</v>
      </c>
      <c r="G112" s="150">
        <v>98.383359432000006</v>
      </c>
      <c r="H112" s="138" t="str">
        <f t="shared" ref="H112:H115" si="39">IF($B112="N/A","N/A",IF(G112&gt;98,"Yes","No"))</f>
        <v>Yes</v>
      </c>
      <c r="I112" s="132">
        <v>0.57899999999999996</v>
      </c>
      <c r="J112" s="132">
        <v>-1.1100000000000001</v>
      </c>
      <c r="K112" s="133" t="s">
        <v>732</v>
      </c>
      <c r="L112" s="134" t="str">
        <f>IF(J112="Div by 0", "N/A", IF(OR(J112="N/A",K112="N/A"),"N/A", IF(J112&gt;VALUE(MID(K112,1,2)), "No", IF(J112&lt;-1*VALUE(MID(K112,1,2)), "No", "Yes"))))</f>
        <v>Yes</v>
      </c>
    </row>
    <row r="113" spans="1:12" x14ac:dyDescent="0.2">
      <c r="A113" s="45" t="s">
        <v>461</v>
      </c>
      <c r="B113" s="135" t="s">
        <v>300</v>
      </c>
      <c r="C113" s="150">
        <v>99.913259581000005</v>
      </c>
      <c r="D113" s="138" t="str">
        <f t="shared" ref="D113:D115" si="40">IF(OR($B113="N/A",$C113="N/A"),"N/A",IF(C113&gt;98,"Yes","No"))</f>
        <v>Yes</v>
      </c>
      <c r="E113" s="150">
        <v>99.904589078000001</v>
      </c>
      <c r="F113" s="138" t="str">
        <f t="shared" ref="F113:F115" si="41">IF(OR($B113="N/A",$E113="N/A"),"N/A",IF(E113&gt;98,"Yes","No"))</f>
        <v>Yes</v>
      </c>
      <c r="G113" s="150">
        <v>99.871169390000006</v>
      </c>
      <c r="H113" s="138" t="str">
        <f t="shared" si="39"/>
        <v>Yes</v>
      </c>
      <c r="I113" s="132">
        <v>-8.9999999999999993E-3</v>
      </c>
      <c r="J113" s="132">
        <v>-3.3000000000000002E-2</v>
      </c>
      <c r="K113" s="133" t="s">
        <v>732</v>
      </c>
      <c r="L113" s="134" t="str">
        <f t="shared" ref="L113:L115" si="42">IF(J113="Div by 0", "N/A", IF(OR(J113="N/A",K113="N/A"),"N/A", IF(J113&gt;VALUE(MID(K113,1,2)), "No", IF(J113&lt;-1*VALUE(MID(K113,1,2)), "No", "Yes"))))</f>
        <v>Yes</v>
      </c>
    </row>
    <row r="114" spans="1:12" x14ac:dyDescent="0.2">
      <c r="A114" s="45" t="s">
        <v>462</v>
      </c>
      <c r="B114" s="135" t="s">
        <v>300</v>
      </c>
      <c r="C114" s="150">
        <v>97.672948020999996</v>
      </c>
      <c r="D114" s="138" t="str">
        <f t="shared" si="40"/>
        <v>No</v>
      </c>
      <c r="E114" s="150">
        <v>98.453619302999996</v>
      </c>
      <c r="F114" s="138" t="str">
        <f t="shared" si="41"/>
        <v>Yes</v>
      </c>
      <c r="G114" s="150">
        <v>96.916480074999996</v>
      </c>
      <c r="H114" s="138" t="str">
        <f t="shared" si="39"/>
        <v>No</v>
      </c>
      <c r="I114" s="132">
        <v>0.79930000000000001</v>
      </c>
      <c r="J114" s="132">
        <v>-1.56</v>
      </c>
      <c r="K114" s="133" t="s">
        <v>732</v>
      </c>
      <c r="L114" s="134" t="str">
        <f t="shared" si="42"/>
        <v>Yes</v>
      </c>
    </row>
    <row r="115" spans="1:12" x14ac:dyDescent="0.2">
      <c r="A115" s="45" t="s">
        <v>463</v>
      </c>
      <c r="B115" s="135" t="s">
        <v>300</v>
      </c>
      <c r="C115" s="150">
        <v>0</v>
      </c>
      <c r="D115" s="138" t="str">
        <f t="shared" si="40"/>
        <v>No</v>
      </c>
      <c r="E115" s="150" t="s">
        <v>1743</v>
      </c>
      <c r="F115" s="138" t="str">
        <f t="shared" si="41"/>
        <v>Yes</v>
      </c>
      <c r="G115" s="150" t="s">
        <v>1743</v>
      </c>
      <c r="H115" s="138" t="str">
        <f t="shared" si="39"/>
        <v>Yes</v>
      </c>
      <c r="I115" s="132" t="s">
        <v>1743</v>
      </c>
      <c r="J115" s="132" t="s">
        <v>1743</v>
      </c>
      <c r="K115" s="133" t="s">
        <v>732</v>
      </c>
      <c r="L115" s="134" t="str">
        <f t="shared" si="42"/>
        <v>N/A</v>
      </c>
    </row>
    <row r="116" spans="1:12" x14ac:dyDescent="0.2">
      <c r="A116" s="3" t="s">
        <v>464</v>
      </c>
      <c r="B116" s="135" t="s">
        <v>217</v>
      </c>
      <c r="C116" s="155">
        <v>173956</v>
      </c>
      <c r="D116" s="138" t="str">
        <f>IF($B116="N/A","N/A",IF(C116&gt;10,"No",IF(C116&lt;-10,"No","Yes")))</f>
        <v>N/A</v>
      </c>
      <c r="E116" s="155">
        <v>186500</v>
      </c>
      <c r="F116" s="138" t="str">
        <f>IF($B116="N/A","N/A",IF(E116&gt;10,"No",IF(E116&lt;-10,"No","Yes")))</f>
        <v>N/A</v>
      </c>
      <c r="G116" s="155">
        <v>204993</v>
      </c>
      <c r="H116" s="138" t="str">
        <f>IF($B116="N/A","N/A",IF(G116&gt;10,"No",IF(G116&lt;-10,"No","Yes")))</f>
        <v>N/A</v>
      </c>
      <c r="I116" s="132">
        <v>7.2110000000000003</v>
      </c>
      <c r="J116" s="132">
        <v>9.9160000000000004</v>
      </c>
      <c r="K116" s="135" t="s">
        <v>732</v>
      </c>
      <c r="L116" s="134" t="str">
        <f>IF(J116="Div by 0", "N/A", IF(OR(J116="N/A",K116="N/A"),"N/A", IF(J116&gt;VALUE(MID(K116,1,2)), "No", IF(J116&lt;-1*VALUE(MID(K116,1,2)), "No", "Yes"))))</f>
        <v>Yes</v>
      </c>
    </row>
    <row r="117" spans="1:12" x14ac:dyDescent="0.2">
      <c r="A117" s="3" t="s">
        <v>215</v>
      </c>
      <c r="B117" s="135" t="s">
        <v>217</v>
      </c>
      <c r="C117" s="150">
        <v>69.439973327000004</v>
      </c>
      <c r="D117" s="138" t="str">
        <f>IF($B117="N/A","N/A",IF(C117&gt;10,"No",IF(C117&lt;-10,"No","Yes")))</f>
        <v>N/A</v>
      </c>
      <c r="E117" s="150">
        <v>72.097050937999995</v>
      </c>
      <c r="F117" s="138" t="str">
        <f>IF($B117="N/A","N/A",IF(E117&gt;10,"No",IF(E117&lt;-10,"No","Yes")))</f>
        <v>N/A</v>
      </c>
      <c r="G117" s="150">
        <v>72.551745668999999</v>
      </c>
      <c r="H117" s="138" t="str">
        <f>IF($B117="N/A","N/A",IF(G117&gt;10,"No",IF(G117&lt;-10,"No","Yes")))</f>
        <v>N/A</v>
      </c>
      <c r="I117" s="132">
        <v>3.8260000000000001</v>
      </c>
      <c r="J117" s="132">
        <v>0.63070000000000004</v>
      </c>
      <c r="K117" s="135" t="s">
        <v>732</v>
      </c>
      <c r="L117" s="134" t="str">
        <f>IF(J117="Div by 0", "N/A", IF(OR(J117="N/A",K117="N/A"),"N/A", IF(J117&gt;VALUE(MID(K117,1,2)), "No", IF(J117&lt;-1*VALUE(MID(K117,1,2)), "No", "Yes"))))</f>
        <v>Yes</v>
      </c>
    </row>
    <row r="118" spans="1:12" x14ac:dyDescent="0.2">
      <c r="A118" s="4" t="s">
        <v>1630</v>
      </c>
      <c r="B118" s="135" t="s">
        <v>217</v>
      </c>
      <c r="C118" s="131">
        <v>1463299</v>
      </c>
      <c r="D118" s="130" t="str">
        <f>IF($B118="N/A","N/A",IF(C118&gt;10,"No",IF(C118&lt;-10,"No","Yes")))</f>
        <v>N/A</v>
      </c>
      <c r="E118" s="131">
        <v>1452049</v>
      </c>
      <c r="F118" s="130" t="str">
        <f>IF($B118="N/A","N/A",IF(E118&gt;10,"No",IF(E118&lt;-10,"No","Yes")))</f>
        <v>N/A</v>
      </c>
      <c r="G118" s="131">
        <v>1569746</v>
      </c>
      <c r="H118" s="130" t="str">
        <f>IF($B118="N/A","N/A",IF(G118&gt;10,"No",IF(G118&lt;-10,"No","Yes")))</f>
        <v>N/A</v>
      </c>
      <c r="I118" s="139">
        <v>-0.76900000000000002</v>
      </c>
      <c r="J118" s="139">
        <v>8.1059999999999999</v>
      </c>
      <c r="K118" s="135" t="s">
        <v>732</v>
      </c>
      <c r="L118" s="134" t="str">
        <f>IF(J118="Div by 0", "N/A", IF(K118="N/A","N/A", IF(J118&gt;VALUE(MID(K118,1,2)), "No", IF(J118&lt;-1*VALUE(MID(K118,1,2)), "No", "Yes"))))</f>
        <v>Yes</v>
      </c>
    </row>
    <row r="119" spans="1:12" x14ac:dyDescent="0.2">
      <c r="A119" s="4" t="s">
        <v>1631</v>
      </c>
      <c r="B119" s="135" t="s">
        <v>217</v>
      </c>
      <c r="C119" s="131">
        <v>452465704</v>
      </c>
      <c r="D119" s="130" t="str">
        <f>IF($B119="N/A","N/A",IF(C119&gt;10,"No",IF(C119&lt;-10,"No","Yes")))</f>
        <v>N/A</v>
      </c>
      <c r="E119" s="131">
        <v>466907934</v>
      </c>
      <c r="F119" s="130" t="str">
        <f>IF($B119="N/A","N/A",IF(E119&gt;10,"No",IF(E119&lt;-10,"No","Yes")))</f>
        <v>N/A</v>
      </c>
      <c r="G119" s="131">
        <v>454407435</v>
      </c>
      <c r="H119" s="130" t="str">
        <f>IF($B119="N/A","N/A",IF(G119&gt;10,"No",IF(G119&lt;-10,"No","Yes")))</f>
        <v>N/A</v>
      </c>
      <c r="I119" s="139">
        <v>3.1920000000000002</v>
      </c>
      <c r="J119" s="139">
        <v>-2.68</v>
      </c>
      <c r="K119" s="135" t="s">
        <v>732</v>
      </c>
      <c r="L119" s="134" t="str">
        <f>IF(J119="Div by 0", "N/A", IF(K119="N/A","N/A", IF(J119&gt;VALUE(MID(K119,1,2)), "No", IF(J119&lt;-1*VALUE(MID(K119,1,2)), "No", "Yes"))))</f>
        <v>Yes</v>
      </c>
    </row>
    <row r="120" spans="1:12" x14ac:dyDescent="0.2">
      <c r="A120" s="4" t="s">
        <v>1632</v>
      </c>
      <c r="B120" s="135" t="s">
        <v>217</v>
      </c>
      <c r="C120" s="152">
        <v>28695</v>
      </c>
      <c r="D120" s="130" t="str">
        <f>IF($B120="N/A","N/A",IF(C120&gt;10,"No",IF(C120&lt;-10,"No","Yes")))</f>
        <v>N/A</v>
      </c>
      <c r="E120" s="152">
        <v>26141</v>
      </c>
      <c r="F120" s="130" t="str">
        <f>IF($B120="N/A","N/A",IF(E120&gt;10,"No",IF(E120&lt;-10,"No","Yes")))</f>
        <v>N/A</v>
      </c>
      <c r="G120" s="152">
        <v>26464</v>
      </c>
      <c r="H120" s="130" t="str">
        <f>IF($B120="N/A","N/A",IF(G120&gt;10,"No",IF(G120&lt;-10,"No","Yes")))</f>
        <v>N/A</v>
      </c>
      <c r="I120" s="139">
        <v>-8.9</v>
      </c>
      <c r="J120" s="139">
        <v>1.236</v>
      </c>
      <c r="K120" s="135" t="s">
        <v>732</v>
      </c>
      <c r="L120" s="134" t="str">
        <f>IF(J120="Div by 0", "N/A", IF(K120="N/A","N/A", IF(J120&gt;VALUE(MID(K120,1,2)), "No", IF(J120&lt;-1*VALUE(MID(K120,1,2)), "No", "Yes"))))</f>
        <v>Yes</v>
      </c>
    </row>
    <row r="121" spans="1:12" x14ac:dyDescent="0.2">
      <c r="A121" s="4" t="s">
        <v>1633</v>
      </c>
      <c r="B121" s="141" t="s">
        <v>217</v>
      </c>
      <c r="C121" s="152" t="s">
        <v>217</v>
      </c>
      <c r="D121" s="134" t="str">
        <f t="shared" ref="D121:H134" si="43">IF($B121="N/A","N/A",IF(C121&lt;0,"No","Yes"))</f>
        <v>N/A</v>
      </c>
      <c r="E121" s="152">
        <v>6093</v>
      </c>
      <c r="F121" s="134" t="str">
        <f t="shared" si="43"/>
        <v>N/A</v>
      </c>
      <c r="G121" s="152">
        <v>6214</v>
      </c>
      <c r="H121" s="134" t="str">
        <f t="shared" si="43"/>
        <v>N/A</v>
      </c>
      <c r="I121" s="139" t="s">
        <v>217</v>
      </c>
      <c r="J121" s="139">
        <v>1.986</v>
      </c>
      <c r="K121" s="141" t="s">
        <v>732</v>
      </c>
      <c r="L121" s="134" t="str">
        <f t="shared" ref="L121:L142" si="44">IF(J121="Div by 0", "N/A", IF(OR(J121="N/A",K121="N/A"),"N/A", IF(J121&gt;VALUE(MID(K121,1,2)), "No", IF(J121&lt;-1*VALUE(MID(K121,1,2)), "No", "Yes"))))</f>
        <v>Yes</v>
      </c>
    </row>
    <row r="122" spans="1:12" x14ac:dyDescent="0.2">
      <c r="A122" s="4" t="s">
        <v>1634</v>
      </c>
      <c r="B122" s="141" t="s">
        <v>217</v>
      </c>
      <c r="C122" s="152" t="s">
        <v>217</v>
      </c>
      <c r="D122" s="134" t="str">
        <f t="shared" si="43"/>
        <v>N/A</v>
      </c>
      <c r="E122" s="152">
        <v>6991</v>
      </c>
      <c r="F122" s="134" t="str">
        <f t="shared" si="43"/>
        <v>N/A</v>
      </c>
      <c r="G122" s="152">
        <v>7089</v>
      </c>
      <c r="H122" s="134" t="str">
        <f t="shared" si="43"/>
        <v>N/A</v>
      </c>
      <c r="I122" s="139" t="s">
        <v>217</v>
      </c>
      <c r="J122" s="139">
        <v>1.4019999999999999</v>
      </c>
      <c r="K122" s="141" t="s">
        <v>732</v>
      </c>
      <c r="L122" s="134" t="str">
        <f t="shared" si="44"/>
        <v>Yes</v>
      </c>
    </row>
    <row r="123" spans="1:12" x14ac:dyDescent="0.2">
      <c r="A123" s="4" t="s">
        <v>1635</v>
      </c>
      <c r="B123" s="141" t="s">
        <v>217</v>
      </c>
      <c r="C123" s="152" t="s">
        <v>217</v>
      </c>
      <c r="D123" s="134" t="str">
        <f t="shared" si="43"/>
        <v>N/A</v>
      </c>
      <c r="E123" s="152">
        <v>7682</v>
      </c>
      <c r="F123" s="134" t="str">
        <f t="shared" si="43"/>
        <v>N/A</v>
      </c>
      <c r="G123" s="152">
        <v>7536</v>
      </c>
      <c r="H123" s="134" t="str">
        <f t="shared" si="43"/>
        <v>N/A</v>
      </c>
      <c r="I123" s="139" t="s">
        <v>217</v>
      </c>
      <c r="J123" s="139">
        <v>-1.9</v>
      </c>
      <c r="K123" s="141" t="s">
        <v>732</v>
      </c>
      <c r="L123" s="134" t="str">
        <f t="shared" si="44"/>
        <v>Yes</v>
      </c>
    </row>
    <row r="124" spans="1:12" x14ac:dyDescent="0.2">
      <c r="A124" s="4" t="s">
        <v>1636</v>
      </c>
      <c r="B124" s="141" t="s">
        <v>217</v>
      </c>
      <c r="C124" s="152" t="s">
        <v>217</v>
      </c>
      <c r="D124" s="134" t="str">
        <f t="shared" si="43"/>
        <v>N/A</v>
      </c>
      <c r="E124" s="152">
        <v>5375</v>
      </c>
      <c r="F124" s="134" t="str">
        <f t="shared" si="43"/>
        <v>N/A</v>
      </c>
      <c r="G124" s="152">
        <v>5625</v>
      </c>
      <c r="H124" s="134" t="str">
        <f t="shared" si="43"/>
        <v>N/A</v>
      </c>
      <c r="I124" s="139" t="s">
        <v>217</v>
      </c>
      <c r="J124" s="139">
        <v>4.6509999999999998</v>
      </c>
      <c r="K124" s="141" t="s">
        <v>732</v>
      </c>
      <c r="L124" s="134" t="str">
        <f t="shared" si="44"/>
        <v>Yes</v>
      </c>
    </row>
    <row r="125" spans="1:12" x14ac:dyDescent="0.2">
      <c r="A125" s="2" t="s">
        <v>1637</v>
      </c>
      <c r="B125" s="141" t="s">
        <v>217</v>
      </c>
      <c r="C125" s="156" t="s">
        <v>217</v>
      </c>
      <c r="D125" s="134" t="str">
        <f t="shared" si="43"/>
        <v>N/A</v>
      </c>
      <c r="E125" s="156" t="s">
        <v>217</v>
      </c>
      <c r="F125" s="134" t="str">
        <f t="shared" si="43"/>
        <v>N/A</v>
      </c>
      <c r="G125" s="156">
        <v>12.909709112</v>
      </c>
      <c r="H125" s="134" t="str">
        <f t="shared" si="43"/>
        <v>N/A</v>
      </c>
      <c r="I125" s="132" t="s">
        <v>217</v>
      </c>
      <c r="J125" s="132" t="s">
        <v>217</v>
      </c>
      <c r="K125" s="135" t="s">
        <v>732</v>
      </c>
      <c r="L125" s="134" t="str">
        <f>IF(J125="Div by 0", "N/A", IF(OR(J125="N/A",K125="N/A"),"N/A", IF(J125&gt;VALUE(MID(K125,1,2)), "No", IF(J125&lt;-1*VALUE(MID(K125,1,2)), "No", "Yes"))))</f>
        <v>N/A</v>
      </c>
    </row>
    <row r="126" spans="1:12" ht="25.5" x14ac:dyDescent="0.2">
      <c r="A126" s="2" t="s">
        <v>1638</v>
      </c>
      <c r="B126" s="141" t="s">
        <v>217</v>
      </c>
      <c r="C126" s="156" t="s">
        <v>217</v>
      </c>
      <c r="D126" s="134" t="str">
        <f t="shared" si="43"/>
        <v>N/A</v>
      </c>
      <c r="E126" s="156" t="s">
        <v>217</v>
      </c>
      <c r="F126" s="134" t="str">
        <f t="shared" si="43"/>
        <v>N/A</v>
      </c>
      <c r="G126" s="156">
        <v>87.165100295000002</v>
      </c>
      <c r="H126" s="134" t="str">
        <f t="shared" si="43"/>
        <v>N/A</v>
      </c>
      <c r="I126" s="132" t="s">
        <v>217</v>
      </c>
      <c r="J126" s="132" t="s">
        <v>217</v>
      </c>
      <c r="K126" s="141" t="s">
        <v>732</v>
      </c>
      <c r="L126" s="134" t="str">
        <f t="shared" ref="L126:L129" si="45">IF(J126="Div by 0", "N/A", IF(OR(J126="N/A",K126="N/A"),"N/A", IF(J126&gt;VALUE(MID(K126,1,2)), "No", IF(J126&lt;-1*VALUE(MID(K126,1,2)), "No", "Yes"))))</f>
        <v>N/A</v>
      </c>
    </row>
    <row r="127" spans="1:12" ht="25.5" x14ac:dyDescent="0.2">
      <c r="A127" s="2" t="s">
        <v>1639</v>
      </c>
      <c r="B127" s="141" t="s">
        <v>217</v>
      </c>
      <c r="C127" s="156" t="s">
        <v>217</v>
      </c>
      <c r="D127" s="134" t="str">
        <f t="shared" si="43"/>
        <v>N/A</v>
      </c>
      <c r="E127" s="156" t="s">
        <v>217</v>
      </c>
      <c r="F127" s="134" t="str">
        <f t="shared" si="43"/>
        <v>N/A</v>
      </c>
      <c r="G127" s="156">
        <v>36.054317974</v>
      </c>
      <c r="H127" s="134" t="str">
        <f t="shared" si="43"/>
        <v>N/A</v>
      </c>
      <c r="I127" s="132" t="s">
        <v>217</v>
      </c>
      <c r="J127" s="132" t="s">
        <v>217</v>
      </c>
      <c r="K127" s="141" t="s">
        <v>732</v>
      </c>
      <c r="L127" s="134" t="str">
        <f t="shared" si="45"/>
        <v>N/A</v>
      </c>
    </row>
    <row r="128" spans="1:12" ht="25.5" x14ac:dyDescent="0.2">
      <c r="A128" s="2" t="s">
        <v>1640</v>
      </c>
      <c r="B128" s="141" t="s">
        <v>217</v>
      </c>
      <c r="C128" s="156" t="s">
        <v>217</v>
      </c>
      <c r="D128" s="134" t="str">
        <f t="shared" si="43"/>
        <v>N/A</v>
      </c>
      <c r="E128" s="156" t="s">
        <v>217</v>
      </c>
      <c r="F128" s="134" t="str">
        <f t="shared" si="43"/>
        <v>N/A</v>
      </c>
      <c r="G128" s="156">
        <v>8.2134449385000003</v>
      </c>
      <c r="H128" s="134" t="str">
        <f t="shared" si="43"/>
        <v>N/A</v>
      </c>
      <c r="I128" s="132" t="s">
        <v>217</v>
      </c>
      <c r="J128" s="132" t="s">
        <v>217</v>
      </c>
      <c r="K128" s="141" t="s">
        <v>732</v>
      </c>
      <c r="L128" s="134" t="str">
        <f t="shared" si="45"/>
        <v>N/A</v>
      </c>
    </row>
    <row r="129" spans="1:12" ht="25.5" x14ac:dyDescent="0.2">
      <c r="A129" s="2" t="s">
        <v>1641</v>
      </c>
      <c r="B129" s="141" t="s">
        <v>217</v>
      </c>
      <c r="C129" s="156" t="s">
        <v>217</v>
      </c>
      <c r="D129" s="134" t="str">
        <f t="shared" si="43"/>
        <v>N/A</v>
      </c>
      <c r="E129" s="156" t="s">
        <v>217</v>
      </c>
      <c r="F129" s="134" t="str">
        <f t="shared" si="43"/>
        <v>N/A</v>
      </c>
      <c r="G129" s="156">
        <v>6.5066512435000003</v>
      </c>
      <c r="H129" s="134" t="str">
        <f t="shared" si="43"/>
        <v>N/A</v>
      </c>
      <c r="I129" s="132" t="s">
        <v>217</v>
      </c>
      <c r="J129" s="132" t="s">
        <v>217</v>
      </c>
      <c r="K129" s="141" t="s">
        <v>732</v>
      </c>
      <c r="L129" s="134" t="str">
        <f t="shared" si="45"/>
        <v>N/A</v>
      </c>
    </row>
    <row r="130" spans="1:12" ht="25.5" x14ac:dyDescent="0.2">
      <c r="A130" s="2" t="s">
        <v>1642</v>
      </c>
      <c r="B130" s="141" t="s">
        <v>217</v>
      </c>
      <c r="C130" s="156">
        <v>14.500784109</v>
      </c>
      <c r="D130" s="134" t="str">
        <f t="shared" si="43"/>
        <v>N/A</v>
      </c>
      <c r="E130" s="156">
        <v>14.559504227</v>
      </c>
      <c r="F130" s="134" t="str">
        <f t="shared" si="43"/>
        <v>N/A</v>
      </c>
      <c r="G130" s="156">
        <v>14.015266022</v>
      </c>
      <c r="H130" s="134" t="str">
        <f t="shared" si="43"/>
        <v>N/A</v>
      </c>
      <c r="I130" s="132">
        <v>0.40489999999999998</v>
      </c>
      <c r="J130" s="132">
        <v>-3.74</v>
      </c>
      <c r="K130" s="135" t="s">
        <v>732</v>
      </c>
      <c r="L130" s="134" t="str">
        <f>IF(J130="Div by 0", "N/A", IF(OR(J130="N/A",K130="N/A"),"N/A", IF(J130&gt;VALUE(MID(K130,1,2)), "No", IF(J130&lt;-1*VALUE(MID(K130,1,2)), "No", "Yes"))))</f>
        <v>Yes</v>
      </c>
    </row>
    <row r="131" spans="1:12" ht="25.5" x14ac:dyDescent="0.2">
      <c r="A131" s="2" t="s">
        <v>1643</v>
      </c>
      <c r="B131" s="141" t="s">
        <v>217</v>
      </c>
      <c r="C131" s="156" t="s">
        <v>217</v>
      </c>
      <c r="D131" s="134" t="str">
        <f t="shared" si="43"/>
        <v>N/A</v>
      </c>
      <c r="E131" s="156">
        <v>29.361562449000001</v>
      </c>
      <c r="F131" s="134" t="str">
        <f t="shared" si="43"/>
        <v>N/A</v>
      </c>
      <c r="G131" s="156">
        <v>28.130028967000001</v>
      </c>
      <c r="H131" s="134" t="str">
        <f t="shared" si="43"/>
        <v>N/A</v>
      </c>
      <c r="I131" s="132" t="s">
        <v>217</v>
      </c>
      <c r="J131" s="132">
        <v>-4.1900000000000004</v>
      </c>
      <c r="K131" s="141" t="s">
        <v>732</v>
      </c>
      <c r="L131" s="134" t="str">
        <f t="shared" si="44"/>
        <v>Yes</v>
      </c>
    </row>
    <row r="132" spans="1:12" ht="25.5" x14ac:dyDescent="0.2">
      <c r="A132" s="2" t="s">
        <v>496</v>
      </c>
      <c r="B132" s="141" t="s">
        <v>217</v>
      </c>
      <c r="C132" s="156" t="s">
        <v>217</v>
      </c>
      <c r="D132" s="134" t="str">
        <f t="shared" si="43"/>
        <v>N/A</v>
      </c>
      <c r="E132" s="156">
        <v>22.285796023</v>
      </c>
      <c r="F132" s="134" t="str">
        <f t="shared" si="43"/>
        <v>N/A</v>
      </c>
      <c r="G132" s="156">
        <v>22.076456482000001</v>
      </c>
      <c r="H132" s="134" t="str">
        <f t="shared" si="43"/>
        <v>N/A</v>
      </c>
      <c r="I132" s="132" t="s">
        <v>217</v>
      </c>
      <c r="J132" s="132">
        <v>-0.93899999999999995</v>
      </c>
      <c r="K132" s="141" t="s">
        <v>732</v>
      </c>
      <c r="L132" s="134" t="str">
        <f t="shared" si="44"/>
        <v>Yes</v>
      </c>
    </row>
    <row r="133" spans="1:12" ht="25.5" x14ac:dyDescent="0.2">
      <c r="A133" s="2" t="s">
        <v>497</v>
      </c>
      <c r="B133" s="141" t="s">
        <v>217</v>
      </c>
      <c r="C133" s="156" t="s">
        <v>217</v>
      </c>
      <c r="D133" s="134" t="str">
        <f t="shared" si="43"/>
        <v>N/A</v>
      </c>
      <c r="E133" s="156">
        <v>2.1869304869000001</v>
      </c>
      <c r="F133" s="134" t="str">
        <f t="shared" si="43"/>
        <v>N/A</v>
      </c>
      <c r="G133" s="156">
        <v>1.6852441614</v>
      </c>
      <c r="H133" s="134" t="str">
        <f t="shared" si="43"/>
        <v>N/A</v>
      </c>
      <c r="I133" s="132" t="s">
        <v>217</v>
      </c>
      <c r="J133" s="132">
        <v>-22.9</v>
      </c>
      <c r="K133" s="141" t="s">
        <v>732</v>
      </c>
      <c r="L133" s="134" t="str">
        <f t="shared" si="44"/>
        <v>Yes</v>
      </c>
    </row>
    <row r="134" spans="1:12" ht="25.5" x14ac:dyDescent="0.2">
      <c r="A134" s="2" t="s">
        <v>498</v>
      </c>
      <c r="B134" s="141" t="s">
        <v>217</v>
      </c>
      <c r="C134" s="156" t="s">
        <v>217</v>
      </c>
      <c r="D134" s="134" t="str">
        <f t="shared" si="43"/>
        <v>N/A</v>
      </c>
      <c r="E134" s="156">
        <v>5.4139534883999998</v>
      </c>
      <c r="F134" s="134" t="str">
        <f t="shared" si="43"/>
        <v>N/A</v>
      </c>
      <c r="G134" s="156">
        <v>4.7822222221999997</v>
      </c>
      <c r="H134" s="134" t="str">
        <f t="shared" si="43"/>
        <v>N/A</v>
      </c>
      <c r="I134" s="132" t="s">
        <v>217</v>
      </c>
      <c r="J134" s="132">
        <v>-11.7</v>
      </c>
      <c r="K134" s="141" t="s">
        <v>732</v>
      </c>
      <c r="L134" s="134" t="str">
        <f t="shared" si="44"/>
        <v>Yes</v>
      </c>
    </row>
    <row r="135" spans="1:12" ht="25.5" x14ac:dyDescent="0.2">
      <c r="A135" s="2" t="s">
        <v>499</v>
      </c>
      <c r="B135" s="136" t="s">
        <v>217</v>
      </c>
      <c r="C135" s="156" t="s">
        <v>217</v>
      </c>
      <c r="D135" s="138" t="str">
        <f t="shared" ref="D135:D141" si="46">IF($B135="N/A","N/A",IF(C135&gt;10,"No",IF(C135&lt;-10,"No","Yes")))</f>
        <v>N/A</v>
      </c>
      <c r="E135" s="156">
        <v>0</v>
      </c>
      <c r="F135" s="138" t="str">
        <f t="shared" ref="F135:F141" si="47">IF($B135="N/A","N/A",IF(E135&gt;10,"No",IF(E135&lt;-10,"No","Yes")))</f>
        <v>N/A</v>
      </c>
      <c r="G135" s="156">
        <v>0</v>
      </c>
      <c r="H135" s="138" t="str">
        <f t="shared" ref="H135:H141" si="48">IF($B135="N/A","N/A",IF(G135&gt;10,"No",IF(G135&lt;-10,"No","Yes")))</f>
        <v>N/A</v>
      </c>
      <c r="I135" s="132" t="s">
        <v>217</v>
      </c>
      <c r="J135" s="132" t="s">
        <v>1743</v>
      </c>
      <c r="K135" s="141" t="s">
        <v>732</v>
      </c>
      <c r="L135" s="134" t="str">
        <f t="shared" si="44"/>
        <v>N/A</v>
      </c>
    </row>
    <row r="136" spans="1:12" ht="25.5" x14ac:dyDescent="0.2">
      <c r="A136" s="2" t="s">
        <v>500</v>
      </c>
      <c r="B136" s="136" t="s">
        <v>217</v>
      </c>
      <c r="C136" s="156" t="s">
        <v>217</v>
      </c>
      <c r="D136" s="138" t="str">
        <f t="shared" si="46"/>
        <v>N/A</v>
      </c>
      <c r="E136" s="156">
        <v>0</v>
      </c>
      <c r="F136" s="138" t="str">
        <f t="shared" si="47"/>
        <v>N/A</v>
      </c>
      <c r="G136" s="156">
        <v>0</v>
      </c>
      <c r="H136" s="138" t="str">
        <f t="shared" si="48"/>
        <v>N/A</v>
      </c>
      <c r="I136" s="132" t="s">
        <v>217</v>
      </c>
      <c r="J136" s="132" t="s">
        <v>1743</v>
      </c>
      <c r="K136" s="141" t="s">
        <v>732</v>
      </c>
      <c r="L136" s="134" t="str">
        <f t="shared" si="44"/>
        <v>N/A</v>
      </c>
    </row>
    <row r="137" spans="1:12" ht="25.5" x14ac:dyDescent="0.2">
      <c r="A137" s="2" t="s">
        <v>501</v>
      </c>
      <c r="B137" s="136" t="s">
        <v>217</v>
      </c>
      <c r="C137" s="156" t="s">
        <v>217</v>
      </c>
      <c r="D137" s="138" t="str">
        <f t="shared" si="46"/>
        <v>N/A</v>
      </c>
      <c r="E137" s="156">
        <v>0</v>
      </c>
      <c r="F137" s="138" t="str">
        <f t="shared" si="47"/>
        <v>N/A</v>
      </c>
      <c r="G137" s="156">
        <v>0</v>
      </c>
      <c r="H137" s="138" t="str">
        <f t="shared" si="48"/>
        <v>N/A</v>
      </c>
      <c r="I137" s="132" t="s">
        <v>217</v>
      </c>
      <c r="J137" s="132" t="s">
        <v>1743</v>
      </c>
      <c r="K137" s="141" t="s">
        <v>732</v>
      </c>
      <c r="L137" s="134" t="str">
        <f t="shared" si="44"/>
        <v>N/A</v>
      </c>
    </row>
    <row r="138" spans="1:12" ht="25.5" x14ac:dyDescent="0.2">
      <c r="A138" s="2" t="s">
        <v>502</v>
      </c>
      <c r="B138" s="136" t="s">
        <v>217</v>
      </c>
      <c r="C138" s="156" t="s">
        <v>217</v>
      </c>
      <c r="D138" s="138" t="str">
        <f t="shared" si="46"/>
        <v>N/A</v>
      </c>
      <c r="E138" s="156">
        <v>14.020121648</v>
      </c>
      <c r="F138" s="138" t="str">
        <f t="shared" si="47"/>
        <v>N/A</v>
      </c>
      <c r="G138" s="156">
        <v>13.505139056999999</v>
      </c>
      <c r="H138" s="138" t="str">
        <f t="shared" si="48"/>
        <v>N/A</v>
      </c>
      <c r="I138" s="132" t="s">
        <v>217</v>
      </c>
      <c r="J138" s="132">
        <v>-3.67</v>
      </c>
      <c r="K138" s="141" t="s">
        <v>732</v>
      </c>
      <c r="L138" s="134" t="str">
        <f t="shared" si="44"/>
        <v>Yes</v>
      </c>
    </row>
    <row r="139" spans="1:12" ht="25.5" x14ac:dyDescent="0.2">
      <c r="A139" s="2" t="s">
        <v>503</v>
      </c>
      <c r="B139" s="136" t="s">
        <v>217</v>
      </c>
      <c r="C139" s="156" t="s">
        <v>217</v>
      </c>
      <c r="D139" s="138" t="str">
        <f t="shared" si="46"/>
        <v>N/A</v>
      </c>
      <c r="E139" s="156">
        <v>0</v>
      </c>
      <c r="F139" s="138" t="str">
        <f t="shared" si="47"/>
        <v>N/A</v>
      </c>
      <c r="G139" s="156">
        <v>0</v>
      </c>
      <c r="H139" s="138" t="str">
        <f t="shared" si="48"/>
        <v>N/A</v>
      </c>
      <c r="I139" s="132" t="s">
        <v>217</v>
      </c>
      <c r="J139" s="132" t="s">
        <v>1743</v>
      </c>
      <c r="K139" s="141" t="s">
        <v>732</v>
      </c>
      <c r="L139" s="134" t="str">
        <f t="shared" si="44"/>
        <v>N/A</v>
      </c>
    </row>
    <row r="140" spans="1:12" ht="25.5" x14ac:dyDescent="0.2">
      <c r="A140" s="2" t="s">
        <v>504</v>
      </c>
      <c r="B140" s="136" t="s">
        <v>217</v>
      </c>
      <c r="C140" s="156" t="s">
        <v>217</v>
      </c>
      <c r="D140" s="138" t="str">
        <f t="shared" si="46"/>
        <v>N/A</v>
      </c>
      <c r="E140" s="156">
        <v>1.9127041800000001E-2</v>
      </c>
      <c r="F140" s="138" t="str">
        <f t="shared" si="47"/>
        <v>N/A</v>
      </c>
      <c r="G140" s="156">
        <v>0</v>
      </c>
      <c r="H140" s="138" t="str">
        <f t="shared" si="48"/>
        <v>N/A</v>
      </c>
      <c r="I140" s="132" t="s">
        <v>217</v>
      </c>
      <c r="J140" s="132">
        <v>-100</v>
      </c>
      <c r="K140" s="141" t="s">
        <v>732</v>
      </c>
      <c r="L140" s="134" t="str">
        <f t="shared" si="44"/>
        <v>No</v>
      </c>
    </row>
    <row r="141" spans="1:12" ht="25.5" x14ac:dyDescent="0.2">
      <c r="A141" s="2" t="s">
        <v>505</v>
      </c>
      <c r="B141" s="136" t="s">
        <v>217</v>
      </c>
      <c r="C141" s="156" t="s">
        <v>217</v>
      </c>
      <c r="D141" s="138" t="str">
        <f t="shared" si="46"/>
        <v>N/A</v>
      </c>
      <c r="E141" s="156">
        <v>2.0542442905999998</v>
      </c>
      <c r="F141" s="138" t="str">
        <f t="shared" si="47"/>
        <v>N/A</v>
      </c>
      <c r="G141" s="156">
        <v>2.1689842805000001</v>
      </c>
      <c r="H141" s="138" t="str">
        <f t="shared" si="48"/>
        <v>N/A</v>
      </c>
      <c r="I141" s="132" t="s">
        <v>217</v>
      </c>
      <c r="J141" s="132">
        <v>5.5860000000000003</v>
      </c>
      <c r="K141" s="141" t="s">
        <v>732</v>
      </c>
      <c r="L141" s="134" t="str">
        <f t="shared" si="44"/>
        <v>Yes</v>
      </c>
    </row>
    <row r="142" spans="1:12" ht="25.5" x14ac:dyDescent="0.2">
      <c r="A142" s="2" t="s">
        <v>506</v>
      </c>
      <c r="B142" s="136" t="s">
        <v>217</v>
      </c>
      <c r="C142" s="156" t="s">
        <v>217</v>
      </c>
      <c r="D142" s="134" t="str">
        <f t="shared" ref="D142" si="49">IF($B142="N/A","N/A",IF(C142&lt;0,"No","Yes"))</f>
        <v>N/A</v>
      </c>
      <c r="E142" s="156">
        <v>0.27160399369999999</v>
      </c>
      <c r="F142" s="134" t="str">
        <f t="shared" ref="F142" si="50">IF($B142="N/A","N/A",IF(E142&lt;0,"No","Yes"))</f>
        <v>N/A</v>
      </c>
      <c r="G142" s="156">
        <v>0.18137847639999999</v>
      </c>
      <c r="H142" s="134" t="str">
        <f t="shared" ref="H142" si="51">IF($B142="N/A","N/A",IF(G142&lt;0,"No","Yes"))</f>
        <v>N/A</v>
      </c>
      <c r="I142" s="132" t="s">
        <v>217</v>
      </c>
      <c r="J142" s="132">
        <v>-33.200000000000003</v>
      </c>
      <c r="K142" s="141" t="s">
        <v>732</v>
      </c>
      <c r="L142" s="134" t="str">
        <f t="shared" si="44"/>
        <v>No</v>
      </c>
    </row>
    <row r="143" spans="1:12" x14ac:dyDescent="0.2">
      <c r="A143" s="3" t="s">
        <v>729</v>
      </c>
      <c r="B143" s="136" t="s">
        <v>217</v>
      </c>
      <c r="C143" s="131">
        <v>0</v>
      </c>
      <c r="D143" s="138" t="str">
        <f>IF($B143="N/A","N/A",IF(C143&gt;10,"No",IF(C143&lt;-10,"No","Yes")))</f>
        <v>N/A</v>
      </c>
      <c r="E143" s="131">
        <v>0</v>
      </c>
      <c r="F143" s="138" t="str">
        <f>IF($B143="N/A","N/A",IF(E143&gt;10,"No",IF(E143&lt;-10,"No","Yes")))</f>
        <v>N/A</v>
      </c>
      <c r="G143" s="131">
        <v>0</v>
      </c>
      <c r="H143" s="138" t="str">
        <f>IF($B143="N/A","N/A",IF(G143&gt;10,"No",IF(G143&lt;-10,"No","Yes")))</f>
        <v>N/A</v>
      </c>
      <c r="I143" s="132" t="s">
        <v>1743</v>
      </c>
      <c r="J143" s="132" t="s">
        <v>1743</v>
      </c>
      <c r="K143" s="133" t="s">
        <v>732</v>
      </c>
      <c r="L143" s="134" t="str">
        <f>IF(J143="Div by 0", "N/A", IF(K143="N/A","N/A", IF(J143&gt;VALUE(MID(K143,1,2)), "No", IF(J143&lt;-1*VALUE(MID(K143,1,2)), "No", "Yes"))))</f>
        <v>N/A</v>
      </c>
    </row>
    <row r="144" spans="1:12" x14ac:dyDescent="0.2">
      <c r="A144" s="3" t="s">
        <v>730</v>
      </c>
      <c r="B144" s="136" t="s">
        <v>217</v>
      </c>
      <c r="C144" s="152">
        <v>0</v>
      </c>
      <c r="D144" s="138" t="str">
        <f>IF($B144="N/A","N/A",IF(C144&gt;10,"No",IF(C144&lt;-10,"No","Yes")))</f>
        <v>N/A</v>
      </c>
      <c r="E144" s="152">
        <v>0</v>
      </c>
      <c r="F144" s="138" t="str">
        <f>IF($B144="N/A","N/A",IF(E144&gt;10,"No",IF(E144&lt;-10,"No","Yes")))</f>
        <v>N/A</v>
      </c>
      <c r="G144" s="152">
        <v>0</v>
      </c>
      <c r="H144" s="138" t="str">
        <f>IF($B144="N/A","N/A",IF(G144&gt;10,"No",IF(G144&lt;-10,"No","Yes")))</f>
        <v>N/A</v>
      </c>
      <c r="I144" s="132" t="s">
        <v>1743</v>
      </c>
      <c r="J144" s="132" t="s">
        <v>1743</v>
      </c>
      <c r="K144" s="133" t="s">
        <v>732</v>
      </c>
      <c r="L144" s="134" t="str">
        <f>IF(J144="Div by 0", "N/A", IF(K144="N/A","N/A", IF(J144&gt;VALUE(MID(K144,1,2)), "No", IF(J144&lt;-1*VALUE(MID(K144,1,2)), "No", "Yes"))))</f>
        <v>N/A</v>
      </c>
    </row>
    <row r="145" spans="1:12" x14ac:dyDescent="0.2">
      <c r="A145" s="2" t="s">
        <v>507</v>
      </c>
      <c r="B145" s="141" t="s">
        <v>217</v>
      </c>
      <c r="C145" s="156" t="s">
        <v>217</v>
      </c>
      <c r="D145" s="134" t="str">
        <f t="shared" ref="D145:D149" si="52">IF($B145="N/A","N/A",IF(C145&lt;0,"No","Yes"))</f>
        <v>N/A</v>
      </c>
      <c r="E145" s="156" t="s">
        <v>217</v>
      </c>
      <c r="F145" s="134" t="str">
        <f t="shared" ref="F145:F149" si="53">IF($B145="N/A","N/A",IF(E145&lt;0,"No","Yes"))</f>
        <v>N/A</v>
      </c>
      <c r="G145" s="156">
        <v>0</v>
      </c>
      <c r="H145" s="134" t="str">
        <f t="shared" ref="H145:H149" si="54">IF($B145="N/A","N/A",IF(G145&lt;0,"No","Yes"))</f>
        <v>N/A</v>
      </c>
      <c r="I145" s="132" t="s">
        <v>217</v>
      </c>
      <c r="J145" s="132" t="s">
        <v>217</v>
      </c>
      <c r="K145" s="135" t="s">
        <v>732</v>
      </c>
      <c r="L145" s="134" t="str">
        <f>IF(J145="Div by 0", "N/A", IF(OR(J145="N/A",K145="N/A"),"N/A", IF(J145&gt;VALUE(MID(K145,1,2)), "No", IF(J145&lt;-1*VALUE(MID(K145,1,2)), "No", "Yes"))))</f>
        <v>N/A</v>
      </c>
    </row>
    <row r="146" spans="1:12" x14ac:dyDescent="0.2">
      <c r="A146" s="2" t="s">
        <v>508</v>
      </c>
      <c r="B146" s="141" t="s">
        <v>217</v>
      </c>
      <c r="C146" s="156" t="s">
        <v>217</v>
      </c>
      <c r="D146" s="134" t="str">
        <f t="shared" si="52"/>
        <v>N/A</v>
      </c>
      <c r="E146" s="156" t="s">
        <v>217</v>
      </c>
      <c r="F146" s="134" t="str">
        <f t="shared" si="53"/>
        <v>N/A</v>
      </c>
      <c r="G146" s="156">
        <v>0</v>
      </c>
      <c r="H146" s="134" t="str">
        <f t="shared" si="54"/>
        <v>N/A</v>
      </c>
      <c r="I146" s="132" t="s">
        <v>217</v>
      </c>
      <c r="J146" s="132" t="s">
        <v>217</v>
      </c>
      <c r="K146" s="141" t="s">
        <v>732</v>
      </c>
      <c r="L146" s="134" t="str">
        <f t="shared" ref="L146:L149" si="55">IF(J146="Div by 0", "N/A", IF(OR(J146="N/A",K146="N/A"),"N/A", IF(J146&gt;VALUE(MID(K146,1,2)), "No", IF(J146&lt;-1*VALUE(MID(K146,1,2)), "No", "Yes"))))</f>
        <v>N/A</v>
      </c>
    </row>
    <row r="147" spans="1:12" x14ac:dyDescent="0.2">
      <c r="A147" s="2" t="s">
        <v>509</v>
      </c>
      <c r="B147" s="141" t="s">
        <v>217</v>
      </c>
      <c r="C147" s="156" t="s">
        <v>217</v>
      </c>
      <c r="D147" s="134" t="str">
        <f t="shared" si="52"/>
        <v>N/A</v>
      </c>
      <c r="E147" s="156" t="s">
        <v>217</v>
      </c>
      <c r="F147" s="134" t="str">
        <f t="shared" si="53"/>
        <v>N/A</v>
      </c>
      <c r="G147" s="156">
        <v>0</v>
      </c>
      <c r="H147" s="134" t="str">
        <f t="shared" si="54"/>
        <v>N/A</v>
      </c>
      <c r="I147" s="132" t="s">
        <v>217</v>
      </c>
      <c r="J147" s="132" t="s">
        <v>217</v>
      </c>
      <c r="K147" s="141" t="s">
        <v>732</v>
      </c>
      <c r="L147" s="134" t="str">
        <f t="shared" si="55"/>
        <v>N/A</v>
      </c>
    </row>
    <row r="148" spans="1:12" x14ac:dyDescent="0.2">
      <c r="A148" s="2" t="s">
        <v>510</v>
      </c>
      <c r="B148" s="141" t="s">
        <v>217</v>
      </c>
      <c r="C148" s="156" t="s">
        <v>217</v>
      </c>
      <c r="D148" s="134" t="str">
        <f t="shared" si="52"/>
        <v>N/A</v>
      </c>
      <c r="E148" s="156" t="s">
        <v>217</v>
      </c>
      <c r="F148" s="134" t="str">
        <f t="shared" si="53"/>
        <v>N/A</v>
      </c>
      <c r="G148" s="156">
        <v>0</v>
      </c>
      <c r="H148" s="134" t="str">
        <f t="shared" si="54"/>
        <v>N/A</v>
      </c>
      <c r="I148" s="132" t="s">
        <v>217</v>
      </c>
      <c r="J148" s="132" t="s">
        <v>217</v>
      </c>
      <c r="K148" s="141" t="s">
        <v>732</v>
      </c>
      <c r="L148" s="134" t="str">
        <f t="shared" si="55"/>
        <v>N/A</v>
      </c>
    </row>
    <row r="149" spans="1:12" x14ac:dyDescent="0.2">
      <c r="A149" s="2" t="s">
        <v>511</v>
      </c>
      <c r="B149" s="141" t="s">
        <v>217</v>
      </c>
      <c r="C149" s="156" t="s">
        <v>217</v>
      </c>
      <c r="D149" s="134" t="str">
        <f t="shared" si="52"/>
        <v>N/A</v>
      </c>
      <c r="E149" s="156" t="s">
        <v>217</v>
      </c>
      <c r="F149" s="134" t="str">
        <f t="shared" si="53"/>
        <v>N/A</v>
      </c>
      <c r="G149" s="156">
        <v>0</v>
      </c>
      <c r="H149" s="134" t="str">
        <f t="shared" si="54"/>
        <v>N/A</v>
      </c>
      <c r="I149" s="132" t="s">
        <v>217</v>
      </c>
      <c r="J149" s="132" t="s">
        <v>217</v>
      </c>
      <c r="K149" s="141" t="s">
        <v>732</v>
      </c>
      <c r="L149" s="134" t="str">
        <f t="shared" si="55"/>
        <v>N/A</v>
      </c>
    </row>
    <row r="150" spans="1:12" x14ac:dyDescent="0.2">
      <c r="A150" s="4" t="s">
        <v>731</v>
      </c>
      <c r="B150" s="135" t="s">
        <v>217</v>
      </c>
      <c r="C150" s="152">
        <v>145261</v>
      </c>
      <c r="D150" s="130" t="str">
        <f t="shared" ref="D150:D172" si="56">IF($B150="N/A","N/A",IF(C150&gt;10,"No",IF(C150&lt;-10,"No","Yes")))</f>
        <v>N/A</v>
      </c>
      <c r="E150" s="152">
        <v>160359</v>
      </c>
      <c r="F150" s="130" t="str">
        <f t="shared" ref="F150:F172" si="57">IF($B150="N/A","N/A",IF(E150&gt;10,"No",IF(E150&lt;-10,"No","Yes")))</f>
        <v>N/A</v>
      </c>
      <c r="G150" s="152">
        <v>178529</v>
      </c>
      <c r="H150" s="130" t="str">
        <f t="shared" ref="H150:H172" si="58">IF($B150="N/A","N/A",IF(G150&gt;10,"No",IF(G150&lt;-10,"No","Yes")))</f>
        <v>N/A</v>
      </c>
      <c r="I150" s="132">
        <v>10.39</v>
      </c>
      <c r="J150" s="132">
        <v>11.33</v>
      </c>
      <c r="K150" s="135" t="s">
        <v>732</v>
      </c>
      <c r="L150" s="134" t="str">
        <f t="shared" ref="L150:L172" si="59">IF(J150="Div by 0", "N/A", IF(K150="N/A","N/A", IF(J150&gt;VALUE(MID(K150,1,2)), "No", IF(J150&lt;-1*VALUE(MID(K150,1,2)), "No", "Yes"))))</f>
        <v>Yes</v>
      </c>
    </row>
    <row r="151" spans="1:12" x14ac:dyDescent="0.2">
      <c r="A151" s="4" t="s">
        <v>534</v>
      </c>
      <c r="B151" s="135" t="s">
        <v>217</v>
      </c>
      <c r="C151" s="152">
        <v>775</v>
      </c>
      <c r="D151" s="130" t="str">
        <f t="shared" si="56"/>
        <v>N/A</v>
      </c>
      <c r="E151" s="152">
        <v>866</v>
      </c>
      <c r="F151" s="130" t="str">
        <f t="shared" si="57"/>
        <v>N/A</v>
      </c>
      <c r="G151" s="152">
        <v>915</v>
      </c>
      <c r="H151" s="130" t="str">
        <f t="shared" si="58"/>
        <v>N/A</v>
      </c>
      <c r="I151" s="132">
        <v>11.74</v>
      </c>
      <c r="J151" s="132">
        <v>5.6580000000000004</v>
      </c>
      <c r="K151" s="135" t="s">
        <v>732</v>
      </c>
      <c r="L151" s="134" t="str">
        <f t="shared" si="59"/>
        <v>Yes</v>
      </c>
    </row>
    <row r="152" spans="1:12" x14ac:dyDescent="0.2">
      <c r="A152" s="4" t="s">
        <v>535</v>
      </c>
      <c r="B152" s="135" t="s">
        <v>217</v>
      </c>
      <c r="C152" s="152">
        <v>11270</v>
      </c>
      <c r="D152" s="130" t="str">
        <f t="shared" si="56"/>
        <v>N/A</v>
      </c>
      <c r="E152" s="152">
        <v>11915</v>
      </c>
      <c r="F152" s="130" t="str">
        <f t="shared" si="57"/>
        <v>N/A</v>
      </c>
      <c r="G152" s="152">
        <v>12573</v>
      </c>
      <c r="H152" s="130" t="str">
        <f t="shared" si="58"/>
        <v>N/A</v>
      </c>
      <c r="I152" s="132">
        <v>5.7229999999999999</v>
      </c>
      <c r="J152" s="132">
        <v>5.5220000000000002</v>
      </c>
      <c r="K152" s="135" t="s">
        <v>732</v>
      </c>
      <c r="L152" s="134" t="str">
        <f t="shared" si="59"/>
        <v>Yes</v>
      </c>
    </row>
    <row r="153" spans="1:12" x14ac:dyDescent="0.2">
      <c r="A153" s="4" t="s">
        <v>536</v>
      </c>
      <c r="B153" s="135" t="s">
        <v>217</v>
      </c>
      <c r="C153" s="152">
        <v>72861</v>
      </c>
      <c r="D153" s="130" t="str">
        <f t="shared" si="56"/>
        <v>N/A</v>
      </c>
      <c r="E153" s="152">
        <v>77758</v>
      </c>
      <c r="F153" s="130" t="str">
        <f t="shared" si="57"/>
        <v>N/A</v>
      </c>
      <c r="G153" s="152">
        <v>84216</v>
      </c>
      <c r="H153" s="130" t="str">
        <f t="shared" si="58"/>
        <v>N/A</v>
      </c>
      <c r="I153" s="132">
        <v>6.7210000000000001</v>
      </c>
      <c r="J153" s="132">
        <v>8.3049999999999997</v>
      </c>
      <c r="K153" s="135" t="s">
        <v>732</v>
      </c>
      <c r="L153" s="134" t="str">
        <f t="shared" si="59"/>
        <v>Yes</v>
      </c>
    </row>
    <row r="154" spans="1:12" x14ac:dyDescent="0.2">
      <c r="A154" s="4" t="s">
        <v>537</v>
      </c>
      <c r="B154" s="135" t="s">
        <v>217</v>
      </c>
      <c r="C154" s="152">
        <v>60355</v>
      </c>
      <c r="D154" s="130" t="str">
        <f t="shared" si="56"/>
        <v>N/A</v>
      </c>
      <c r="E154" s="152">
        <v>69820</v>
      </c>
      <c r="F154" s="130" t="str">
        <f t="shared" si="57"/>
        <v>N/A</v>
      </c>
      <c r="G154" s="152">
        <v>80825</v>
      </c>
      <c r="H154" s="130" t="str">
        <f t="shared" si="58"/>
        <v>N/A</v>
      </c>
      <c r="I154" s="132">
        <v>15.68</v>
      </c>
      <c r="J154" s="132">
        <v>15.76</v>
      </c>
      <c r="K154" s="135" t="s">
        <v>732</v>
      </c>
      <c r="L154" s="134" t="str">
        <f t="shared" si="59"/>
        <v>Yes</v>
      </c>
    </row>
    <row r="155" spans="1:12" x14ac:dyDescent="0.2">
      <c r="A155" s="2" t="s">
        <v>538</v>
      </c>
      <c r="B155" s="141" t="s">
        <v>217</v>
      </c>
      <c r="C155" s="156" t="s">
        <v>217</v>
      </c>
      <c r="D155" s="134" t="str">
        <f t="shared" ref="D155:D159" si="60">IF($B155="N/A","N/A",IF(C155&lt;0,"No","Yes"))</f>
        <v>N/A</v>
      </c>
      <c r="E155" s="156" t="s">
        <v>217</v>
      </c>
      <c r="F155" s="134" t="str">
        <f t="shared" ref="F155:F159" si="61">IF($B155="N/A","N/A",IF(E155&lt;0,"No","Yes"))</f>
        <v>N/A</v>
      </c>
      <c r="G155" s="156">
        <v>87.090290887999998</v>
      </c>
      <c r="H155" s="134" t="str">
        <f t="shared" ref="H155:H159" si="62">IF($B155="N/A","N/A",IF(G155&lt;0,"No","Yes"))</f>
        <v>N/A</v>
      </c>
      <c r="I155" s="132" t="s">
        <v>217</v>
      </c>
      <c r="J155" s="132" t="s">
        <v>217</v>
      </c>
      <c r="K155" s="135" t="s">
        <v>732</v>
      </c>
      <c r="L155" s="134" t="str">
        <f>IF(J155="Div by 0", "N/A", IF(OR(J155="N/A",K155="N/A"),"N/A", IF(J155&gt;VALUE(MID(K155,1,2)), "No", IF(J155&lt;-1*VALUE(MID(K155,1,2)), "No", "Yes"))))</f>
        <v>N/A</v>
      </c>
    </row>
    <row r="156" spans="1:12" ht="25.5" x14ac:dyDescent="0.2">
      <c r="A156" s="2" t="s">
        <v>539</v>
      </c>
      <c r="B156" s="141" t="s">
        <v>217</v>
      </c>
      <c r="C156" s="156" t="s">
        <v>217</v>
      </c>
      <c r="D156" s="134" t="str">
        <f t="shared" si="60"/>
        <v>N/A</v>
      </c>
      <c r="E156" s="156" t="s">
        <v>217</v>
      </c>
      <c r="F156" s="134" t="str">
        <f t="shared" si="61"/>
        <v>N/A</v>
      </c>
      <c r="G156" s="156">
        <v>12.834899705</v>
      </c>
      <c r="H156" s="134" t="str">
        <f t="shared" si="62"/>
        <v>N/A</v>
      </c>
      <c r="I156" s="132" t="s">
        <v>217</v>
      </c>
      <c r="J156" s="132" t="s">
        <v>217</v>
      </c>
      <c r="K156" s="141" t="s">
        <v>732</v>
      </c>
      <c r="L156" s="134" t="str">
        <f t="shared" ref="L156:L159" si="63">IF(J156="Div by 0", "N/A", IF(OR(J156="N/A",K156="N/A"),"N/A", IF(J156&gt;VALUE(MID(K156,1,2)), "No", IF(J156&lt;-1*VALUE(MID(K156,1,2)), "No", "Yes"))))</f>
        <v>N/A</v>
      </c>
    </row>
    <row r="157" spans="1:12" ht="25.5" x14ac:dyDescent="0.2">
      <c r="A157" s="2" t="s">
        <v>540</v>
      </c>
      <c r="B157" s="141" t="s">
        <v>217</v>
      </c>
      <c r="C157" s="156" t="s">
        <v>217</v>
      </c>
      <c r="D157" s="134" t="str">
        <f t="shared" si="60"/>
        <v>N/A</v>
      </c>
      <c r="E157" s="156" t="s">
        <v>217</v>
      </c>
      <c r="F157" s="134" t="str">
        <f t="shared" si="61"/>
        <v>N/A</v>
      </c>
      <c r="G157" s="156">
        <v>63.945682026</v>
      </c>
      <c r="H157" s="134" t="str">
        <f t="shared" si="62"/>
        <v>N/A</v>
      </c>
      <c r="I157" s="132" t="s">
        <v>217</v>
      </c>
      <c r="J157" s="132" t="s">
        <v>217</v>
      </c>
      <c r="K157" s="141" t="s">
        <v>732</v>
      </c>
      <c r="L157" s="134" t="str">
        <f t="shared" si="63"/>
        <v>N/A</v>
      </c>
    </row>
    <row r="158" spans="1:12" ht="25.5" x14ac:dyDescent="0.2">
      <c r="A158" s="2" t="s">
        <v>541</v>
      </c>
      <c r="B158" s="141" t="s">
        <v>217</v>
      </c>
      <c r="C158" s="156" t="s">
        <v>217</v>
      </c>
      <c r="D158" s="134" t="str">
        <f t="shared" si="60"/>
        <v>N/A</v>
      </c>
      <c r="E158" s="156" t="s">
        <v>217</v>
      </c>
      <c r="F158" s="134" t="str">
        <f t="shared" si="61"/>
        <v>N/A</v>
      </c>
      <c r="G158" s="156">
        <v>91.786555061000001</v>
      </c>
      <c r="H158" s="134" t="str">
        <f t="shared" si="62"/>
        <v>N/A</v>
      </c>
      <c r="I158" s="132" t="s">
        <v>217</v>
      </c>
      <c r="J158" s="132" t="s">
        <v>217</v>
      </c>
      <c r="K158" s="141" t="s">
        <v>732</v>
      </c>
      <c r="L158" s="134" t="str">
        <f t="shared" si="63"/>
        <v>N/A</v>
      </c>
    </row>
    <row r="159" spans="1:12" ht="25.5" x14ac:dyDescent="0.2">
      <c r="A159" s="2" t="s">
        <v>542</v>
      </c>
      <c r="B159" s="141" t="s">
        <v>217</v>
      </c>
      <c r="C159" s="156" t="s">
        <v>217</v>
      </c>
      <c r="D159" s="134" t="str">
        <f t="shared" si="60"/>
        <v>N/A</v>
      </c>
      <c r="E159" s="156" t="s">
        <v>217</v>
      </c>
      <c r="F159" s="134" t="str">
        <f t="shared" si="61"/>
        <v>N/A</v>
      </c>
      <c r="G159" s="156">
        <v>93.493348757000007</v>
      </c>
      <c r="H159" s="134" t="str">
        <f t="shared" si="62"/>
        <v>N/A</v>
      </c>
      <c r="I159" s="132" t="s">
        <v>217</v>
      </c>
      <c r="J159" s="132" t="s">
        <v>217</v>
      </c>
      <c r="K159" s="141" t="s">
        <v>732</v>
      </c>
      <c r="L159" s="134" t="str">
        <f t="shared" si="63"/>
        <v>N/A</v>
      </c>
    </row>
    <row r="160" spans="1:12" ht="25.5" x14ac:dyDescent="0.2">
      <c r="A160" s="4" t="s">
        <v>543</v>
      </c>
      <c r="B160" s="135" t="s">
        <v>217</v>
      </c>
      <c r="C160" s="152">
        <v>105132.87</v>
      </c>
      <c r="D160" s="130" t="str">
        <f t="shared" si="56"/>
        <v>N/A</v>
      </c>
      <c r="E160" s="152">
        <v>118195.7</v>
      </c>
      <c r="F160" s="130" t="str">
        <f t="shared" si="57"/>
        <v>N/A</v>
      </c>
      <c r="G160" s="152">
        <v>134654.79999999999</v>
      </c>
      <c r="H160" s="130" t="str">
        <f t="shared" si="58"/>
        <v>N/A</v>
      </c>
      <c r="I160" s="132">
        <v>12.43</v>
      </c>
      <c r="J160" s="132">
        <v>13.93</v>
      </c>
      <c r="K160" s="135" t="s">
        <v>732</v>
      </c>
      <c r="L160" s="134" t="str">
        <f t="shared" si="59"/>
        <v>Yes</v>
      </c>
    </row>
    <row r="161" spans="1:12" x14ac:dyDescent="0.2">
      <c r="A161" s="4" t="s">
        <v>544</v>
      </c>
      <c r="B161" s="135" t="s">
        <v>217</v>
      </c>
      <c r="C161" s="131">
        <v>458014005</v>
      </c>
      <c r="D161" s="130" t="str">
        <f t="shared" si="56"/>
        <v>N/A</v>
      </c>
      <c r="E161" s="131">
        <v>543779564</v>
      </c>
      <c r="F161" s="130" t="str">
        <f t="shared" si="57"/>
        <v>N/A</v>
      </c>
      <c r="G161" s="131">
        <v>639375330</v>
      </c>
      <c r="H161" s="130" t="str">
        <f t="shared" si="58"/>
        <v>N/A</v>
      </c>
      <c r="I161" s="132">
        <v>18.73</v>
      </c>
      <c r="J161" s="132">
        <v>17.579999999999998</v>
      </c>
      <c r="K161" s="135" t="s">
        <v>732</v>
      </c>
      <c r="L161" s="134" t="str">
        <f t="shared" si="59"/>
        <v>Yes</v>
      </c>
    </row>
    <row r="162" spans="1:12" x14ac:dyDescent="0.2">
      <c r="A162" s="4" t="s">
        <v>1276</v>
      </c>
      <c r="B162" s="135" t="s">
        <v>217</v>
      </c>
      <c r="C162" s="131">
        <v>3153.0418006</v>
      </c>
      <c r="D162" s="130" t="str">
        <f t="shared" si="56"/>
        <v>N/A</v>
      </c>
      <c r="E162" s="131">
        <v>3391.013688</v>
      </c>
      <c r="F162" s="130" t="str">
        <f t="shared" si="57"/>
        <v>N/A</v>
      </c>
      <c r="G162" s="131">
        <v>3581.3527773999999</v>
      </c>
      <c r="H162" s="130" t="str">
        <f t="shared" si="58"/>
        <v>N/A</v>
      </c>
      <c r="I162" s="132">
        <v>7.5469999999999997</v>
      </c>
      <c r="J162" s="132">
        <v>5.6130000000000004</v>
      </c>
      <c r="K162" s="135" t="s">
        <v>732</v>
      </c>
      <c r="L162" s="134" t="str">
        <f t="shared" si="59"/>
        <v>Yes</v>
      </c>
    </row>
    <row r="163" spans="1:12" ht="25.5" x14ac:dyDescent="0.2">
      <c r="A163" s="4" t="s">
        <v>1277</v>
      </c>
      <c r="B163" s="135" t="s">
        <v>217</v>
      </c>
      <c r="C163" s="131">
        <v>5192.6245160999997</v>
      </c>
      <c r="D163" s="130" t="str">
        <f t="shared" si="56"/>
        <v>N/A</v>
      </c>
      <c r="E163" s="131">
        <v>5538.6062356000002</v>
      </c>
      <c r="F163" s="130" t="str">
        <f t="shared" si="57"/>
        <v>N/A</v>
      </c>
      <c r="G163" s="131">
        <v>5562.4743169000003</v>
      </c>
      <c r="H163" s="130" t="str">
        <f t="shared" si="58"/>
        <v>N/A</v>
      </c>
      <c r="I163" s="132">
        <v>6.6630000000000003</v>
      </c>
      <c r="J163" s="132">
        <v>0.43090000000000001</v>
      </c>
      <c r="K163" s="135" t="s">
        <v>732</v>
      </c>
      <c r="L163" s="134" t="str">
        <f t="shared" si="59"/>
        <v>Yes</v>
      </c>
    </row>
    <row r="164" spans="1:12" ht="25.5" x14ac:dyDescent="0.2">
      <c r="A164" s="4" t="s">
        <v>1278</v>
      </c>
      <c r="B164" s="135" t="s">
        <v>217</v>
      </c>
      <c r="C164" s="131">
        <v>8930.8784383000002</v>
      </c>
      <c r="D164" s="130" t="str">
        <f t="shared" si="56"/>
        <v>N/A</v>
      </c>
      <c r="E164" s="131">
        <v>9599.8804868000007</v>
      </c>
      <c r="F164" s="130" t="str">
        <f t="shared" si="57"/>
        <v>N/A</v>
      </c>
      <c r="G164" s="131">
        <v>10234.870993</v>
      </c>
      <c r="H164" s="130" t="str">
        <f t="shared" si="58"/>
        <v>N/A</v>
      </c>
      <c r="I164" s="132">
        <v>7.4909999999999997</v>
      </c>
      <c r="J164" s="132">
        <v>6.6150000000000002</v>
      </c>
      <c r="K164" s="135" t="s">
        <v>732</v>
      </c>
      <c r="L164" s="134" t="str">
        <f t="shared" si="59"/>
        <v>Yes</v>
      </c>
    </row>
    <row r="165" spans="1:12" ht="25.5" x14ac:dyDescent="0.2">
      <c r="A165" s="4" t="s">
        <v>1279</v>
      </c>
      <c r="B165" s="135" t="s">
        <v>217</v>
      </c>
      <c r="C165" s="131">
        <v>1506.7678043999999</v>
      </c>
      <c r="D165" s="130" t="str">
        <f t="shared" si="56"/>
        <v>N/A</v>
      </c>
      <c r="E165" s="131">
        <v>1745.921963</v>
      </c>
      <c r="F165" s="130" t="str">
        <f t="shared" si="57"/>
        <v>N/A</v>
      </c>
      <c r="G165" s="131">
        <v>1931.9064547999999</v>
      </c>
      <c r="H165" s="130" t="str">
        <f t="shared" si="58"/>
        <v>N/A</v>
      </c>
      <c r="I165" s="132">
        <v>15.87</v>
      </c>
      <c r="J165" s="132">
        <v>10.65</v>
      </c>
      <c r="K165" s="135" t="s">
        <v>732</v>
      </c>
      <c r="L165" s="134" t="str">
        <f t="shared" si="59"/>
        <v>Yes</v>
      </c>
    </row>
    <row r="166" spans="1:12" ht="25.5" x14ac:dyDescent="0.2">
      <c r="A166" s="4" t="s">
        <v>1280</v>
      </c>
      <c r="B166" s="135" t="s">
        <v>217</v>
      </c>
      <c r="C166" s="131">
        <v>4035.359324</v>
      </c>
      <c r="D166" s="130" t="str">
        <f t="shared" si="56"/>
        <v>N/A</v>
      </c>
      <c r="E166" s="131">
        <v>4136.9400601999996</v>
      </c>
      <c r="F166" s="130" t="str">
        <f t="shared" si="57"/>
        <v>N/A</v>
      </c>
      <c r="G166" s="131">
        <v>4242.5635509000003</v>
      </c>
      <c r="H166" s="130" t="str">
        <f t="shared" si="58"/>
        <v>N/A</v>
      </c>
      <c r="I166" s="132">
        <v>2.5169999999999999</v>
      </c>
      <c r="J166" s="132">
        <v>2.5529999999999999</v>
      </c>
      <c r="K166" s="135" t="s">
        <v>732</v>
      </c>
      <c r="L166" s="134" t="str">
        <f t="shared" si="59"/>
        <v>Yes</v>
      </c>
    </row>
    <row r="167" spans="1:12" x14ac:dyDescent="0.2">
      <c r="A167" s="45" t="s">
        <v>545</v>
      </c>
      <c r="B167" s="136" t="s">
        <v>217</v>
      </c>
      <c r="C167" s="137">
        <v>237219840</v>
      </c>
      <c r="D167" s="138" t="str">
        <f t="shared" si="56"/>
        <v>N/A</v>
      </c>
      <c r="E167" s="137">
        <v>248377175</v>
      </c>
      <c r="F167" s="138" t="str">
        <f t="shared" si="57"/>
        <v>N/A</v>
      </c>
      <c r="G167" s="137">
        <v>258779545</v>
      </c>
      <c r="H167" s="138" t="str">
        <f t="shared" si="58"/>
        <v>N/A</v>
      </c>
      <c r="I167" s="132">
        <v>4.7030000000000003</v>
      </c>
      <c r="J167" s="132">
        <v>4.1879999999999997</v>
      </c>
      <c r="K167" s="133" t="s">
        <v>732</v>
      </c>
      <c r="L167" s="134" t="str">
        <f t="shared" si="59"/>
        <v>Yes</v>
      </c>
    </row>
    <row r="168" spans="1:12" x14ac:dyDescent="0.2">
      <c r="A168" s="45" t="s">
        <v>1281</v>
      </c>
      <c r="B168" s="136" t="s">
        <v>217</v>
      </c>
      <c r="C168" s="137">
        <v>1633.0593897000001</v>
      </c>
      <c r="D168" s="138" t="str">
        <f t="shared" si="56"/>
        <v>N/A</v>
      </c>
      <c r="E168" s="137">
        <v>1548.8820397</v>
      </c>
      <c r="F168" s="138" t="str">
        <f t="shared" si="57"/>
        <v>N/A</v>
      </c>
      <c r="G168" s="137">
        <v>1449.5098555</v>
      </c>
      <c r="H168" s="138" t="str">
        <f t="shared" si="58"/>
        <v>N/A</v>
      </c>
      <c r="I168" s="132">
        <v>-5.15</v>
      </c>
      <c r="J168" s="132">
        <v>-6.42</v>
      </c>
      <c r="K168" s="133" t="s">
        <v>732</v>
      </c>
      <c r="L168" s="134" t="str">
        <f t="shared" si="59"/>
        <v>Yes</v>
      </c>
    </row>
    <row r="169" spans="1:12" ht="25.5" x14ac:dyDescent="0.2">
      <c r="A169" s="45" t="s">
        <v>1282</v>
      </c>
      <c r="B169" s="135" t="s">
        <v>217</v>
      </c>
      <c r="C169" s="131">
        <v>2341.4606451999998</v>
      </c>
      <c r="D169" s="130" t="str">
        <f t="shared" si="56"/>
        <v>N/A</v>
      </c>
      <c r="E169" s="131">
        <v>2355.0138568000002</v>
      </c>
      <c r="F169" s="130" t="str">
        <f t="shared" si="57"/>
        <v>N/A</v>
      </c>
      <c r="G169" s="131">
        <v>1950.8338798</v>
      </c>
      <c r="H169" s="130" t="str">
        <f t="shared" si="58"/>
        <v>N/A</v>
      </c>
      <c r="I169" s="132">
        <v>0.57879999999999998</v>
      </c>
      <c r="J169" s="132">
        <v>-17.2</v>
      </c>
      <c r="K169" s="135" t="s">
        <v>732</v>
      </c>
      <c r="L169" s="134" t="str">
        <f t="shared" si="59"/>
        <v>Yes</v>
      </c>
    </row>
    <row r="170" spans="1:12" ht="25.5" x14ac:dyDescent="0.2">
      <c r="A170" s="45" t="s">
        <v>1283</v>
      </c>
      <c r="B170" s="135" t="s">
        <v>217</v>
      </c>
      <c r="C170" s="131">
        <v>7479.8236912000002</v>
      </c>
      <c r="D170" s="130" t="str">
        <f t="shared" si="56"/>
        <v>N/A</v>
      </c>
      <c r="E170" s="131">
        <v>6936.2675619000001</v>
      </c>
      <c r="F170" s="130" t="str">
        <f t="shared" si="57"/>
        <v>N/A</v>
      </c>
      <c r="G170" s="131">
        <v>6716.0691164</v>
      </c>
      <c r="H170" s="130" t="str">
        <f t="shared" si="58"/>
        <v>N/A</v>
      </c>
      <c r="I170" s="132">
        <v>-7.27</v>
      </c>
      <c r="J170" s="132">
        <v>-3.17</v>
      </c>
      <c r="K170" s="135" t="s">
        <v>732</v>
      </c>
      <c r="L170" s="134" t="str">
        <f t="shared" si="59"/>
        <v>Yes</v>
      </c>
    </row>
    <row r="171" spans="1:12" ht="25.5" x14ac:dyDescent="0.2">
      <c r="A171" s="45" t="s">
        <v>1284</v>
      </c>
      <c r="B171" s="135" t="s">
        <v>217</v>
      </c>
      <c r="C171" s="131">
        <v>1161.8548742999999</v>
      </c>
      <c r="D171" s="130" t="str">
        <f t="shared" si="56"/>
        <v>N/A</v>
      </c>
      <c r="E171" s="131">
        <v>1161.5381953999999</v>
      </c>
      <c r="F171" s="130" t="str">
        <f t="shared" si="57"/>
        <v>N/A</v>
      </c>
      <c r="G171" s="131">
        <v>1065.3633394999999</v>
      </c>
      <c r="H171" s="130" t="str">
        <f t="shared" si="58"/>
        <v>N/A</v>
      </c>
      <c r="I171" s="132">
        <v>-2.7E-2</v>
      </c>
      <c r="J171" s="132">
        <v>-8.2799999999999994</v>
      </c>
      <c r="K171" s="135" t="s">
        <v>732</v>
      </c>
      <c r="L171" s="134" t="str">
        <f t="shared" si="59"/>
        <v>Yes</v>
      </c>
    </row>
    <row r="172" spans="1:12" ht="25.5" x14ac:dyDescent="0.2">
      <c r="A172" s="45" t="s">
        <v>1285</v>
      </c>
      <c r="B172" s="135" t="s">
        <v>217</v>
      </c>
      <c r="C172" s="131">
        <v>1101.0469224000001</v>
      </c>
      <c r="D172" s="130" t="str">
        <f t="shared" si="56"/>
        <v>N/A</v>
      </c>
      <c r="E172" s="131">
        <v>1050.89112</v>
      </c>
      <c r="F172" s="130" t="str">
        <f t="shared" si="57"/>
        <v>N/A</v>
      </c>
      <c r="G172" s="131">
        <v>1024.8407795000001</v>
      </c>
      <c r="H172" s="130" t="str">
        <f t="shared" si="58"/>
        <v>N/A</v>
      </c>
      <c r="I172" s="132">
        <v>-4.5599999999999996</v>
      </c>
      <c r="J172" s="132">
        <v>-2.48</v>
      </c>
      <c r="K172" s="135" t="s">
        <v>732</v>
      </c>
      <c r="L172" s="134" t="str">
        <f t="shared" si="59"/>
        <v>Yes</v>
      </c>
    </row>
    <row r="173" spans="1:12" ht="25.5" x14ac:dyDescent="0.2">
      <c r="A173" s="2" t="s">
        <v>546</v>
      </c>
      <c r="B173" s="135" t="s">
        <v>217</v>
      </c>
      <c r="C173" s="131">
        <v>20364449</v>
      </c>
      <c r="D173" s="130" t="str">
        <f t="shared" ref="D173:D181" si="64">IF($B173="N/A","N/A",IF(C173&gt;10,"No",IF(C173&lt;-10,"No","Yes")))</f>
        <v>N/A</v>
      </c>
      <c r="E173" s="131">
        <v>19313725</v>
      </c>
      <c r="F173" s="130" t="str">
        <f t="shared" ref="F173:F181" si="65">IF($B173="N/A","N/A",IF(E173&gt;10,"No",IF(E173&lt;-10,"No","Yes")))</f>
        <v>N/A</v>
      </c>
      <c r="G173" s="131">
        <v>21095195</v>
      </c>
      <c r="H173" s="130" t="str">
        <f t="shared" ref="H173:H181" si="66">IF($B173="N/A","N/A",IF(G173&gt;10,"No",IF(G173&lt;-10,"No","Yes")))</f>
        <v>N/A</v>
      </c>
      <c r="I173" s="132">
        <v>-5.16</v>
      </c>
      <c r="J173" s="132">
        <v>9.2240000000000002</v>
      </c>
      <c r="K173" s="135" t="s">
        <v>732</v>
      </c>
      <c r="L173" s="134" t="str">
        <f t="shared" ref="L173:L181" si="67">IF(J173="Div by 0", "N/A", IF(K173="N/A","N/A", IF(J173&gt;VALUE(MID(K173,1,2)), "No", IF(J173&lt;-1*VALUE(MID(K173,1,2)), "No", "Yes"))))</f>
        <v>Yes</v>
      </c>
    </row>
    <row r="174" spans="1:12" ht="25.5" x14ac:dyDescent="0.2">
      <c r="A174" s="2" t="s">
        <v>1286</v>
      </c>
      <c r="B174" s="135" t="s">
        <v>217</v>
      </c>
      <c r="C174" s="131">
        <v>5536321</v>
      </c>
      <c r="D174" s="130" t="str">
        <f t="shared" si="64"/>
        <v>N/A</v>
      </c>
      <c r="E174" s="131">
        <v>3623261</v>
      </c>
      <c r="F174" s="130" t="str">
        <f t="shared" si="65"/>
        <v>N/A</v>
      </c>
      <c r="G174" s="131">
        <v>4417810</v>
      </c>
      <c r="H174" s="130" t="str">
        <f t="shared" si="66"/>
        <v>N/A</v>
      </c>
      <c r="I174" s="132">
        <v>-34.6</v>
      </c>
      <c r="J174" s="132">
        <v>21.93</v>
      </c>
      <c r="K174" s="135" t="s">
        <v>732</v>
      </c>
      <c r="L174" s="134" t="str">
        <f t="shared" si="67"/>
        <v>Yes</v>
      </c>
    </row>
    <row r="175" spans="1:12" ht="25.5" x14ac:dyDescent="0.2">
      <c r="A175" s="2" t="s">
        <v>547</v>
      </c>
      <c r="B175" s="135" t="s">
        <v>217</v>
      </c>
      <c r="C175" s="131">
        <v>100732107</v>
      </c>
      <c r="D175" s="130" t="str">
        <f t="shared" si="64"/>
        <v>N/A</v>
      </c>
      <c r="E175" s="131">
        <v>112607111</v>
      </c>
      <c r="F175" s="130" t="str">
        <f t="shared" si="65"/>
        <v>N/A</v>
      </c>
      <c r="G175" s="131">
        <v>123513957</v>
      </c>
      <c r="H175" s="130" t="str">
        <f t="shared" si="66"/>
        <v>N/A</v>
      </c>
      <c r="I175" s="132">
        <v>11.79</v>
      </c>
      <c r="J175" s="132">
        <v>9.6859999999999999</v>
      </c>
      <c r="K175" s="135" t="s">
        <v>732</v>
      </c>
      <c r="L175" s="134" t="str">
        <f t="shared" si="67"/>
        <v>Yes</v>
      </c>
    </row>
    <row r="176" spans="1:12" ht="25.5" x14ac:dyDescent="0.2">
      <c r="A176" s="2" t="s">
        <v>512</v>
      </c>
      <c r="B176" s="135" t="s">
        <v>217</v>
      </c>
      <c r="C176" s="131">
        <v>110586963</v>
      </c>
      <c r="D176" s="130" t="str">
        <f t="shared" si="64"/>
        <v>N/A</v>
      </c>
      <c r="E176" s="131">
        <v>112833078</v>
      </c>
      <c r="F176" s="130" t="str">
        <f t="shared" si="65"/>
        <v>N/A</v>
      </c>
      <c r="G176" s="131">
        <v>109752583</v>
      </c>
      <c r="H176" s="130" t="str">
        <f t="shared" si="66"/>
        <v>N/A</v>
      </c>
      <c r="I176" s="132">
        <v>2.0310000000000001</v>
      </c>
      <c r="J176" s="132">
        <v>-2.73</v>
      </c>
      <c r="K176" s="135" t="s">
        <v>732</v>
      </c>
      <c r="L176" s="134" t="str">
        <f t="shared" si="67"/>
        <v>Yes</v>
      </c>
    </row>
    <row r="177" spans="1:12" ht="25.5" x14ac:dyDescent="0.2">
      <c r="A177" s="2" t="s">
        <v>513</v>
      </c>
      <c r="B177" s="136" t="s">
        <v>217</v>
      </c>
      <c r="C177" s="137">
        <v>140.19213002999999</v>
      </c>
      <c r="D177" s="138" t="str">
        <f t="shared" si="64"/>
        <v>N/A</v>
      </c>
      <c r="E177" s="137">
        <v>120.44054278</v>
      </c>
      <c r="F177" s="138" t="str">
        <f t="shared" si="65"/>
        <v>N/A</v>
      </c>
      <c r="G177" s="137">
        <v>118.16116709000001</v>
      </c>
      <c r="H177" s="138" t="str">
        <f t="shared" si="66"/>
        <v>N/A</v>
      </c>
      <c r="I177" s="132">
        <v>-14.1</v>
      </c>
      <c r="J177" s="132">
        <v>-1.89</v>
      </c>
      <c r="K177" s="133" t="s">
        <v>732</v>
      </c>
      <c r="L177" s="134" t="str">
        <f t="shared" si="67"/>
        <v>Yes</v>
      </c>
    </row>
    <row r="178" spans="1:12" ht="25.5" x14ac:dyDescent="0.2">
      <c r="A178" s="2" t="s">
        <v>1287</v>
      </c>
      <c r="B178" s="136" t="s">
        <v>217</v>
      </c>
      <c r="C178" s="137">
        <v>38.112920879999997</v>
      </c>
      <c r="D178" s="138" t="str">
        <f t="shared" si="64"/>
        <v>N/A</v>
      </c>
      <c r="E178" s="137">
        <v>22.594684427000001</v>
      </c>
      <c r="F178" s="138" t="str">
        <f t="shared" si="65"/>
        <v>N/A</v>
      </c>
      <c r="G178" s="137">
        <v>24.745615558000001</v>
      </c>
      <c r="H178" s="138" t="str">
        <f t="shared" si="66"/>
        <v>N/A</v>
      </c>
      <c r="I178" s="132">
        <v>-40.700000000000003</v>
      </c>
      <c r="J178" s="132">
        <v>9.52</v>
      </c>
      <c r="K178" s="133" t="s">
        <v>732</v>
      </c>
      <c r="L178" s="134" t="str">
        <f t="shared" si="67"/>
        <v>Yes</v>
      </c>
    </row>
    <row r="179" spans="1:12" ht="25.5" x14ac:dyDescent="0.2">
      <c r="A179" s="2" t="s">
        <v>514</v>
      </c>
      <c r="B179" s="136" t="s">
        <v>217</v>
      </c>
      <c r="C179" s="137">
        <v>693.45596547000002</v>
      </c>
      <c r="D179" s="138" t="str">
        <f t="shared" si="64"/>
        <v>N/A</v>
      </c>
      <c r="E179" s="137">
        <v>702.21884022999996</v>
      </c>
      <c r="F179" s="138" t="str">
        <f t="shared" si="65"/>
        <v>N/A</v>
      </c>
      <c r="G179" s="137">
        <v>691.84254098999997</v>
      </c>
      <c r="H179" s="138" t="str">
        <f t="shared" si="66"/>
        <v>N/A</v>
      </c>
      <c r="I179" s="132">
        <v>1.264</v>
      </c>
      <c r="J179" s="132">
        <v>-1.48</v>
      </c>
      <c r="K179" s="133" t="s">
        <v>732</v>
      </c>
      <c r="L179" s="134" t="str">
        <f t="shared" si="67"/>
        <v>Yes</v>
      </c>
    </row>
    <row r="180" spans="1:12" ht="25.5" x14ac:dyDescent="0.2">
      <c r="A180" s="2" t="s">
        <v>515</v>
      </c>
      <c r="B180" s="135" t="s">
        <v>217</v>
      </c>
      <c r="C180" s="131">
        <v>761.29837326999996</v>
      </c>
      <c r="D180" s="130" t="str">
        <f t="shared" si="64"/>
        <v>N/A</v>
      </c>
      <c r="E180" s="131">
        <v>703.62797223999996</v>
      </c>
      <c r="F180" s="130" t="str">
        <f t="shared" si="65"/>
        <v>N/A</v>
      </c>
      <c r="G180" s="131">
        <v>614.76053190000005</v>
      </c>
      <c r="H180" s="130" t="str">
        <f t="shared" si="66"/>
        <v>N/A</v>
      </c>
      <c r="I180" s="139">
        <v>-7.58</v>
      </c>
      <c r="J180" s="139">
        <v>-12.6</v>
      </c>
      <c r="K180" s="135" t="s">
        <v>732</v>
      </c>
      <c r="L180" s="134" t="str">
        <f t="shared" si="67"/>
        <v>Yes</v>
      </c>
    </row>
    <row r="181" spans="1:12" ht="25.5" x14ac:dyDescent="0.2">
      <c r="A181" s="2" t="s">
        <v>1685</v>
      </c>
      <c r="B181" s="135" t="s">
        <v>217</v>
      </c>
      <c r="C181" s="140">
        <v>80.292714493000005</v>
      </c>
      <c r="D181" s="130" t="str">
        <f t="shared" si="64"/>
        <v>N/A</v>
      </c>
      <c r="E181" s="140">
        <v>81.476561963999998</v>
      </c>
      <c r="F181" s="130" t="str">
        <f t="shared" si="65"/>
        <v>N/A</v>
      </c>
      <c r="G181" s="140">
        <v>81.228819967999996</v>
      </c>
      <c r="H181" s="130" t="str">
        <f t="shared" si="66"/>
        <v>N/A</v>
      </c>
      <c r="I181" s="139">
        <v>1.474</v>
      </c>
      <c r="J181" s="139">
        <v>-0.30399999999999999</v>
      </c>
      <c r="K181" s="135" t="s">
        <v>732</v>
      </c>
      <c r="L181" s="134" t="str">
        <f t="shared" si="67"/>
        <v>Yes</v>
      </c>
    </row>
    <row r="182" spans="1:12" ht="25.5" x14ac:dyDescent="0.2">
      <c r="A182" s="2" t="s">
        <v>1686</v>
      </c>
      <c r="B182" s="141" t="s">
        <v>217</v>
      </c>
      <c r="C182" s="140" t="s">
        <v>217</v>
      </c>
      <c r="D182" s="134" t="str">
        <f t="shared" ref="D182:D185" si="68">IF($B182="N/A","N/A",IF(C182&lt;0,"No","Yes"))</f>
        <v>N/A</v>
      </c>
      <c r="E182" s="140">
        <v>77.251732102000005</v>
      </c>
      <c r="F182" s="134" t="str">
        <f t="shared" ref="F182:F185" si="69">IF($B182="N/A","N/A",IF(E182&lt;0,"No","Yes"))</f>
        <v>N/A</v>
      </c>
      <c r="G182" s="140">
        <v>79.234972678000005</v>
      </c>
      <c r="H182" s="134" t="str">
        <f t="shared" ref="H182:H185" si="70">IF($B182="N/A","N/A",IF(G182&lt;0,"No","Yes"))</f>
        <v>N/A</v>
      </c>
      <c r="I182" s="139" t="s">
        <v>217</v>
      </c>
      <c r="J182" s="139">
        <v>2.5670000000000002</v>
      </c>
      <c r="K182" s="141" t="s">
        <v>732</v>
      </c>
      <c r="L182" s="134" t="str">
        <f t="shared" ref="L182:L213" si="71">IF(J182="Div by 0", "N/A", IF(OR(J182="N/A",K182="N/A"),"N/A", IF(J182&gt;VALUE(MID(K182,1,2)), "No", IF(J182&lt;-1*VALUE(MID(K182,1,2)), "No", "Yes"))))</f>
        <v>Yes</v>
      </c>
    </row>
    <row r="183" spans="1:12" ht="25.5" x14ac:dyDescent="0.2">
      <c r="A183" s="2" t="s">
        <v>1687</v>
      </c>
      <c r="B183" s="141" t="s">
        <v>217</v>
      </c>
      <c r="C183" s="140" t="s">
        <v>217</v>
      </c>
      <c r="D183" s="134" t="str">
        <f t="shared" si="68"/>
        <v>N/A</v>
      </c>
      <c r="E183" s="140">
        <v>88.795635752999999</v>
      </c>
      <c r="F183" s="134" t="str">
        <f t="shared" si="69"/>
        <v>N/A</v>
      </c>
      <c r="G183" s="140">
        <v>89.644476259000001</v>
      </c>
      <c r="H183" s="134" t="str">
        <f t="shared" si="70"/>
        <v>N/A</v>
      </c>
      <c r="I183" s="139" t="s">
        <v>217</v>
      </c>
      <c r="J183" s="139">
        <v>0.95589999999999997</v>
      </c>
      <c r="K183" s="141" t="s">
        <v>732</v>
      </c>
      <c r="L183" s="134" t="str">
        <f t="shared" si="71"/>
        <v>Yes</v>
      </c>
    </row>
    <row r="184" spans="1:12" ht="25.5" x14ac:dyDescent="0.2">
      <c r="A184" s="2" t="s">
        <v>1688</v>
      </c>
      <c r="B184" s="141" t="s">
        <v>217</v>
      </c>
      <c r="C184" s="140" t="s">
        <v>217</v>
      </c>
      <c r="D184" s="134" t="str">
        <f t="shared" si="68"/>
        <v>N/A</v>
      </c>
      <c r="E184" s="140">
        <v>82.062295840999994</v>
      </c>
      <c r="F184" s="134" t="str">
        <f t="shared" si="69"/>
        <v>N/A</v>
      </c>
      <c r="G184" s="140">
        <v>81.965422247999996</v>
      </c>
      <c r="H184" s="134" t="str">
        <f t="shared" si="70"/>
        <v>N/A</v>
      </c>
      <c r="I184" s="139" t="s">
        <v>217</v>
      </c>
      <c r="J184" s="139">
        <v>-0.11799999999999999</v>
      </c>
      <c r="K184" s="141" t="s">
        <v>732</v>
      </c>
      <c r="L184" s="134" t="str">
        <f t="shared" si="71"/>
        <v>Yes</v>
      </c>
    </row>
    <row r="185" spans="1:12" ht="25.5" x14ac:dyDescent="0.2">
      <c r="A185" s="2" t="s">
        <v>1689</v>
      </c>
      <c r="B185" s="141" t="s">
        <v>217</v>
      </c>
      <c r="C185" s="140" t="s">
        <v>217</v>
      </c>
      <c r="D185" s="134" t="str">
        <f t="shared" si="68"/>
        <v>N/A</v>
      </c>
      <c r="E185" s="140">
        <v>79.627613863999997</v>
      </c>
      <c r="F185" s="134" t="str">
        <f t="shared" si="69"/>
        <v>N/A</v>
      </c>
      <c r="G185" s="140">
        <v>79.174760285000005</v>
      </c>
      <c r="H185" s="134" t="str">
        <f t="shared" si="70"/>
        <v>N/A</v>
      </c>
      <c r="I185" s="139" t="s">
        <v>217</v>
      </c>
      <c r="J185" s="139">
        <v>-0.56899999999999995</v>
      </c>
      <c r="K185" s="141" t="s">
        <v>732</v>
      </c>
      <c r="L185" s="134" t="str">
        <f t="shared" si="71"/>
        <v>Yes</v>
      </c>
    </row>
    <row r="186" spans="1:12" ht="25.5" x14ac:dyDescent="0.2">
      <c r="A186" s="2" t="s">
        <v>1690</v>
      </c>
      <c r="B186" s="136" t="s">
        <v>217</v>
      </c>
      <c r="C186" s="140" t="s">
        <v>217</v>
      </c>
      <c r="D186" s="138" t="str">
        <f t="shared" ref="D186:D213" si="72">IF($B186="N/A","N/A",IF(C186&gt;10,"No",IF(C186&lt;-10,"No","Yes")))</f>
        <v>N/A</v>
      </c>
      <c r="E186" s="140">
        <v>0.51634145890000005</v>
      </c>
      <c r="F186" s="138" t="str">
        <f t="shared" ref="F186:F213" si="73">IF($B186="N/A","N/A",IF(E186&gt;10,"No",IF(E186&lt;-10,"No","Yes")))</f>
        <v>N/A</v>
      </c>
      <c r="G186" s="140">
        <v>1.1891625450000001</v>
      </c>
      <c r="H186" s="138" t="str">
        <f t="shared" ref="H186:H213" si="74">IF($B186="N/A","N/A",IF(G186&gt;10,"No",IF(G186&lt;-10,"No","Yes")))</f>
        <v>N/A</v>
      </c>
      <c r="I186" s="139" t="s">
        <v>217</v>
      </c>
      <c r="J186" s="139">
        <v>130.30000000000001</v>
      </c>
      <c r="K186" s="133" t="s">
        <v>732</v>
      </c>
      <c r="L186" s="134" t="str">
        <f t="shared" si="71"/>
        <v>No</v>
      </c>
    </row>
    <row r="187" spans="1:12" ht="25.5" x14ac:dyDescent="0.2">
      <c r="A187" s="2" t="s">
        <v>1691</v>
      </c>
      <c r="B187" s="136" t="s">
        <v>217</v>
      </c>
      <c r="C187" s="140" t="s">
        <v>217</v>
      </c>
      <c r="D187" s="138" t="str">
        <f t="shared" si="72"/>
        <v>N/A</v>
      </c>
      <c r="E187" s="140">
        <v>0.27500795090000002</v>
      </c>
      <c r="F187" s="138" t="str">
        <f t="shared" si="73"/>
        <v>N/A</v>
      </c>
      <c r="G187" s="140">
        <v>0.30863333129999998</v>
      </c>
      <c r="H187" s="138" t="str">
        <f t="shared" si="74"/>
        <v>N/A</v>
      </c>
      <c r="I187" s="139" t="s">
        <v>217</v>
      </c>
      <c r="J187" s="139">
        <v>12.23</v>
      </c>
      <c r="K187" s="133" t="s">
        <v>732</v>
      </c>
      <c r="L187" s="134" t="str">
        <f t="shared" si="71"/>
        <v>Yes</v>
      </c>
    </row>
    <row r="188" spans="1:12" ht="25.5" x14ac:dyDescent="0.2">
      <c r="A188" s="2" t="s">
        <v>1692</v>
      </c>
      <c r="B188" s="136" t="s">
        <v>217</v>
      </c>
      <c r="C188" s="140" t="s">
        <v>217</v>
      </c>
      <c r="D188" s="138" t="str">
        <f t="shared" si="72"/>
        <v>N/A</v>
      </c>
      <c r="E188" s="140">
        <v>0</v>
      </c>
      <c r="F188" s="138" t="str">
        <f t="shared" si="73"/>
        <v>N/A</v>
      </c>
      <c r="G188" s="140">
        <v>0</v>
      </c>
      <c r="H188" s="138" t="str">
        <f t="shared" si="74"/>
        <v>N/A</v>
      </c>
      <c r="I188" s="139" t="s">
        <v>217</v>
      </c>
      <c r="J188" s="139" t="s">
        <v>1743</v>
      </c>
      <c r="K188" s="133" t="s">
        <v>732</v>
      </c>
      <c r="L188" s="134" t="str">
        <f t="shared" si="71"/>
        <v>N/A</v>
      </c>
    </row>
    <row r="189" spans="1:12" ht="25.5" x14ac:dyDescent="0.2">
      <c r="A189" s="2" t="s">
        <v>1693</v>
      </c>
      <c r="B189" s="136" t="s">
        <v>217</v>
      </c>
      <c r="C189" s="140" t="s">
        <v>217</v>
      </c>
      <c r="D189" s="138" t="str">
        <f t="shared" si="72"/>
        <v>N/A</v>
      </c>
      <c r="E189" s="140">
        <v>0</v>
      </c>
      <c r="F189" s="138" t="str">
        <f t="shared" si="73"/>
        <v>N/A</v>
      </c>
      <c r="G189" s="140">
        <v>0</v>
      </c>
      <c r="H189" s="138" t="str">
        <f t="shared" si="74"/>
        <v>N/A</v>
      </c>
      <c r="I189" s="139" t="s">
        <v>217</v>
      </c>
      <c r="J189" s="139" t="s">
        <v>1743</v>
      </c>
      <c r="K189" s="133" t="s">
        <v>732</v>
      </c>
      <c r="L189" s="134" t="str">
        <f t="shared" si="71"/>
        <v>N/A</v>
      </c>
    </row>
    <row r="190" spans="1:12" ht="25.5" x14ac:dyDescent="0.2">
      <c r="A190" s="2" t="s">
        <v>1694</v>
      </c>
      <c r="B190" s="136" t="s">
        <v>217</v>
      </c>
      <c r="C190" s="140" t="s">
        <v>217</v>
      </c>
      <c r="D190" s="138" t="str">
        <f t="shared" si="72"/>
        <v>N/A</v>
      </c>
      <c r="E190" s="140">
        <v>2.5567632600000001E-2</v>
      </c>
      <c r="F190" s="138" t="str">
        <f t="shared" si="73"/>
        <v>N/A</v>
      </c>
      <c r="G190" s="140">
        <v>3.0247186700000001E-2</v>
      </c>
      <c r="H190" s="138" t="str">
        <f t="shared" si="74"/>
        <v>N/A</v>
      </c>
      <c r="I190" s="139" t="s">
        <v>217</v>
      </c>
      <c r="J190" s="139">
        <v>18.3</v>
      </c>
      <c r="K190" s="133" t="s">
        <v>732</v>
      </c>
      <c r="L190" s="134" t="str">
        <f t="shared" si="71"/>
        <v>Yes</v>
      </c>
    </row>
    <row r="191" spans="1:12" ht="25.5" x14ac:dyDescent="0.2">
      <c r="A191" s="2" t="s">
        <v>1695</v>
      </c>
      <c r="B191" s="136" t="s">
        <v>217</v>
      </c>
      <c r="C191" s="140" t="s">
        <v>217</v>
      </c>
      <c r="D191" s="138" t="str">
        <f t="shared" si="72"/>
        <v>N/A</v>
      </c>
      <c r="E191" s="140">
        <v>76.194039623999998</v>
      </c>
      <c r="F191" s="138" t="str">
        <f t="shared" si="73"/>
        <v>N/A</v>
      </c>
      <c r="G191" s="140">
        <v>75.482974755000001</v>
      </c>
      <c r="H191" s="138" t="str">
        <f t="shared" si="74"/>
        <v>N/A</v>
      </c>
      <c r="I191" s="139" t="s">
        <v>217</v>
      </c>
      <c r="J191" s="139">
        <v>-0.93300000000000005</v>
      </c>
      <c r="K191" s="133" t="s">
        <v>732</v>
      </c>
      <c r="L191" s="134" t="str">
        <f t="shared" si="71"/>
        <v>Yes</v>
      </c>
    </row>
    <row r="192" spans="1:12" ht="25.5" x14ac:dyDescent="0.2">
      <c r="A192" s="2" t="s">
        <v>1696</v>
      </c>
      <c r="B192" s="136" t="s">
        <v>217</v>
      </c>
      <c r="C192" s="140" t="s">
        <v>217</v>
      </c>
      <c r="D192" s="138" t="str">
        <f t="shared" si="72"/>
        <v>N/A</v>
      </c>
      <c r="E192" s="140">
        <v>0</v>
      </c>
      <c r="F192" s="138" t="str">
        <f t="shared" si="73"/>
        <v>N/A</v>
      </c>
      <c r="G192" s="140">
        <v>1.2322927900000001E-2</v>
      </c>
      <c r="H192" s="138" t="str">
        <f t="shared" si="74"/>
        <v>N/A</v>
      </c>
      <c r="I192" s="139" t="s">
        <v>217</v>
      </c>
      <c r="J192" s="139" t="s">
        <v>1743</v>
      </c>
      <c r="K192" s="133" t="s">
        <v>732</v>
      </c>
      <c r="L192" s="134" t="str">
        <f t="shared" si="71"/>
        <v>N/A</v>
      </c>
    </row>
    <row r="193" spans="1:12" ht="25.5" x14ac:dyDescent="0.2">
      <c r="A193" s="2" t="s">
        <v>1697</v>
      </c>
      <c r="B193" s="136" t="s">
        <v>217</v>
      </c>
      <c r="C193" s="140" t="s">
        <v>217</v>
      </c>
      <c r="D193" s="138" t="str">
        <f t="shared" si="72"/>
        <v>N/A</v>
      </c>
      <c r="E193" s="140">
        <v>11.847791517999999</v>
      </c>
      <c r="F193" s="138" t="str">
        <f t="shared" si="73"/>
        <v>N/A</v>
      </c>
      <c r="G193" s="140">
        <v>13.484083818</v>
      </c>
      <c r="H193" s="138" t="str">
        <f t="shared" si="74"/>
        <v>N/A</v>
      </c>
      <c r="I193" s="139" t="s">
        <v>217</v>
      </c>
      <c r="J193" s="139">
        <v>13.81</v>
      </c>
      <c r="K193" s="133" t="s">
        <v>732</v>
      </c>
      <c r="L193" s="134" t="str">
        <f t="shared" si="71"/>
        <v>Yes</v>
      </c>
    </row>
    <row r="194" spans="1:12" ht="25.5" x14ac:dyDescent="0.2">
      <c r="A194" s="2" t="s">
        <v>1698</v>
      </c>
      <c r="B194" s="136" t="s">
        <v>217</v>
      </c>
      <c r="C194" s="140" t="s">
        <v>217</v>
      </c>
      <c r="D194" s="138" t="str">
        <f t="shared" si="72"/>
        <v>N/A</v>
      </c>
      <c r="E194" s="140">
        <v>4.2866318696999999</v>
      </c>
      <c r="F194" s="138" t="str">
        <f t="shared" si="73"/>
        <v>N/A</v>
      </c>
      <c r="G194" s="140">
        <v>6.9747772070999998</v>
      </c>
      <c r="H194" s="138" t="str">
        <f t="shared" si="74"/>
        <v>N/A</v>
      </c>
      <c r="I194" s="139" t="s">
        <v>217</v>
      </c>
      <c r="J194" s="139">
        <v>62.71</v>
      </c>
      <c r="K194" s="133" t="s">
        <v>732</v>
      </c>
      <c r="L194" s="134" t="str">
        <f t="shared" si="71"/>
        <v>No</v>
      </c>
    </row>
    <row r="195" spans="1:12" ht="25.5" x14ac:dyDescent="0.2">
      <c r="A195" s="2" t="s">
        <v>1699</v>
      </c>
      <c r="B195" s="136" t="s">
        <v>217</v>
      </c>
      <c r="C195" s="140" t="s">
        <v>217</v>
      </c>
      <c r="D195" s="138" t="str">
        <f t="shared" si="72"/>
        <v>N/A</v>
      </c>
      <c r="E195" s="140">
        <v>2.6652698009</v>
      </c>
      <c r="F195" s="138" t="str">
        <f t="shared" si="73"/>
        <v>N/A</v>
      </c>
      <c r="G195" s="140">
        <v>0.66151717649999997</v>
      </c>
      <c r="H195" s="138" t="str">
        <f t="shared" si="74"/>
        <v>N/A</v>
      </c>
      <c r="I195" s="139" t="s">
        <v>217</v>
      </c>
      <c r="J195" s="139">
        <v>-75.2</v>
      </c>
      <c r="K195" s="133" t="s">
        <v>732</v>
      </c>
      <c r="L195" s="134" t="str">
        <f t="shared" si="71"/>
        <v>No</v>
      </c>
    </row>
    <row r="196" spans="1:12" ht="25.5" x14ac:dyDescent="0.2">
      <c r="A196" s="2" t="s">
        <v>1700</v>
      </c>
      <c r="B196" s="136" t="s">
        <v>217</v>
      </c>
      <c r="C196" s="140" t="s">
        <v>217</v>
      </c>
      <c r="D196" s="138" t="str">
        <f t="shared" si="72"/>
        <v>N/A</v>
      </c>
      <c r="E196" s="140">
        <v>7.9197301100000006E-2</v>
      </c>
      <c r="F196" s="138" t="str">
        <f t="shared" si="73"/>
        <v>N/A</v>
      </c>
      <c r="G196" s="140">
        <v>5.8813974200000001E-2</v>
      </c>
      <c r="H196" s="138" t="str">
        <f t="shared" si="74"/>
        <v>N/A</v>
      </c>
      <c r="I196" s="139" t="s">
        <v>217</v>
      </c>
      <c r="J196" s="139">
        <v>-25.7</v>
      </c>
      <c r="K196" s="133" t="s">
        <v>732</v>
      </c>
      <c r="L196" s="134" t="str">
        <f t="shared" si="71"/>
        <v>Yes</v>
      </c>
    </row>
    <row r="197" spans="1:12" ht="25.5" x14ac:dyDescent="0.2">
      <c r="A197" s="2" t="s">
        <v>1701</v>
      </c>
      <c r="B197" s="136" t="s">
        <v>217</v>
      </c>
      <c r="C197" s="140" t="s">
        <v>217</v>
      </c>
      <c r="D197" s="138" t="str">
        <f t="shared" si="72"/>
        <v>N/A</v>
      </c>
      <c r="E197" s="140">
        <v>57.509712581999999</v>
      </c>
      <c r="F197" s="138" t="str">
        <f t="shared" si="73"/>
        <v>N/A</v>
      </c>
      <c r="G197" s="140">
        <v>56.907281169999997</v>
      </c>
      <c r="H197" s="138" t="str">
        <f t="shared" si="74"/>
        <v>N/A</v>
      </c>
      <c r="I197" s="139" t="s">
        <v>217</v>
      </c>
      <c r="J197" s="139">
        <v>-1.05</v>
      </c>
      <c r="K197" s="133" t="s">
        <v>732</v>
      </c>
      <c r="L197" s="134" t="str">
        <f t="shared" si="71"/>
        <v>Yes</v>
      </c>
    </row>
    <row r="198" spans="1:12" ht="25.5" x14ac:dyDescent="0.2">
      <c r="A198" s="2" t="s">
        <v>1702</v>
      </c>
      <c r="B198" s="136" t="s">
        <v>217</v>
      </c>
      <c r="C198" s="140" t="s">
        <v>217</v>
      </c>
      <c r="D198" s="138" t="str">
        <f t="shared" si="72"/>
        <v>N/A</v>
      </c>
      <c r="E198" s="140">
        <v>0</v>
      </c>
      <c r="F198" s="138" t="str">
        <f t="shared" si="73"/>
        <v>N/A</v>
      </c>
      <c r="G198" s="140">
        <v>0</v>
      </c>
      <c r="H198" s="138" t="str">
        <f t="shared" si="74"/>
        <v>N/A</v>
      </c>
      <c r="I198" s="139" t="s">
        <v>217</v>
      </c>
      <c r="J198" s="139" t="s">
        <v>1743</v>
      </c>
      <c r="K198" s="133" t="s">
        <v>732</v>
      </c>
      <c r="L198" s="134" t="str">
        <f t="shared" si="71"/>
        <v>N/A</v>
      </c>
    </row>
    <row r="199" spans="1:12" ht="25.5" x14ac:dyDescent="0.2">
      <c r="A199" s="2" t="s">
        <v>1703</v>
      </c>
      <c r="B199" s="136" t="s">
        <v>217</v>
      </c>
      <c r="C199" s="140" t="s">
        <v>217</v>
      </c>
      <c r="D199" s="138" t="str">
        <f t="shared" si="72"/>
        <v>N/A</v>
      </c>
      <c r="E199" s="140">
        <v>16.578427154</v>
      </c>
      <c r="F199" s="138" t="str">
        <f t="shared" si="73"/>
        <v>N/A</v>
      </c>
      <c r="G199" s="140">
        <v>18.155593768999999</v>
      </c>
      <c r="H199" s="138" t="str">
        <f t="shared" si="74"/>
        <v>N/A</v>
      </c>
      <c r="I199" s="139" t="s">
        <v>217</v>
      </c>
      <c r="J199" s="139">
        <v>9.5129999999999999</v>
      </c>
      <c r="K199" s="133" t="s">
        <v>732</v>
      </c>
      <c r="L199" s="134" t="str">
        <f t="shared" si="71"/>
        <v>Yes</v>
      </c>
    </row>
    <row r="200" spans="1:12" ht="25.5" x14ac:dyDescent="0.2">
      <c r="A200" s="2" t="s">
        <v>1704</v>
      </c>
      <c r="B200" s="136" t="s">
        <v>217</v>
      </c>
      <c r="C200" s="140" t="s">
        <v>217</v>
      </c>
      <c r="D200" s="138" t="str">
        <f t="shared" si="72"/>
        <v>N/A</v>
      </c>
      <c r="E200" s="140">
        <v>5.1035489120999999</v>
      </c>
      <c r="F200" s="138" t="str">
        <f t="shared" si="73"/>
        <v>N/A</v>
      </c>
      <c r="G200" s="140">
        <v>5.1605061363000004</v>
      </c>
      <c r="H200" s="138" t="str">
        <f t="shared" si="74"/>
        <v>N/A</v>
      </c>
      <c r="I200" s="139" t="s">
        <v>217</v>
      </c>
      <c r="J200" s="139">
        <v>1.1160000000000001</v>
      </c>
      <c r="K200" s="133" t="s">
        <v>732</v>
      </c>
      <c r="L200" s="134" t="str">
        <f t="shared" si="71"/>
        <v>Yes</v>
      </c>
    </row>
    <row r="201" spans="1:12" ht="25.5" x14ac:dyDescent="0.2">
      <c r="A201" s="2" t="s">
        <v>1705</v>
      </c>
      <c r="B201" s="136" t="s">
        <v>217</v>
      </c>
      <c r="C201" s="140" t="s">
        <v>217</v>
      </c>
      <c r="D201" s="138" t="str">
        <f t="shared" si="72"/>
        <v>N/A</v>
      </c>
      <c r="E201" s="140">
        <v>0</v>
      </c>
      <c r="F201" s="138" t="str">
        <f t="shared" si="73"/>
        <v>N/A</v>
      </c>
      <c r="G201" s="140">
        <v>0</v>
      </c>
      <c r="H201" s="138" t="str">
        <f t="shared" si="74"/>
        <v>N/A</v>
      </c>
      <c r="I201" s="139" t="s">
        <v>217</v>
      </c>
      <c r="J201" s="139" t="s">
        <v>1743</v>
      </c>
      <c r="K201" s="133" t="s">
        <v>732</v>
      </c>
      <c r="L201" s="134" t="str">
        <f t="shared" si="71"/>
        <v>N/A</v>
      </c>
    </row>
    <row r="202" spans="1:12" ht="25.5" x14ac:dyDescent="0.2">
      <c r="A202" s="2" t="s">
        <v>1706</v>
      </c>
      <c r="B202" s="136" t="s">
        <v>217</v>
      </c>
      <c r="C202" s="140" t="s">
        <v>217</v>
      </c>
      <c r="D202" s="138" t="str">
        <f t="shared" si="72"/>
        <v>N/A</v>
      </c>
      <c r="E202" s="140">
        <v>0</v>
      </c>
      <c r="F202" s="138" t="str">
        <f t="shared" si="73"/>
        <v>N/A</v>
      </c>
      <c r="G202" s="140">
        <v>0</v>
      </c>
      <c r="H202" s="138" t="str">
        <f t="shared" si="74"/>
        <v>N/A</v>
      </c>
      <c r="I202" s="139" t="s">
        <v>217</v>
      </c>
      <c r="J202" s="139" t="s">
        <v>1743</v>
      </c>
      <c r="K202" s="133" t="s">
        <v>732</v>
      </c>
      <c r="L202" s="134" t="str">
        <f t="shared" si="71"/>
        <v>N/A</v>
      </c>
    </row>
    <row r="203" spans="1:12" ht="25.5" x14ac:dyDescent="0.2">
      <c r="A203" s="2" t="s">
        <v>1707</v>
      </c>
      <c r="B203" s="136" t="s">
        <v>217</v>
      </c>
      <c r="C203" s="140" t="s">
        <v>217</v>
      </c>
      <c r="D203" s="138" t="str">
        <f t="shared" si="72"/>
        <v>N/A</v>
      </c>
      <c r="E203" s="140">
        <v>2.4944032000000001E-3</v>
      </c>
      <c r="F203" s="138" t="str">
        <f t="shared" si="73"/>
        <v>N/A</v>
      </c>
      <c r="G203" s="140">
        <v>3.9209316000000001E-3</v>
      </c>
      <c r="H203" s="138" t="str">
        <f t="shared" si="74"/>
        <v>N/A</v>
      </c>
      <c r="I203" s="139" t="s">
        <v>217</v>
      </c>
      <c r="J203" s="139">
        <v>57.19</v>
      </c>
      <c r="K203" s="133" t="s">
        <v>732</v>
      </c>
      <c r="L203" s="134" t="str">
        <f t="shared" si="71"/>
        <v>No</v>
      </c>
    </row>
    <row r="204" spans="1:12" ht="25.5" x14ac:dyDescent="0.2">
      <c r="A204" s="2" t="s">
        <v>1708</v>
      </c>
      <c r="B204" s="136" t="s">
        <v>217</v>
      </c>
      <c r="C204" s="140" t="s">
        <v>217</v>
      </c>
      <c r="D204" s="138" t="str">
        <f t="shared" si="72"/>
        <v>N/A</v>
      </c>
      <c r="E204" s="140">
        <v>3.5838337729999998</v>
      </c>
      <c r="F204" s="138" t="str">
        <f t="shared" si="73"/>
        <v>N/A</v>
      </c>
      <c r="G204" s="140">
        <v>3.8094651288999999</v>
      </c>
      <c r="H204" s="138" t="str">
        <f t="shared" si="74"/>
        <v>N/A</v>
      </c>
      <c r="I204" s="139" t="s">
        <v>217</v>
      </c>
      <c r="J204" s="139">
        <v>6.2960000000000003</v>
      </c>
      <c r="K204" s="133" t="s">
        <v>732</v>
      </c>
      <c r="L204" s="134" t="str">
        <f t="shared" si="71"/>
        <v>Yes</v>
      </c>
    </row>
    <row r="205" spans="1:12" ht="25.5" x14ac:dyDescent="0.2">
      <c r="A205" s="2" t="s">
        <v>1709</v>
      </c>
      <c r="B205" s="136" t="s">
        <v>217</v>
      </c>
      <c r="C205" s="140" t="s">
        <v>217</v>
      </c>
      <c r="D205" s="138" t="str">
        <f t="shared" si="72"/>
        <v>N/A</v>
      </c>
      <c r="E205" s="140">
        <v>1.7460822300000001E-2</v>
      </c>
      <c r="F205" s="138" t="str">
        <f t="shared" si="73"/>
        <v>N/A</v>
      </c>
      <c r="G205" s="140">
        <v>1.9604658099999998E-2</v>
      </c>
      <c r="H205" s="138" t="str">
        <f t="shared" si="74"/>
        <v>N/A</v>
      </c>
      <c r="I205" s="139" t="s">
        <v>217</v>
      </c>
      <c r="J205" s="139">
        <v>12.28</v>
      </c>
      <c r="K205" s="133" t="s">
        <v>732</v>
      </c>
      <c r="L205" s="134" t="str">
        <f t="shared" si="71"/>
        <v>Yes</v>
      </c>
    </row>
    <row r="206" spans="1:12" ht="25.5" x14ac:dyDescent="0.2">
      <c r="A206" s="2" t="s">
        <v>1710</v>
      </c>
      <c r="B206" s="136" t="s">
        <v>217</v>
      </c>
      <c r="C206" s="140" t="s">
        <v>217</v>
      </c>
      <c r="D206" s="138" t="str">
        <f t="shared" si="72"/>
        <v>N/A</v>
      </c>
      <c r="E206" s="140">
        <v>0.61674118700000002</v>
      </c>
      <c r="F206" s="138" t="str">
        <f t="shared" si="73"/>
        <v>N/A</v>
      </c>
      <c r="G206" s="140">
        <v>0.65815637800000004</v>
      </c>
      <c r="H206" s="138" t="str">
        <f t="shared" si="74"/>
        <v>N/A</v>
      </c>
      <c r="I206" s="139" t="s">
        <v>217</v>
      </c>
      <c r="J206" s="139">
        <v>6.7149999999999999</v>
      </c>
      <c r="K206" s="133" t="s">
        <v>732</v>
      </c>
      <c r="L206" s="134" t="str">
        <f t="shared" si="71"/>
        <v>Yes</v>
      </c>
    </row>
    <row r="207" spans="1:12" ht="25.5" x14ac:dyDescent="0.2">
      <c r="A207" s="2" t="s">
        <v>1711</v>
      </c>
      <c r="B207" s="136" t="s">
        <v>217</v>
      </c>
      <c r="C207" s="140" t="s">
        <v>217</v>
      </c>
      <c r="D207" s="138" t="str">
        <f t="shared" si="72"/>
        <v>N/A</v>
      </c>
      <c r="E207" s="140">
        <v>1.8552123673000001</v>
      </c>
      <c r="F207" s="138" t="str">
        <f t="shared" si="73"/>
        <v>N/A</v>
      </c>
      <c r="G207" s="140">
        <v>1.3504808743000001</v>
      </c>
      <c r="H207" s="138" t="str">
        <f t="shared" si="74"/>
        <v>N/A</v>
      </c>
      <c r="I207" s="139" t="s">
        <v>217</v>
      </c>
      <c r="J207" s="139">
        <v>-27.2</v>
      </c>
      <c r="K207" s="133" t="s">
        <v>732</v>
      </c>
      <c r="L207" s="134" t="str">
        <f t="shared" si="71"/>
        <v>Yes</v>
      </c>
    </row>
    <row r="208" spans="1:12" ht="25.5" x14ac:dyDescent="0.2">
      <c r="A208" s="2" t="s">
        <v>1712</v>
      </c>
      <c r="B208" s="136" t="s">
        <v>217</v>
      </c>
      <c r="C208" s="140" t="s">
        <v>217</v>
      </c>
      <c r="D208" s="138" t="str">
        <f t="shared" si="72"/>
        <v>N/A</v>
      </c>
      <c r="E208" s="140">
        <v>26.811716212</v>
      </c>
      <c r="F208" s="138" t="str">
        <f t="shared" si="73"/>
        <v>N/A</v>
      </c>
      <c r="G208" s="140">
        <v>27.070111859000001</v>
      </c>
      <c r="H208" s="138" t="str">
        <f t="shared" si="74"/>
        <v>N/A</v>
      </c>
      <c r="I208" s="139" t="s">
        <v>217</v>
      </c>
      <c r="J208" s="139">
        <v>0.9637</v>
      </c>
      <c r="K208" s="133" t="s">
        <v>732</v>
      </c>
      <c r="L208" s="134" t="str">
        <f t="shared" si="71"/>
        <v>Yes</v>
      </c>
    </row>
    <row r="209" spans="1:12" ht="25.5" x14ac:dyDescent="0.2">
      <c r="A209" s="2" t="s">
        <v>1713</v>
      </c>
      <c r="B209" s="136" t="s">
        <v>217</v>
      </c>
      <c r="C209" s="140" t="s">
        <v>217</v>
      </c>
      <c r="D209" s="138" t="str">
        <f t="shared" si="72"/>
        <v>N/A</v>
      </c>
      <c r="E209" s="140">
        <v>3.9492638392999999</v>
      </c>
      <c r="F209" s="138" t="str">
        <f t="shared" si="73"/>
        <v>N/A</v>
      </c>
      <c r="G209" s="140">
        <v>2.2052439659999998</v>
      </c>
      <c r="H209" s="138" t="str">
        <f t="shared" si="74"/>
        <v>N/A</v>
      </c>
      <c r="I209" s="139" t="s">
        <v>217</v>
      </c>
      <c r="J209" s="139">
        <v>-44.2</v>
      </c>
      <c r="K209" s="133" t="s">
        <v>732</v>
      </c>
      <c r="L209" s="134" t="str">
        <f t="shared" si="71"/>
        <v>No</v>
      </c>
    </row>
    <row r="210" spans="1:12" ht="25.5" x14ac:dyDescent="0.2">
      <c r="A210" s="2" t="s">
        <v>1714</v>
      </c>
      <c r="B210" s="136" t="s">
        <v>217</v>
      </c>
      <c r="C210" s="140" t="s">
        <v>217</v>
      </c>
      <c r="D210" s="138" t="str">
        <f t="shared" si="72"/>
        <v>N/A</v>
      </c>
      <c r="E210" s="140">
        <v>17.882376418</v>
      </c>
      <c r="F210" s="138" t="str">
        <f t="shared" si="73"/>
        <v>N/A</v>
      </c>
      <c r="G210" s="140">
        <v>13.897462037</v>
      </c>
      <c r="H210" s="138" t="str">
        <f t="shared" si="74"/>
        <v>N/A</v>
      </c>
      <c r="I210" s="139" t="s">
        <v>217</v>
      </c>
      <c r="J210" s="139">
        <v>-22.3</v>
      </c>
      <c r="K210" s="133" t="s">
        <v>732</v>
      </c>
      <c r="L210" s="134" t="str">
        <f t="shared" si="71"/>
        <v>Yes</v>
      </c>
    </row>
    <row r="211" spans="1:12" ht="25.5" x14ac:dyDescent="0.2">
      <c r="A211" s="2" t="s">
        <v>1715</v>
      </c>
      <c r="B211" s="136" t="s">
        <v>217</v>
      </c>
      <c r="C211" s="140" t="s">
        <v>217</v>
      </c>
      <c r="D211" s="138" t="str">
        <f t="shared" si="72"/>
        <v>N/A</v>
      </c>
      <c r="E211" s="140">
        <v>0</v>
      </c>
      <c r="F211" s="138" t="str">
        <f t="shared" si="73"/>
        <v>N/A</v>
      </c>
      <c r="G211" s="140">
        <v>0</v>
      </c>
      <c r="H211" s="138" t="str">
        <f t="shared" si="74"/>
        <v>N/A</v>
      </c>
      <c r="I211" s="139" t="s">
        <v>217</v>
      </c>
      <c r="J211" s="139" t="s">
        <v>1743</v>
      </c>
      <c r="K211" s="133" t="s">
        <v>732</v>
      </c>
      <c r="L211" s="134" t="str">
        <f t="shared" si="71"/>
        <v>N/A</v>
      </c>
    </row>
    <row r="212" spans="1:12" ht="25.5" x14ac:dyDescent="0.2">
      <c r="A212" s="2" t="s">
        <v>1716</v>
      </c>
      <c r="B212" s="136" t="s">
        <v>217</v>
      </c>
      <c r="C212" s="140" t="s">
        <v>217</v>
      </c>
      <c r="D212" s="138" t="str">
        <f t="shared" si="72"/>
        <v>N/A</v>
      </c>
      <c r="E212" s="140">
        <v>38.314656489999997</v>
      </c>
      <c r="F212" s="138" t="str">
        <f t="shared" si="73"/>
        <v>N/A</v>
      </c>
      <c r="G212" s="140">
        <v>37.288619775999997</v>
      </c>
      <c r="H212" s="138" t="str">
        <f t="shared" si="74"/>
        <v>N/A</v>
      </c>
      <c r="I212" s="139" t="s">
        <v>217</v>
      </c>
      <c r="J212" s="139">
        <v>-2.68</v>
      </c>
      <c r="K212" s="133" t="s">
        <v>732</v>
      </c>
      <c r="L212" s="134" t="str">
        <f t="shared" si="71"/>
        <v>Yes</v>
      </c>
    </row>
    <row r="213" spans="1:12" ht="26.25" customHeight="1" x14ac:dyDescent="0.2">
      <c r="A213" s="2" t="s">
        <v>1717</v>
      </c>
      <c r="B213" s="136" t="s">
        <v>217</v>
      </c>
      <c r="C213" s="140" t="s">
        <v>217</v>
      </c>
      <c r="D213" s="138" t="str">
        <f t="shared" si="72"/>
        <v>N/A</v>
      </c>
      <c r="E213" s="140">
        <v>0.9884072612</v>
      </c>
      <c r="F213" s="138" t="str">
        <f t="shared" si="73"/>
        <v>N/A</v>
      </c>
      <c r="G213" s="140">
        <v>1.3577626044</v>
      </c>
      <c r="H213" s="138" t="str">
        <f t="shared" si="74"/>
        <v>N/A</v>
      </c>
      <c r="I213" s="139" t="s">
        <v>217</v>
      </c>
      <c r="J213" s="139">
        <v>37.369999999999997</v>
      </c>
      <c r="K213" s="133" t="s">
        <v>732</v>
      </c>
      <c r="L213" s="134" t="str">
        <f t="shared" si="71"/>
        <v>No</v>
      </c>
    </row>
    <row r="214" spans="1:12" x14ac:dyDescent="0.2">
      <c r="A214" s="173" t="s">
        <v>1649</v>
      </c>
      <c r="B214" s="174"/>
      <c r="C214" s="174"/>
      <c r="D214" s="174"/>
      <c r="E214" s="174"/>
      <c r="F214" s="174"/>
      <c r="G214" s="174"/>
      <c r="H214" s="174"/>
      <c r="I214" s="174"/>
      <c r="J214" s="174"/>
      <c r="K214" s="174"/>
      <c r="L214" s="175"/>
    </row>
    <row r="215" spans="1:12" ht="12.75" customHeight="1" x14ac:dyDescent="0.2">
      <c r="A215" s="167" t="s">
        <v>1647</v>
      </c>
      <c r="B215" s="168"/>
      <c r="C215" s="168"/>
      <c r="D215" s="168"/>
      <c r="E215" s="168"/>
      <c r="F215" s="168"/>
      <c r="G215" s="168"/>
      <c r="H215" s="168"/>
      <c r="I215" s="168"/>
      <c r="J215" s="168"/>
      <c r="K215" s="168"/>
      <c r="L215" s="169"/>
    </row>
    <row r="216" spans="1:12" x14ac:dyDescent="0.2">
      <c r="A216" s="55"/>
    </row>
    <row r="217" spans="1:12" x14ac:dyDescent="0.2">
      <c r="A217" s="53"/>
    </row>
    <row r="218" spans="1:12" x14ac:dyDescent="0.2">
      <c r="A218" s="2"/>
    </row>
    <row r="219" spans="1:12" x14ac:dyDescent="0.2">
      <c r="A219" s="2"/>
    </row>
    <row r="220" spans="1:12" x14ac:dyDescent="0.2">
      <c r="A220" s="53"/>
    </row>
    <row r="221" spans="1:12" x14ac:dyDescent="0.2">
      <c r="A221" s="55"/>
    </row>
    <row r="222" spans="1:12" x14ac:dyDescent="0.2">
      <c r="A222" s="55"/>
    </row>
    <row r="223" spans="1:12" x14ac:dyDescent="0.2">
      <c r="A223" s="55"/>
    </row>
    <row r="224" spans="1:12" x14ac:dyDescent="0.2">
      <c r="A224" s="55"/>
    </row>
    <row r="225" spans="1:1" x14ac:dyDescent="0.2">
      <c r="A225" s="55"/>
    </row>
    <row r="226" spans="1:1" x14ac:dyDescent="0.2">
      <c r="A226" s="55"/>
    </row>
    <row r="227" spans="1:1" x14ac:dyDescent="0.2">
      <c r="A227" s="55"/>
    </row>
    <row r="228" spans="1:1" x14ac:dyDescent="0.2">
      <c r="A228" s="55"/>
    </row>
    <row r="229" spans="1:1" x14ac:dyDescent="0.2">
      <c r="A229" s="53"/>
    </row>
    <row r="230" spans="1:1" x14ac:dyDescent="0.2">
      <c r="A230" s="53"/>
    </row>
    <row r="231" spans="1:1" x14ac:dyDescent="0.2">
      <c r="A231" s="53"/>
    </row>
    <row r="232" spans="1:1" x14ac:dyDescent="0.2">
      <c r="A232" s="53"/>
    </row>
    <row r="233" spans="1:1" x14ac:dyDescent="0.2">
      <c r="A233" s="53"/>
    </row>
    <row r="234" spans="1:1" x14ac:dyDescent="0.2">
      <c r="A234" s="53"/>
    </row>
    <row r="235" spans="1:1" x14ac:dyDescent="0.2">
      <c r="A235" s="53"/>
    </row>
    <row r="236" spans="1:1" x14ac:dyDescent="0.2">
      <c r="A236" s="53"/>
    </row>
  </sheetData>
  <mergeCells count="5">
    <mergeCell ref="A215:L215"/>
    <mergeCell ref="A4:K4"/>
    <mergeCell ref="A2:L2"/>
    <mergeCell ref="A1:L1"/>
    <mergeCell ref="A214:L214"/>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53" max="16383" man="1"/>
    <brk id="107" max="16383" man="1"/>
  </rowBreaks>
</worksheet>
</file>

<file path=xl/worksheets/sheet2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0"/>
  <dimension ref="A1:L254"/>
  <sheetViews>
    <sheetView zoomScaleNormal="100" zoomScaleSheetLayoutView="80" workbookViewId="0">
      <pane xSplit="2" ySplit="5" topLeftCell="C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8"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1610</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16" t="s">
        <v>3</v>
      </c>
      <c r="B6" s="47" t="s">
        <v>217</v>
      </c>
      <c r="C6" s="1">
        <v>17735</v>
      </c>
      <c r="D6" s="11" t="str">
        <f t="shared" ref="D6:D39" si="0">IF($B6="N/A","N/A",IF(C6&gt;10,"No",IF(C6&lt;-10,"No","Yes")))</f>
        <v>N/A</v>
      </c>
      <c r="E6" s="1">
        <v>14954</v>
      </c>
      <c r="F6" s="11" t="str">
        <f t="shared" ref="F6:F39" si="1">IF($B6="N/A","N/A",IF(E6&gt;10,"No",IF(E6&lt;-10,"No","Yes")))</f>
        <v>N/A</v>
      </c>
      <c r="G6" s="1">
        <v>14938</v>
      </c>
      <c r="H6" s="11" t="str">
        <f t="shared" ref="H6:H39" si="2">IF($B6="N/A","N/A",IF(G6&gt;10,"No",IF(G6&lt;-10,"No","Yes")))</f>
        <v>N/A</v>
      </c>
      <c r="I6" s="56">
        <v>-15.7</v>
      </c>
      <c r="J6" s="56">
        <v>-0.107</v>
      </c>
      <c r="K6" s="47" t="s">
        <v>732</v>
      </c>
      <c r="L6" s="9" t="str">
        <f t="shared" ref="L6:L39" si="3">IF(J6="Div by 0", "N/A", IF(K6="N/A","N/A", IF(J6&gt;VALUE(MID(K6,1,2)), "No", IF(J6&lt;-1*VALUE(MID(K6,1,2)), "No", "Yes"))))</f>
        <v>Yes</v>
      </c>
    </row>
    <row r="7" spans="1:12" x14ac:dyDescent="0.2">
      <c r="A7" s="16" t="s">
        <v>4</v>
      </c>
      <c r="B7" s="34" t="s">
        <v>217</v>
      </c>
      <c r="C7" s="35">
        <v>13723</v>
      </c>
      <c r="D7" s="43" t="str">
        <f t="shared" si="0"/>
        <v>N/A</v>
      </c>
      <c r="E7" s="35">
        <v>11711</v>
      </c>
      <c r="F7" s="43" t="str">
        <f t="shared" si="1"/>
        <v>N/A</v>
      </c>
      <c r="G7" s="35">
        <v>11073</v>
      </c>
      <c r="H7" s="43" t="str">
        <f t="shared" si="2"/>
        <v>N/A</v>
      </c>
      <c r="I7" s="12">
        <v>-14.7</v>
      </c>
      <c r="J7" s="12">
        <v>-5.45</v>
      </c>
      <c r="K7" s="44" t="s">
        <v>732</v>
      </c>
      <c r="L7" s="9" t="str">
        <f t="shared" si="3"/>
        <v>Yes</v>
      </c>
    </row>
    <row r="8" spans="1:12" x14ac:dyDescent="0.2">
      <c r="A8" s="16" t="s">
        <v>363</v>
      </c>
      <c r="B8" s="34" t="s">
        <v>217</v>
      </c>
      <c r="C8" s="35" t="s">
        <v>217</v>
      </c>
      <c r="D8" s="43" t="str">
        <f>IF($B8="N/A","N/A",IF(C8&gt;10,"No",IF(C8&lt;-10,"No","Yes")))</f>
        <v>N/A</v>
      </c>
      <c r="E8" s="35" t="s">
        <v>217</v>
      </c>
      <c r="F8" s="43" t="str">
        <f t="shared" si="1"/>
        <v>N/A</v>
      </c>
      <c r="G8" s="8">
        <v>74.126389075000006</v>
      </c>
      <c r="H8" s="43" t="str">
        <f t="shared" si="2"/>
        <v>N/A</v>
      </c>
      <c r="I8" s="12" t="s">
        <v>217</v>
      </c>
      <c r="J8" s="12" t="s">
        <v>217</v>
      </c>
      <c r="K8" s="44" t="s">
        <v>732</v>
      </c>
      <c r="L8" s="9" t="str">
        <f t="shared" si="3"/>
        <v>No</v>
      </c>
    </row>
    <row r="9" spans="1:12" x14ac:dyDescent="0.2">
      <c r="A9" s="16" t="s">
        <v>83</v>
      </c>
      <c r="B9" s="34" t="s">
        <v>217</v>
      </c>
      <c r="C9" s="35">
        <v>11524.83</v>
      </c>
      <c r="D9" s="43" t="str">
        <f t="shared" si="0"/>
        <v>N/A</v>
      </c>
      <c r="E9" s="35">
        <v>9910.3700000000008</v>
      </c>
      <c r="F9" s="43" t="str">
        <f t="shared" si="1"/>
        <v>N/A</v>
      </c>
      <c r="G9" s="35">
        <v>9414.19</v>
      </c>
      <c r="H9" s="43" t="str">
        <f t="shared" si="2"/>
        <v>N/A</v>
      </c>
      <c r="I9" s="12">
        <v>-14</v>
      </c>
      <c r="J9" s="12">
        <v>-5.01</v>
      </c>
      <c r="K9" s="44" t="s">
        <v>732</v>
      </c>
      <c r="L9" s="9" t="str">
        <f t="shared" si="3"/>
        <v>Yes</v>
      </c>
    </row>
    <row r="10" spans="1:12" x14ac:dyDescent="0.2">
      <c r="A10" s="16" t="s">
        <v>100</v>
      </c>
      <c r="B10" s="34" t="s">
        <v>217</v>
      </c>
      <c r="C10" s="35">
        <v>217</v>
      </c>
      <c r="D10" s="43" t="str">
        <f t="shared" si="0"/>
        <v>N/A</v>
      </c>
      <c r="E10" s="35">
        <v>161</v>
      </c>
      <c r="F10" s="43" t="str">
        <f t="shared" si="1"/>
        <v>N/A</v>
      </c>
      <c r="G10" s="35">
        <v>117</v>
      </c>
      <c r="H10" s="43" t="str">
        <f t="shared" si="2"/>
        <v>N/A</v>
      </c>
      <c r="I10" s="12">
        <v>-25.8</v>
      </c>
      <c r="J10" s="12">
        <v>-27.3</v>
      </c>
      <c r="K10" s="44" t="s">
        <v>732</v>
      </c>
      <c r="L10" s="9" t="str">
        <f t="shared" si="3"/>
        <v>Yes</v>
      </c>
    </row>
    <row r="11" spans="1:12" x14ac:dyDescent="0.2">
      <c r="A11" s="16" t="s">
        <v>984</v>
      </c>
      <c r="B11" s="34" t="s">
        <v>217</v>
      </c>
      <c r="C11" s="35">
        <v>65</v>
      </c>
      <c r="D11" s="43" t="str">
        <f t="shared" si="0"/>
        <v>N/A</v>
      </c>
      <c r="E11" s="35">
        <v>56</v>
      </c>
      <c r="F11" s="43" t="str">
        <f t="shared" si="1"/>
        <v>N/A</v>
      </c>
      <c r="G11" s="35">
        <v>54</v>
      </c>
      <c r="H11" s="43" t="str">
        <f t="shared" si="2"/>
        <v>N/A</v>
      </c>
      <c r="I11" s="12">
        <v>-13.8</v>
      </c>
      <c r="J11" s="12">
        <v>-3.57</v>
      </c>
      <c r="K11" s="44" t="s">
        <v>732</v>
      </c>
      <c r="L11" s="9" t="str">
        <f t="shared" si="3"/>
        <v>Yes</v>
      </c>
    </row>
    <row r="12" spans="1:12" x14ac:dyDescent="0.2">
      <c r="A12" s="16" t="s">
        <v>985</v>
      </c>
      <c r="B12" s="34" t="s">
        <v>217</v>
      </c>
      <c r="C12" s="35">
        <v>0</v>
      </c>
      <c r="D12" s="43" t="str">
        <f t="shared" si="0"/>
        <v>N/A</v>
      </c>
      <c r="E12" s="35">
        <v>0</v>
      </c>
      <c r="F12" s="43" t="str">
        <f t="shared" si="1"/>
        <v>N/A</v>
      </c>
      <c r="G12" s="35">
        <v>0</v>
      </c>
      <c r="H12" s="43" t="str">
        <f t="shared" si="2"/>
        <v>N/A</v>
      </c>
      <c r="I12" s="12" t="s">
        <v>1743</v>
      </c>
      <c r="J12" s="12" t="s">
        <v>1743</v>
      </c>
      <c r="K12" s="44" t="s">
        <v>732</v>
      </c>
      <c r="L12" s="9" t="str">
        <f t="shared" si="3"/>
        <v>N/A</v>
      </c>
    </row>
    <row r="13" spans="1:12" x14ac:dyDescent="0.2">
      <c r="A13" s="16" t="s">
        <v>986</v>
      </c>
      <c r="B13" s="34" t="s">
        <v>217</v>
      </c>
      <c r="C13" s="35">
        <v>72</v>
      </c>
      <c r="D13" s="43" t="str">
        <f t="shared" si="0"/>
        <v>N/A</v>
      </c>
      <c r="E13" s="35">
        <v>11</v>
      </c>
      <c r="F13" s="43" t="str">
        <f t="shared" si="1"/>
        <v>N/A</v>
      </c>
      <c r="G13" s="35">
        <v>0</v>
      </c>
      <c r="H13" s="43" t="str">
        <f t="shared" si="2"/>
        <v>N/A</v>
      </c>
      <c r="I13" s="12">
        <v>-95.8</v>
      </c>
      <c r="J13" s="12">
        <v>-100</v>
      </c>
      <c r="K13" s="44" t="s">
        <v>732</v>
      </c>
      <c r="L13" s="9" t="str">
        <f t="shared" si="3"/>
        <v>No</v>
      </c>
    </row>
    <row r="14" spans="1:12" x14ac:dyDescent="0.2">
      <c r="A14" s="16" t="s">
        <v>987</v>
      </c>
      <c r="B14" s="34" t="s">
        <v>217</v>
      </c>
      <c r="C14" s="35">
        <v>51</v>
      </c>
      <c r="D14" s="43" t="str">
        <f t="shared" si="0"/>
        <v>N/A</v>
      </c>
      <c r="E14" s="35">
        <v>68</v>
      </c>
      <c r="F14" s="43" t="str">
        <f t="shared" si="1"/>
        <v>N/A</v>
      </c>
      <c r="G14" s="35">
        <v>35</v>
      </c>
      <c r="H14" s="43" t="str">
        <f t="shared" si="2"/>
        <v>N/A</v>
      </c>
      <c r="I14" s="12">
        <v>33.33</v>
      </c>
      <c r="J14" s="12">
        <v>-48.5</v>
      </c>
      <c r="K14" s="44" t="s">
        <v>732</v>
      </c>
      <c r="L14" s="9" t="str">
        <f t="shared" si="3"/>
        <v>No</v>
      </c>
    </row>
    <row r="15" spans="1:12" x14ac:dyDescent="0.2">
      <c r="A15" s="4" t="s">
        <v>988</v>
      </c>
      <c r="B15" s="34" t="s">
        <v>217</v>
      </c>
      <c r="C15" s="35">
        <v>29</v>
      </c>
      <c r="D15" s="43" t="str">
        <f t="shared" si="0"/>
        <v>N/A</v>
      </c>
      <c r="E15" s="35">
        <v>34</v>
      </c>
      <c r="F15" s="43" t="str">
        <f t="shared" si="1"/>
        <v>N/A</v>
      </c>
      <c r="G15" s="35">
        <v>28</v>
      </c>
      <c r="H15" s="43" t="str">
        <f t="shared" si="2"/>
        <v>N/A</v>
      </c>
      <c r="I15" s="12">
        <v>17.239999999999998</v>
      </c>
      <c r="J15" s="12">
        <v>-17.600000000000001</v>
      </c>
      <c r="K15" s="44" t="s">
        <v>732</v>
      </c>
      <c r="L15" s="9" t="str">
        <f t="shared" si="3"/>
        <v>Yes</v>
      </c>
    </row>
    <row r="16" spans="1:12" x14ac:dyDescent="0.2">
      <c r="A16" s="4" t="s">
        <v>102</v>
      </c>
      <c r="B16" s="34" t="s">
        <v>217</v>
      </c>
      <c r="C16" s="35">
        <v>2227</v>
      </c>
      <c r="D16" s="43" t="str">
        <f t="shared" si="0"/>
        <v>N/A</v>
      </c>
      <c r="E16" s="35">
        <v>2171</v>
      </c>
      <c r="F16" s="43" t="str">
        <f t="shared" si="1"/>
        <v>N/A</v>
      </c>
      <c r="G16" s="35">
        <v>2116</v>
      </c>
      <c r="H16" s="43" t="str">
        <f t="shared" si="2"/>
        <v>N/A</v>
      </c>
      <c r="I16" s="12">
        <v>-2.5099999999999998</v>
      </c>
      <c r="J16" s="12">
        <v>-2.5299999999999998</v>
      </c>
      <c r="K16" s="44" t="s">
        <v>732</v>
      </c>
      <c r="L16" s="9" t="str">
        <f t="shared" si="3"/>
        <v>Yes</v>
      </c>
    </row>
    <row r="17" spans="1:12" x14ac:dyDescent="0.2">
      <c r="A17" s="4" t="s">
        <v>989</v>
      </c>
      <c r="B17" s="34" t="s">
        <v>217</v>
      </c>
      <c r="C17" s="35">
        <v>1629</v>
      </c>
      <c r="D17" s="43" t="str">
        <f t="shared" si="0"/>
        <v>N/A</v>
      </c>
      <c r="E17" s="35">
        <v>1572</v>
      </c>
      <c r="F17" s="43" t="str">
        <f t="shared" si="1"/>
        <v>N/A</v>
      </c>
      <c r="G17" s="35">
        <v>1515</v>
      </c>
      <c r="H17" s="43" t="str">
        <f t="shared" si="2"/>
        <v>N/A</v>
      </c>
      <c r="I17" s="12">
        <v>-3.5</v>
      </c>
      <c r="J17" s="12">
        <v>-3.63</v>
      </c>
      <c r="K17" s="44" t="s">
        <v>732</v>
      </c>
      <c r="L17" s="9" t="str">
        <f t="shared" si="3"/>
        <v>Yes</v>
      </c>
    </row>
    <row r="18" spans="1:12" x14ac:dyDescent="0.2">
      <c r="A18" s="4" t="s">
        <v>990</v>
      </c>
      <c r="B18" s="34" t="s">
        <v>217</v>
      </c>
      <c r="C18" s="35">
        <v>0</v>
      </c>
      <c r="D18" s="43" t="str">
        <f t="shared" si="0"/>
        <v>N/A</v>
      </c>
      <c r="E18" s="35">
        <v>0</v>
      </c>
      <c r="F18" s="43" t="str">
        <f t="shared" si="1"/>
        <v>N/A</v>
      </c>
      <c r="G18" s="35">
        <v>0</v>
      </c>
      <c r="H18" s="43" t="str">
        <f t="shared" si="2"/>
        <v>N/A</v>
      </c>
      <c r="I18" s="12" t="s">
        <v>1743</v>
      </c>
      <c r="J18" s="12" t="s">
        <v>1743</v>
      </c>
      <c r="K18" s="44" t="s">
        <v>732</v>
      </c>
      <c r="L18" s="9" t="str">
        <f t="shared" si="3"/>
        <v>N/A</v>
      </c>
    </row>
    <row r="19" spans="1:12" x14ac:dyDescent="0.2">
      <c r="A19" s="4" t="s">
        <v>991</v>
      </c>
      <c r="B19" s="34" t="s">
        <v>217</v>
      </c>
      <c r="C19" s="35">
        <v>101</v>
      </c>
      <c r="D19" s="43" t="str">
        <f t="shared" si="0"/>
        <v>N/A</v>
      </c>
      <c r="E19" s="35">
        <v>78</v>
      </c>
      <c r="F19" s="43" t="str">
        <f t="shared" si="1"/>
        <v>N/A</v>
      </c>
      <c r="G19" s="35">
        <v>81</v>
      </c>
      <c r="H19" s="43" t="str">
        <f t="shared" si="2"/>
        <v>N/A</v>
      </c>
      <c r="I19" s="12">
        <v>-22.8</v>
      </c>
      <c r="J19" s="12">
        <v>3.8460000000000001</v>
      </c>
      <c r="K19" s="44" t="s">
        <v>732</v>
      </c>
      <c r="L19" s="9" t="str">
        <f t="shared" si="3"/>
        <v>Yes</v>
      </c>
    </row>
    <row r="20" spans="1:12" x14ac:dyDescent="0.2">
      <c r="A20" s="4" t="s">
        <v>992</v>
      </c>
      <c r="B20" s="34" t="s">
        <v>217</v>
      </c>
      <c r="C20" s="35">
        <v>497</v>
      </c>
      <c r="D20" s="43" t="str">
        <f t="shared" si="0"/>
        <v>N/A</v>
      </c>
      <c r="E20" s="35">
        <v>521</v>
      </c>
      <c r="F20" s="43" t="str">
        <f t="shared" si="1"/>
        <v>N/A</v>
      </c>
      <c r="G20" s="35">
        <v>520</v>
      </c>
      <c r="H20" s="43" t="str">
        <f t="shared" si="2"/>
        <v>N/A</v>
      </c>
      <c r="I20" s="12">
        <v>4.8289999999999997</v>
      </c>
      <c r="J20" s="12">
        <v>-0.192</v>
      </c>
      <c r="K20" s="44" t="s">
        <v>732</v>
      </c>
      <c r="L20" s="9" t="str">
        <f t="shared" si="3"/>
        <v>Yes</v>
      </c>
    </row>
    <row r="21" spans="1:12" x14ac:dyDescent="0.2">
      <c r="A21" s="2" t="s">
        <v>993</v>
      </c>
      <c r="B21" s="34" t="s">
        <v>217</v>
      </c>
      <c r="C21" s="35">
        <v>0</v>
      </c>
      <c r="D21" s="43" t="str">
        <f t="shared" si="0"/>
        <v>N/A</v>
      </c>
      <c r="E21" s="35">
        <v>0</v>
      </c>
      <c r="F21" s="43" t="str">
        <f t="shared" si="1"/>
        <v>N/A</v>
      </c>
      <c r="G21" s="35">
        <v>0</v>
      </c>
      <c r="H21" s="43" t="str">
        <f t="shared" si="2"/>
        <v>N/A</v>
      </c>
      <c r="I21" s="12" t="s">
        <v>1743</v>
      </c>
      <c r="J21" s="12" t="s">
        <v>1743</v>
      </c>
      <c r="K21" s="44" t="s">
        <v>732</v>
      </c>
      <c r="L21" s="9" t="str">
        <f t="shared" si="3"/>
        <v>N/A</v>
      </c>
    </row>
    <row r="22" spans="1:12" x14ac:dyDescent="0.2">
      <c r="A22" s="2" t="s">
        <v>1727</v>
      </c>
      <c r="B22" s="34" t="s">
        <v>217</v>
      </c>
      <c r="C22" s="35">
        <v>9301</v>
      </c>
      <c r="D22" s="43" t="str">
        <f t="shared" si="0"/>
        <v>N/A</v>
      </c>
      <c r="E22" s="35">
        <v>7681</v>
      </c>
      <c r="F22" s="43" t="str">
        <f t="shared" si="1"/>
        <v>N/A</v>
      </c>
      <c r="G22" s="35">
        <v>7536</v>
      </c>
      <c r="H22" s="43" t="str">
        <f t="shared" si="2"/>
        <v>N/A</v>
      </c>
      <c r="I22" s="12">
        <v>-17.399999999999999</v>
      </c>
      <c r="J22" s="12">
        <v>-1.89</v>
      </c>
      <c r="K22" s="44" t="s">
        <v>732</v>
      </c>
      <c r="L22" s="9" t="str">
        <f t="shared" si="3"/>
        <v>Yes</v>
      </c>
    </row>
    <row r="23" spans="1:12" x14ac:dyDescent="0.2">
      <c r="A23" s="4" t="s">
        <v>994</v>
      </c>
      <c r="B23" s="34" t="s">
        <v>217</v>
      </c>
      <c r="C23" s="35">
        <v>6810</v>
      </c>
      <c r="D23" s="43" t="str">
        <f t="shared" si="0"/>
        <v>N/A</v>
      </c>
      <c r="E23" s="35">
        <v>5633</v>
      </c>
      <c r="F23" s="43" t="str">
        <f t="shared" si="1"/>
        <v>N/A</v>
      </c>
      <c r="G23" s="35">
        <v>5655</v>
      </c>
      <c r="H23" s="43" t="str">
        <f t="shared" si="2"/>
        <v>N/A</v>
      </c>
      <c r="I23" s="12">
        <v>-17.3</v>
      </c>
      <c r="J23" s="12">
        <v>0.3906</v>
      </c>
      <c r="K23" s="44" t="s">
        <v>732</v>
      </c>
      <c r="L23" s="9" t="str">
        <f t="shared" si="3"/>
        <v>Yes</v>
      </c>
    </row>
    <row r="24" spans="1:12" x14ac:dyDescent="0.2">
      <c r="A24" s="4" t="s">
        <v>995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4" t="s">
        <v>996</v>
      </c>
      <c r="B25" s="34" t="s">
        <v>217</v>
      </c>
      <c r="C25" s="35">
        <v>0</v>
      </c>
      <c r="D25" s="43" t="str">
        <f t="shared" si="0"/>
        <v>N/A</v>
      </c>
      <c r="E25" s="35">
        <v>0</v>
      </c>
      <c r="F25" s="43" t="str">
        <f t="shared" si="1"/>
        <v>N/A</v>
      </c>
      <c r="G25" s="35">
        <v>0</v>
      </c>
      <c r="H25" s="43" t="str">
        <f t="shared" si="2"/>
        <v>N/A</v>
      </c>
      <c r="I25" s="12" t="s">
        <v>1743</v>
      </c>
      <c r="J25" s="12" t="s">
        <v>1743</v>
      </c>
      <c r="K25" s="44" t="s">
        <v>732</v>
      </c>
      <c r="L25" s="9" t="str">
        <f t="shared" si="3"/>
        <v>N/A</v>
      </c>
    </row>
    <row r="26" spans="1:12" x14ac:dyDescent="0.2">
      <c r="A26" s="4" t="s">
        <v>997</v>
      </c>
      <c r="B26" s="34" t="s">
        <v>217</v>
      </c>
      <c r="C26" s="35">
        <v>968</v>
      </c>
      <c r="D26" s="43" t="str">
        <f t="shared" si="0"/>
        <v>N/A</v>
      </c>
      <c r="E26" s="35">
        <v>808</v>
      </c>
      <c r="F26" s="43" t="str">
        <f t="shared" si="1"/>
        <v>N/A</v>
      </c>
      <c r="G26" s="35">
        <v>716</v>
      </c>
      <c r="H26" s="43" t="str">
        <f t="shared" si="2"/>
        <v>N/A</v>
      </c>
      <c r="I26" s="12">
        <v>-16.5</v>
      </c>
      <c r="J26" s="12">
        <v>-11.4</v>
      </c>
      <c r="K26" s="44" t="s">
        <v>732</v>
      </c>
      <c r="L26" s="9" t="str">
        <f t="shared" si="3"/>
        <v>Yes</v>
      </c>
    </row>
    <row r="27" spans="1:12" x14ac:dyDescent="0.2">
      <c r="A27" s="4" t="s">
        <v>998</v>
      </c>
      <c r="B27" s="34" t="s">
        <v>217</v>
      </c>
      <c r="C27" s="35">
        <v>1151</v>
      </c>
      <c r="D27" s="43" t="str">
        <f t="shared" si="0"/>
        <v>N/A</v>
      </c>
      <c r="E27" s="35">
        <v>957</v>
      </c>
      <c r="F27" s="43" t="str">
        <f t="shared" si="1"/>
        <v>N/A</v>
      </c>
      <c r="G27" s="35">
        <v>884</v>
      </c>
      <c r="H27" s="43" t="str">
        <f t="shared" si="2"/>
        <v>N/A</v>
      </c>
      <c r="I27" s="12">
        <v>-16.899999999999999</v>
      </c>
      <c r="J27" s="12">
        <v>-7.63</v>
      </c>
      <c r="K27" s="44" t="s">
        <v>732</v>
      </c>
      <c r="L27" s="9" t="str">
        <f t="shared" si="3"/>
        <v>Yes</v>
      </c>
    </row>
    <row r="28" spans="1:12" x14ac:dyDescent="0.2">
      <c r="A28" s="57" t="s">
        <v>999</v>
      </c>
      <c r="B28" s="34" t="s">
        <v>217</v>
      </c>
      <c r="C28" s="35">
        <v>371</v>
      </c>
      <c r="D28" s="43" t="str">
        <f t="shared" si="0"/>
        <v>N/A</v>
      </c>
      <c r="E28" s="35">
        <v>279</v>
      </c>
      <c r="F28" s="43" t="str">
        <f t="shared" si="1"/>
        <v>N/A</v>
      </c>
      <c r="G28" s="35">
        <v>279</v>
      </c>
      <c r="H28" s="43" t="str">
        <f t="shared" si="2"/>
        <v>N/A</v>
      </c>
      <c r="I28" s="12">
        <v>-24.8</v>
      </c>
      <c r="J28" s="12">
        <v>0</v>
      </c>
      <c r="K28" s="44" t="s">
        <v>732</v>
      </c>
      <c r="L28" s="9" t="str">
        <f t="shared" si="3"/>
        <v>Yes</v>
      </c>
    </row>
    <row r="29" spans="1:12" x14ac:dyDescent="0.2">
      <c r="A29" s="57" t="s">
        <v>1000</v>
      </c>
      <c r="B29" s="34" t="s">
        <v>217</v>
      </c>
      <c r="C29" s="35">
        <v>11</v>
      </c>
      <c r="D29" s="43" t="str">
        <f t="shared" si="0"/>
        <v>N/A</v>
      </c>
      <c r="E29" s="35">
        <v>11</v>
      </c>
      <c r="F29" s="43" t="str">
        <f t="shared" si="1"/>
        <v>N/A</v>
      </c>
      <c r="G29" s="35">
        <v>11</v>
      </c>
      <c r="H29" s="43" t="str">
        <f t="shared" si="2"/>
        <v>N/A</v>
      </c>
      <c r="I29" s="12">
        <v>300</v>
      </c>
      <c r="J29" s="12">
        <v>-50</v>
      </c>
      <c r="K29" s="44" t="s">
        <v>732</v>
      </c>
      <c r="L29" s="9" t="str">
        <f t="shared" si="3"/>
        <v>No</v>
      </c>
    </row>
    <row r="30" spans="1:12" x14ac:dyDescent="0.2">
      <c r="A30" s="57" t="s">
        <v>106</v>
      </c>
      <c r="B30" s="34" t="s">
        <v>217</v>
      </c>
      <c r="C30" s="35">
        <v>5990</v>
      </c>
      <c r="D30" s="43" t="str">
        <f t="shared" si="0"/>
        <v>N/A</v>
      </c>
      <c r="E30" s="35">
        <v>4941</v>
      </c>
      <c r="F30" s="43" t="str">
        <f t="shared" si="1"/>
        <v>N/A</v>
      </c>
      <c r="G30" s="35">
        <v>5169</v>
      </c>
      <c r="H30" s="43" t="str">
        <f t="shared" si="2"/>
        <v>N/A</v>
      </c>
      <c r="I30" s="12">
        <v>-17.5</v>
      </c>
      <c r="J30" s="12">
        <v>4.6139999999999999</v>
      </c>
      <c r="K30" s="44" t="s">
        <v>732</v>
      </c>
      <c r="L30" s="9" t="str">
        <f t="shared" si="3"/>
        <v>Yes</v>
      </c>
    </row>
    <row r="31" spans="1:12" x14ac:dyDescent="0.2">
      <c r="A31" s="45" t="s">
        <v>1001</v>
      </c>
      <c r="B31" s="34" t="s">
        <v>217</v>
      </c>
      <c r="C31" s="35">
        <v>2957</v>
      </c>
      <c r="D31" s="43" t="str">
        <f t="shared" si="0"/>
        <v>N/A</v>
      </c>
      <c r="E31" s="35">
        <v>2413</v>
      </c>
      <c r="F31" s="43" t="str">
        <f t="shared" si="1"/>
        <v>N/A</v>
      </c>
      <c r="G31" s="35">
        <v>2489</v>
      </c>
      <c r="H31" s="43" t="str">
        <f t="shared" si="2"/>
        <v>N/A</v>
      </c>
      <c r="I31" s="12">
        <v>-18.399999999999999</v>
      </c>
      <c r="J31" s="12">
        <v>3.15</v>
      </c>
      <c r="K31" s="44" t="s">
        <v>732</v>
      </c>
      <c r="L31" s="9" t="str">
        <f t="shared" si="3"/>
        <v>Yes</v>
      </c>
    </row>
    <row r="32" spans="1:12" x14ac:dyDescent="0.2">
      <c r="A32" s="45" t="s">
        <v>1002</v>
      </c>
      <c r="B32" s="34" t="s">
        <v>217</v>
      </c>
      <c r="C32" s="35">
        <v>0</v>
      </c>
      <c r="D32" s="43" t="str">
        <f t="shared" si="0"/>
        <v>N/A</v>
      </c>
      <c r="E32" s="35">
        <v>0</v>
      </c>
      <c r="F32" s="43" t="str">
        <f t="shared" si="1"/>
        <v>N/A</v>
      </c>
      <c r="G32" s="35">
        <v>0</v>
      </c>
      <c r="H32" s="43" t="str">
        <f t="shared" si="2"/>
        <v>N/A</v>
      </c>
      <c r="I32" s="12" t="s">
        <v>1743</v>
      </c>
      <c r="J32" s="12" t="s">
        <v>1743</v>
      </c>
      <c r="K32" s="44" t="s">
        <v>732</v>
      </c>
      <c r="L32" s="9" t="str">
        <f t="shared" si="3"/>
        <v>N/A</v>
      </c>
    </row>
    <row r="33" spans="1:12" x14ac:dyDescent="0.2">
      <c r="A33" s="45" t="s">
        <v>1003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1004</v>
      </c>
      <c r="B34" s="34" t="s">
        <v>217</v>
      </c>
      <c r="C34" s="35">
        <v>91</v>
      </c>
      <c r="D34" s="43" t="str">
        <f t="shared" si="0"/>
        <v>N/A</v>
      </c>
      <c r="E34" s="35">
        <v>52</v>
      </c>
      <c r="F34" s="43" t="str">
        <f t="shared" si="1"/>
        <v>N/A</v>
      </c>
      <c r="G34" s="35">
        <v>94</v>
      </c>
      <c r="H34" s="43" t="str">
        <f t="shared" si="2"/>
        <v>N/A</v>
      </c>
      <c r="I34" s="12">
        <v>-42.9</v>
      </c>
      <c r="J34" s="12">
        <v>80.77</v>
      </c>
      <c r="K34" s="44" t="s">
        <v>732</v>
      </c>
      <c r="L34" s="9" t="str">
        <f t="shared" si="3"/>
        <v>No</v>
      </c>
    </row>
    <row r="35" spans="1:12" x14ac:dyDescent="0.2">
      <c r="A35" s="45" t="s">
        <v>1005</v>
      </c>
      <c r="B35" s="34" t="s">
        <v>217</v>
      </c>
      <c r="C35" s="35">
        <v>505</v>
      </c>
      <c r="D35" s="43" t="str">
        <f t="shared" si="0"/>
        <v>N/A</v>
      </c>
      <c r="E35" s="35">
        <v>350</v>
      </c>
      <c r="F35" s="43" t="str">
        <f t="shared" si="1"/>
        <v>N/A</v>
      </c>
      <c r="G35" s="35">
        <v>368</v>
      </c>
      <c r="H35" s="43" t="str">
        <f t="shared" si="2"/>
        <v>N/A</v>
      </c>
      <c r="I35" s="12">
        <v>-30.7</v>
      </c>
      <c r="J35" s="12">
        <v>5.1429999999999998</v>
      </c>
      <c r="K35" s="44" t="s">
        <v>732</v>
      </c>
      <c r="L35" s="9" t="str">
        <f t="shared" si="3"/>
        <v>Yes</v>
      </c>
    </row>
    <row r="36" spans="1:12" x14ac:dyDescent="0.2">
      <c r="A36" s="45" t="s">
        <v>1006</v>
      </c>
      <c r="B36" s="34" t="s">
        <v>217</v>
      </c>
      <c r="C36" s="35">
        <v>2437</v>
      </c>
      <c r="D36" s="43" t="str">
        <f t="shared" si="0"/>
        <v>N/A</v>
      </c>
      <c r="E36" s="35">
        <v>2126</v>
      </c>
      <c r="F36" s="43" t="str">
        <f t="shared" si="1"/>
        <v>N/A</v>
      </c>
      <c r="G36" s="35">
        <v>2218</v>
      </c>
      <c r="H36" s="43" t="str">
        <f t="shared" si="2"/>
        <v>N/A</v>
      </c>
      <c r="I36" s="12">
        <v>-12.8</v>
      </c>
      <c r="J36" s="12">
        <v>4.327</v>
      </c>
      <c r="K36" s="44" t="s">
        <v>732</v>
      </c>
      <c r="L36" s="9" t="str">
        <f t="shared" si="3"/>
        <v>Yes</v>
      </c>
    </row>
    <row r="37" spans="1:12" x14ac:dyDescent="0.2">
      <c r="A37" s="45" t="s">
        <v>122</v>
      </c>
      <c r="B37" s="34" t="s">
        <v>217</v>
      </c>
      <c r="C37" s="35">
        <v>189</v>
      </c>
      <c r="D37" s="43" t="str">
        <f t="shared" si="0"/>
        <v>N/A</v>
      </c>
      <c r="E37" s="35">
        <v>117</v>
      </c>
      <c r="F37" s="43" t="str">
        <f t="shared" si="1"/>
        <v>N/A</v>
      </c>
      <c r="G37" s="35">
        <v>83</v>
      </c>
      <c r="H37" s="43" t="str">
        <f t="shared" si="2"/>
        <v>N/A</v>
      </c>
      <c r="I37" s="12">
        <v>-38.1</v>
      </c>
      <c r="J37" s="12">
        <v>-29.1</v>
      </c>
      <c r="K37" s="44" t="s">
        <v>732</v>
      </c>
      <c r="L37" s="9" t="str">
        <f t="shared" si="3"/>
        <v>Yes</v>
      </c>
    </row>
    <row r="38" spans="1:12" x14ac:dyDescent="0.2">
      <c r="A38" s="45" t="s">
        <v>84</v>
      </c>
      <c r="B38" s="34" t="s">
        <v>217</v>
      </c>
      <c r="C38" s="46">
        <v>143725924</v>
      </c>
      <c r="D38" s="43" t="str">
        <f t="shared" si="0"/>
        <v>N/A</v>
      </c>
      <c r="E38" s="46">
        <v>147787587</v>
      </c>
      <c r="F38" s="43" t="str">
        <f t="shared" si="1"/>
        <v>N/A</v>
      </c>
      <c r="G38" s="46">
        <v>135311950</v>
      </c>
      <c r="H38" s="43" t="str">
        <f t="shared" si="2"/>
        <v>N/A</v>
      </c>
      <c r="I38" s="12">
        <v>2.8260000000000001</v>
      </c>
      <c r="J38" s="12">
        <v>-8.44</v>
      </c>
      <c r="K38" s="44" t="s">
        <v>732</v>
      </c>
      <c r="L38" s="9" t="str">
        <f t="shared" si="3"/>
        <v>Yes</v>
      </c>
    </row>
    <row r="39" spans="1:12" x14ac:dyDescent="0.2">
      <c r="A39" s="45" t="s">
        <v>1288</v>
      </c>
      <c r="B39" s="34" t="s">
        <v>217</v>
      </c>
      <c r="C39" s="46">
        <v>8104.0836762999998</v>
      </c>
      <c r="D39" s="43" t="str">
        <f t="shared" si="0"/>
        <v>N/A</v>
      </c>
      <c r="E39" s="46">
        <v>9882.8130935000008</v>
      </c>
      <c r="F39" s="43" t="str">
        <f t="shared" si="1"/>
        <v>N/A</v>
      </c>
      <c r="G39" s="46">
        <v>9058.2373812000005</v>
      </c>
      <c r="H39" s="43" t="str">
        <f t="shared" si="2"/>
        <v>N/A</v>
      </c>
      <c r="I39" s="12">
        <v>21.95</v>
      </c>
      <c r="J39" s="12">
        <v>-8.34</v>
      </c>
      <c r="K39" s="44" t="s">
        <v>732</v>
      </c>
      <c r="L39" s="9" t="str">
        <f t="shared" si="3"/>
        <v>Yes</v>
      </c>
    </row>
    <row r="40" spans="1:12" x14ac:dyDescent="0.2">
      <c r="A40" s="45" t="s">
        <v>1289</v>
      </c>
      <c r="B40" s="34" t="s">
        <v>217</v>
      </c>
      <c r="C40" s="46">
        <v>10473.360344000001</v>
      </c>
      <c r="D40" s="43" t="str">
        <f>IF($B40="N/A","N/A",IF(C40&gt;10,"No",IF(C40&lt;-10,"No","Yes")))</f>
        <v>N/A</v>
      </c>
      <c r="E40" s="46">
        <v>12619.553155</v>
      </c>
      <c r="F40" s="43" t="str">
        <f>IF($B40="N/A","N/A",IF(E40&gt;10,"No",IF(E40&lt;-10,"No","Yes")))</f>
        <v>N/A</v>
      </c>
      <c r="G40" s="46">
        <v>12219.990066</v>
      </c>
      <c r="H40" s="43" t="str">
        <f>IF($B40="N/A","N/A",IF(G40&gt;10,"No",IF(G40&lt;-10,"No","Yes")))</f>
        <v>N/A</v>
      </c>
      <c r="I40" s="12">
        <v>20.49</v>
      </c>
      <c r="J40" s="12">
        <v>-3.17</v>
      </c>
      <c r="K40" s="44" t="s">
        <v>732</v>
      </c>
      <c r="L40" s="9" t="str">
        <f>IF(J40="Div by 0", "N/A", IF(K40="N/A","N/A", IF(J40&gt;VALUE(MID(K40,1,2)), "No", IF(J40&lt;-1*VALUE(MID(K40,1,2)), "No", "Yes"))))</f>
        <v>Yes</v>
      </c>
    </row>
    <row r="41" spans="1:12" x14ac:dyDescent="0.2">
      <c r="A41" s="45" t="s">
        <v>107</v>
      </c>
      <c r="B41" s="34" t="s">
        <v>217</v>
      </c>
      <c r="C41" s="46">
        <v>786554</v>
      </c>
      <c r="D41" s="43" t="str">
        <f t="shared" ref="D41:D44" si="4">IF($B41="N/A","N/A",IF(C41&gt;10,"No",IF(C41&lt;-10,"No","Yes")))</f>
        <v>N/A</v>
      </c>
      <c r="E41" s="46">
        <v>727985</v>
      </c>
      <c r="F41" s="43" t="str">
        <f t="shared" ref="F41:F44" si="5">IF($B41="N/A","N/A",IF(E41&gt;10,"No",IF(E41&lt;-10,"No","Yes")))</f>
        <v>N/A</v>
      </c>
      <c r="G41" s="46">
        <v>746041</v>
      </c>
      <c r="H41" s="43" t="str">
        <f t="shared" ref="H41:H44" si="6">IF($B41="N/A","N/A",IF(G41&gt;10,"No",IF(G41&lt;-10,"No","Yes")))</f>
        <v>N/A</v>
      </c>
      <c r="I41" s="12">
        <v>-7.45</v>
      </c>
      <c r="J41" s="12">
        <v>2.48</v>
      </c>
      <c r="K41" s="44" t="s">
        <v>732</v>
      </c>
      <c r="L41" s="9" t="str">
        <f t="shared" ref="L41:L43" si="7">IF(J41="Div by 0", "N/A", IF(K41="N/A","N/A", IF(J41&gt;VALUE(MID(K41,1,2)), "No", IF(J41&lt;-1*VALUE(MID(K41,1,2)), "No", "Yes"))))</f>
        <v>Yes</v>
      </c>
    </row>
    <row r="42" spans="1:12" x14ac:dyDescent="0.2">
      <c r="A42" s="45" t="s">
        <v>162</v>
      </c>
      <c r="B42" s="47" t="s">
        <v>221</v>
      </c>
      <c r="C42" s="1">
        <v>51</v>
      </c>
      <c r="D42" s="43" t="str">
        <f>IF($B42="N/A","N/A",IF(C42&gt;0,"No",IF(C42&lt;0,"No","Yes")))</f>
        <v>No</v>
      </c>
      <c r="E42" s="1">
        <v>45</v>
      </c>
      <c r="F42" s="43" t="str">
        <f>IF($B42="N/A","N/A",IF(E42&gt;0,"No",IF(E42&lt;0,"No","Yes")))</f>
        <v>No</v>
      </c>
      <c r="G42" s="1">
        <v>48</v>
      </c>
      <c r="H42" s="43" t="str">
        <f>IF($B42="N/A","N/A",IF(G42&gt;0,"No",IF(G42&lt;0,"No","Yes")))</f>
        <v>No</v>
      </c>
      <c r="I42" s="12">
        <v>-11.8</v>
      </c>
      <c r="J42" s="12">
        <v>6.6669999999999998</v>
      </c>
      <c r="K42" s="44" t="s">
        <v>732</v>
      </c>
      <c r="L42" s="9" t="str">
        <f t="shared" si="7"/>
        <v>Yes</v>
      </c>
    </row>
    <row r="43" spans="1:12" x14ac:dyDescent="0.2">
      <c r="A43" s="45" t="s">
        <v>160</v>
      </c>
      <c r="B43" s="34" t="s">
        <v>217</v>
      </c>
      <c r="C43" s="46">
        <v>40946</v>
      </c>
      <c r="D43" s="43" t="str">
        <f t="shared" si="4"/>
        <v>N/A</v>
      </c>
      <c r="E43" s="46">
        <v>40222</v>
      </c>
      <c r="F43" s="43" t="str">
        <f t="shared" si="5"/>
        <v>N/A</v>
      </c>
      <c r="G43" s="46">
        <v>41554</v>
      </c>
      <c r="H43" s="43" t="str">
        <f t="shared" si="6"/>
        <v>N/A</v>
      </c>
      <c r="I43" s="12">
        <v>-1.77</v>
      </c>
      <c r="J43" s="12">
        <v>3.3119999999999998</v>
      </c>
      <c r="K43" s="44" t="s">
        <v>732</v>
      </c>
      <c r="L43" s="9" t="str">
        <f t="shared" si="7"/>
        <v>Yes</v>
      </c>
    </row>
    <row r="44" spans="1:12" x14ac:dyDescent="0.2">
      <c r="A44" s="45" t="s">
        <v>1290</v>
      </c>
      <c r="B44" s="34" t="s">
        <v>217</v>
      </c>
      <c r="C44" s="46">
        <v>802.86274509999998</v>
      </c>
      <c r="D44" s="43" t="str">
        <f t="shared" si="4"/>
        <v>N/A</v>
      </c>
      <c r="E44" s="46">
        <v>893.82222221999996</v>
      </c>
      <c r="F44" s="43" t="str">
        <f t="shared" si="5"/>
        <v>N/A</v>
      </c>
      <c r="G44" s="46">
        <v>865.70833332999996</v>
      </c>
      <c r="H44" s="43" t="str">
        <f t="shared" si="6"/>
        <v>N/A</v>
      </c>
      <c r="I44" s="12">
        <v>11.33</v>
      </c>
      <c r="J44" s="12">
        <v>-3.15</v>
      </c>
      <c r="K44" s="44" t="s">
        <v>732</v>
      </c>
      <c r="L44" s="9" t="str">
        <f>IF(J44="Div by 0", "N/A", IF(OR(J44="N/A",K44="N/A"),"N/A", IF(J44&gt;VALUE(MID(K44,1,2)), "No", IF(J44&lt;-1*VALUE(MID(K44,1,2)), "No", "Yes"))))</f>
        <v>Yes</v>
      </c>
    </row>
    <row r="45" spans="1:12" x14ac:dyDescent="0.2">
      <c r="A45" s="45" t="s">
        <v>1291</v>
      </c>
      <c r="B45" s="34" t="s">
        <v>217</v>
      </c>
      <c r="C45" s="46">
        <v>18109.308755999999</v>
      </c>
      <c r="D45" s="43" t="str">
        <f t="shared" ref="D45:D71" si="8">IF($B45="N/A","N/A",IF(C45&gt;10,"No",IF(C45&lt;-10,"No","Yes")))</f>
        <v>N/A</v>
      </c>
      <c r="E45" s="46">
        <v>19645.465839</v>
      </c>
      <c r="F45" s="43" t="str">
        <f t="shared" ref="F45:F71" si="9">IF($B45="N/A","N/A",IF(E45&gt;10,"No",IF(E45&lt;-10,"No","Yes")))</f>
        <v>N/A</v>
      </c>
      <c r="G45" s="46">
        <v>32395.410255999999</v>
      </c>
      <c r="H45" s="43" t="str">
        <f t="shared" ref="H45:H71" si="10">IF($B45="N/A","N/A",IF(G45&gt;10,"No",IF(G45&lt;-10,"No","Yes")))</f>
        <v>N/A</v>
      </c>
      <c r="I45" s="12">
        <v>8.4830000000000005</v>
      </c>
      <c r="J45" s="12">
        <v>64.900000000000006</v>
      </c>
      <c r="K45" s="44" t="s">
        <v>732</v>
      </c>
      <c r="L45" s="9" t="str">
        <f t="shared" ref="L45:L71" si="11">IF(J45="Div by 0", "N/A", IF(K45="N/A","N/A", IF(J45&gt;VALUE(MID(K45,1,2)), "No", IF(J45&lt;-1*VALUE(MID(K45,1,2)), "No", "Yes"))))</f>
        <v>No</v>
      </c>
    </row>
    <row r="46" spans="1:12" x14ac:dyDescent="0.2">
      <c r="A46" s="45" t="s">
        <v>1292</v>
      </c>
      <c r="B46" s="34" t="s">
        <v>217</v>
      </c>
      <c r="C46" s="46">
        <v>25462.784615</v>
      </c>
      <c r="D46" s="43" t="str">
        <f t="shared" si="8"/>
        <v>N/A</v>
      </c>
      <c r="E46" s="46">
        <v>17943.875</v>
      </c>
      <c r="F46" s="43" t="str">
        <f t="shared" si="9"/>
        <v>N/A</v>
      </c>
      <c r="G46" s="46">
        <v>34152.092593000001</v>
      </c>
      <c r="H46" s="43" t="str">
        <f t="shared" si="10"/>
        <v>N/A</v>
      </c>
      <c r="I46" s="12">
        <v>-29.5</v>
      </c>
      <c r="J46" s="12">
        <v>90.33</v>
      </c>
      <c r="K46" s="44" t="s">
        <v>732</v>
      </c>
      <c r="L46" s="9" t="str">
        <f t="shared" si="11"/>
        <v>No</v>
      </c>
    </row>
    <row r="47" spans="1:12" x14ac:dyDescent="0.2">
      <c r="A47" s="45" t="s">
        <v>1293</v>
      </c>
      <c r="B47" s="34" t="s">
        <v>217</v>
      </c>
      <c r="C47" s="46" t="s">
        <v>1743</v>
      </c>
      <c r="D47" s="43" t="str">
        <f t="shared" si="8"/>
        <v>N/A</v>
      </c>
      <c r="E47" s="46" t="s">
        <v>1743</v>
      </c>
      <c r="F47" s="43" t="str">
        <f t="shared" si="9"/>
        <v>N/A</v>
      </c>
      <c r="G47" s="46" t="s">
        <v>1743</v>
      </c>
      <c r="H47" s="43" t="str">
        <f t="shared" si="10"/>
        <v>N/A</v>
      </c>
      <c r="I47" s="12" t="s">
        <v>1743</v>
      </c>
      <c r="J47" s="12" t="s">
        <v>1743</v>
      </c>
      <c r="K47" s="44" t="s">
        <v>732</v>
      </c>
      <c r="L47" s="9" t="str">
        <f t="shared" si="11"/>
        <v>N/A</v>
      </c>
    </row>
    <row r="48" spans="1:12" x14ac:dyDescent="0.2">
      <c r="A48" s="45" t="s">
        <v>1294</v>
      </c>
      <c r="B48" s="34" t="s">
        <v>217</v>
      </c>
      <c r="C48" s="46">
        <v>586.63888888999998</v>
      </c>
      <c r="D48" s="43" t="str">
        <f t="shared" si="8"/>
        <v>N/A</v>
      </c>
      <c r="E48" s="46">
        <v>229</v>
      </c>
      <c r="F48" s="43" t="str">
        <f t="shared" si="9"/>
        <v>N/A</v>
      </c>
      <c r="G48" s="46" t="s">
        <v>1743</v>
      </c>
      <c r="H48" s="43" t="str">
        <f t="shared" si="10"/>
        <v>N/A</v>
      </c>
      <c r="I48" s="12">
        <v>-61</v>
      </c>
      <c r="J48" s="12" t="s">
        <v>1743</v>
      </c>
      <c r="K48" s="44" t="s">
        <v>732</v>
      </c>
      <c r="L48" s="9" t="str">
        <f t="shared" si="11"/>
        <v>N/A</v>
      </c>
    </row>
    <row r="49" spans="1:12" x14ac:dyDescent="0.2">
      <c r="A49" s="45" t="s">
        <v>1295</v>
      </c>
      <c r="B49" s="34" t="s">
        <v>217</v>
      </c>
      <c r="C49" s="46">
        <v>38103.431372999999</v>
      </c>
      <c r="D49" s="43" t="str">
        <f t="shared" si="8"/>
        <v>N/A</v>
      </c>
      <c r="E49" s="46">
        <v>28157.955881999998</v>
      </c>
      <c r="F49" s="43" t="str">
        <f t="shared" si="9"/>
        <v>N/A</v>
      </c>
      <c r="G49" s="46">
        <v>48238.914285999999</v>
      </c>
      <c r="H49" s="43" t="str">
        <f t="shared" si="10"/>
        <v>N/A</v>
      </c>
      <c r="I49" s="12">
        <v>-26.1</v>
      </c>
      <c r="J49" s="12">
        <v>71.319999999999993</v>
      </c>
      <c r="K49" s="44" t="s">
        <v>732</v>
      </c>
      <c r="L49" s="9" t="str">
        <f t="shared" si="11"/>
        <v>No</v>
      </c>
    </row>
    <row r="50" spans="1:12" x14ac:dyDescent="0.2">
      <c r="A50" s="45" t="s">
        <v>1296</v>
      </c>
      <c r="B50" s="34" t="s">
        <v>217</v>
      </c>
      <c r="C50" s="46">
        <v>9969.8620690000007</v>
      </c>
      <c r="D50" s="43" t="str">
        <f t="shared" si="8"/>
        <v>N/A</v>
      </c>
      <c r="E50" s="46">
        <v>7136.3235293999996</v>
      </c>
      <c r="F50" s="43" t="str">
        <f t="shared" si="9"/>
        <v>N/A</v>
      </c>
      <c r="G50" s="46">
        <v>9203.1428570999997</v>
      </c>
      <c r="H50" s="43" t="str">
        <f t="shared" si="10"/>
        <v>N/A</v>
      </c>
      <c r="I50" s="12">
        <v>-28.4</v>
      </c>
      <c r="J50" s="12">
        <v>28.96</v>
      </c>
      <c r="K50" s="44" t="s">
        <v>732</v>
      </c>
      <c r="L50" s="9" t="str">
        <f t="shared" si="11"/>
        <v>Yes</v>
      </c>
    </row>
    <row r="51" spans="1:12" x14ac:dyDescent="0.2">
      <c r="A51" s="45" t="s">
        <v>1297</v>
      </c>
      <c r="B51" s="34" t="s">
        <v>217</v>
      </c>
      <c r="C51" s="46">
        <v>43079.110911999996</v>
      </c>
      <c r="D51" s="43" t="str">
        <f t="shared" si="8"/>
        <v>N/A</v>
      </c>
      <c r="E51" s="46">
        <v>49387.353754000003</v>
      </c>
      <c r="F51" s="43" t="str">
        <f t="shared" si="9"/>
        <v>N/A</v>
      </c>
      <c r="G51" s="46">
        <v>46958.775520000003</v>
      </c>
      <c r="H51" s="43" t="str">
        <f t="shared" si="10"/>
        <v>N/A</v>
      </c>
      <c r="I51" s="12">
        <v>14.64</v>
      </c>
      <c r="J51" s="12">
        <v>-4.92</v>
      </c>
      <c r="K51" s="44" t="s">
        <v>732</v>
      </c>
      <c r="L51" s="9" t="str">
        <f t="shared" si="11"/>
        <v>Yes</v>
      </c>
    </row>
    <row r="52" spans="1:12" x14ac:dyDescent="0.2">
      <c r="A52" s="45" t="s">
        <v>1298</v>
      </c>
      <c r="B52" s="34" t="s">
        <v>217</v>
      </c>
      <c r="C52" s="46">
        <v>48253.720073999997</v>
      </c>
      <c r="D52" s="43" t="str">
        <f t="shared" si="8"/>
        <v>N/A</v>
      </c>
      <c r="E52" s="46">
        <v>54586.639313</v>
      </c>
      <c r="F52" s="43" t="str">
        <f t="shared" si="9"/>
        <v>N/A</v>
      </c>
      <c r="G52" s="46">
        <v>52486.541254000003</v>
      </c>
      <c r="H52" s="43" t="str">
        <f t="shared" si="10"/>
        <v>N/A</v>
      </c>
      <c r="I52" s="12">
        <v>13.12</v>
      </c>
      <c r="J52" s="12">
        <v>-3.85</v>
      </c>
      <c r="K52" s="44" t="s">
        <v>732</v>
      </c>
      <c r="L52" s="9" t="str">
        <f t="shared" si="11"/>
        <v>Yes</v>
      </c>
    </row>
    <row r="53" spans="1:12" x14ac:dyDescent="0.2">
      <c r="A53" s="45" t="s">
        <v>1299</v>
      </c>
      <c r="B53" s="34" t="s">
        <v>217</v>
      </c>
      <c r="C53" s="46" t="s">
        <v>1743</v>
      </c>
      <c r="D53" s="43" t="str">
        <f t="shared" si="8"/>
        <v>N/A</v>
      </c>
      <c r="E53" s="46" t="s">
        <v>1743</v>
      </c>
      <c r="F53" s="43" t="str">
        <f t="shared" si="9"/>
        <v>N/A</v>
      </c>
      <c r="G53" s="46" t="s">
        <v>1743</v>
      </c>
      <c r="H53" s="43" t="str">
        <f t="shared" si="10"/>
        <v>N/A</v>
      </c>
      <c r="I53" s="12" t="s">
        <v>1743</v>
      </c>
      <c r="J53" s="12" t="s">
        <v>1743</v>
      </c>
      <c r="K53" s="44" t="s">
        <v>732</v>
      </c>
      <c r="L53" s="9" t="str">
        <f t="shared" si="11"/>
        <v>N/A</v>
      </c>
    </row>
    <row r="54" spans="1:12" x14ac:dyDescent="0.2">
      <c r="A54" s="45" t="s">
        <v>1300</v>
      </c>
      <c r="B54" s="34" t="s">
        <v>217</v>
      </c>
      <c r="C54" s="46">
        <v>10540.128713</v>
      </c>
      <c r="D54" s="43" t="str">
        <f t="shared" si="8"/>
        <v>N/A</v>
      </c>
      <c r="E54" s="46">
        <v>17746.205128000001</v>
      </c>
      <c r="F54" s="43" t="str">
        <f t="shared" si="9"/>
        <v>N/A</v>
      </c>
      <c r="G54" s="46">
        <v>17663.493826999998</v>
      </c>
      <c r="H54" s="43" t="str">
        <f t="shared" si="10"/>
        <v>N/A</v>
      </c>
      <c r="I54" s="12">
        <v>68.37</v>
      </c>
      <c r="J54" s="12">
        <v>-0.46600000000000003</v>
      </c>
      <c r="K54" s="44" t="s">
        <v>732</v>
      </c>
      <c r="L54" s="9" t="str">
        <f t="shared" si="11"/>
        <v>Yes</v>
      </c>
    </row>
    <row r="55" spans="1:12" x14ac:dyDescent="0.2">
      <c r="A55" s="45" t="s">
        <v>1301</v>
      </c>
      <c r="B55" s="34" t="s">
        <v>217</v>
      </c>
      <c r="C55" s="46">
        <v>32731.020121000001</v>
      </c>
      <c r="D55" s="43" t="str">
        <f t="shared" si="8"/>
        <v>N/A</v>
      </c>
      <c r="E55" s="46">
        <v>38436.744722000003</v>
      </c>
      <c r="F55" s="43" t="str">
        <f t="shared" si="9"/>
        <v>N/A</v>
      </c>
      <c r="G55" s="46">
        <v>35417.146154000002</v>
      </c>
      <c r="H55" s="43" t="str">
        <f t="shared" si="10"/>
        <v>N/A</v>
      </c>
      <c r="I55" s="12">
        <v>17.43</v>
      </c>
      <c r="J55" s="12">
        <v>-7.86</v>
      </c>
      <c r="K55" s="44" t="s">
        <v>732</v>
      </c>
      <c r="L55" s="9" t="str">
        <f t="shared" si="11"/>
        <v>Yes</v>
      </c>
    </row>
    <row r="56" spans="1:12" x14ac:dyDescent="0.2">
      <c r="A56" s="45" t="s">
        <v>1302</v>
      </c>
      <c r="B56" s="34" t="s">
        <v>217</v>
      </c>
      <c r="C56" s="46" t="s">
        <v>1743</v>
      </c>
      <c r="D56" s="43" t="str">
        <f t="shared" si="8"/>
        <v>N/A</v>
      </c>
      <c r="E56" s="46" t="s">
        <v>1743</v>
      </c>
      <c r="F56" s="43" t="str">
        <f t="shared" si="9"/>
        <v>N/A</v>
      </c>
      <c r="G56" s="46" t="s">
        <v>1743</v>
      </c>
      <c r="H56" s="43" t="str">
        <f t="shared" si="10"/>
        <v>N/A</v>
      </c>
      <c r="I56" s="12" t="s">
        <v>1743</v>
      </c>
      <c r="J56" s="12" t="s">
        <v>1743</v>
      </c>
      <c r="K56" s="44" t="s">
        <v>732</v>
      </c>
      <c r="L56" s="9" t="str">
        <f t="shared" si="11"/>
        <v>N/A</v>
      </c>
    </row>
    <row r="57" spans="1:12" x14ac:dyDescent="0.2">
      <c r="A57" s="45" t="s">
        <v>1303</v>
      </c>
      <c r="B57" s="34" t="s">
        <v>217</v>
      </c>
      <c r="C57" s="46">
        <v>2041.5595097</v>
      </c>
      <c r="D57" s="43" t="str">
        <f t="shared" si="8"/>
        <v>N/A</v>
      </c>
      <c r="E57" s="46">
        <v>1972.1219893</v>
      </c>
      <c r="F57" s="43" t="str">
        <f t="shared" si="9"/>
        <v>N/A</v>
      </c>
      <c r="G57" s="46">
        <v>1737.1878981</v>
      </c>
      <c r="H57" s="43" t="str">
        <f t="shared" si="10"/>
        <v>N/A</v>
      </c>
      <c r="I57" s="12">
        <v>-3.4</v>
      </c>
      <c r="J57" s="12">
        <v>-11.9</v>
      </c>
      <c r="K57" s="44" t="s">
        <v>732</v>
      </c>
      <c r="L57" s="9" t="str">
        <f t="shared" si="11"/>
        <v>Yes</v>
      </c>
    </row>
    <row r="58" spans="1:12" x14ac:dyDescent="0.2">
      <c r="A58" s="45" t="s">
        <v>1304</v>
      </c>
      <c r="B58" s="34" t="s">
        <v>217</v>
      </c>
      <c r="C58" s="46">
        <v>1786.0174743</v>
      </c>
      <c r="D58" s="43" t="str">
        <f t="shared" si="8"/>
        <v>N/A</v>
      </c>
      <c r="E58" s="46">
        <v>1722.0811291</v>
      </c>
      <c r="F58" s="43" t="str">
        <f t="shared" si="9"/>
        <v>N/A</v>
      </c>
      <c r="G58" s="46">
        <v>1567.1273209999999</v>
      </c>
      <c r="H58" s="43" t="str">
        <f t="shared" si="10"/>
        <v>N/A</v>
      </c>
      <c r="I58" s="12">
        <v>-3.58</v>
      </c>
      <c r="J58" s="12">
        <v>-9</v>
      </c>
      <c r="K58" s="44" t="s">
        <v>732</v>
      </c>
      <c r="L58" s="9" t="str">
        <f t="shared" si="11"/>
        <v>Yes</v>
      </c>
    </row>
    <row r="59" spans="1:12" x14ac:dyDescent="0.2">
      <c r="A59" s="45" t="s">
        <v>1305</v>
      </c>
      <c r="B59" s="34" t="s">
        <v>217</v>
      </c>
      <c r="C59" s="46" t="s">
        <v>1743</v>
      </c>
      <c r="D59" s="43" t="str">
        <f t="shared" si="8"/>
        <v>N/A</v>
      </c>
      <c r="E59" s="46" t="s">
        <v>1743</v>
      </c>
      <c r="F59" s="43" t="str">
        <f t="shared" si="9"/>
        <v>N/A</v>
      </c>
      <c r="G59" s="46" t="s">
        <v>1743</v>
      </c>
      <c r="H59" s="43" t="str">
        <f t="shared" si="10"/>
        <v>N/A</v>
      </c>
      <c r="I59" s="12" t="s">
        <v>1743</v>
      </c>
      <c r="J59" s="12" t="s">
        <v>1743</v>
      </c>
      <c r="K59" s="44" t="s">
        <v>732</v>
      </c>
      <c r="L59" s="9" t="str">
        <f t="shared" si="11"/>
        <v>N/A</v>
      </c>
    </row>
    <row r="60" spans="1:12" x14ac:dyDescent="0.2">
      <c r="A60" s="45" t="s">
        <v>1306</v>
      </c>
      <c r="B60" s="34" t="s">
        <v>217</v>
      </c>
      <c r="C60" s="46" t="s">
        <v>1743</v>
      </c>
      <c r="D60" s="43" t="str">
        <f t="shared" si="8"/>
        <v>N/A</v>
      </c>
      <c r="E60" s="46" t="s">
        <v>1743</v>
      </c>
      <c r="F60" s="43" t="str">
        <f t="shared" si="9"/>
        <v>N/A</v>
      </c>
      <c r="G60" s="46" t="s">
        <v>1743</v>
      </c>
      <c r="H60" s="43" t="str">
        <f t="shared" si="10"/>
        <v>N/A</v>
      </c>
      <c r="I60" s="12" t="s">
        <v>1743</v>
      </c>
      <c r="J60" s="12" t="s">
        <v>1743</v>
      </c>
      <c r="K60" s="44" t="s">
        <v>732</v>
      </c>
      <c r="L60" s="9" t="str">
        <f t="shared" si="11"/>
        <v>N/A</v>
      </c>
    </row>
    <row r="61" spans="1:12" x14ac:dyDescent="0.2">
      <c r="A61" s="3" t="s">
        <v>1307</v>
      </c>
      <c r="B61" s="34" t="s">
        <v>217</v>
      </c>
      <c r="C61" s="46">
        <v>1701.9886363999999</v>
      </c>
      <c r="D61" s="43" t="str">
        <f t="shared" si="8"/>
        <v>N/A</v>
      </c>
      <c r="E61" s="46">
        <v>1663.3663366000001</v>
      </c>
      <c r="F61" s="43" t="str">
        <f t="shared" si="9"/>
        <v>N/A</v>
      </c>
      <c r="G61" s="46">
        <v>1199.2527932999999</v>
      </c>
      <c r="H61" s="43" t="str">
        <f t="shared" si="10"/>
        <v>N/A</v>
      </c>
      <c r="I61" s="12">
        <v>-2.27</v>
      </c>
      <c r="J61" s="12">
        <v>-27.9</v>
      </c>
      <c r="K61" s="44" t="s">
        <v>732</v>
      </c>
      <c r="L61" s="9" t="str">
        <f t="shared" si="11"/>
        <v>Yes</v>
      </c>
    </row>
    <row r="62" spans="1:12" x14ac:dyDescent="0.2">
      <c r="A62" s="3" t="s">
        <v>1308</v>
      </c>
      <c r="B62" s="34" t="s">
        <v>217</v>
      </c>
      <c r="C62" s="46">
        <v>1426.6055604000001</v>
      </c>
      <c r="D62" s="43" t="str">
        <f t="shared" si="8"/>
        <v>N/A</v>
      </c>
      <c r="E62" s="46">
        <v>1579.8119122000001</v>
      </c>
      <c r="F62" s="43" t="str">
        <f t="shared" si="9"/>
        <v>N/A</v>
      </c>
      <c r="G62" s="46">
        <v>1406.4015836999999</v>
      </c>
      <c r="H62" s="43" t="str">
        <f t="shared" si="10"/>
        <v>N/A</v>
      </c>
      <c r="I62" s="12">
        <v>10.74</v>
      </c>
      <c r="J62" s="12">
        <v>-11</v>
      </c>
      <c r="K62" s="44" t="s">
        <v>732</v>
      </c>
      <c r="L62" s="9" t="str">
        <f t="shared" si="11"/>
        <v>Yes</v>
      </c>
    </row>
    <row r="63" spans="1:12" x14ac:dyDescent="0.2">
      <c r="A63" s="3" t="s">
        <v>1309</v>
      </c>
      <c r="B63" s="34" t="s">
        <v>217</v>
      </c>
      <c r="C63" s="46">
        <v>9531.5849056999996</v>
      </c>
      <c r="D63" s="43" t="str">
        <f t="shared" si="8"/>
        <v>N/A</v>
      </c>
      <c r="E63" s="46">
        <v>9266.7598565999997</v>
      </c>
      <c r="F63" s="43" t="str">
        <f t="shared" si="9"/>
        <v>N/A</v>
      </c>
      <c r="G63" s="46">
        <v>7622.3297491000003</v>
      </c>
      <c r="H63" s="43" t="str">
        <f t="shared" si="10"/>
        <v>N/A</v>
      </c>
      <c r="I63" s="12">
        <v>-2.78</v>
      </c>
      <c r="J63" s="12">
        <v>-17.7</v>
      </c>
      <c r="K63" s="44" t="s">
        <v>732</v>
      </c>
      <c r="L63" s="9" t="str">
        <f t="shared" si="11"/>
        <v>Yes</v>
      </c>
    </row>
    <row r="64" spans="1:12" x14ac:dyDescent="0.2">
      <c r="A64" s="3" t="s">
        <v>1310</v>
      </c>
      <c r="B64" s="34" t="s">
        <v>217</v>
      </c>
      <c r="C64" s="46">
        <v>0</v>
      </c>
      <c r="D64" s="43" t="str">
        <f t="shared" si="8"/>
        <v>N/A</v>
      </c>
      <c r="E64" s="46">
        <v>1520</v>
      </c>
      <c r="F64" s="43" t="str">
        <f t="shared" si="9"/>
        <v>N/A</v>
      </c>
      <c r="G64" s="46">
        <v>394.5</v>
      </c>
      <c r="H64" s="43" t="str">
        <f t="shared" si="10"/>
        <v>N/A</v>
      </c>
      <c r="I64" s="12" t="s">
        <v>1743</v>
      </c>
      <c r="J64" s="12">
        <v>-74</v>
      </c>
      <c r="K64" s="44" t="s">
        <v>732</v>
      </c>
      <c r="L64" s="9" t="str">
        <f t="shared" si="11"/>
        <v>No</v>
      </c>
    </row>
    <row r="65" spans="1:12" x14ac:dyDescent="0.2">
      <c r="A65" s="3" t="s">
        <v>1311</v>
      </c>
      <c r="B65" s="34" t="s">
        <v>217</v>
      </c>
      <c r="C65" s="46">
        <v>4151.9998330999997</v>
      </c>
      <c r="D65" s="43" t="str">
        <f t="shared" si="8"/>
        <v>N/A</v>
      </c>
      <c r="E65" s="46">
        <v>4504.523983</v>
      </c>
      <c r="F65" s="43" t="str">
        <f t="shared" si="9"/>
        <v>N/A</v>
      </c>
      <c r="G65" s="46">
        <v>3688.4252273000002</v>
      </c>
      <c r="H65" s="43" t="str">
        <f t="shared" si="10"/>
        <v>N/A</v>
      </c>
      <c r="I65" s="12">
        <v>8.49</v>
      </c>
      <c r="J65" s="12">
        <v>-18.100000000000001</v>
      </c>
      <c r="K65" s="44" t="s">
        <v>732</v>
      </c>
      <c r="L65" s="9" t="str">
        <f t="shared" si="11"/>
        <v>Yes</v>
      </c>
    </row>
    <row r="66" spans="1:12" x14ac:dyDescent="0.2">
      <c r="A66" s="3" t="s">
        <v>1312</v>
      </c>
      <c r="B66" s="34" t="s">
        <v>217</v>
      </c>
      <c r="C66" s="46">
        <v>2862.9871490999999</v>
      </c>
      <c r="D66" s="43" t="str">
        <f t="shared" si="8"/>
        <v>N/A</v>
      </c>
      <c r="E66" s="46">
        <v>2640.3559884000001</v>
      </c>
      <c r="F66" s="43" t="str">
        <f t="shared" si="9"/>
        <v>N/A</v>
      </c>
      <c r="G66" s="46">
        <v>2306.4817195999999</v>
      </c>
      <c r="H66" s="43" t="str">
        <f t="shared" si="10"/>
        <v>N/A</v>
      </c>
      <c r="I66" s="12">
        <v>-7.78</v>
      </c>
      <c r="J66" s="12">
        <v>-12.6</v>
      </c>
      <c r="K66" s="44" t="s">
        <v>732</v>
      </c>
      <c r="L66" s="9" t="str">
        <f t="shared" si="11"/>
        <v>Yes</v>
      </c>
    </row>
    <row r="67" spans="1:12" x14ac:dyDescent="0.2">
      <c r="A67" s="3" t="s">
        <v>1313</v>
      </c>
      <c r="B67" s="34" t="s">
        <v>217</v>
      </c>
      <c r="C67" s="46" t="s">
        <v>1743</v>
      </c>
      <c r="D67" s="43" t="str">
        <f t="shared" si="8"/>
        <v>N/A</v>
      </c>
      <c r="E67" s="46" t="s">
        <v>1743</v>
      </c>
      <c r="F67" s="43" t="str">
        <f t="shared" si="9"/>
        <v>N/A</v>
      </c>
      <c r="G67" s="46" t="s">
        <v>1743</v>
      </c>
      <c r="H67" s="43" t="str">
        <f t="shared" si="10"/>
        <v>N/A</v>
      </c>
      <c r="I67" s="12" t="s">
        <v>1743</v>
      </c>
      <c r="J67" s="12" t="s">
        <v>1743</v>
      </c>
      <c r="K67" s="44" t="s">
        <v>732</v>
      </c>
      <c r="L67" s="9" t="str">
        <f t="shared" si="11"/>
        <v>N/A</v>
      </c>
    </row>
    <row r="68" spans="1:12" x14ac:dyDescent="0.2">
      <c r="A68" s="2" t="s">
        <v>1314</v>
      </c>
      <c r="B68" s="34" t="s">
        <v>217</v>
      </c>
      <c r="C68" s="46" t="s">
        <v>1743</v>
      </c>
      <c r="D68" s="43" t="str">
        <f t="shared" si="8"/>
        <v>N/A</v>
      </c>
      <c r="E68" s="46" t="s">
        <v>1743</v>
      </c>
      <c r="F68" s="43" t="str">
        <f t="shared" si="9"/>
        <v>N/A</v>
      </c>
      <c r="G68" s="46" t="s">
        <v>1743</v>
      </c>
      <c r="H68" s="43" t="str">
        <f t="shared" si="10"/>
        <v>N/A</v>
      </c>
      <c r="I68" s="12" t="s">
        <v>1743</v>
      </c>
      <c r="J68" s="12" t="s">
        <v>1743</v>
      </c>
      <c r="K68" s="44" t="s">
        <v>732</v>
      </c>
      <c r="L68" s="9" t="str">
        <f t="shared" si="11"/>
        <v>N/A</v>
      </c>
    </row>
    <row r="69" spans="1:12" x14ac:dyDescent="0.2">
      <c r="A69" s="2" t="s">
        <v>1315</v>
      </c>
      <c r="B69" s="34" t="s">
        <v>217</v>
      </c>
      <c r="C69" s="46">
        <v>1739.3846154</v>
      </c>
      <c r="D69" s="43" t="str">
        <f t="shared" si="8"/>
        <v>N/A</v>
      </c>
      <c r="E69" s="46">
        <v>888.13461538000001</v>
      </c>
      <c r="F69" s="43" t="str">
        <f t="shared" si="9"/>
        <v>N/A</v>
      </c>
      <c r="G69" s="46">
        <v>741.24468085000001</v>
      </c>
      <c r="H69" s="43" t="str">
        <f t="shared" si="10"/>
        <v>N/A</v>
      </c>
      <c r="I69" s="12">
        <v>-48.9</v>
      </c>
      <c r="J69" s="12">
        <v>-16.5</v>
      </c>
      <c r="K69" s="44" t="s">
        <v>732</v>
      </c>
      <c r="L69" s="9" t="str">
        <f t="shared" si="11"/>
        <v>Yes</v>
      </c>
    </row>
    <row r="70" spans="1:12" x14ac:dyDescent="0.2">
      <c r="A70" s="45" t="s">
        <v>1316</v>
      </c>
      <c r="B70" s="34" t="s">
        <v>217</v>
      </c>
      <c r="C70" s="46">
        <v>2100.0336634</v>
      </c>
      <c r="D70" s="43" t="str">
        <f t="shared" si="8"/>
        <v>N/A</v>
      </c>
      <c r="E70" s="46">
        <v>2381.9628570999998</v>
      </c>
      <c r="F70" s="43" t="str">
        <f t="shared" si="9"/>
        <v>N/A</v>
      </c>
      <c r="G70" s="46">
        <v>1951.4646739</v>
      </c>
      <c r="H70" s="43" t="str">
        <f t="shared" si="10"/>
        <v>N/A</v>
      </c>
      <c r="I70" s="12">
        <v>13.42</v>
      </c>
      <c r="J70" s="12">
        <v>-18.100000000000001</v>
      </c>
      <c r="K70" s="44" t="s">
        <v>732</v>
      </c>
      <c r="L70" s="9" t="str">
        <f t="shared" si="11"/>
        <v>Yes</v>
      </c>
    </row>
    <row r="71" spans="1:12" x14ac:dyDescent="0.2">
      <c r="A71" s="45" t="s">
        <v>1317</v>
      </c>
      <c r="B71" s="34" t="s">
        <v>217</v>
      </c>
      <c r="C71" s="46">
        <v>6231.3602790000004</v>
      </c>
      <c r="D71" s="43" t="str">
        <f t="shared" si="8"/>
        <v>N/A</v>
      </c>
      <c r="E71" s="46">
        <v>7058.2333019999996</v>
      </c>
      <c r="F71" s="43" t="str">
        <f t="shared" si="9"/>
        <v>N/A</v>
      </c>
      <c r="G71" s="46">
        <v>5652.3088367999999</v>
      </c>
      <c r="H71" s="43" t="str">
        <f t="shared" si="10"/>
        <v>N/A</v>
      </c>
      <c r="I71" s="12">
        <v>13.27</v>
      </c>
      <c r="J71" s="12">
        <v>-19.899999999999999</v>
      </c>
      <c r="K71" s="44" t="s">
        <v>732</v>
      </c>
      <c r="L71" s="9" t="str">
        <f t="shared" si="11"/>
        <v>Yes</v>
      </c>
    </row>
    <row r="72" spans="1:12" x14ac:dyDescent="0.2">
      <c r="A72" s="45" t="s">
        <v>1625</v>
      </c>
      <c r="B72" s="34" t="s">
        <v>217</v>
      </c>
      <c r="C72" s="46">
        <v>25484141</v>
      </c>
      <c r="D72" s="43" t="str">
        <f t="shared" ref="D72:D135" si="12">IF($B72="N/A","N/A",IF(C72&gt;10,"No",IF(C72&lt;-10,"No","Yes")))</f>
        <v>N/A</v>
      </c>
      <c r="E72" s="46">
        <v>25804487</v>
      </c>
      <c r="F72" s="43" t="str">
        <f t="shared" ref="F72:F135" si="13">IF($B72="N/A","N/A",IF(E72&gt;10,"No",IF(E72&lt;-10,"No","Yes")))</f>
        <v>N/A</v>
      </c>
      <c r="G72" s="46">
        <v>21272450</v>
      </c>
      <c r="H72" s="43" t="str">
        <f t="shared" ref="H72:H135" si="14">IF($B72="N/A","N/A",IF(G72&gt;10,"No",IF(G72&lt;-10,"No","Yes")))</f>
        <v>N/A</v>
      </c>
      <c r="I72" s="12">
        <v>1.2569999999999999</v>
      </c>
      <c r="J72" s="12">
        <v>-17.600000000000001</v>
      </c>
      <c r="K72" s="44" t="s">
        <v>732</v>
      </c>
      <c r="L72" s="9" t="str">
        <f t="shared" ref="L72:L132" si="15">IF(J72="Div by 0", "N/A", IF(K72="N/A","N/A", IF(J72&gt;VALUE(MID(K72,1,2)), "No", IF(J72&lt;-1*VALUE(MID(K72,1,2)), "No", "Yes"))))</f>
        <v>Yes</v>
      </c>
    </row>
    <row r="73" spans="1:12" x14ac:dyDescent="0.2">
      <c r="A73" s="45" t="s">
        <v>1626</v>
      </c>
      <c r="B73" s="34" t="s">
        <v>217</v>
      </c>
      <c r="C73" s="35">
        <v>2032</v>
      </c>
      <c r="D73" s="43" t="str">
        <f t="shared" si="12"/>
        <v>N/A</v>
      </c>
      <c r="E73" s="35">
        <v>1512</v>
      </c>
      <c r="F73" s="43" t="str">
        <f t="shared" si="13"/>
        <v>N/A</v>
      </c>
      <c r="G73" s="35">
        <v>1392</v>
      </c>
      <c r="H73" s="43" t="str">
        <f t="shared" si="14"/>
        <v>N/A</v>
      </c>
      <c r="I73" s="12">
        <v>-25.6</v>
      </c>
      <c r="J73" s="12">
        <v>-7.94</v>
      </c>
      <c r="K73" s="44" t="s">
        <v>732</v>
      </c>
      <c r="L73" s="9" t="str">
        <f t="shared" si="15"/>
        <v>Yes</v>
      </c>
    </row>
    <row r="74" spans="1:12" x14ac:dyDescent="0.2">
      <c r="A74" s="45" t="s">
        <v>1318</v>
      </c>
      <c r="B74" s="34" t="s">
        <v>217</v>
      </c>
      <c r="C74" s="46">
        <v>12541.407972000001</v>
      </c>
      <c r="D74" s="43" t="str">
        <f t="shared" si="12"/>
        <v>N/A</v>
      </c>
      <c r="E74" s="46">
        <v>17066.459655999999</v>
      </c>
      <c r="F74" s="43" t="str">
        <f t="shared" si="13"/>
        <v>N/A</v>
      </c>
      <c r="G74" s="46">
        <v>15281.932471</v>
      </c>
      <c r="H74" s="43" t="str">
        <f t="shared" si="14"/>
        <v>N/A</v>
      </c>
      <c r="I74" s="12">
        <v>36.08</v>
      </c>
      <c r="J74" s="12">
        <v>-10.5</v>
      </c>
      <c r="K74" s="44" t="s">
        <v>732</v>
      </c>
      <c r="L74" s="9" t="str">
        <f t="shared" si="15"/>
        <v>Yes</v>
      </c>
    </row>
    <row r="75" spans="1:12" ht="25.5" x14ac:dyDescent="0.2">
      <c r="A75" s="45" t="s">
        <v>1319</v>
      </c>
      <c r="B75" s="34" t="s">
        <v>217</v>
      </c>
      <c r="C75" s="35">
        <v>7.1190944882</v>
      </c>
      <c r="D75" s="43" t="str">
        <f t="shared" si="12"/>
        <v>N/A</v>
      </c>
      <c r="E75" s="35">
        <v>8.5317460316999991</v>
      </c>
      <c r="F75" s="43" t="str">
        <f t="shared" si="13"/>
        <v>N/A</v>
      </c>
      <c r="G75" s="35">
        <v>8.7521551724000002</v>
      </c>
      <c r="H75" s="43" t="str">
        <f t="shared" si="14"/>
        <v>N/A</v>
      </c>
      <c r="I75" s="12">
        <v>19.84</v>
      </c>
      <c r="J75" s="12">
        <v>2.5830000000000002</v>
      </c>
      <c r="K75" s="44" t="s">
        <v>732</v>
      </c>
      <c r="L75" s="9" t="str">
        <f t="shared" si="15"/>
        <v>Yes</v>
      </c>
    </row>
    <row r="76" spans="1:12" ht="25.5" x14ac:dyDescent="0.2">
      <c r="A76" s="45" t="s">
        <v>548</v>
      </c>
      <c r="B76" s="34" t="s">
        <v>217</v>
      </c>
      <c r="C76" s="46">
        <v>629200</v>
      </c>
      <c r="D76" s="43" t="str">
        <f t="shared" si="12"/>
        <v>N/A</v>
      </c>
      <c r="E76" s="46">
        <v>551604</v>
      </c>
      <c r="F76" s="43" t="str">
        <f t="shared" si="13"/>
        <v>N/A</v>
      </c>
      <c r="G76" s="46">
        <v>563370</v>
      </c>
      <c r="H76" s="43" t="str">
        <f t="shared" si="14"/>
        <v>N/A</v>
      </c>
      <c r="I76" s="12">
        <v>-12.3</v>
      </c>
      <c r="J76" s="12">
        <v>2.133</v>
      </c>
      <c r="K76" s="44" t="s">
        <v>732</v>
      </c>
      <c r="L76" s="9" t="str">
        <f t="shared" si="15"/>
        <v>Yes</v>
      </c>
    </row>
    <row r="77" spans="1:12" x14ac:dyDescent="0.2">
      <c r="A77" s="45" t="s">
        <v>549</v>
      </c>
      <c r="B77" s="34" t="s">
        <v>217</v>
      </c>
      <c r="C77" s="35">
        <v>143</v>
      </c>
      <c r="D77" s="43" t="str">
        <f t="shared" si="12"/>
        <v>N/A</v>
      </c>
      <c r="E77" s="35">
        <v>124</v>
      </c>
      <c r="F77" s="43" t="str">
        <f t="shared" si="13"/>
        <v>N/A</v>
      </c>
      <c r="G77" s="35">
        <v>129</v>
      </c>
      <c r="H77" s="43" t="str">
        <f t="shared" si="14"/>
        <v>N/A</v>
      </c>
      <c r="I77" s="12">
        <v>-13.3</v>
      </c>
      <c r="J77" s="12">
        <v>4.032</v>
      </c>
      <c r="K77" s="44" t="s">
        <v>732</v>
      </c>
      <c r="L77" s="9" t="str">
        <f t="shared" si="15"/>
        <v>Yes</v>
      </c>
    </row>
    <row r="78" spans="1:12" x14ac:dyDescent="0.2">
      <c r="A78" s="45" t="s">
        <v>1320</v>
      </c>
      <c r="B78" s="34" t="s">
        <v>217</v>
      </c>
      <c r="C78" s="46">
        <v>4400</v>
      </c>
      <c r="D78" s="43" t="str">
        <f t="shared" si="12"/>
        <v>N/A</v>
      </c>
      <c r="E78" s="46">
        <v>4448.4193548000003</v>
      </c>
      <c r="F78" s="43" t="str">
        <f t="shared" si="13"/>
        <v>N/A</v>
      </c>
      <c r="G78" s="46">
        <v>4367.2093022999998</v>
      </c>
      <c r="H78" s="43" t="str">
        <f t="shared" si="14"/>
        <v>N/A</v>
      </c>
      <c r="I78" s="12">
        <v>1.1000000000000001</v>
      </c>
      <c r="J78" s="12">
        <v>-1.83</v>
      </c>
      <c r="K78" s="44" t="s">
        <v>732</v>
      </c>
      <c r="L78" s="9" t="str">
        <f t="shared" si="15"/>
        <v>Yes</v>
      </c>
    </row>
    <row r="79" spans="1:12" ht="25.5" x14ac:dyDescent="0.2">
      <c r="A79" s="45" t="s">
        <v>550</v>
      </c>
      <c r="B79" s="34" t="s">
        <v>217</v>
      </c>
      <c r="C79" s="46">
        <v>487431</v>
      </c>
      <c r="D79" s="43" t="str">
        <f t="shared" si="12"/>
        <v>N/A</v>
      </c>
      <c r="E79" s="46">
        <v>883828</v>
      </c>
      <c r="F79" s="43" t="str">
        <f t="shared" si="13"/>
        <v>N/A</v>
      </c>
      <c r="G79" s="46">
        <v>251536</v>
      </c>
      <c r="H79" s="43" t="str">
        <f t="shared" si="14"/>
        <v>N/A</v>
      </c>
      <c r="I79" s="12">
        <v>81.319999999999993</v>
      </c>
      <c r="J79" s="12">
        <v>-71.5</v>
      </c>
      <c r="K79" s="44" t="s">
        <v>732</v>
      </c>
      <c r="L79" s="9" t="str">
        <f t="shared" si="15"/>
        <v>No</v>
      </c>
    </row>
    <row r="80" spans="1:12" x14ac:dyDescent="0.2">
      <c r="A80" s="45" t="s">
        <v>551</v>
      </c>
      <c r="B80" s="34" t="s">
        <v>217</v>
      </c>
      <c r="C80" s="35">
        <v>12</v>
      </c>
      <c r="D80" s="43" t="str">
        <f t="shared" si="12"/>
        <v>N/A</v>
      </c>
      <c r="E80" s="35">
        <v>20</v>
      </c>
      <c r="F80" s="43" t="str">
        <f t="shared" si="13"/>
        <v>N/A</v>
      </c>
      <c r="G80" s="35">
        <v>14</v>
      </c>
      <c r="H80" s="43" t="str">
        <f t="shared" si="14"/>
        <v>N/A</v>
      </c>
      <c r="I80" s="12">
        <v>66.67</v>
      </c>
      <c r="J80" s="12">
        <v>-30</v>
      </c>
      <c r="K80" s="44" t="s">
        <v>732</v>
      </c>
      <c r="L80" s="9" t="str">
        <f t="shared" si="15"/>
        <v>Yes</v>
      </c>
    </row>
    <row r="81" spans="1:12" ht="25.5" x14ac:dyDescent="0.2">
      <c r="A81" s="45" t="s">
        <v>1321</v>
      </c>
      <c r="B81" s="34" t="s">
        <v>217</v>
      </c>
      <c r="C81" s="46">
        <v>40619.25</v>
      </c>
      <c r="D81" s="43" t="str">
        <f t="shared" si="12"/>
        <v>N/A</v>
      </c>
      <c r="E81" s="46">
        <v>44191.4</v>
      </c>
      <c r="F81" s="43" t="str">
        <f t="shared" si="13"/>
        <v>N/A</v>
      </c>
      <c r="G81" s="46">
        <v>17966.857143000001</v>
      </c>
      <c r="H81" s="43" t="str">
        <f t="shared" si="14"/>
        <v>N/A</v>
      </c>
      <c r="I81" s="12">
        <v>8.7940000000000005</v>
      </c>
      <c r="J81" s="12">
        <v>-59.3</v>
      </c>
      <c r="K81" s="44" t="s">
        <v>732</v>
      </c>
      <c r="L81" s="9" t="str">
        <f t="shared" si="15"/>
        <v>No</v>
      </c>
    </row>
    <row r="82" spans="1:12" ht="25.5" x14ac:dyDescent="0.2">
      <c r="A82" s="45" t="s">
        <v>552</v>
      </c>
      <c r="B82" s="34" t="s">
        <v>217</v>
      </c>
      <c r="C82" s="46">
        <v>8693073</v>
      </c>
      <c r="D82" s="43" t="str">
        <f t="shared" si="12"/>
        <v>N/A</v>
      </c>
      <c r="E82" s="46">
        <v>8695289</v>
      </c>
      <c r="F82" s="43" t="str">
        <f t="shared" si="13"/>
        <v>N/A</v>
      </c>
      <c r="G82" s="46">
        <v>8452280</v>
      </c>
      <c r="H82" s="43" t="str">
        <f t="shared" si="14"/>
        <v>N/A</v>
      </c>
      <c r="I82" s="12">
        <v>2.5499999999999998E-2</v>
      </c>
      <c r="J82" s="12">
        <v>-2.79</v>
      </c>
      <c r="K82" s="44" t="s">
        <v>732</v>
      </c>
      <c r="L82" s="9" t="str">
        <f t="shared" si="15"/>
        <v>Yes</v>
      </c>
    </row>
    <row r="83" spans="1:12" x14ac:dyDescent="0.2">
      <c r="A83" s="45" t="s">
        <v>553</v>
      </c>
      <c r="B83" s="34" t="s">
        <v>217</v>
      </c>
      <c r="C83" s="35">
        <v>40</v>
      </c>
      <c r="D83" s="43" t="str">
        <f t="shared" si="12"/>
        <v>N/A</v>
      </c>
      <c r="E83" s="35">
        <v>40</v>
      </c>
      <c r="F83" s="43" t="str">
        <f t="shared" si="13"/>
        <v>N/A</v>
      </c>
      <c r="G83" s="35">
        <v>41</v>
      </c>
      <c r="H83" s="43" t="str">
        <f t="shared" si="14"/>
        <v>N/A</v>
      </c>
      <c r="I83" s="12">
        <v>0</v>
      </c>
      <c r="J83" s="12">
        <v>2.5</v>
      </c>
      <c r="K83" s="44" t="s">
        <v>732</v>
      </c>
      <c r="L83" s="9" t="str">
        <f t="shared" si="15"/>
        <v>Yes</v>
      </c>
    </row>
    <row r="84" spans="1:12" x14ac:dyDescent="0.2">
      <c r="A84" s="45" t="s">
        <v>1322</v>
      </c>
      <c r="B84" s="34" t="s">
        <v>217</v>
      </c>
      <c r="C84" s="46">
        <v>217326.82500000001</v>
      </c>
      <c r="D84" s="43" t="str">
        <f t="shared" si="12"/>
        <v>N/A</v>
      </c>
      <c r="E84" s="46">
        <v>217382.22500000001</v>
      </c>
      <c r="F84" s="43" t="str">
        <f t="shared" si="13"/>
        <v>N/A</v>
      </c>
      <c r="G84" s="46">
        <v>206153.17073000001</v>
      </c>
      <c r="H84" s="43" t="str">
        <f t="shared" si="14"/>
        <v>N/A</v>
      </c>
      <c r="I84" s="12">
        <v>2.5499999999999998E-2</v>
      </c>
      <c r="J84" s="12">
        <v>-5.17</v>
      </c>
      <c r="K84" s="44" t="s">
        <v>732</v>
      </c>
      <c r="L84" s="9" t="str">
        <f t="shared" si="15"/>
        <v>Yes</v>
      </c>
    </row>
    <row r="85" spans="1:12" x14ac:dyDescent="0.2">
      <c r="A85" s="45" t="s">
        <v>554</v>
      </c>
      <c r="B85" s="34" t="s">
        <v>217</v>
      </c>
      <c r="C85" s="46">
        <v>20162199</v>
      </c>
      <c r="D85" s="43" t="str">
        <f t="shared" si="12"/>
        <v>N/A</v>
      </c>
      <c r="E85" s="46">
        <v>24653918</v>
      </c>
      <c r="F85" s="43" t="str">
        <f t="shared" si="13"/>
        <v>N/A</v>
      </c>
      <c r="G85" s="46">
        <v>21873533</v>
      </c>
      <c r="H85" s="43" t="str">
        <f t="shared" si="14"/>
        <v>N/A</v>
      </c>
      <c r="I85" s="12">
        <v>22.28</v>
      </c>
      <c r="J85" s="12">
        <v>-11.3</v>
      </c>
      <c r="K85" s="44" t="s">
        <v>732</v>
      </c>
      <c r="L85" s="9" t="str">
        <f t="shared" si="15"/>
        <v>Yes</v>
      </c>
    </row>
    <row r="86" spans="1:12" x14ac:dyDescent="0.2">
      <c r="A86" s="45" t="s">
        <v>555</v>
      </c>
      <c r="B86" s="34" t="s">
        <v>217</v>
      </c>
      <c r="C86" s="35">
        <v>225</v>
      </c>
      <c r="D86" s="43" t="str">
        <f t="shared" si="12"/>
        <v>N/A</v>
      </c>
      <c r="E86" s="35">
        <v>253</v>
      </c>
      <c r="F86" s="43" t="str">
        <f t="shared" si="13"/>
        <v>N/A</v>
      </c>
      <c r="G86" s="35">
        <v>248</v>
      </c>
      <c r="H86" s="43" t="str">
        <f t="shared" si="14"/>
        <v>N/A</v>
      </c>
      <c r="I86" s="12">
        <v>12.44</v>
      </c>
      <c r="J86" s="12">
        <v>-1.98</v>
      </c>
      <c r="K86" s="44" t="s">
        <v>732</v>
      </c>
      <c r="L86" s="9" t="str">
        <f t="shared" si="15"/>
        <v>Yes</v>
      </c>
    </row>
    <row r="87" spans="1:12" x14ac:dyDescent="0.2">
      <c r="A87" s="45" t="s">
        <v>1323</v>
      </c>
      <c r="B87" s="34" t="s">
        <v>217</v>
      </c>
      <c r="C87" s="46">
        <v>89609.773333000005</v>
      </c>
      <c r="D87" s="43" t="str">
        <f t="shared" si="12"/>
        <v>N/A</v>
      </c>
      <c r="E87" s="46">
        <v>97446.316206000003</v>
      </c>
      <c r="F87" s="43" t="str">
        <f t="shared" si="13"/>
        <v>N/A</v>
      </c>
      <c r="G87" s="46">
        <v>88199.729839000007</v>
      </c>
      <c r="H87" s="43" t="str">
        <f t="shared" si="14"/>
        <v>N/A</v>
      </c>
      <c r="I87" s="12">
        <v>8.7449999999999992</v>
      </c>
      <c r="J87" s="12">
        <v>-9.49</v>
      </c>
      <c r="K87" s="44" t="s">
        <v>732</v>
      </c>
      <c r="L87" s="9" t="str">
        <f t="shared" si="15"/>
        <v>Yes</v>
      </c>
    </row>
    <row r="88" spans="1:12" ht="25.5" x14ac:dyDescent="0.2">
      <c r="A88" s="45" t="s">
        <v>556</v>
      </c>
      <c r="B88" s="34" t="s">
        <v>217</v>
      </c>
      <c r="C88" s="46">
        <v>9735450</v>
      </c>
      <c r="D88" s="43" t="str">
        <f t="shared" si="12"/>
        <v>N/A</v>
      </c>
      <c r="E88" s="46">
        <v>9355797</v>
      </c>
      <c r="F88" s="43" t="str">
        <f t="shared" si="13"/>
        <v>N/A</v>
      </c>
      <c r="G88" s="46">
        <v>9240837</v>
      </c>
      <c r="H88" s="43" t="str">
        <f t="shared" si="14"/>
        <v>N/A</v>
      </c>
      <c r="I88" s="12">
        <v>-3.9</v>
      </c>
      <c r="J88" s="12">
        <v>-1.23</v>
      </c>
      <c r="K88" s="44" t="s">
        <v>732</v>
      </c>
      <c r="L88" s="9" t="str">
        <f t="shared" si="15"/>
        <v>Yes</v>
      </c>
    </row>
    <row r="89" spans="1:12" x14ac:dyDescent="0.2">
      <c r="A89" s="45" t="s">
        <v>557</v>
      </c>
      <c r="B89" s="34" t="s">
        <v>217</v>
      </c>
      <c r="C89" s="35">
        <v>11193</v>
      </c>
      <c r="D89" s="43" t="str">
        <f t="shared" si="12"/>
        <v>N/A</v>
      </c>
      <c r="E89" s="35">
        <v>9615</v>
      </c>
      <c r="F89" s="43" t="str">
        <f t="shared" si="13"/>
        <v>N/A</v>
      </c>
      <c r="G89" s="35">
        <v>9069</v>
      </c>
      <c r="H89" s="43" t="str">
        <f t="shared" si="14"/>
        <v>N/A</v>
      </c>
      <c r="I89" s="12">
        <v>-14.1</v>
      </c>
      <c r="J89" s="12">
        <v>-5.68</v>
      </c>
      <c r="K89" s="44" t="s">
        <v>732</v>
      </c>
      <c r="L89" s="9" t="str">
        <f t="shared" si="15"/>
        <v>Yes</v>
      </c>
    </row>
    <row r="90" spans="1:12" x14ac:dyDescent="0.2">
      <c r="A90" s="45" t="s">
        <v>1324</v>
      </c>
      <c r="B90" s="34" t="s">
        <v>217</v>
      </c>
      <c r="C90" s="46">
        <v>869.78021978000004</v>
      </c>
      <c r="D90" s="43" t="str">
        <f t="shared" si="12"/>
        <v>N/A</v>
      </c>
      <c r="E90" s="46">
        <v>973.04180967000002</v>
      </c>
      <c r="F90" s="43" t="str">
        <f t="shared" si="13"/>
        <v>N/A</v>
      </c>
      <c r="G90" s="46">
        <v>1018.947734</v>
      </c>
      <c r="H90" s="43" t="str">
        <f t="shared" si="14"/>
        <v>N/A</v>
      </c>
      <c r="I90" s="12">
        <v>11.87</v>
      </c>
      <c r="J90" s="12">
        <v>4.718</v>
      </c>
      <c r="K90" s="44" t="s">
        <v>732</v>
      </c>
      <c r="L90" s="9" t="str">
        <f t="shared" si="15"/>
        <v>Yes</v>
      </c>
    </row>
    <row r="91" spans="1:12" x14ac:dyDescent="0.2">
      <c r="A91" s="45" t="s">
        <v>558</v>
      </c>
      <c r="B91" s="34" t="s">
        <v>217</v>
      </c>
      <c r="C91" s="46">
        <v>2086639</v>
      </c>
      <c r="D91" s="43" t="str">
        <f t="shared" si="12"/>
        <v>N/A</v>
      </c>
      <c r="E91" s="46">
        <v>1903730</v>
      </c>
      <c r="F91" s="43" t="str">
        <f t="shared" si="13"/>
        <v>N/A</v>
      </c>
      <c r="G91" s="46">
        <v>1849984</v>
      </c>
      <c r="H91" s="43" t="str">
        <f t="shared" si="14"/>
        <v>N/A</v>
      </c>
      <c r="I91" s="12">
        <v>-8.77</v>
      </c>
      <c r="J91" s="12">
        <v>-2.82</v>
      </c>
      <c r="K91" s="44" t="s">
        <v>732</v>
      </c>
      <c r="L91" s="9" t="str">
        <f t="shared" si="15"/>
        <v>Yes</v>
      </c>
    </row>
    <row r="92" spans="1:12" x14ac:dyDescent="0.2">
      <c r="A92" s="45" t="s">
        <v>559</v>
      </c>
      <c r="B92" s="34" t="s">
        <v>217</v>
      </c>
      <c r="C92" s="35">
        <v>2886</v>
      </c>
      <c r="D92" s="43" t="str">
        <f t="shared" si="12"/>
        <v>N/A</v>
      </c>
      <c r="E92" s="35">
        <v>2733</v>
      </c>
      <c r="F92" s="43" t="str">
        <f t="shared" si="13"/>
        <v>N/A</v>
      </c>
      <c r="G92" s="35">
        <v>2642</v>
      </c>
      <c r="H92" s="43" t="str">
        <f t="shared" si="14"/>
        <v>N/A</v>
      </c>
      <c r="I92" s="12">
        <v>-5.3</v>
      </c>
      <c r="J92" s="12">
        <v>-3.33</v>
      </c>
      <c r="K92" s="44" t="s">
        <v>732</v>
      </c>
      <c r="L92" s="9" t="str">
        <f t="shared" si="15"/>
        <v>Yes</v>
      </c>
    </row>
    <row r="93" spans="1:12" x14ac:dyDescent="0.2">
      <c r="A93" s="45" t="s">
        <v>1325</v>
      </c>
      <c r="B93" s="34" t="s">
        <v>217</v>
      </c>
      <c r="C93" s="46">
        <v>723.02113652000003</v>
      </c>
      <c r="D93" s="43" t="str">
        <f t="shared" si="12"/>
        <v>N/A</v>
      </c>
      <c r="E93" s="46">
        <v>696.57153311000002</v>
      </c>
      <c r="F93" s="43" t="str">
        <f t="shared" si="13"/>
        <v>N/A</v>
      </c>
      <c r="G93" s="46">
        <v>700.22104465999996</v>
      </c>
      <c r="H93" s="43" t="str">
        <f t="shared" si="14"/>
        <v>N/A</v>
      </c>
      <c r="I93" s="12">
        <v>-3.66</v>
      </c>
      <c r="J93" s="12">
        <v>0.52390000000000003</v>
      </c>
      <c r="K93" s="44" t="s">
        <v>732</v>
      </c>
      <c r="L93" s="9" t="str">
        <f t="shared" si="15"/>
        <v>Yes</v>
      </c>
    </row>
    <row r="94" spans="1:12" ht="25.5" x14ac:dyDescent="0.2">
      <c r="A94" s="45" t="s">
        <v>560</v>
      </c>
      <c r="B94" s="34" t="s">
        <v>217</v>
      </c>
      <c r="C94" s="46">
        <v>2015153</v>
      </c>
      <c r="D94" s="43" t="str">
        <f t="shared" si="12"/>
        <v>N/A</v>
      </c>
      <c r="E94" s="46">
        <v>1461069</v>
      </c>
      <c r="F94" s="43" t="str">
        <f t="shared" si="13"/>
        <v>N/A</v>
      </c>
      <c r="G94" s="46">
        <v>984510</v>
      </c>
      <c r="H94" s="43" t="str">
        <f t="shared" si="14"/>
        <v>N/A</v>
      </c>
      <c r="I94" s="12">
        <v>-27.5</v>
      </c>
      <c r="J94" s="12">
        <v>-32.6</v>
      </c>
      <c r="K94" s="44" t="s">
        <v>732</v>
      </c>
      <c r="L94" s="9" t="str">
        <f t="shared" si="15"/>
        <v>No</v>
      </c>
    </row>
    <row r="95" spans="1:12" x14ac:dyDescent="0.2">
      <c r="A95" s="45" t="s">
        <v>561</v>
      </c>
      <c r="B95" s="34" t="s">
        <v>217</v>
      </c>
      <c r="C95" s="35">
        <v>4476</v>
      </c>
      <c r="D95" s="43" t="str">
        <f t="shared" si="12"/>
        <v>N/A</v>
      </c>
      <c r="E95" s="35">
        <v>4210</v>
      </c>
      <c r="F95" s="43" t="str">
        <f t="shared" si="13"/>
        <v>N/A</v>
      </c>
      <c r="G95" s="35">
        <v>3977</v>
      </c>
      <c r="H95" s="43" t="str">
        <f t="shared" si="14"/>
        <v>N/A</v>
      </c>
      <c r="I95" s="12">
        <v>-5.94</v>
      </c>
      <c r="J95" s="12">
        <v>-5.53</v>
      </c>
      <c r="K95" s="44" t="s">
        <v>732</v>
      </c>
      <c r="L95" s="9" t="str">
        <f t="shared" si="15"/>
        <v>Yes</v>
      </c>
    </row>
    <row r="96" spans="1:12" ht="25.5" x14ac:dyDescent="0.2">
      <c r="A96" s="45" t="s">
        <v>1326</v>
      </c>
      <c r="B96" s="34" t="s">
        <v>217</v>
      </c>
      <c r="C96" s="46">
        <v>450.21291331999998</v>
      </c>
      <c r="D96" s="43" t="str">
        <f t="shared" si="12"/>
        <v>N/A</v>
      </c>
      <c r="E96" s="46">
        <v>347.04726841000002</v>
      </c>
      <c r="F96" s="43" t="str">
        <f t="shared" si="13"/>
        <v>N/A</v>
      </c>
      <c r="G96" s="46">
        <v>247.55091777999999</v>
      </c>
      <c r="H96" s="43" t="str">
        <f t="shared" si="14"/>
        <v>N/A</v>
      </c>
      <c r="I96" s="12">
        <v>-22.9</v>
      </c>
      <c r="J96" s="12">
        <v>-28.7</v>
      </c>
      <c r="K96" s="44" t="s">
        <v>732</v>
      </c>
      <c r="L96" s="9" t="str">
        <f t="shared" si="15"/>
        <v>Yes</v>
      </c>
    </row>
    <row r="97" spans="1:12" ht="25.5" x14ac:dyDescent="0.2">
      <c r="A97" s="45" t="s">
        <v>562</v>
      </c>
      <c r="B97" s="34" t="s">
        <v>217</v>
      </c>
      <c r="C97" s="46">
        <v>5754594</v>
      </c>
      <c r="D97" s="43" t="str">
        <f t="shared" si="12"/>
        <v>N/A</v>
      </c>
      <c r="E97" s="46">
        <v>6052632</v>
      </c>
      <c r="F97" s="43" t="str">
        <f t="shared" si="13"/>
        <v>N/A</v>
      </c>
      <c r="G97" s="46">
        <v>5610581</v>
      </c>
      <c r="H97" s="43" t="str">
        <f t="shared" si="14"/>
        <v>N/A</v>
      </c>
      <c r="I97" s="12">
        <v>5.1790000000000003</v>
      </c>
      <c r="J97" s="12">
        <v>-7.3</v>
      </c>
      <c r="K97" s="44" t="s">
        <v>732</v>
      </c>
      <c r="L97" s="9" t="str">
        <f t="shared" si="15"/>
        <v>Yes</v>
      </c>
    </row>
    <row r="98" spans="1:12" x14ac:dyDescent="0.2">
      <c r="A98" s="45" t="s">
        <v>563</v>
      </c>
      <c r="B98" s="34" t="s">
        <v>217</v>
      </c>
      <c r="C98" s="35">
        <v>5186</v>
      </c>
      <c r="D98" s="43" t="str">
        <f t="shared" si="12"/>
        <v>N/A</v>
      </c>
      <c r="E98" s="35">
        <v>4653</v>
      </c>
      <c r="F98" s="43" t="str">
        <f t="shared" si="13"/>
        <v>N/A</v>
      </c>
      <c r="G98" s="35">
        <v>4148</v>
      </c>
      <c r="H98" s="43" t="str">
        <f t="shared" si="14"/>
        <v>N/A</v>
      </c>
      <c r="I98" s="12">
        <v>-10.3</v>
      </c>
      <c r="J98" s="12">
        <v>-10.9</v>
      </c>
      <c r="K98" s="44" t="s">
        <v>732</v>
      </c>
      <c r="L98" s="9" t="str">
        <f t="shared" si="15"/>
        <v>Yes</v>
      </c>
    </row>
    <row r="99" spans="1:12" x14ac:dyDescent="0.2">
      <c r="A99" s="45" t="s">
        <v>1327</v>
      </c>
      <c r="B99" s="34" t="s">
        <v>217</v>
      </c>
      <c r="C99" s="46">
        <v>1109.6401851000001</v>
      </c>
      <c r="D99" s="43" t="str">
        <f t="shared" si="12"/>
        <v>N/A</v>
      </c>
      <c r="E99" s="46">
        <v>1300.8020632</v>
      </c>
      <c r="F99" s="43" t="str">
        <f t="shared" si="13"/>
        <v>N/A</v>
      </c>
      <c r="G99" s="46">
        <v>1352.5990839000001</v>
      </c>
      <c r="H99" s="43" t="str">
        <f t="shared" si="14"/>
        <v>N/A</v>
      </c>
      <c r="I99" s="12">
        <v>17.23</v>
      </c>
      <c r="J99" s="12">
        <v>3.9820000000000002</v>
      </c>
      <c r="K99" s="44" t="s">
        <v>732</v>
      </c>
      <c r="L99" s="9" t="str">
        <f t="shared" si="15"/>
        <v>Yes</v>
      </c>
    </row>
    <row r="100" spans="1:12" x14ac:dyDescent="0.2">
      <c r="A100" s="45" t="s">
        <v>564</v>
      </c>
      <c r="B100" s="34" t="s">
        <v>217</v>
      </c>
      <c r="C100" s="46">
        <v>1736209</v>
      </c>
      <c r="D100" s="43" t="str">
        <f t="shared" si="12"/>
        <v>N/A</v>
      </c>
      <c r="E100" s="46">
        <v>2802555</v>
      </c>
      <c r="F100" s="43" t="str">
        <f t="shared" si="13"/>
        <v>N/A</v>
      </c>
      <c r="G100" s="46">
        <v>1225906</v>
      </c>
      <c r="H100" s="43" t="str">
        <f t="shared" si="14"/>
        <v>N/A</v>
      </c>
      <c r="I100" s="12">
        <v>61.42</v>
      </c>
      <c r="J100" s="12">
        <v>-56.3</v>
      </c>
      <c r="K100" s="44" t="s">
        <v>732</v>
      </c>
      <c r="L100" s="9" t="str">
        <f t="shared" si="15"/>
        <v>No</v>
      </c>
    </row>
    <row r="101" spans="1:12" x14ac:dyDescent="0.2">
      <c r="A101" s="45" t="s">
        <v>565</v>
      </c>
      <c r="B101" s="34" t="s">
        <v>217</v>
      </c>
      <c r="C101" s="35">
        <v>1855</v>
      </c>
      <c r="D101" s="43" t="str">
        <f t="shared" si="12"/>
        <v>N/A</v>
      </c>
      <c r="E101" s="35">
        <v>1448</v>
      </c>
      <c r="F101" s="43" t="str">
        <f t="shared" si="13"/>
        <v>N/A</v>
      </c>
      <c r="G101" s="35">
        <v>1474</v>
      </c>
      <c r="H101" s="43" t="str">
        <f t="shared" si="14"/>
        <v>N/A</v>
      </c>
      <c r="I101" s="12">
        <v>-21.9</v>
      </c>
      <c r="J101" s="12">
        <v>1.796</v>
      </c>
      <c r="K101" s="44" t="s">
        <v>732</v>
      </c>
      <c r="L101" s="9" t="str">
        <f t="shared" si="15"/>
        <v>Yes</v>
      </c>
    </row>
    <row r="102" spans="1:12" x14ac:dyDescent="0.2">
      <c r="A102" s="45" t="s">
        <v>1328</v>
      </c>
      <c r="B102" s="34" t="s">
        <v>217</v>
      </c>
      <c r="C102" s="46">
        <v>935.96172507000006</v>
      </c>
      <c r="D102" s="43" t="str">
        <f t="shared" si="12"/>
        <v>N/A</v>
      </c>
      <c r="E102" s="46">
        <v>1935.4661602000001</v>
      </c>
      <c r="F102" s="43" t="str">
        <f t="shared" si="13"/>
        <v>N/A</v>
      </c>
      <c r="G102" s="46">
        <v>831.68656715999998</v>
      </c>
      <c r="H102" s="43" t="str">
        <f t="shared" si="14"/>
        <v>N/A</v>
      </c>
      <c r="I102" s="12">
        <v>106.8</v>
      </c>
      <c r="J102" s="12">
        <v>-57</v>
      </c>
      <c r="K102" s="44" t="s">
        <v>732</v>
      </c>
      <c r="L102" s="9" t="str">
        <f t="shared" si="15"/>
        <v>No</v>
      </c>
    </row>
    <row r="103" spans="1:12" ht="25.5" x14ac:dyDescent="0.2">
      <c r="A103" s="45" t="s">
        <v>566</v>
      </c>
      <c r="B103" s="34" t="s">
        <v>217</v>
      </c>
      <c r="C103" s="46">
        <v>1016060</v>
      </c>
      <c r="D103" s="43" t="str">
        <f t="shared" si="12"/>
        <v>N/A</v>
      </c>
      <c r="E103" s="46">
        <v>1138120</v>
      </c>
      <c r="F103" s="43" t="str">
        <f t="shared" si="13"/>
        <v>N/A</v>
      </c>
      <c r="G103" s="46">
        <v>1001473</v>
      </c>
      <c r="H103" s="43" t="str">
        <f t="shared" si="14"/>
        <v>N/A</v>
      </c>
      <c r="I103" s="12">
        <v>12.01</v>
      </c>
      <c r="J103" s="12">
        <v>-12</v>
      </c>
      <c r="K103" s="44" t="s">
        <v>732</v>
      </c>
      <c r="L103" s="9" t="str">
        <f t="shared" si="15"/>
        <v>Yes</v>
      </c>
    </row>
    <row r="104" spans="1:12" x14ac:dyDescent="0.2">
      <c r="A104" s="45" t="s">
        <v>567</v>
      </c>
      <c r="B104" s="34" t="s">
        <v>217</v>
      </c>
      <c r="C104" s="35">
        <v>321</v>
      </c>
      <c r="D104" s="43" t="str">
        <f t="shared" si="12"/>
        <v>N/A</v>
      </c>
      <c r="E104" s="35">
        <v>297</v>
      </c>
      <c r="F104" s="43" t="str">
        <f t="shared" si="13"/>
        <v>N/A</v>
      </c>
      <c r="G104" s="35">
        <v>262</v>
      </c>
      <c r="H104" s="43" t="str">
        <f t="shared" si="14"/>
        <v>N/A</v>
      </c>
      <c r="I104" s="12">
        <v>-7.48</v>
      </c>
      <c r="J104" s="12">
        <v>-11.8</v>
      </c>
      <c r="K104" s="44" t="s">
        <v>732</v>
      </c>
      <c r="L104" s="9" t="str">
        <f t="shared" si="15"/>
        <v>Yes</v>
      </c>
    </row>
    <row r="105" spans="1:12" ht="25.5" x14ac:dyDescent="0.2">
      <c r="A105" s="45" t="s">
        <v>1329</v>
      </c>
      <c r="B105" s="34" t="s">
        <v>217</v>
      </c>
      <c r="C105" s="46">
        <v>3165.2959501999999</v>
      </c>
      <c r="D105" s="43" t="str">
        <f t="shared" si="12"/>
        <v>N/A</v>
      </c>
      <c r="E105" s="46">
        <v>3832.0538720999998</v>
      </c>
      <c r="F105" s="43" t="str">
        <f t="shared" si="13"/>
        <v>N/A</v>
      </c>
      <c r="G105" s="46">
        <v>3822.4160305</v>
      </c>
      <c r="H105" s="43" t="str">
        <f t="shared" si="14"/>
        <v>N/A</v>
      </c>
      <c r="I105" s="12">
        <v>21.06</v>
      </c>
      <c r="J105" s="12">
        <v>-0.252</v>
      </c>
      <c r="K105" s="44" t="s">
        <v>732</v>
      </c>
      <c r="L105" s="9" t="str">
        <f t="shared" si="15"/>
        <v>Yes</v>
      </c>
    </row>
    <row r="106" spans="1:12" ht="25.5" x14ac:dyDescent="0.2">
      <c r="A106" s="45" t="s">
        <v>568</v>
      </c>
      <c r="B106" s="34" t="s">
        <v>217</v>
      </c>
      <c r="C106" s="46">
        <v>4473633</v>
      </c>
      <c r="D106" s="43" t="str">
        <f t="shared" si="12"/>
        <v>N/A</v>
      </c>
      <c r="E106" s="46">
        <v>4298479</v>
      </c>
      <c r="F106" s="43" t="str">
        <f t="shared" si="13"/>
        <v>N/A</v>
      </c>
      <c r="G106" s="46">
        <v>4041063</v>
      </c>
      <c r="H106" s="43" t="str">
        <f t="shared" si="14"/>
        <v>N/A</v>
      </c>
      <c r="I106" s="12">
        <v>-3.92</v>
      </c>
      <c r="J106" s="12">
        <v>-5.99</v>
      </c>
      <c r="K106" s="44" t="s">
        <v>732</v>
      </c>
      <c r="L106" s="9" t="str">
        <f t="shared" si="15"/>
        <v>Yes</v>
      </c>
    </row>
    <row r="107" spans="1:12" x14ac:dyDescent="0.2">
      <c r="A107" s="45" t="s">
        <v>569</v>
      </c>
      <c r="B107" s="34" t="s">
        <v>217</v>
      </c>
      <c r="C107" s="35">
        <v>8291</v>
      </c>
      <c r="D107" s="43" t="str">
        <f t="shared" si="12"/>
        <v>N/A</v>
      </c>
      <c r="E107" s="35">
        <v>7167</v>
      </c>
      <c r="F107" s="43" t="str">
        <f t="shared" si="13"/>
        <v>N/A</v>
      </c>
      <c r="G107" s="35">
        <v>6612</v>
      </c>
      <c r="H107" s="43" t="str">
        <f t="shared" si="14"/>
        <v>N/A</v>
      </c>
      <c r="I107" s="12">
        <v>-13.6</v>
      </c>
      <c r="J107" s="12">
        <v>-7.74</v>
      </c>
      <c r="K107" s="44" t="s">
        <v>732</v>
      </c>
      <c r="L107" s="9" t="str">
        <f t="shared" si="15"/>
        <v>Yes</v>
      </c>
    </row>
    <row r="108" spans="1:12" x14ac:dyDescent="0.2">
      <c r="A108" s="45" t="s">
        <v>1330</v>
      </c>
      <c r="B108" s="34" t="s">
        <v>217</v>
      </c>
      <c r="C108" s="46">
        <v>539.57701122000003</v>
      </c>
      <c r="D108" s="43" t="str">
        <f t="shared" si="12"/>
        <v>N/A</v>
      </c>
      <c r="E108" s="46">
        <v>599.75987163000002</v>
      </c>
      <c r="F108" s="43" t="str">
        <f t="shared" si="13"/>
        <v>N/A</v>
      </c>
      <c r="G108" s="46">
        <v>611.17105262999996</v>
      </c>
      <c r="H108" s="43" t="str">
        <f t="shared" si="14"/>
        <v>N/A</v>
      </c>
      <c r="I108" s="12">
        <v>11.15</v>
      </c>
      <c r="J108" s="12">
        <v>1.903</v>
      </c>
      <c r="K108" s="44" t="s">
        <v>732</v>
      </c>
      <c r="L108" s="9" t="str">
        <f t="shared" si="15"/>
        <v>Yes</v>
      </c>
    </row>
    <row r="109" spans="1:12" x14ac:dyDescent="0.2">
      <c r="A109" s="45" t="s">
        <v>570</v>
      </c>
      <c r="B109" s="34" t="s">
        <v>217</v>
      </c>
      <c r="C109" s="46">
        <v>16987526</v>
      </c>
      <c r="D109" s="43" t="str">
        <f t="shared" si="12"/>
        <v>N/A</v>
      </c>
      <c r="E109" s="46">
        <v>16665179</v>
      </c>
      <c r="F109" s="43" t="str">
        <f t="shared" si="13"/>
        <v>N/A</v>
      </c>
      <c r="G109" s="46">
        <v>15811794</v>
      </c>
      <c r="H109" s="43" t="str">
        <f t="shared" si="14"/>
        <v>N/A</v>
      </c>
      <c r="I109" s="12">
        <v>-1.9</v>
      </c>
      <c r="J109" s="12">
        <v>-5.12</v>
      </c>
      <c r="K109" s="44" t="s">
        <v>732</v>
      </c>
      <c r="L109" s="9" t="str">
        <f t="shared" si="15"/>
        <v>Yes</v>
      </c>
    </row>
    <row r="110" spans="1:12" x14ac:dyDescent="0.2">
      <c r="A110" s="45" t="s">
        <v>571</v>
      </c>
      <c r="B110" s="34" t="s">
        <v>217</v>
      </c>
      <c r="C110" s="35">
        <v>10403</v>
      </c>
      <c r="D110" s="43" t="str">
        <f t="shared" si="12"/>
        <v>N/A</v>
      </c>
      <c r="E110" s="35">
        <v>8642</v>
      </c>
      <c r="F110" s="43" t="str">
        <f t="shared" si="13"/>
        <v>N/A</v>
      </c>
      <c r="G110" s="35">
        <v>7972</v>
      </c>
      <c r="H110" s="43" t="str">
        <f t="shared" si="14"/>
        <v>N/A</v>
      </c>
      <c r="I110" s="12">
        <v>-16.899999999999999</v>
      </c>
      <c r="J110" s="12">
        <v>-7.75</v>
      </c>
      <c r="K110" s="44" t="s">
        <v>732</v>
      </c>
      <c r="L110" s="9" t="str">
        <f t="shared" si="15"/>
        <v>Yes</v>
      </c>
    </row>
    <row r="111" spans="1:12" x14ac:dyDescent="0.2">
      <c r="A111" s="45" t="s">
        <v>1331</v>
      </c>
      <c r="B111" s="34" t="s">
        <v>217</v>
      </c>
      <c r="C111" s="46">
        <v>1632.9449196999999</v>
      </c>
      <c r="D111" s="43" t="str">
        <f t="shared" si="12"/>
        <v>N/A</v>
      </c>
      <c r="E111" s="46">
        <v>1928.3937745999999</v>
      </c>
      <c r="F111" s="43" t="str">
        <f t="shared" si="13"/>
        <v>N/A</v>
      </c>
      <c r="G111" s="46">
        <v>1983.4162067</v>
      </c>
      <c r="H111" s="43" t="str">
        <f t="shared" si="14"/>
        <v>N/A</v>
      </c>
      <c r="I111" s="12">
        <v>18.09</v>
      </c>
      <c r="J111" s="12">
        <v>2.8530000000000002</v>
      </c>
      <c r="K111" s="44" t="s">
        <v>732</v>
      </c>
      <c r="L111" s="9" t="str">
        <f t="shared" si="15"/>
        <v>Yes</v>
      </c>
    </row>
    <row r="112" spans="1:12" ht="25.5" x14ac:dyDescent="0.2">
      <c r="A112" s="45" t="s">
        <v>572</v>
      </c>
      <c r="B112" s="34" t="s">
        <v>217</v>
      </c>
      <c r="C112" s="46">
        <v>21246783</v>
      </c>
      <c r="D112" s="43" t="str">
        <f t="shared" si="12"/>
        <v>N/A</v>
      </c>
      <c r="E112" s="46">
        <v>20121274</v>
      </c>
      <c r="F112" s="43" t="str">
        <f t="shared" si="13"/>
        <v>N/A</v>
      </c>
      <c r="G112" s="46">
        <v>19842144</v>
      </c>
      <c r="H112" s="43" t="str">
        <f t="shared" si="14"/>
        <v>N/A</v>
      </c>
      <c r="I112" s="12">
        <v>-5.3</v>
      </c>
      <c r="J112" s="12">
        <v>-1.39</v>
      </c>
      <c r="K112" s="44" t="s">
        <v>732</v>
      </c>
      <c r="L112" s="9" t="str">
        <f t="shared" si="15"/>
        <v>Yes</v>
      </c>
    </row>
    <row r="113" spans="1:12" x14ac:dyDescent="0.2">
      <c r="A113" s="45" t="s">
        <v>573</v>
      </c>
      <c r="B113" s="34" t="s">
        <v>217</v>
      </c>
      <c r="C113" s="35">
        <v>1428</v>
      </c>
      <c r="D113" s="43" t="str">
        <f t="shared" si="12"/>
        <v>N/A</v>
      </c>
      <c r="E113" s="35">
        <v>1413</v>
      </c>
      <c r="F113" s="43" t="str">
        <f t="shared" si="13"/>
        <v>N/A</v>
      </c>
      <c r="G113" s="35">
        <v>987</v>
      </c>
      <c r="H113" s="43" t="str">
        <f t="shared" si="14"/>
        <v>N/A</v>
      </c>
      <c r="I113" s="12">
        <v>-1.05</v>
      </c>
      <c r="J113" s="12">
        <v>-30.1</v>
      </c>
      <c r="K113" s="44" t="s">
        <v>732</v>
      </c>
      <c r="L113" s="9" t="str">
        <f t="shared" si="15"/>
        <v>No</v>
      </c>
    </row>
    <row r="114" spans="1:12" ht="25.5" x14ac:dyDescent="0.2">
      <c r="A114" s="45" t="s">
        <v>1332</v>
      </c>
      <c r="B114" s="34" t="s">
        <v>217</v>
      </c>
      <c r="C114" s="46">
        <v>14878.69958</v>
      </c>
      <c r="D114" s="43" t="str">
        <f t="shared" si="12"/>
        <v>N/A</v>
      </c>
      <c r="E114" s="46">
        <v>14240.108988</v>
      </c>
      <c r="F114" s="43" t="str">
        <f t="shared" si="13"/>
        <v>N/A</v>
      </c>
      <c r="G114" s="46">
        <v>20103.489362</v>
      </c>
      <c r="H114" s="43" t="str">
        <f t="shared" si="14"/>
        <v>N/A</v>
      </c>
      <c r="I114" s="12">
        <v>-4.29</v>
      </c>
      <c r="J114" s="12">
        <v>41.18</v>
      </c>
      <c r="K114" s="44" t="s">
        <v>732</v>
      </c>
      <c r="L114" s="9" t="str">
        <f t="shared" si="15"/>
        <v>No</v>
      </c>
    </row>
    <row r="115" spans="1:12" ht="25.5" x14ac:dyDescent="0.2">
      <c r="A115" s="45" t="s">
        <v>574</v>
      </c>
      <c r="B115" s="34" t="s">
        <v>217</v>
      </c>
      <c r="C115" s="46">
        <v>729922</v>
      </c>
      <c r="D115" s="43" t="str">
        <f t="shared" si="12"/>
        <v>N/A</v>
      </c>
      <c r="E115" s="46">
        <v>782976</v>
      </c>
      <c r="F115" s="43" t="str">
        <f t="shared" si="13"/>
        <v>N/A</v>
      </c>
      <c r="G115" s="46">
        <v>354211</v>
      </c>
      <c r="H115" s="43" t="str">
        <f t="shared" si="14"/>
        <v>N/A</v>
      </c>
      <c r="I115" s="12">
        <v>7.2679999999999998</v>
      </c>
      <c r="J115" s="12">
        <v>-54.8</v>
      </c>
      <c r="K115" s="44" t="s">
        <v>732</v>
      </c>
      <c r="L115" s="9" t="str">
        <f t="shared" si="15"/>
        <v>No</v>
      </c>
    </row>
    <row r="116" spans="1:12" x14ac:dyDescent="0.2">
      <c r="A116" s="3" t="s">
        <v>575</v>
      </c>
      <c r="B116" s="34" t="s">
        <v>217</v>
      </c>
      <c r="C116" s="35">
        <v>1083</v>
      </c>
      <c r="D116" s="43" t="str">
        <f t="shared" si="12"/>
        <v>N/A</v>
      </c>
      <c r="E116" s="35">
        <v>1071</v>
      </c>
      <c r="F116" s="43" t="str">
        <f t="shared" si="13"/>
        <v>N/A</v>
      </c>
      <c r="G116" s="35">
        <v>1030</v>
      </c>
      <c r="H116" s="43" t="str">
        <f t="shared" si="14"/>
        <v>N/A</v>
      </c>
      <c r="I116" s="12">
        <v>-1.1100000000000001</v>
      </c>
      <c r="J116" s="12">
        <v>-3.83</v>
      </c>
      <c r="K116" s="44" t="s">
        <v>732</v>
      </c>
      <c r="L116" s="9" t="str">
        <f t="shared" si="15"/>
        <v>Yes</v>
      </c>
    </row>
    <row r="117" spans="1:12" ht="25.5" x14ac:dyDescent="0.2">
      <c r="A117" s="3" t="s">
        <v>1333</v>
      </c>
      <c r="B117" s="34" t="s">
        <v>217</v>
      </c>
      <c r="C117" s="46">
        <v>673.98153277999995</v>
      </c>
      <c r="D117" s="43" t="str">
        <f t="shared" si="12"/>
        <v>N/A</v>
      </c>
      <c r="E117" s="46">
        <v>731.07002800999999</v>
      </c>
      <c r="F117" s="43" t="str">
        <f t="shared" si="13"/>
        <v>N/A</v>
      </c>
      <c r="G117" s="46">
        <v>343.89417476</v>
      </c>
      <c r="H117" s="43" t="str">
        <f t="shared" si="14"/>
        <v>N/A</v>
      </c>
      <c r="I117" s="12">
        <v>8.4700000000000006</v>
      </c>
      <c r="J117" s="12">
        <v>-53</v>
      </c>
      <c r="K117" s="44" t="s">
        <v>732</v>
      </c>
      <c r="L117" s="9" t="str">
        <f t="shared" si="15"/>
        <v>No</v>
      </c>
    </row>
    <row r="118" spans="1:12" ht="25.5" x14ac:dyDescent="0.2">
      <c r="A118" s="4" t="s">
        <v>576</v>
      </c>
      <c r="B118" s="34" t="s">
        <v>217</v>
      </c>
      <c r="C118" s="46">
        <v>0</v>
      </c>
      <c r="D118" s="43" t="str">
        <f t="shared" si="12"/>
        <v>N/A</v>
      </c>
      <c r="E118" s="46">
        <v>0</v>
      </c>
      <c r="F118" s="43" t="str">
        <f t="shared" si="13"/>
        <v>N/A</v>
      </c>
      <c r="G118" s="46">
        <v>0</v>
      </c>
      <c r="H118" s="43" t="str">
        <f t="shared" si="14"/>
        <v>N/A</v>
      </c>
      <c r="I118" s="12" t="s">
        <v>1743</v>
      </c>
      <c r="J118" s="12" t="s">
        <v>1743</v>
      </c>
      <c r="K118" s="44" t="s">
        <v>732</v>
      </c>
      <c r="L118" s="9" t="str">
        <f t="shared" si="15"/>
        <v>N/A</v>
      </c>
    </row>
    <row r="119" spans="1:12" x14ac:dyDescent="0.2">
      <c r="A119" s="4" t="s">
        <v>577</v>
      </c>
      <c r="B119" s="34" t="s">
        <v>217</v>
      </c>
      <c r="C119" s="35">
        <v>0</v>
      </c>
      <c r="D119" s="43" t="str">
        <f t="shared" si="12"/>
        <v>N/A</v>
      </c>
      <c r="E119" s="35">
        <v>0</v>
      </c>
      <c r="F119" s="43" t="str">
        <f t="shared" si="13"/>
        <v>N/A</v>
      </c>
      <c r="G119" s="35">
        <v>0</v>
      </c>
      <c r="H119" s="43" t="str">
        <f t="shared" si="14"/>
        <v>N/A</v>
      </c>
      <c r="I119" s="12" t="s">
        <v>1743</v>
      </c>
      <c r="J119" s="12" t="s">
        <v>1743</v>
      </c>
      <c r="K119" s="44" t="s">
        <v>732</v>
      </c>
      <c r="L119" s="9" t="str">
        <f t="shared" si="15"/>
        <v>N/A</v>
      </c>
    </row>
    <row r="120" spans="1:12" ht="25.5" x14ac:dyDescent="0.2">
      <c r="A120" s="4" t="s">
        <v>1334</v>
      </c>
      <c r="B120" s="34" t="s">
        <v>217</v>
      </c>
      <c r="C120" s="46" t="s">
        <v>1743</v>
      </c>
      <c r="D120" s="43" t="str">
        <f t="shared" si="12"/>
        <v>N/A</v>
      </c>
      <c r="E120" s="46" t="s">
        <v>1743</v>
      </c>
      <c r="F120" s="43" t="str">
        <f t="shared" si="13"/>
        <v>N/A</v>
      </c>
      <c r="G120" s="46" t="s">
        <v>1743</v>
      </c>
      <c r="H120" s="43" t="str">
        <f t="shared" si="14"/>
        <v>N/A</v>
      </c>
      <c r="I120" s="12" t="s">
        <v>1743</v>
      </c>
      <c r="J120" s="12" t="s">
        <v>1743</v>
      </c>
      <c r="K120" s="44" t="s">
        <v>732</v>
      </c>
      <c r="L120" s="9" t="str">
        <f t="shared" si="15"/>
        <v>N/A</v>
      </c>
    </row>
    <row r="121" spans="1:12" ht="25.5" x14ac:dyDescent="0.2">
      <c r="A121" s="4" t="s">
        <v>578</v>
      </c>
      <c r="B121" s="34" t="s">
        <v>217</v>
      </c>
      <c r="C121" s="46">
        <v>0</v>
      </c>
      <c r="D121" s="43" t="str">
        <f t="shared" si="12"/>
        <v>N/A</v>
      </c>
      <c r="E121" s="46">
        <v>0</v>
      </c>
      <c r="F121" s="43" t="str">
        <f t="shared" si="13"/>
        <v>N/A</v>
      </c>
      <c r="G121" s="46">
        <v>0</v>
      </c>
      <c r="H121" s="43" t="str">
        <f t="shared" si="14"/>
        <v>N/A</v>
      </c>
      <c r="I121" s="12" t="s">
        <v>1743</v>
      </c>
      <c r="J121" s="12" t="s">
        <v>1743</v>
      </c>
      <c r="K121" s="44" t="s">
        <v>732</v>
      </c>
      <c r="L121" s="9" t="str">
        <f t="shared" si="15"/>
        <v>N/A</v>
      </c>
    </row>
    <row r="122" spans="1:12" ht="25.5" x14ac:dyDescent="0.2">
      <c r="A122" s="4" t="s">
        <v>579</v>
      </c>
      <c r="B122" s="34" t="s">
        <v>217</v>
      </c>
      <c r="C122" s="35">
        <v>0</v>
      </c>
      <c r="D122" s="43" t="str">
        <f t="shared" si="12"/>
        <v>N/A</v>
      </c>
      <c r="E122" s="35">
        <v>0</v>
      </c>
      <c r="F122" s="43" t="str">
        <f t="shared" si="13"/>
        <v>N/A</v>
      </c>
      <c r="G122" s="35">
        <v>0</v>
      </c>
      <c r="H122" s="43" t="str">
        <f t="shared" si="14"/>
        <v>N/A</v>
      </c>
      <c r="I122" s="12" t="s">
        <v>1743</v>
      </c>
      <c r="J122" s="12" t="s">
        <v>1743</v>
      </c>
      <c r="K122" s="44" t="s">
        <v>732</v>
      </c>
      <c r="L122" s="9" t="str">
        <f t="shared" si="15"/>
        <v>N/A</v>
      </c>
    </row>
    <row r="123" spans="1:12" ht="25.5" x14ac:dyDescent="0.2">
      <c r="A123" s="4" t="s">
        <v>1335</v>
      </c>
      <c r="B123" s="34" t="s">
        <v>217</v>
      </c>
      <c r="C123" s="46" t="s">
        <v>1743</v>
      </c>
      <c r="D123" s="43" t="str">
        <f t="shared" si="12"/>
        <v>N/A</v>
      </c>
      <c r="E123" s="46" t="s">
        <v>1743</v>
      </c>
      <c r="F123" s="43" t="str">
        <f t="shared" si="13"/>
        <v>N/A</v>
      </c>
      <c r="G123" s="46" t="s">
        <v>1743</v>
      </c>
      <c r="H123" s="43" t="str">
        <f t="shared" si="14"/>
        <v>N/A</v>
      </c>
      <c r="I123" s="12" t="s">
        <v>1743</v>
      </c>
      <c r="J123" s="12" t="s">
        <v>1743</v>
      </c>
      <c r="K123" s="44" t="s">
        <v>732</v>
      </c>
      <c r="L123" s="9" t="str">
        <f t="shared" si="15"/>
        <v>N/A</v>
      </c>
    </row>
    <row r="124" spans="1:12" ht="25.5" x14ac:dyDescent="0.2">
      <c r="A124" s="4" t="s">
        <v>580</v>
      </c>
      <c r="B124" s="34" t="s">
        <v>217</v>
      </c>
      <c r="C124" s="46">
        <v>680833</v>
      </c>
      <c r="D124" s="43" t="str">
        <f t="shared" si="12"/>
        <v>N/A</v>
      </c>
      <c r="E124" s="46">
        <v>562160</v>
      </c>
      <c r="F124" s="43" t="str">
        <f t="shared" si="13"/>
        <v>N/A</v>
      </c>
      <c r="G124" s="46">
        <v>499465</v>
      </c>
      <c r="H124" s="43" t="str">
        <f t="shared" si="14"/>
        <v>N/A</v>
      </c>
      <c r="I124" s="12">
        <v>-17.399999999999999</v>
      </c>
      <c r="J124" s="12">
        <v>-11.2</v>
      </c>
      <c r="K124" s="44" t="s">
        <v>732</v>
      </c>
      <c r="L124" s="9" t="str">
        <f t="shared" si="15"/>
        <v>Yes</v>
      </c>
    </row>
    <row r="125" spans="1:12" x14ac:dyDescent="0.2">
      <c r="A125" s="2" t="s">
        <v>581</v>
      </c>
      <c r="B125" s="34" t="s">
        <v>217</v>
      </c>
      <c r="C125" s="35">
        <v>51</v>
      </c>
      <c r="D125" s="43" t="str">
        <f t="shared" si="12"/>
        <v>N/A</v>
      </c>
      <c r="E125" s="35">
        <v>43</v>
      </c>
      <c r="F125" s="43" t="str">
        <f t="shared" si="13"/>
        <v>N/A</v>
      </c>
      <c r="G125" s="35">
        <v>39</v>
      </c>
      <c r="H125" s="43" t="str">
        <f t="shared" si="14"/>
        <v>N/A</v>
      </c>
      <c r="I125" s="12">
        <v>-15.7</v>
      </c>
      <c r="J125" s="12">
        <v>-9.3000000000000007</v>
      </c>
      <c r="K125" s="44" t="s">
        <v>732</v>
      </c>
      <c r="L125" s="9" t="str">
        <f t="shared" si="15"/>
        <v>Yes</v>
      </c>
    </row>
    <row r="126" spans="1:12" ht="25.5" x14ac:dyDescent="0.2">
      <c r="A126" s="2" t="s">
        <v>1336</v>
      </c>
      <c r="B126" s="34" t="s">
        <v>217</v>
      </c>
      <c r="C126" s="46">
        <v>13349.666667</v>
      </c>
      <c r="D126" s="43" t="str">
        <f t="shared" si="12"/>
        <v>N/A</v>
      </c>
      <c r="E126" s="46">
        <v>13073.488372</v>
      </c>
      <c r="F126" s="43" t="str">
        <f t="shared" si="13"/>
        <v>N/A</v>
      </c>
      <c r="G126" s="46">
        <v>12806.794872</v>
      </c>
      <c r="H126" s="43" t="str">
        <f t="shared" si="14"/>
        <v>N/A</v>
      </c>
      <c r="I126" s="12">
        <v>-2.0699999999999998</v>
      </c>
      <c r="J126" s="12">
        <v>-2.04</v>
      </c>
      <c r="K126" s="44" t="s">
        <v>732</v>
      </c>
      <c r="L126" s="9" t="str">
        <f t="shared" si="15"/>
        <v>Yes</v>
      </c>
    </row>
    <row r="127" spans="1:12" ht="25.5" x14ac:dyDescent="0.2">
      <c r="A127" s="2" t="s">
        <v>582</v>
      </c>
      <c r="B127" s="34" t="s">
        <v>217</v>
      </c>
      <c r="C127" s="46">
        <v>868967</v>
      </c>
      <c r="D127" s="43" t="str">
        <f t="shared" si="12"/>
        <v>N/A</v>
      </c>
      <c r="E127" s="46">
        <v>666682</v>
      </c>
      <c r="F127" s="43" t="str">
        <f t="shared" si="13"/>
        <v>N/A</v>
      </c>
      <c r="G127" s="46">
        <v>825741</v>
      </c>
      <c r="H127" s="43" t="str">
        <f t="shared" si="14"/>
        <v>N/A</v>
      </c>
      <c r="I127" s="12">
        <v>-23.3</v>
      </c>
      <c r="J127" s="12">
        <v>23.86</v>
      </c>
      <c r="K127" s="44" t="s">
        <v>732</v>
      </c>
      <c r="L127" s="9" t="str">
        <f t="shared" si="15"/>
        <v>Yes</v>
      </c>
    </row>
    <row r="128" spans="1:12" x14ac:dyDescent="0.2">
      <c r="A128" s="2" t="s">
        <v>583</v>
      </c>
      <c r="B128" s="34" t="s">
        <v>217</v>
      </c>
      <c r="C128" s="35">
        <v>444</v>
      </c>
      <c r="D128" s="43" t="str">
        <f t="shared" si="12"/>
        <v>N/A</v>
      </c>
      <c r="E128" s="35">
        <v>406</v>
      </c>
      <c r="F128" s="43" t="str">
        <f t="shared" si="13"/>
        <v>N/A</v>
      </c>
      <c r="G128" s="35">
        <v>617</v>
      </c>
      <c r="H128" s="43" t="str">
        <f t="shared" si="14"/>
        <v>N/A</v>
      </c>
      <c r="I128" s="12">
        <v>-8.56</v>
      </c>
      <c r="J128" s="12">
        <v>51.97</v>
      </c>
      <c r="K128" s="44" t="s">
        <v>732</v>
      </c>
      <c r="L128" s="9" t="str">
        <f t="shared" si="15"/>
        <v>No</v>
      </c>
    </row>
    <row r="129" spans="1:12" ht="25.5" x14ac:dyDescent="0.2">
      <c r="A129" s="2" t="s">
        <v>1337</v>
      </c>
      <c r="B129" s="34" t="s">
        <v>217</v>
      </c>
      <c r="C129" s="46">
        <v>1957.1328828999999</v>
      </c>
      <c r="D129" s="43" t="str">
        <f t="shared" si="12"/>
        <v>N/A</v>
      </c>
      <c r="E129" s="46">
        <v>1642.0738916</v>
      </c>
      <c r="F129" s="43" t="str">
        <f t="shared" si="13"/>
        <v>N/A</v>
      </c>
      <c r="G129" s="46">
        <v>1338.3160453999999</v>
      </c>
      <c r="H129" s="43" t="str">
        <f t="shared" si="14"/>
        <v>N/A</v>
      </c>
      <c r="I129" s="12">
        <v>-16.100000000000001</v>
      </c>
      <c r="J129" s="12">
        <v>-18.5</v>
      </c>
      <c r="K129" s="44" t="s">
        <v>732</v>
      </c>
      <c r="L129" s="9" t="str">
        <f t="shared" si="15"/>
        <v>Yes</v>
      </c>
    </row>
    <row r="130" spans="1:12" ht="25.5" x14ac:dyDescent="0.2">
      <c r="A130" s="2" t="s">
        <v>584</v>
      </c>
      <c r="B130" s="34" t="s">
        <v>217</v>
      </c>
      <c r="C130" s="46">
        <v>871091</v>
      </c>
      <c r="D130" s="43" t="str">
        <f t="shared" si="12"/>
        <v>N/A</v>
      </c>
      <c r="E130" s="46">
        <v>1152117</v>
      </c>
      <c r="F130" s="43" t="str">
        <f t="shared" si="13"/>
        <v>N/A</v>
      </c>
      <c r="G130" s="46">
        <v>1975079</v>
      </c>
      <c r="H130" s="43" t="str">
        <f t="shared" si="14"/>
        <v>N/A</v>
      </c>
      <c r="I130" s="12">
        <v>32.26</v>
      </c>
      <c r="J130" s="12">
        <v>71.430000000000007</v>
      </c>
      <c r="K130" s="44" t="s">
        <v>732</v>
      </c>
      <c r="L130" s="9" t="str">
        <f t="shared" si="15"/>
        <v>No</v>
      </c>
    </row>
    <row r="131" spans="1:12" x14ac:dyDescent="0.2">
      <c r="A131" s="2" t="s">
        <v>585</v>
      </c>
      <c r="B131" s="34" t="s">
        <v>217</v>
      </c>
      <c r="C131" s="35">
        <v>46</v>
      </c>
      <c r="D131" s="43" t="str">
        <f t="shared" si="12"/>
        <v>N/A</v>
      </c>
      <c r="E131" s="35">
        <v>52</v>
      </c>
      <c r="F131" s="43" t="str">
        <f t="shared" si="13"/>
        <v>N/A</v>
      </c>
      <c r="G131" s="35">
        <v>58</v>
      </c>
      <c r="H131" s="43" t="str">
        <f t="shared" si="14"/>
        <v>N/A</v>
      </c>
      <c r="I131" s="12">
        <v>13.04</v>
      </c>
      <c r="J131" s="12">
        <v>11.54</v>
      </c>
      <c r="K131" s="44" t="s">
        <v>732</v>
      </c>
      <c r="L131" s="9" t="str">
        <f t="shared" si="15"/>
        <v>Yes</v>
      </c>
    </row>
    <row r="132" spans="1:12" x14ac:dyDescent="0.2">
      <c r="A132" s="2" t="s">
        <v>1338</v>
      </c>
      <c r="B132" s="34" t="s">
        <v>217</v>
      </c>
      <c r="C132" s="46">
        <v>18936.760869999998</v>
      </c>
      <c r="D132" s="43" t="str">
        <f t="shared" si="12"/>
        <v>N/A</v>
      </c>
      <c r="E132" s="46">
        <v>22156.096153999999</v>
      </c>
      <c r="F132" s="43" t="str">
        <f t="shared" si="13"/>
        <v>N/A</v>
      </c>
      <c r="G132" s="46">
        <v>34053.086207</v>
      </c>
      <c r="H132" s="43" t="str">
        <f t="shared" si="14"/>
        <v>N/A</v>
      </c>
      <c r="I132" s="12">
        <v>17</v>
      </c>
      <c r="J132" s="12">
        <v>53.7</v>
      </c>
      <c r="K132" s="44" t="s">
        <v>732</v>
      </c>
      <c r="L132" s="9" t="str">
        <f t="shared" si="15"/>
        <v>No</v>
      </c>
    </row>
    <row r="133" spans="1:12" ht="25.5" x14ac:dyDescent="0.2">
      <c r="A133" s="2" t="s">
        <v>586</v>
      </c>
      <c r="B133" s="34" t="s">
        <v>217</v>
      </c>
      <c r="C133" s="46">
        <v>368</v>
      </c>
      <c r="D133" s="43" t="str">
        <f t="shared" si="12"/>
        <v>N/A</v>
      </c>
      <c r="E133" s="46">
        <v>6691</v>
      </c>
      <c r="F133" s="43" t="str">
        <f t="shared" si="13"/>
        <v>N/A</v>
      </c>
      <c r="G133" s="46">
        <v>14100</v>
      </c>
      <c r="H133" s="43" t="str">
        <f t="shared" si="14"/>
        <v>N/A</v>
      </c>
      <c r="I133" s="12">
        <v>1718</v>
      </c>
      <c r="J133" s="12">
        <v>110.7</v>
      </c>
      <c r="K133" s="44" t="s">
        <v>732</v>
      </c>
      <c r="L133" s="9" t="str">
        <f>IF(J133="Div by 0", "N/A", IF(OR(J133="N/A",K133="N/A"),"N/A", IF(J133&gt;VALUE(MID(K133,1,2)), "No", IF(J133&lt;-1*VALUE(MID(K133,1,2)), "No", "Yes"))))</f>
        <v>No</v>
      </c>
    </row>
    <row r="134" spans="1:12" x14ac:dyDescent="0.2">
      <c r="A134" s="2" t="s">
        <v>587</v>
      </c>
      <c r="B134" s="34" t="s">
        <v>217</v>
      </c>
      <c r="C134" s="35">
        <v>11</v>
      </c>
      <c r="D134" s="43" t="str">
        <f t="shared" si="12"/>
        <v>N/A</v>
      </c>
      <c r="E134" s="35">
        <v>62</v>
      </c>
      <c r="F134" s="43" t="str">
        <f t="shared" si="13"/>
        <v>N/A</v>
      </c>
      <c r="G134" s="35">
        <v>31</v>
      </c>
      <c r="H134" s="43" t="str">
        <f t="shared" si="14"/>
        <v>N/A</v>
      </c>
      <c r="I134" s="12">
        <v>933.3</v>
      </c>
      <c r="J134" s="12">
        <v>-50</v>
      </c>
      <c r="K134" s="44" t="s">
        <v>732</v>
      </c>
      <c r="L134" s="9" t="str">
        <f t="shared" ref="L134:L138" si="16">IF(J134="Div by 0", "N/A", IF(OR(J134="N/A",K134="N/A"),"N/A", IF(J134&gt;VALUE(MID(K134,1,2)), "No", IF(J134&lt;-1*VALUE(MID(K134,1,2)), "No", "Yes"))))</f>
        <v>No</v>
      </c>
    </row>
    <row r="135" spans="1:12" ht="25.5" x14ac:dyDescent="0.2">
      <c r="A135" s="2" t="s">
        <v>1339</v>
      </c>
      <c r="B135" s="34" t="s">
        <v>217</v>
      </c>
      <c r="C135" s="46">
        <v>61.333333332999999</v>
      </c>
      <c r="D135" s="43" t="str">
        <f t="shared" si="12"/>
        <v>N/A</v>
      </c>
      <c r="E135" s="46">
        <v>107.91935484</v>
      </c>
      <c r="F135" s="43" t="str">
        <f t="shared" si="13"/>
        <v>N/A</v>
      </c>
      <c r="G135" s="46">
        <v>454.83870968000002</v>
      </c>
      <c r="H135" s="43" t="str">
        <f t="shared" si="14"/>
        <v>N/A</v>
      </c>
      <c r="I135" s="12">
        <v>75.959999999999994</v>
      </c>
      <c r="J135" s="12">
        <v>321.5</v>
      </c>
      <c r="K135" s="44" t="s">
        <v>732</v>
      </c>
      <c r="L135" s="9" t="str">
        <f t="shared" si="16"/>
        <v>No</v>
      </c>
    </row>
    <row r="136" spans="1:12" ht="25.5" x14ac:dyDescent="0.2">
      <c r="A136" s="2" t="s">
        <v>588</v>
      </c>
      <c r="B136" s="34" t="s">
        <v>217</v>
      </c>
      <c r="C136" s="46">
        <v>2849634</v>
      </c>
      <c r="D136" s="43" t="str">
        <f t="shared" ref="D136:D150" si="17">IF($B136="N/A","N/A",IF(C136&gt;10,"No",IF(C136&lt;-10,"No","Yes")))</f>
        <v>N/A</v>
      </c>
      <c r="E136" s="46">
        <v>2749911</v>
      </c>
      <c r="F136" s="43" t="str">
        <f t="shared" ref="F136:F150" si="18">IF($B136="N/A","N/A",IF(E136&gt;10,"No",IF(E136&lt;-10,"No","Yes")))</f>
        <v>N/A</v>
      </c>
      <c r="G136" s="46">
        <v>3088106</v>
      </c>
      <c r="H136" s="43" t="str">
        <f t="shared" ref="H136:H150" si="19">IF($B136="N/A","N/A",IF(G136&gt;10,"No",IF(G136&lt;-10,"No","Yes")))</f>
        <v>N/A</v>
      </c>
      <c r="I136" s="12">
        <v>-3.5</v>
      </c>
      <c r="J136" s="12">
        <v>12.3</v>
      </c>
      <c r="K136" s="44" t="s">
        <v>732</v>
      </c>
      <c r="L136" s="9" t="str">
        <f t="shared" si="16"/>
        <v>Yes</v>
      </c>
    </row>
    <row r="137" spans="1:12" x14ac:dyDescent="0.2">
      <c r="A137" s="2" t="s">
        <v>589</v>
      </c>
      <c r="B137" s="34" t="s">
        <v>217</v>
      </c>
      <c r="C137" s="35">
        <v>19</v>
      </c>
      <c r="D137" s="43" t="str">
        <f t="shared" si="17"/>
        <v>N/A</v>
      </c>
      <c r="E137" s="35">
        <v>22</v>
      </c>
      <c r="F137" s="43" t="str">
        <f t="shared" si="18"/>
        <v>N/A</v>
      </c>
      <c r="G137" s="35">
        <v>25</v>
      </c>
      <c r="H137" s="43" t="str">
        <f t="shared" si="19"/>
        <v>N/A</v>
      </c>
      <c r="I137" s="12">
        <v>15.79</v>
      </c>
      <c r="J137" s="12">
        <v>13.64</v>
      </c>
      <c r="K137" s="44" t="s">
        <v>732</v>
      </c>
      <c r="L137" s="9" t="str">
        <f t="shared" si="16"/>
        <v>Yes</v>
      </c>
    </row>
    <row r="138" spans="1:12" ht="25.5" x14ac:dyDescent="0.2">
      <c r="A138" s="2" t="s">
        <v>1340</v>
      </c>
      <c r="B138" s="34" t="s">
        <v>217</v>
      </c>
      <c r="C138" s="46">
        <v>149980.73684</v>
      </c>
      <c r="D138" s="43" t="str">
        <f t="shared" si="17"/>
        <v>N/A</v>
      </c>
      <c r="E138" s="46">
        <v>124995.95454999999</v>
      </c>
      <c r="F138" s="43" t="str">
        <f t="shared" si="18"/>
        <v>N/A</v>
      </c>
      <c r="G138" s="46">
        <v>123524.24</v>
      </c>
      <c r="H138" s="43" t="str">
        <f t="shared" si="19"/>
        <v>N/A</v>
      </c>
      <c r="I138" s="12">
        <v>-16.7</v>
      </c>
      <c r="J138" s="12">
        <v>-1.18</v>
      </c>
      <c r="K138" s="44" t="s">
        <v>732</v>
      </c>
      <c r="L138" s="9" t="str">
        <f t="shared" si="16"/>
        <v>Yes</v>
      </c>
    </row>
    <row r="139" spans="1:12" ht="25.5" x14ac:dyDescent="0.2">
      <c r="A139" s="2" t="s">
        <v>590</v>
      </c>
      <c r="B139" s="34" t="s">
        <v>217</v>
      </c>
      <c r="C139" s="46">
        <v>1819762</v>
      </c>
      <c r="D139" s="43" t="str">
        <f t="shared" si="17"/>
        <v>N/A</v>
      </c>
      <c r="E139" s="46">
        <v>2123151</v>
      </c>
      <c r="F139" s="43" t="str">
        <f t="shared" si="18"/>
        <v>N/A</v>
      </c>
      <c r="G139" s="46">
        <v>1963456</v>
      </c>
      <c r="H139" s="43" t="str">
        <f t="shared" si="19"/>
        <v>N/A</v>
      </c>
      <c r="I139" s="12">
        <v>16.670000000000002</v>
      </c>
      <c r="J139" s="12">
        <v>-7.52</v>
      </c>
      <c r="K139" s="44" t="s">
        <v>732</v>
      </c>
      <c r="L139" s="9" t="str">
        <f t="shared" ref="L139:L150" si="20">IF(J139="Div by 0", "N/A", IF(K139="N/A","N/A", IF(J139&gt;VALUE(MID(K139,1,2)), "No", IF(J139&lt;-1*VALUE(MID(K139,1,2)), "No", "Yes"))))</f>
        <v>Yes</v>
      </c>
    </row>
    <row r="140" spans="1:12" ht="25.5" x14ac:dyDescent="0.2">
      <c r="A140" s="2" t="s">
        <v>591</v>
      </c>
      <c r="B140" s="34" t="s">
        <v>217</v>
      </c>
      <c r="C140" s="35">
        <v>2249</v>
      </c>
      <c r="D140" s="43" t="str">
        <f t="shared" si="17"/>
        <v>N/A</v>
      </c>
      <c r="E140" s="35">
        <v>2193</v>
      </c>
      <c r="F140" s="43" t="str">
        <f t="shared" si="18"/>
        <v>N/A</v>
      </c>
      <c r="G140" s="35">
        <v>2027</v>
      </c>
      <c r="H140" s="43" t="str">
        <f t="shared" si="19"/>
        <v>N/A</v>
      </c>
      <c r="I140" s="12">
        <v>-2.4900000000000002</v>
      </c>
      <c r="J140" s="12">
        <v>-7.57</v>
      </c>
      <c r="K140" s="44" t="s">
        <v>732</v>
      </c>
      <c r="L140" s="9" t="str">
        <f t="shared" si="20"/>
        <v>Yes</v>
      </c>
    </row>
    <row r="141" spans="1:12" ht="25.5" x14ac:dyDescent="0.2">
      <c r="A141" s="2" t="s">
        <v>1341</v>
      </c>
      <c r="B141" s="34" t="s">
        <v>217</v>
      </c>
      <c r="C141" s="46">
        <v>809.14273009999999</v>
      </c>
      <c r="D141" s="43" t="str">
        <f t="shared" si="17"/>
        <v>N/A</v>
      </c>
      <c r="E141" s="46">
        <v>968.14911081000002</v>
      </c>
      <c r="F141" s="43" t="str">
        <f t="shared" si="18"/>
        <v>N/A</v>
      </c>
      <c r="G141" s="46">
        <v>968.65120867999997</v>
      </c>
      <c r="H141" s="43" t="str">
        <f t="shared" si="19"/>
        <v>N/A</v>
      </c>
      <c r="I141" s="12">
        <v>19.649999999999999</v>
      </c>
      <c r="J141" s="12">
        <v>5.1900000000000002E-2</v>
      </c>
      <c r="K141" s="44" t="s">
        <v>732</v>
      </c>
      <c r="L141" s="9" t="str">
        <f t="shared" si="20"/>
        <v>Yes</v>
      </c>
    </row>
    <row r="142" spans="1:12" ht="25.5" x14ac:dyDescent="0.2">
      <c r="A142" s="2" t="s">
        <v>592</v>
      </c>
      <c r="B142" s="34" t="s">
        <v>217</v>
      </c>
      <c r="C142" s="46">
        <v>8175209</v>
      </c>
      <c r="D142" s="43" t="str">
        <f t="shared" si="17"/>
        <v>N/A</v>
      </c>
      <c r="E142" s="46">
        <v>8253545</v>
      </c>
      <c r="F142" s="43" t="str">
        <f t="shared" si="18"/>
        <v>N/A</v>
      </c>
      <c r="G142" s="46">
        <v>7162920</v>
      </c>
      <c r="H142" s="43" t="str">
        <f t="shared" si="19"/>
        <v>N/A</v>
      </c>
      <c r="I142" s="12">
        <v>0.95820000000000005</v>
      </c>
      <c r="J142" s="12">
        <v>-13.2</v>
      </c>
      <c r="K142" s="44" t="s">
        <v>732</v>
      </c>
      <c r="L142" s="9" t="str">
        <f t="shared" si="20"/>
        <v>Yes</v>
      </c>
    </row>
    <row r="143" spans="1:12" x14ac:dyDescent="0.2">
      <c r="A143" s="3" t="s">
        <v>593</v>
      </c>
      <c r="B143" s="34" t="s">
        <v>217</v>
      </c>
      <c r="C143" s="35">
        <v>89</v>
      </c>
      <c r="D143" s="43" t="str">
        <f t="shared" si="17"/>
        <v>N/A</v>
      </c>
      <c r="E143" s="35">
        <v>656</v>
      </c>
      <c r="F143" s="43" t="str">
        <f t="shared" si="18"/>
        <v>N/A</v>
      </c>
      <c r="G143" s="35">
        <v>393</v>
      </c>
      <c r="H143" s="43" t="str">
        <f t="shared" si="19"/>
        <v>N/A</v>
      </c>
      <c r="I143" s="12">
        <v>637.1</v>
      </c>
      <c r="J143" s="12">
        <v>-40.1</v>
      </c>
      <c r="K143" s="44" t="s">
        <v>732</v>
      </c>
      <c r="L143" s="9" t="str">
        <f t="shared" si="20"/>
        <v>No</v>
      </c>
    </row>
    <row r="144" spans="1:12" ht="25.5" x14ac:dyDescent="0.2">
      <c r="A144" s="3" t="s">
        <v>1342</v>
      </c>
      <c r="B144" s="34" t="s">
        <v>217</v>
      </c>
      <c r="C144" s="46">
        <v>91856.280899000005</v>
      </c>
      <c r="D144" s="43" t="str">
        <f t="shared" si="17"/>
        <v>N/A</v>
      </c>
      <c r="E144" s="46">
        <v>12581.623476000001</v>
      </c>
      <c r="F144" s="43" t="str">
        <f t="shared" si="18"/>
        <v>N/A</v>
      </c>
      <c r="G144" s="46">
        <v>18226.259542</v>
      </c>
      <c r="H144" s="43" t="str">
        <f t="shared" si="19"/>
        <v>N/A</v>
      </c>
      <c r="I144" s="12">
        <v>-86.3</v>
      </c>
      <c r="J144" s="12">
        <v>44.86</v>
      </c>
      <c r="K144" s="44" t="s">
        <v>732</v>
      </c>
      <c r="L144" s="9" t="str">
        <f t="shared" si="20"/>
        <v>No</v>
      </c>
    </row>
    <row r="145" spans="1:12" ht="25.5" x14ac:dyDescent="0.2">
      <c r="A145" s="2" t="s">
        <v>594</v>
      </c>
      <c r="B145" s="34" t="s">
        <v>217</v>
      </c>
      <c r="C145" s="46">
        <v>6852649</v>
      </c>
      <c r="D145" s="43" t="str">
        <f t="shared" si="17"/>
        <v>N/A</v>
      </c>
      <c r="E145" s="46">
        <v>5441306</v>
      </c>
      <c r="F145" s="43" t="str">
        <f t="shared" si="18"/>
        <v>N/A</v>
      </c>
      <c r="G145" s="46">
        <v>5217127</v>
      </c>
      <c r="H145" s="43" t="str">
        <f t="shared" si="19"/>
        <v>N/A</v>
      </c>
      <c r="I145" s="12">
        <v>-20.6</v>
      </c>
      <c r="J145" s="12">
        <v>-4.12</v>
      </c>
      <c r="K145" s="44" t="s">
        <v>732</v>
      </c>
      <c r="L145" s="9" t="str">
        <f t="shared" si="20"/>
        <v>Yes</v>
      </c>
    </row>
    <row r="146" spans="1:12" x14ac:dyDescent="0.2">
      <c r="A146" s="2" t="s">
        <v>595</v>
      </c>
      <c r="B146" s="34" t="s">
        <v>217</v>
      </c>
      <c r="C146" s="35">
        <v>2490</v>
      </c>
      <c r="D146" s="43" t="str">
        <f t="shared" si="17"/>
        <v>N/A</v>
      </c>
      <c r="E146" s="35">
        <v>2279</v>
      </c>
      <c r="F146" s="43" t="str">
        <f t="shared" si="18"/>
        <v>N/A</v>
      </c>
      <c r="G146" s="35">
        <v>1516</v>
      </c>
      <c r="H146" s="43" t="str">
        <f t="shared" si="19"/>
        <v>N/A</v>
      </c>
      <c r="I146" s="12">
        <v>-8.4700000000000006</v>
      </c>
      <c r="J146" s="12">
        <v>-33.5</v>
      </c>
      <c r="K146" s="44" t="s">
        <v>732</v>
      </c>
      <c r="L146" s="9" t="str">
        <f t="shared" si="20"/>
        <v>No</v>
      </c>
    </row>
    <row r="147" spans="1:12" ht="25.5" x14ac:dyDescent="0.2">
      <c r="A147" s="2" t="s">
        <v>1343</v>
      </c>
      <c r="B147" s="34" t="s">
        <v>217</v>
      </c>
      <c r="C147" s="46">
        <v>2752.0678714999999</v>
      </c>
      <c r="D147" s="43" t="str">
        <f t="shared" si="17"/>
        <v>N/A</v>
      </c>
      <c r="E147" s="46">
        <v>2387.5849057</v>
      </c>
      <c r="F147" s="43" t="str">
        <f t="shared" si="18"/>
        <v>N/A</v>
      </c>
      <c r="G147" s="46">
        <v>3441.3766491000001</v>
      </c>
      <c r="H147" s="43" t="str">
        <f t="shared" si="19"/>
        <v>N/A</v>
      </c>
      <c r="I147" s="12">
        <v>-13.2</v>
      </c>
      <c r="J147" s="12">
        <v>44.14</v>
      </c>
      <c r="K147" s="44" t="s">
        <v>732</v>
      </c>
      <c r="L147" s="9" t="str">
        <f t="shared" si="20"/>
        <v>No</v>
      </c>
    </row>
    <row r="148" spans="1:12" ht="25.5" x14ac:dyDescent="0.2">
      <c r="A148" s="2" t="s">
        <v>596</v>
      </c>
      <c r="B148" s="34" t="s">
        <v>217</v>
      </c>
      <c r="C148" s="46">
        <v>246076</v>
      </c>
      <c r="D148" s="43" t="str">
        <f t="shared" si="17"/>
        <v>N/A</v>
      </c>
      <c r="E148" s="46">
        <v>1526562</v>
      </c>
      <c r="F148" s="43" t="str">
        <f t="shared" si="18"/>
        <v>N/A</v>
      </c>
      <c r="G148" s="46">
        <v>2044088</v>
      </c>
      <c r="H148" s="43" t="str">
        <f t="shared" si="19"/>
        <v>N/A</v>
      </c>
      <c r="I148" s="12">
        <v>520.4</v>
      </c>
      <c r="J148" s="12">
        <v>33.9</v>
      </c>
      <c r="K148" s="44" t="s">
        <v>732</v>
      </c>
      <c r="L148" s="9" t="str">
        <f t="shared" si="20"/>
        <v>No</v>
      </c>
    </row>
    <row r="149" spans="1:12" x14ac:dyDescent="0.2">
      <c r="A149" s="2" t="s">
        <v>597</v>
      </c>
      <c r="B149" s="34" t="s">
        <v>217</v>
      </c>
      <c r="C149" s="35">
        <v>22</v>
      </c>
      <c r="D149" s="43" t="str">
        <f t="shared" si="17"/>
        <v>N/A</v>
      </c>
      <c r="E149" s="35">
        <v>56</v>
      </c>
      <c r="F149" s="43" t="str">
        <f t="shared" si="18"/>
        <v>N/A</v>
      </c>
      <c r="G149" s="35">
        <v>123</v>
      </c>
      <c r="H149" s="43" t="str">
        <f t="shared" si="19"/>
        <v>N/A</v>
      </c>
      <c r="I149" s="12">
        <v>154.5</v>
      </c>
      <c r="J149" s="12">
        <v>119.6</v>
      </c>
      <c r="K149" s="44" t="s">
        <v>732</v>
      </c>
      <c r="L149" s="9" t="str">
        <f t="shared" si="20"/>
        <v>No</v>
      </c>
    </row>
    <row r="150" spans="1:12" ht="25.5" x14ac:dyDescent="0.2">
      <c r="A150" s="4" t="s">
        <v>1344</v>
      </c>
      <c r="B150" s="34" t="s">
        <v>217</v>
      </c>
      <c r="C150" s="46">
        <v>11185.272727</v>
      </c>
      <c r="D150" s="43" t="str">
        <f t="shared" si="17"/>
        <v>N/A</v>
      </c>
      <c r="E150" s="46">
        <v>27260.035714000001</v>
      </c>
      <c r="F150" s="43" t="str">
        <f t="shared" si="18"/>
        <v>N/A</v>
      </c>
      <c r="G150" s="46">
        <v>16618.601626</v>
      </c>
      <c r="H150" s="43" t="str">
        <f t="shared" si="19"/>
        <v>N/A</v>
      </c>
      <c r="I150" s="12">
        <v>143.69999999999999</v>
      </c>
      <c r="J150" s="12">
        <v>-39</v>
      </c>
      <c r="K150" s="44" t="s">
        <v>732</v>
      </c>
      <c r="L150" s="9" t="str">
        <f t="shared" si="20"/>
        <v>No</v>
      </c>
    </row>
    <row r="151" spans="1:12" ht="25.5" x14ac:dyDescent="0.2">
      <c r="A151" s="4" t="s">
        <v>1345</v>
      </c>
      <c r="B151" s="34" t="s">
        <v>217</v>
      </c>
      <c r="C151" s="46">
        <v>1436.9405695</v>
      </c>
      <c r="D151" s="43" t="str">
        <f t="shared" ref="D151:D170" si="21">IF($B151="N/A","N/A",IF(C151&gt;10,"No",IF(C151&lt;-10,"No","Yes")))</f>
        <v>N/A</v>
      </c>
      <c r="E151" s="46">
        <v>1725.5909455999999</v>
      </c>
      <c r="F151" s="43" t="str">
        <f t="shared" ref="F151:F170" si="22">IF($B151="N/A","N/A",IF(E151&gt;10,"No",IF(E151&lt;-10,"No","Yes")))</f>
        <v>N/A</v>
      </c>
      <c r="G151" s="46">
        <v>1424.0494042</v>
      </c>
      <c r="H151" s="43" t="str">
        <f t="shared" ref="H151:H170" si="23">IF($B151="N/A","N/A",IF(G151&gt;10,"No",IF(G151&lt;-10,"No","Yes")))</f>
        <v>N/A</v>
      </c>
      <c r="I151" s="12">
        <v>20.09</v>
      </c>
      <c r="J151" s="12">
        <v>-17.5</v>
      </c>
      <c r="K151" s="44" t="s">
        <v>732</v>
      </c>
      <c r="L151" s="9" t="str">
        <f t="shared" ref="L151:L170" si="24">IF(J151="Div by 0", "N/A", IF(K151="N/A","N/A", IF(J151&gt;VALUE(MID(K151,1,2)), "No", IF(J151&lt;-1*VALUE(MID(K151,1,2)), "No", "Yes"))))</f>
        <v>Yes</v>
      </c>
    </row>
    <row r="152" spans="1:12" ht="25.5" x14ac:dyDescent="0.2">
      <c r="A152" s="4" t="s">
        <v>1346</v>
      </c>
      <c r="B152" s="34" t="s">
        <v>217</v>
      </c>
      <c r="C152" s="46">
        <v>1254.8986175</v>
      </c>
      <c r="D152" s="43" t="str">
        <f t="shared" si="21"/>
        <v>N/A</v>
      </c>
      <c r="E152" s="46">
        <v>1437.5093168000001</v>
      </c>
      <c r="F152" s="43" t="str">
        <f t="shared" si="22"/>
        <v>N/A</v>
      </c>
      <c r="G152" s="46">
        <v>3415.7350427000001</v>
      </c>
      <c r="H152" s="43" t="str">
        <f t="shared" si="23"/>
        <v>N/A</v>
      </c>
      <c r="I152" s="12">
        <v>14.55</v>
      </c>
      <c r="J152" s="12">
        <v>137.6</v>
      </c>
      <c r="K152" s="44" t="s">
        <v>732</v>
      </c>
      <c r="L152" s="9" t="str">
        <f t="shared" si="24"/>
        <v>No</v>
      </c>
    </row>
    <row r="153" spans="1:12" ht="25.5" x14ac:dyDescent="0.2">
      <c r="A153" s="4" t="s">
        <v>1347</v>
      </c>
      <c r="B153" s="34" t="s">
        <v>217</v>
      </c>
      <c r="C153" s="46">
        <v>5238.5770094</v>
      </c>
      <c r="D153" s="43" t="str">
        <f t="shared" si="21"/>
        <v>N/A</v>
      </c>
      <c r="E153" s="46">
        <v>6476.1934591999998</v>
      </c>
      <c r="F153" s="43" t="str">
        <f t="shared" si="22"/>
        <v>N/A</v>
      </c>
      <c r="G153" s="46">
        <v>6057.8922494999997</v>
      </c>
      <c r="H153" s="43" t="str">
        <f t="shared" si="23"/>
        <v>N/A</v>
      </c>
      <c r="I153" s="12">
        <v>23.63</v>
      </c>
      <c r="J153" s="12">
        <v>-6.46</v>
      </c>
      <c r="K153" s="44" t="s">
        <v>732</v>
      </c>
      <c r="L153" s="9" t="str">
        <f t="shared" si="24"/>
        <v>Yes</v>
      </c>
    </row>
    <row r="154" spans="1:12" ht="25.5" x14ac:dyDescent="0.2">
      <c r="A154" s="4" t="s">
        <v>1348</v>
      </c>
      <c r="B154" s="34" t="s">
        <v>217</v>
      </c>
      <c r="C154" s="46">
        <v>500.90087087000001</v>
      </c>
      <c r="D154" s="43" t="str">
        <f t="shared" si="21"/>
        <v>N/A</v>
      </c>
      <c r="E154" s="46">
        <v>441.91589636999998</v>
      </c>
      <c r="F154" s="43" t="str">
        <f t="shared" si="22"/>
        <v>N/A</v>
      </c>
      <c r="G154" s="46">
        <v>379.31130573000002</v>
      </c>
      <c r="H154" s="43" t="str">
        <f t="shared" si="23"/>
        <v>N/A</v>
      </c>
      <c r="I154" s="12">
        <v>-11.8</v>
      </c>
      <c r="J154" s="12">
        <v>-14.2</v>
      </c>
      <c r="K154" s="44" t="s">
        <v>732</v>
      </c>
      <c r="L154" s="9" t="str">
        <f t="shared" si="24"/>
        <v>Yes</v>
      </c>
    </row>
    <row r="155" spans="1:12" ht="25.5" x14ac:dyDescent="0.2">
      <c r="A155" s="2" t="s">
        <v>1349</v>
      </c>
      <c r="B155" s="34" t="s">
        <v>217</v>
      </c>
      <c r="C155" s="46">
        <v>1483.5789649000001</v>
      </c>
      <c r="D155" s="43" t="str">
        <f t="shared" si="21"/>
        <v>N/A</v>
      </c>
      <c r="E155" s="46">
        <v>1643.1645415999999</v>
      </c>
      <c r="F155" s="43" t="str">
        <f t="shared" si="22"/>
        <v>N/A</v>
      </c>
      <c r="G155" s="46">
        <v>1005.188431</v>
      </c>
      <c r="H155" s="43" t="str">
        <f t="shared" si="23"/>
        <v>N/A</v>
      </c>
      <c r="I155" s="12">
        <v>10.76</v>
      </c>
      <c r="J155" s="12">
        <v>-38.799999999999997</v>
      </c>
      <c r="K155" s="44" t="s">
        <v>732</v>
      </c>
      <c r="L155" s="9" t="str">
        <f t="shared" si="24"/>
        <v>No</v>
      </c>
    </row>
    <row r="156" spans="1:12" ht="25.5" x14ac:dyDescent="0.2">
      <c r="A156" s="2" t="s">
        <v>1350</v>
      </c>
      <c r="B156" s="34" t="s">
        <v>217</v>
      </c>
      <c r="C156" s="46">
        <v>1689.9860727</v>
      </c>
      <c r="D156" s="43" t="str">
        <f t="shared" si="21"/>
        <v>N/A</v>
      </c>
      <c r="E156" s="46">
        <v>2326.1093353000001</v>
      </c>
      <c r="F156" s="43" t="str">
        <f t="shared" si="22"/>
        <v>N/A</v>
      </c>
      <c r="G156" s="46">
        <v>2084.6645468000002</v>
      </c>
      <c r="H156" s="43" t="str">
        <f t="shared" si="23"/>
        <v>N/A</v>
      </c>
      <c r="I156" s="12">
        <v>37.64</v>
      </c>
      <c r="J156" s="12">
        <v>-10.4</v>
      </c>
      <c r="K156" s="44" t="s">
        <v>732</v>
      </c>
      <c r="L156" s="9" t="str">
        <f t="shared" si="24"/>
        <v>Yes</v>
      </c>
    </row>
    <row r="157" spans="1:12" ht="25.5" x14ac:dyDescent="0.2">
      <c r="A157" s="2" t="s">
        <v>1351</v>
      </c>
      <c r="B157" s="34" t="s">
        <v>217</v>
      </c>
      <c r="C157" s="46">
        <v>13059.741935</v>
      </c>
      <c r="D157" s="43" t="str">
        <f t="shared" si="21"/>
        <v>N/A</v>
      </c>
      <c r="E157" s="46">
        <v>11888.913043</v>
      </c>
      <c r="F157" s="43" t="str">
        <f t="shared" si="22"/>
        <v>N/A</v>
      </c>
      <c r="G157" s="46">
        <v>18823.085470000002</v>
      </c>
      <c r="H157" s="43" t="str">
        <f t="shared" si="23"/>
        <v>N/A</v>
      </c>
      <c r="I157" s="12">
        <v>-8.9700000000000006</v>
      </c>
      <c r="J157" s="12">
        <v>58.32</v>
      </c>
      <c r="K157" s="44" t="s">
        <v>732</v>
      </c>
      <c r="L157" s="9" t="str">
        <f t="shared" si="24"/>
        <v>No</v>
      </c>
    </row>
    <row r="158" spans="1:12" ht="25.5" x14ac:dyDescent="0.2">
      <c r="A158" s="2" t="s">
        <v>1352</v>
      </c>
      <c r="B158" s="34" t="s">
        <v>217</v>
      </c>
      <c r="C158" s="46">
        <v>11736.964975000001</v>
      </c>
      <c r="D158" s="43" t="str">
        <f t="shared" si="21"/>
        <v>N/A</v>
      </c>
      <c r="E158" s="46">
        <v>14573.458774999999</v>
      </c>
      <c r="F158" s="43" t="str">
        <f t="shared" si="22"/>
        <v>N/A</v>
      </c>
      <c r="G158" s="46">
        <v>13358.517013000001</v>
      </c>
      <c r="H158" s="43" t="str">
        <f t="shared" si="23"/>
        <v>N/A</v>
      </c>
      <c r="I158" s="12">
        <v>24.17</v>
      </c>
      <c r="J158" s="12">
        <v>-8.34</v>
      </c>
      <c r="K158" s="44" t="s">
        <v>732</v>
      </c>
      <c r="L158" s="9" t="str">
        <f t="shared" si="24"/>
        <v>Yes</v>
      </c>
    </row>
    <row r="159" spans="1:12" ht="25.5" x14ac:dyDescent="0.2">
      <c r="A159" s="2" t="s">
        <v>1353</v>
      </c>
      <c r="B159" s="34" t="s">
        <v>217</v>
      </c>
      <c r="C159" s="46">
        <v>52.406300397999999</v>
      </c>
      <c r="D159" s="43" t="str">
        <f t="shared" si="21"/>
        <v>N/A</v>
      </c>
      <c r="E159" s="46">
        <v>104.82892852000001</v>
      </c>
      <c r="F159" s="43" t="str">
        <f t="shared" si="22"/>
        <v>N/A</v>
      </c>
      <c r="G159" s="46">
        <v>30.693736730000001</v>
      </c>
      <c r="H159" s="43" t="str">
        <f t="shared" si="23"/>
        <v>N/A</v>
      </c>
      <c r="I159" s="12">
        <v>100</v>
      </c>
      <c r="J159" s="12">
        <v>-70.7</v>
      </c>
      <c r="K159" s="44" t="s">
        <v>732</v>
      </c>
      <c r="L159" s="9" t="str">
        <f t="shared" si="24"/>
        <v>No</v>
      </c>
    </row>
    <row r="160" spans="1:12" ht="25.5" x14ac:dyDescent="0.2">
      <c r="A160" s="4" t="s">
        <v>1354</v>
      </c>
      <c r="B160" s="34" t="s">
        <v>217</v>
      </c>
      <c r="C160" s="46">
        <v>85.523706176999994</v>
      </c>
      <c r="D160" s="43" t="str">
        <f t="shared" si="21"/>
        <v>N/A</v>
      </c>
      <c r="E160" s="46">
        <v>86.289010321999996</v>
      </c>
      <c r="F160" s="43" t="str">
        <f t="shared" si="22"/>
        <v>N/A</v>
      </c>
      <c r="G160" s="46">
        <v>85.217256723000006</v>
      </c>
      <c r="H160" s="43" t="str">
        <f t="shared" si="23"/>
        <v>N/A</v>
      </c>
      <c r="I160" s="12">
        <v>0.89480000000000004</v>
      </c>
      <c r="J160" s="12">
        <v>-1.24</v>
      </c>
      <c r="K160" s="44" t="s">
        <v>732</v>
      </c>
      <c r="L160" s="9" t="str">
        <f t="shared" si="24"/>
        <v>Yes</v>
      </c>
    </row>
    <row r="161" spans="1:12" x14ac:dyDescent="0.2">
      <c r="A161" s="4" t="s">
        <v>1355</v>
      </c>
      <c r="B161" s="34" t="s">
        <v>217</v>
      </c>
      <c r="C161" s="46">
        <v>957.85317168999995</v>
      </c>
      <c r="D161" s="43" t="str">
        <f t="shared" si="21"/>
        <v>N/A</v>
      </c>
      <c r="E161" s="46">
        <v>1114.4295172</v>
      </c>
      <c r="F161" s="43" t="str">
        <f t="shared" si="22"/>
        <v>N/A</v>
      </c>
      <c r="G161" s="46">
        <v>1058.4947115</v>
      </c>
      <c r="H161" s="43" t="str">
        <f t="shared" si="23"/>
        <v>N/A</v>
      </c>
      <c r="I161" s="12">
        <v>16.350000000000001</v>
      </c>
      <c r="J161" s="12">
        <v>-5.0199999999999996</v>
      </c>
      <c r="K161" s="44" t="s">
        <v>732</v>
      </c>
      <c r="L161" s="9" t="str">
        <f t="shared" si="24"/>
        <v>Yes</v>
      </c>
    </row>
    <row r="162" spans="1:12" x14ac:dyDescent="0.2">
      <c r="A162" s="4" t="s">
        <v>1356</v>
      </c>
      <c r="B162" s="34" t="s">
        <v>217</v>
      </c>
      <c r="C162" s="46">
        <v>967.08755759999997</v>
      </c>
      <c r="D162" s="43" t="str">
        <f t="shared" si="21"/>
        <v>N/A</v>
      </c>
      <c r="E162" s="46">
        <v>1008.2608696</v>
      </c>
      <c r="F162" s="43" t="str">
        <f t="shared" si="22"/>
        <v>N/A</v>
      </c>
      <c r="G162" s="46">
        <v>1488.2564103</v>
      </c>
      <c r="H162" s="43" t="str">
        <f t="shared" si="23"/>
        <v>N/A</v>
      </c>
      <c r="I162" s="12">
        <v>4.2569999999999997</v>
      </c>
      <c r="J162" s="12">
        <v>47.61</v>
      </c>
      <c r="K162" s="44" t="s">
        <v>732</v>
      </c>
      <c r="L162" s="9" t="str">
        <f t="shared" si="24"/>
        <v>No</v>
      </c>
    </row>
    <row r="163" spans="1:12" ht="25.5" x14ac:dyDescent="0.2">
      <c r="A163" s="4" t="s">
        <v>1357</v>
      </c>
      <c r="B163" s="34" t="s">
        <v>217</v>
      </c>
      <c r="C163" s="46">
        <v>4576.9559945999999</v>
      </c>
      <c r="D163" s="43" t="str">
        <f t="shared" si="21"/>
        <v>N/A</v>
      </c>
      <c r="E163" s="46">
        <v>5144.5628742999997</v>
      </c>
      <c r="F163" s="43" t="str">
        <f t="shared" si="22"/>
        <v>N/A</v>
      </c>
      <c r="G163" s="46">
        <v>4980.1105859999998</v>
      </c>
      <c r="H163" s="43" t="str">
        <f t="shared" si="23"/>
        <v>N/A</v>
      </c>
      <c r="I163" s="12">
        <v>12.4</v>
      </c>
      <c r="J163" s="12">
        <v>-3.2</v>
      </c>
      <c r="K163" s="44" t="s">
        <v>732</v>
      </c>
      <c r="L163" s="9" t="str">
        <f t="shared" si="24"/>
        <v>Yes</v>
      </c>
    </row>
    <row r="164" spans="1:12" x14ac:dyDescent="0.2">
      <c r="A164" s="4" t="s">
        <v>1358</v>
      </c>
      <c r="B164" s="34" t="s">
        <v>217</v>
      </c>
      <c r="C164" s="46">
        <v>199.96107945</v>
      </c>
      <c r="D164" s="43" t="str">
        <f t="shared" si="21"/>
        <v>N/A</v>
      </c>
      <c r="E164" s="46">
        <v>196.70889206999999</v>
      </c>
      <c r="F164" s="43" t="str">
        <f t="shared" si="22"/>
        <v>N/A</v>
      </c>
      <c r="G164" s="46">
        <v>188.97717621999999</v>
      </c>
      <c r="H164" s="43" t="str">
        <f t="shared" si="23"/>
        <v>N/A</v>
      </c>
      <c r="I164" s="12">
        <v>-1.63</v>
      </c>
      <c r="J164" s="12">
        <v>-3.93</v>
      </c>
      <c r="K164" s="44" t="s">
        <v>732</v>
      </c>
      <c r="L164" s="9" t="str">
        <f t="shared" si="24"/>
        <v>Yes</v>
      </c>
    </row>
    <row r="165" spans="1:12" x14ac:dyDescent="0.2">
      <c r="A165" s="4" t="s">
        <v>1359</v>
      </c>
      <c r="B165" s="34" t="s">
        <v>217</v>
      </c>
      <c r="C165" s="46">
        <v>788.80617696000002</v>
      </c>
      <c r="D165" s="43" t="str">
        <f t="shared" si="21"/>
        <v>N/A</v>
      </c>
      <c r="E165" s="46">
        <v>773.74661000000003</v>
      </c>
      <c r="F165" s="43" t="str">
        <f t="shared" si="22"/>
        <v>N/A</v>
      </c>
      <c r="G165" s="46">
        <v>711.08957244999999</v>
      </c>
      <c r="H165" s="43" t="str">
        <f t="shared" si="23"/>
        <v>N/A</v>
      </c>
      <c r="I165" s="12">
        <v>-1.91</v>
      </c>
      <c r="J165" s="12">
        <v>-8.1</v>
      </c>
      <c r="K165" s="44" t="s">
        <v>732</v>
      </c>
      <c r="L165" s="9" t="str">
        <f t="shared" si="24"/>
        <v>Yes</v>
      </c>
    </row>
    <row r="166" spans="1:12" x14ac:dyDescent="0.2">
      <c r="A166" s="4" t="s">
        <v>1360</v>
      </c>
      <c r="B166" s="34" t="s">
        <v>217</v>
      </c>
      <c r="C166" s="46">
        <v>4019.3038624000001</v>
      </c>
      <c r="D166" s="43" t="str">
        <f t="shared" si="21"/>
        <v>N/A</v>
      </c>
      <c r="E166" s="46">
        <v>4716.6832954000001</v>
      </c>
      <c r="F166" s="43" t="str">
        <f t="shared" si="22"/>
        <v>N/A</v>
      </c>
      <c r="G166" s="46">
        <v>4491.0287187000004</v>
      </c>
      <c r="H166" s="43" t="str">
        <f t="shared" si="23"/>
        <v>N/A</v>
      </c>
      <c r="I166" s="12">
        <v>17.350000000000001</v>
      </c>
      <c r="J166" s="12">
        <v>-4.78</v>
      </c>
      <c r="K166" s="44" t="s">
        <v>732</v>
      </c>
      <c r="L166" s="9" t="str">
        <f t="shared" si="24"/>
        <v>Yes</v>
      </c>
    </row>
    <row r="167" spans="1:12" x14ac:dyDescent="0.2">
      <c r="A167" s="45" t="s">
        <v>1361</v>
      </c>
      <c r="B167" s="34" t="s">
        <v>217</v>
      </c>
      <c r="C167" s="46">
        <v>2827.5806452000002</v>
      </c>
      <c r="D167" s="43" t="str">
        <f t="shared" si="21"/>
        <v>N/A</v>
      </c>
      <c r="E167" s="46">
        <v>5310.7826087000003</v>
      </c>
      <c r="F167" s="43" t="str">
        <f t="shared" si="22"/>
        <v>N/A</v>
      </c>
      <c r="G167" s="46">
        <v>8668.3333332999991</v>
      </c>
      <c r="H167" s="43" t="str">
        <f t="shared" si="23"/>
        <v>N/A</v>
      </c>
      <c r="I167" s="12">
        <v>87.82</v>
      </c>
      <c r="J167" s="12">
        <v>63.22</v>
      </c>
      <c r="K167" s="44" t="s">
        <v>732</v>
      </c>
      <c r="L167" s="9" t="str">
        <f t="shared" si="24"/>
        <v>No</v>
      </c>
    </row>
    <row r="168" spans="1:12" x14ac:dyDescent="0.2">
      <c r="A168" s="45" t="s">
        <v>1362</v>
      </c>
      <c r="B168" s="34" t="s">
        <v>217</v>
      </c>
      <c r="C168" s="46">
        <v>21526.612932</v>
      </c>
      <c r="D168" s="43" t="str">
        <f t="shared" si="21"/>
        <v>N/A</v>
      </c>
      <c r="E168" s="46">
        <v>23193.138645999999</v>
      </c>
      <c r="F168" s="43" t="str">
        <f t="shared" si="22"/>
        <v>N/A</v>
      </c>
      <c r="G168" s="46">
        <v>22562.255670999999</v>
      </c>
      <c r="H168" s="43" t="str">
        <f t="shared" si="23"/>
        <v>N/A</v>
      </c>
      <c r="I168" s="12">
        <v>7.742</v>
      </c>
      <c r="J168" s="12">
        <v>-2.72</v>
      </c>
      <c r="K168" s="44" t="s">
        <v>732</v>
      </c>
      <c r="L168" s="9" t="str">
        <f t="shared" si="24"/>
        <v>Yes</v>
      </c>
    </row>
    <row r="169" spans="1:12" x14ac:dyDescent="0.2">
      <c r="A169" s="45" t="s">
        <v>1363</v>
      </c>
      <c r="B169" s="34" t="s">
        <v>217</v>
      </c>
      <c r="C169" s="46">
        <v>1288.2912590000001</v>
      </c>
      <c r="D169" s="43" t="str">
        <f t="shared" si="21"/>
        <v>N/A</v>
      </c>
      <c r="E169" s="46">
        <v>1228.6682724</v>
      </c>
      <c r="F169" s="43" t="str">
        <f t="shared" si="22"/>
        <v>N/A</v>
      </c>
      <c r="G169" s="46">
        <v>1138.2056794</v>
      </c>
      <c r="H169" s="43" t="str">
        <f t="shared" si="23"/>
        <v>N/A</v>
      </c>
      <c r="I169" s="12">
        <v>-4.63</v>
      </c>
      <c r="J169" s="12">
        <v>-7.36</v>
      </c>
      <c r="K169" s="44" t="s">
        <v>732</v>
      </c>
      <c r="L169" s="9" t="str">
        <f t="shared" si="24"/>
        <v>Yes</v>
      </c>
    </row>
    <row r="170" spans="1:12" x14ac:dyDescent="0.2">
      <c r="A170" s="45" t="s">
        <v>1364</v>
      </c>
      <c r="B170" s="34" t="s">
        <v>217</v>
      </c>
      <c r="C170" s="46">
        <v>1794.090985</v>
      </c>
      <c r="D170" s="43" t="str">
        <f t="shared" si="21"/>
        <v>N/A</v>
      </c>
      <c r="E170" s="46">
        <v>2001.3238211</v>
      </c>
      <c r="F170" s="43" t="str">
        <f t="shared" si="22"/>
        <v>N/A</v>
      </c>
      <c r="G170" s="46">
        <v>1886.9299671000001</v>
      </c>
      <c r="H170" s="43" t="str">
        <f t="shared" si="23"/>
        <v>N/A</v>
      </c>
      <c r="I170" s="12">
        <v>11.55</v>
      </c>
      <c r="J170" s="12">
        <v>-5.72</v>
      </c>
      <c r="K170" s="44" t="s">
        <v>732</v>
      </c>
      <c r="L170" s="9" t="str">
        <f t="shared" si="24"/>
        <v>Yes</v>
      </c>
    </row>
    <row r="171" spans="1:12" x14ac:dyDescent="0.2">
      <c r="A171" s="45" t="s">
        <v>85</v>
      </c>
      <c r="B171" s="34" t="s">
        <v>217</v>
      </c>
      <c r="C171" s="8">
        <v>11.457569777</v>
      </c>
      <c r="D171" s="43" t="str">
        <f t="shared" ref="D171:D202" si="25">IF($B171="N/A","N/A",IF(C171&gt;10,"No",IF(C171&lt;-10,"No","Yes")))</f>
        <v>N/A</v>
      </c>
      <c r="E171" s="8">
        <v>10.111007087999999</v>
      </c>
      <c r="F171" s="43" t="str">
        <f t="shared" ref="F171:F202" si="26">IF($B171="N/A","N/A",IF(E171&gt;10,"No",IF(E171&lt;-10,"No","Yes")))</f>
        <v>N/A</v>
      </c>
      <c r="G171" s="8">
        <v>9.3185165350000005</v>
      </c>
      <c r="H171" s="43" t="str">
        <f t="shared" ref="H171:H202" si="27">IF($B171="N/A","N/A",IF(G171&gt;10,"No",IF(G171&lt;-10,"No","Yes")))</f>
        <v>N/A</v>
      </c>
      <c r="I171" s="12">
        <v>-11.8</v>
      </c>
      <c r="J171" s="12">
        <v>-7.84</v>
      </c>
      <c r="K171" s="44" t="s">
        <v>732</v>
      </c>
      <c r="L171" s="9" t="str">
        <f t="shared" ref="L171:L202" si="28">IF(J171="Div by 0", "N/A", IF(K171="N/A","N/A", IF(J171&gt;VALUE(MID(K171,1,2)), "No", IF(J171&lt;-1*VALUE(MID(K171,1,2)), "No", "Yes"))))</f>
        <v>Yes</v>
      </c>
    </row>
    <row r="172" spans="1:12" x14ac:dyDescent="0.2">
      <c r="A172" s="45" t="s">
        <v>465</v>
      </c>
      <c r="B172" s="34" t="s">
        <v>217</v>
      </c>
      <c r="C172" s="8">
        <v>16.129032257999999</v>
      </c>
      <c r="D172" s="43" t="str">
        <f t="shared" si="25"/>
        <v>N/A</v>
      </c>
      <c r="E172" s="8">
        <v>13.043478261000001</v>
      </c>
      <c r="F172" s="43" t="str">
        <f t="shared" si="26"/>
        <v>N/A</v>
      </c>
      <c r="G172" s="8">
        <v>25.641025640999999</v>
      </c>
      <c r="H172" s="43" t="str">
        <f t="shared" si="27"/>
        <v>N/A</v>
      </c>
      <c r="I172" s="12">
        <v>-19.100000000000001</v>
      </c>
      <c r="J172" s="12">
        <v>96.58</v>
      </c>
      <c r="K172" s="44" t="s">
        <v>732</v>
      </c>
      <c r="L172" s="9" t="str">
        <f t="shared" si="28"/>
        <v>No</v>
      </c>
    </row>
    <row r="173" spans="1:12" x14ac:dyDescent="0.2">
      <c r="A173" s="45" t="s">
        <v>466</v>
      </c>
      <c r="B173" s="34" t="s">
        <v>217</v>
      </c>
      <c r="C173" s="8">
        <v>17.871576111</v>
      </c>
      <c r="D173" s="43" t="str">
        <f t="shared" si="25"/>
        <v>N/A</v>
      </c>
      <c r="E173" s="8">
        <v>17.457392905999999</v>
      </c>
      <c r="F173" s="43" t="str">
        <f t="shared" si="26"/>
        <v>N/A</v>
      </c>
      <c r="G173" s="8">
        <v>17.155009452000002</v>
      </c>
      <c r="H173" s="43" t="str">
        <f t="shared" si="27"/>
        <v>N/A</v>
      </c>
      <c r="I173" s="12">
        <v>-2.3199999999999998</v>
      </c>
      <c r="J173" s="12">
        <v>-1.73</v>
      </c>
      <c r="K173" s="44" t="s">
        <v>732</v>
      </c>
      <c r="L173" s="9" t="str">
        <f t="shared" si="28"/>
        <v>Yes</v>
      </c>
    </row>
    <row r="174" spans="1:12" x14ac:dyDescent="0.2">
      <c r="A174" s="2" t="s">
        <v>467</v>
      </c>
      <c r="B174" s="34" t="s">
        <v>217</v>
      </c>
      <c r="C174" s="8">
        <v>9.4183421137999996</v>
      </c>
      <c r="D174" s="43" t="str">
        <f t="shared" si="25"/>
        <v>N/A</v>
      </c>
      <c r="E174" s="8">
        <v>7.7073297747999998</v>
      </c>
      <c r="F174" s="43" t="str">
        <f t="shared" si="26"/>
        <v>N/A</v>
      </c>
      <c r="G174" s="8">
        <v>6.7675159236000004</v>
      </c>
      <c r="H174" s="43" t="str">
        <f t="shared" si="27"/>
        <v>N/A</v>
      </c>
      <c r="I174" s="12">
        <v>-18.2</v>
      </c>
      <c r="J174" s="12">
        <v>-12.2</v>
      </c>
      <c r="K174" s="44" t="s">
        <v>732</v>
      </c>
      <c r="L174" s="9" t="str">
        <f t="shared" si="28"/>
        <v>Yes</v>
      </c>
    </row>
    <row r="175" spans="1:12" x14ac:dyDescent="0.2">
      <c r="A175" s="2" t="s">
        <v>468</v>
      </c>
      <c r="B175" s="34" t="s">
        <v>217</v>
      </c>
      <c r="C175" s="8">
        <v>12.070116861000001</v>
      </c>
      <c r="D175" s="43" t="str">
        <f t="shared" si="25"/>
        <v>N/A</v>
      </c>
      <c r="E175" s="8">
        <v>10.524185387999999</v>
      </c>
      <c r="F175" s="43" t="str">
        <f t="shared" si="26"/>
        <v>N/A</v>
      </c>
      <c r="G175" s="8">
        <v>9.4602437608999992</v>
      </c>
      <c r="H175" s="43" t="str">
        <f t="shared" si="27"/>
        <v>N/A</v>
      </c>
      <c r="I175" s="12">
        <v>-12.8</v>
      </c>
      <c r="J175" s="12">
        <v>-10.1</v>
      </c>
      <c r="K175" s="44" t="s">
        <v>732</v>
      </c>
      <c r="L175" s="9" t="str">
        <f t="shared" si="28"/>
        <v>Yes</v>
      </c>
    </row>
    <row r="176" spans="1:12" x14ac:dyDescent="0.2">
      <c r="A176" s="2" t="s">
        <v>1365</v>
      </c>
      <c r="B176" s="34" t="s">
        <v>217</v>
      </c>
      <c r="C176" s="8">
        <v>2.3625599097999999</v>
      </c>
      <c r="D176" s="43" t="str">
        <f t="shared" si="25"/>
        <v>N/A</v>
      </c>
      <c r="E176" s="8">
        <v>2.9222950381000001</v>
      </c>
      <c r="F176" s="43" t="str">
        <f t="shared" si="26"/>
        <v>N/A</v>
      </c>
      <c r="G176" s="8">
        <v>2.8852590708000001</v>
      </c>
      <c r="H176" s="43" t="str">
        <f t="shared" si="27"/>
        <v>N/A</v>
      </c>
      <c r="I176" s="12">
        <v>23.69</v>
      </c>
      <c r="J176" s="12">
        <v>-1.27</v>
      </c>
      <c r="K176" s="44" t="s">
        <v>732</v>
      </c>
      <c r="L176" s="9" t="str">
        <f t="shared" si="28"/>
        <v>Yes</v>
      </c>
    </row>
    <row r="177" spans="1:12" x14ac:dyDescent="0.2">
      <c r="A177" s="2" t="s">
        <v>1366</v>
      </c>
      <c r="B177" s="34" t="s">
        <v>217</v>
      </c>
      <c r="C177" s="8">
        <v>23.502304147</v>
      </c>
      <c r="D177" s="43" t="str">
        <f t="shared" si="25"/>
        <v>N/A</v>
      </c>
      <c r="E177" s="8">
        <v>25.465838509000001</v>
      </c>
      <c r="F177" s="43" t="str">
        <f t="shared" si="26"/>
        <v>N/A</v>
      </c>
      <c r="G177" s="8">
        <v>31.623931624000001</v>
      </c>
      <c r="H177" s="43" t="str">
        <f t="shared" si="27"/>
        <v>N/A</v>
      </c>
      <c r="I177" s="12">
        <v>8.3550000000000004</v>
      </c>
      <c r="J177" s="12">
        <v>24.18</v>
      </c>
      <c r="K177" s="44" t="s">
        <v>732</v>
      </c>
      <c r="L177" s="9" t="str">
        <f t="shared" si="28"/>
        <v>Yes</v>
      </c>
    </row>
    <row r="178" spans="1:12" x14ac:dyDescent="0.2">
      <c r="A178" s="2" t="s">
        <v>1367</v>
      </c>
      <c r="B178" s="34" t="s">
        <v>217</v>
      </c>
      <c r="C178" s="8">
        <v>10.687022901000001</v>
      </c>
      <c r="D178" s="43" t="str">
        <f t="shared" si="25"/>
        <v>N/A</v>
      </c>
      <c r="E178" s="8">
        <v>12.390603409000001</v>
      </c>
      <c r="F178" s="43" t="str">
        <f t="shared" si="26"/>
        <v>N/A</v>
      </c>
      <c r="G178" s="8">
        <v>12.854442344000001</v>
      </c>
      <c r="H178" s="43" t="str">
        <f t="shared" si="27"/>
        <v>N/A</v>
      </c>
      <c r="I178" s="12">
        <v>15.94</v>
      </c>
      <c r="J178" s="12">
        <v>3.7429999999999999</v>
      </c>
      <c r="K178" s="44" t="s">
        <v>732</v>
      </c>
      <c r="L178" s="9" t="str">
        <f t="shared" si="28"/>
        <v>Yes</v>
      </c>
    </row>
    <row r="179" spans="1:12" x14ac:dyDescent="0.2">
      <c r="A179" s="2" t="s">
        <v>1368</v>
      </c>
      <c r="B179" s="34" t="s">
        <v>217</v>
      </c>
      <c r="C179" s="8">
        <v>0.12901838509999999</v>
      </c>
      <c r="D179" s="43" t="str">
        <f t="shared" si="25"/>
        <v>N/A</v>
      </c>
      <c r="E179" s="8">
        <v>0.24736362449999999</v>
      </c>
      <c r="F179" s="43" t="str">
        <f t="shared" si="26"/>
        <v>N/A</v>
      </c>
      <c r="G179" s="8">
        <v>0.1459660297</v>
      </c>
      <c r="H179" s="43" t="str">
        <f t="shared" si="27"/>
        <v>N/A</v>
      </c>
      <c r="I179" s="12">
        <v>91.73</v>
      </c>
      <c r="J179" s="12">
        <v>-41</v>
      </c>
      <c r="K179" s="44" t="s">
        <v>732</v>
      </c>
      <c r="L179" s="9" t="str">
        <f t="shared" si="28"/>
        <v>No</v>
      </c>
    </row>
    <row r="180" spans="1:12" x14ac:dyDescent="0.2">
      <c r="A180" s="2" t="s">
        <v>1369</v>
      </c>
      <c r="B180" s="34" t="s">
        <v>217</v>
      </c>
      <c r="C180" s="8">
        <v>1.9699499165000001</v>
      </c>
      <c r="D180" s="43" t="str">
        <f t="shared" si="25"/>
        <v>N/A</v>
      </c>
      <c r="E180" s="8">
        <v>2.1857923496999998</v>
      </c>
      <c r="F180" s="43" t="str">
        <f t="shared" si="26"/>
        <v>N/A</v>
      </c>
      <c r="G180" s="8">
        <v>2.1474172953999999</v>
      </c>
      <c r="H180" s="43" t="str">
        <f t="shared" si="27"/>
        <v>N/A</v>
      </c>
      <c r="I180" s="12">
        <v>10.96</v>
      </c>
      <c r="J180" s="12">
        <v>-1.76</v>
      </c>
      <c r="K180" s="44" t="s">
        <v>732</v>
      </c>
      <c r="L180" s="9" t="str">
        <f t="shared" si="28"/>
        <v>Yes</v>
      </c>
    </row>
    <row r="181" spans="1:12" x14ac:dyDescent="0.2">
      <c r="A181" s="2" t="s">
        <v>86</v>
      </c>
      <c r="B181" s="34" t="s">
        <v>217</v>
      </c>
      <c r="C181" s="8">
        <v>3.5799522672999999</v>
      </c>
      <c r="D181" s="43" t="str">
        <f t="shared" si="25"/>
        <v>N/A</v>
      </c>
      <c r="E181" s="8">
        <v>7.5514874142000004</v>
      </c>
      <c r="F181" s="43" t="str">
        <f t="shared" si="26"/>
        <v>N/A</v>
      </c>
      <c r="G181" s="8">
        <v>1.1600928074000001</v>
      </c>
      <c r="H181" s="43" t="str">
        <f t="shared" si="27"/>
        <v>N/A</v>
      </c>
      <c r="I181" s="12">
        <v>110.9</v>
      </c>
      <c r="J181" s="12">
        <v>-84.6</v>
      </c>
      <c r="K181" s="44" t="s">
        <v>732</v>
      </c>
      <c r="L181" s="9" t="str">
        <f t="shared" si="28"/>
        <v>No</v>
      </c>
    </row>
    <row r="182" spans="1:12" x14ac:dyDescent="0.2">
      <c r="A182" s="2" t="s">
        <v>87</v>
      </c>
      <c r="B182" s="34" t="s">
        <v>217</v>
      </c>
      <c r="C182" s="8">
        <v>58.658020862999997</v>
      </c>
      <c r="D182" s="43" t="str">
        <f t="shared" si="25"/>
        <v>N/A</v>
      </c>
      <c r="E182" s="8">
        <v>57.790557710000002</v>
      </c>
      <c r="F182" s="43" t="str">
        <f t="shared" si="26"/>
        <v>N/A</v>
      </c>
      <c r="G182" s="8">
        <v>53.367251305000003</v>
      </c>
      <c r="H182" s="43" t="str">
        <f t="shared" si="27"/>
        <v>N/A</v>
      </c>
      <c r="I182" s="12">
        <v>-1.48</v>
      </c>
      <c r="J182" s="12">
        <v>-7.65</v>
      </c>
      <c r="K182" s="44" t="s">
        <v>732</v>
      </c>
      <c r="L182" s="9" t="str">
        <f t="shared" si="28"/>
        <v>Yes</v>
      </c>
    </row>
    <row r="183" spans="1:12" x14ac:dyDescent="0.2">
      <c r="A183" s="2" t="s">
        <v>469</v>
      </c>
      <c r="B183" s="34" t="s">
        <v>217</v>
      </c>
      <c r="C183" s="8">
        <v>37.327188939999999</v>
      </c>
      <c r="D183" s="43" t="str">
        <f t="shared" si="25"/>
        <v>N/A</v>
      </c>
      <c r="E183" s="8">
        <v>39.751552795000002</v>
      </c>
      <c r="F183" s="43" t="str">
        <f t="shared" si="26"/>
        <v>N/A</v>
      </c>
      <c r="G183" s="8">
        <v>52.991452991000003</v>
      </c>
      <c r="H183" s="43" t="str">
        <f t="shared" si="27"/>
        <v>N/A</v>
      </c>
      <c r="I183" s="12">
        <v>6.4950000000000001</v>
      </c>
      <c r="J183" s="12">
        <v>33.31</v>
      </c>
      <c r="K183" s="44" t="s">
        <v>732</v>
      </c>
      <c r="L183" s="9" t="str">
        <f t="shared" si="28"/>
        <v>No</v>
      </c>
    </row>
    <row r="184" spans="1:12" x14ac:dyDescent="0.2">
      <c r="A184" s="2" t="s">
        <v>470</v>
      </c>
      <c r="B184" s="34" t="s">
        <v>217</v>
      </c>
      <c r="C184" s="8">
        <v>79.793444094999998</v>
      </c>
      <c r="D184" s="43" t="str">
        <f t="shared" si="25"/>
        <v>N/A</v>
      </c>
      <c r="E184" s="8">
        <v>80.930446798999995</v>
      </c>
      <c r="F184" s="43" t="str">
        <f t="shared" si="26"/>
        <v>N/A</v>
      </c>
      <c r="G184" s="8">
        <v>78.308128543999999</v>
      </c>
      <c r="H184" s="43" t="str">
        <f t="shared" si="27"/>
        <v>N/A</v>
      </c>
      <c r="I184" s="12">
        <v>1.425</v>
      </c>
      <c r="J184" s="12">
        <v>-3.24</v>
      </c>
      <c r="K184" s="44" t="s">
        <v>732</v>
      </c>
      <c r="L184" s="9" t="str">
        <f t="shared" si="28"/>
        <v>Yes</v>
      </c>
    </row>
    <row r="185" spans="1:12" x14ac:dyDescent="0.2">
      <c r="A185" s="2" t="s">
        <v>471</v>
      </c>
      <c r="B185" s="34" t="s">
        <v>217</v>
      </c>
      <c r="C185" s="8">
        <v>52.811525641999999</v>
      </c>
      <c r="D185" s="43" t="str">
        <f t="shared" si="25"/>
        <v>N/A</v>
      </c>
      <c r="E185" s="8">
        <v>50.006509569000002</v>
      </c>
      <c r="F185" s="43" t="str">
        <f t="shared" si="26"/>
        <v>N/A</v>
      </c>
      <c r="G185" s="8">
        <v>45.037154989000001</v>
      </c>
      <c r="H185" s="43" t="str">
        <f t="shared" si="27"/>
        <v>N/A</v>
      </c>
      <c r="I185" s="12">
        <v>-5.31</v>
      </c>
      <c r="J185" s="12">
        <v>-9.94</v>
      </c>
      <c r="K185" s="44" t="s">
        <v>732</v>
      </c>
      <c r="L185" s="9" t="str">
        <f t="shared" si="28"/>
        <v>Yes</v>
      </c>
    </row>
    <row r="186" spans="1:12" x14ac:dyDescent="0.2">
      <c r="A186" s="2" t="s">
        <v>472</v>
      </c>
      <c r="B186" s="34" t="s">
        <v>217</v>
      </c>
      <c r="C186" s="8">
        <v>60.651085141999999</v>
      </c>
      <c r="D186" s="43" t="str">
        <f t="shared" si="25"/>
        <v>N/A</v>
      </c>
      <c r="E186" s="8">
        <v>60.311677797999998</v>
      </c>
      <c r="F186" s="43" t="str">
        <f t="shared" si="26"/>
        <v>N/A</v>
      </c>
      <c r="G186" s="8">
        <v>55.310504932999997</v>
      </c>
      <c r="H186" s="43" t="str">
        <f t="shared" si="27"/>
        <v>N/A</v>
      </c>
      <c r="I186" s="12">
        <v>-0.56000000000000005</v>
      </c>
      <c r="J186" s="12">
        <v>-8.2899999999999991</v>
      </c>
      <c r="K186" s="44" t="s">
        <v>732</v>
      </c>
      <c r="L186" s="9" t="str">
        <f t="shared" si="28"/>
        <v>Yes</v>
      </c>
    </row>
    <row r="187" spans="1:12" x14ac:dyDescent="0.2">
      <c r="A187" s="2" t="s">
        <v>116</v>
      </c>
      <c r="B187" s="34" t="s">
        <v>217</v>
      </c>
      <c r="C187" s="8">
        <v>74.89145757</v>
      </c>
      <c r="D187" s="43" t="str">
        <f t="shared" si="25"/>
        <v>N/A</v>
      </c>
      <c r="E187" s="8">
        <v>76.253845124999998</v>
      </c>
      <c r="F187" s="43" t="str">
        <f t="shared" si="26"/>
        <v>N/A</v>
      </c>
      <c r="G187" s="8">
        <v>71.964118356</v>
      </c>
      <c r="H187" s="43" t="str">
        <f t="shared" si="27"/>
        <v>N/A</v>
      </c>
      <c r="I187" s="12">
        <v>1.819</v>
      </c>
      <c r="J187" s="12">
        <v>-5.63</v>
      </c>
      <c r="K187" s="44" t="s">
        <v>732</v>
      </c>
      <c r="L187" s="9" t="str">
        <f t="shared" si="28"/>
        <v>Yes</v>
      </c>
    </row>
    <row r="188" spans="1:12" x14ac:dyDescent="0.2">
      <c r="A188" s="2" t="s">
        <v>473</v>
      </c>
      <c r="B188" s="34" t="s">
        <v>217</v>
      </c>
      <c r="C188" s="8">
        <v>60.368663593999997</v>
      </c>
      <c r="D188" s="43" t="str">
        <f t="shared" si="25"/>
        <v>N/A</v>
      </c>
      <c r="E188" s="8">
        <v>62.732919254999999</v>
      </c>
      <c r="F188" s="43" t="str">
        <f t="shared" si="26"/>
        <v>N/A</v>
      </c>
      <c r="G188" s="8">
        <v>86.324786325000005</v>
      </c>
      <c r="H188" s="43" t="str">
        <f t="shared" si="27"/>
        <v>N/A</v>
      </c>
      <c r="I188" s="12">
        <v>3.9159999999999999</v>
      </c>
      <c r="J188" s="12">
        <v>37.61</v>
      </c>
      <c r="K188" s="44" t="s">
        <v>732</v>
      </c>
      <c r="L188" s="9" t="str">
        <f t="shared" si="28"/>
        <v>No</v>
      </c>
    </row>
    <row r="189" spans="1:12" x14ac:dyDescent="0.2">
      <c r="A189" s="2" t="s">
        <v>474</v>
      </c>
      <c r="B189" s="34" t="s">
        <v>217</v>
      </c>
      <c r="C189" s="8">
        <v>88.639425235999994</v>
      </c>
      <c r="D189" s="43" t="str">
        <f t="shared" si="25"/>
        <v>N/A</v>
      </c>
      <c r="E189" s="8">
        <v>89.175495163999997</v>
      </c>
      <c r="F189" s="43" t="str">
        <f t="shared" si="26"/>
        <v>N/A</v>
      </c>
      <c r="G189" s="8">
        <v>86.767485821999998</v>
      </c>
      <c r="H189" s="43" t="str">
        <f t="shared" si="27"/>
        <v>N/A</v>
      </c>
      <c r="I189" s="12">
        <v>0.6048</v>
      </c>
      <c r="J189" s="12">
        <v>-2.7</v>
      </c>
      <c r="K189" s="44" t="s">
        <v>732</v>
      </c>
      <c r="L189" s="9" t="str">
        <f t="shared" si="28"/>
        <v>Yes</v>
      </c>
    </row>
    <row r="190" spans="1:12" x14ac:dyDescent="0.2">
      <c r="A190" s="2" t="s">
        <v>475</v>
      </c>
      <c r="B190" s="34" t="s">
        <v>217</v>
      </c>
      <c r="C190" s="8">
        <v>76.507902376000004</v>
      </c>
      <c r="D190" s="43" t="str">
        <f t="shared" si="25"/>
        <v>N/A</v>
      </c>
      <c r="E190" s="8">
        <v>78.271058456000006</v>
      </c>
      <c r="F190" s="43" t="str">
        <f t="shared" si="26"/>
        <v>N/A</v>
      </c>
      <c r="G190" s="8">
        <v>72.558386412000004</v>
      </c>
      <c r="H190" s="43" t="str">
        <f t="shared" si="27"/>
        <v>N/A</v>
      </c>
      <c r="I190" s="12">
        <v>2.3050000000000002</v>
      </c>
      <c r="J190" s="12">
        <v>-7.3</v>
      </c>
      <c r="K190" s="44" t="s">
        <v>732</v>
      </c>
      <c r="L190" s="9" t="str">
        <f t="shared" si="28"/>
        <v>Yes</v>
      </c>
    </row>
    <row r="191" spans="1:12" x14ac:dyDescent="0.2">
      <c r="A191" s="2" t="s">
        <v>476</v>
      </c>
      <c r="B191" s="34" t="s">
        <v>217</v>
      </c>
      <c r="C191" s="8">
        <v>67.796327211999994</v>
      </c>
      <c r="D191" s="43" t="str">
        <f t="shared" si="25"/>
        <v>N/A</v>
      </c>
      <c r="E191" s="8">
        <v>67.880995749999997</v>
      </c>
      <c r="F191" s="43" t="str">
        <f t="shared" si="26"/>
        <v>N/A</v>
      </c>
      <c r="G191" s="8">
        <v>64.712710388999994</v>
      </c>
      <c r="H191" s="43" t="str">
        <f t="shared" si="27"/>
        <v>N/A</v>
      </c>
      <c r="I191" s="12">
        <v>0.1249</v>
      </c>
      <c r="J191" s="12">
        <v>-4.67</v>
      </c>
      <c r="K191" s="44" t="s">
        <v>732</v>
      </c>
      <c r="L191" s="9" t="str">
        <f t="shared" si="28"/>
        <v>Yes</v>
      </c>
    </row>
    <row r="192" spans="1:12" x14ac:dyDescent="0.2">
      <c r="A192" s="2" t="s">
        <v>1370</v>
      </c>
      <c r="B192" s="34" t="s">
        <v>217</v>
      </c>
      <c r="C192" s="35">
        <v>7.1190944882</v>
      </c>
      <c r="D192" s="43" t="str">
        <f t="shared" si="25"/>
        <v>N/A</v>
      </c>
      <c r="E192" s="35">
        <v>8.5317460316999991</v>
      </c>
      <c r="F192" s="43" t="str">
        <f t="shared" si="26"/>
        <v>N/A</v>
      </c>
      <c r="G192" s="35">
        <v>8.7521551724000002</v>
      </c>
      <c r="H192" s="43" t="str">
        <f t="shared" si="27"/>
        <v>N/A</v>
      </c>
      <c r="I192" s="12">
        <v>19.84</v>
      </c>
      <c r="J192" s="12">
        <v>2.5830000000000002</v>
      </c>
      <c r="K192" s="44" t="s">
        <v>732</v>
      </c>
      <c r="L192" s="9" t="str">
        <f t="shared" si="28"/>
        <v>Yes</v>
      </c>
    </row>
    <row r="193" spans="1:12" x14ac:dyDescent="0.2">
      <c r="A193" s="2" t="s">
        <v>1371</v>
      </c>
      <c r="B193" s="34" t="s">
        <v>217</v>
      </c>
      <c r="C193" s="35">
        <v>4.3428571428999998</v>
      </c>
      <c r="D193" s="43" t="str">
        <f t="shared" si="25"/>
        <v>N/A</v>
      </c>
      <c r="E193" s="35">
        <v>6.4761904762000002</v>
      </c>
      <c r="F193" s="43" t="str">
        <f t="shared" si="26"/>
        <v>N/A</v>
      </c>
      <c r="G193" s="35">
        <v>9.1333333332999995</v>
      </c>
      <c r="H193" s="43" t="str">
        <f t="shared" si="27"/>
        <v>N/A</v>
      </c>
      <c r="I193" s="12">
        <v>49.12</v>
      </c>
      <c r="J193" s="12">
        <v>41.03</v>
      </c>
      <c r="K193" s="44" t="s">
        <v>732</v>
      </c>
      <c r="L193" s="9" t="str">
        <f t="shared" si="28"/>
        <v>No</v>
      </c>
    </row>
    <row r="194" spans="1:12" x14ac:dyDescent="0.2">
      <c r="A194" s="2" t="s">
        <v>1372</v>
      </c>
      <c r="B194" s="34" t="s">
        <v>217</v>
      </c>
      <c r="C194" s="35">
        <v>17.203517588</v>
      </c>
      <c r="D194" s="43" t="str">
        <f t="shared" si="25"/>
        <v>N/A</v>
      </c>
      <c r="E194" s="35">
        <v>19.308707124000001</v>
      </c>
      <c r="F194" s="43" t="str">
        <f t="shared" si="26"/>
        <v>N/A</v>
      </c>
      <c r="G194" s="35">
        <v>19.842975206999999</v>
      </c>
      <c r="H194" s="43" t="str">
        <f t="shared" si="27"/>
        <v>N/A</v>
      </c>
      <c r="I194" s="12">
        <v>12.24</v>
      </c>
      <c r="J194" s="12">
        <v>2.7669999999999999</v>
      </c>
      <c r="K194" s="44" t="s">
        <v>732</v>
      </c>
      <c r="L194" s="9" t="str">
        <f t="shared" si="28"/>
        <v>Yes</v>
      </c>
    </row>
    <row r="195" spans="1:12" x14ac:dyDescent="0.2">
      <c r="A195" s="2" t="s">
        <v>1373</v>
      </c>
      <c r="B195" s="34" t="s">
        <v>217</v>
      </c>
      <c r="C195" s="35">
        <v>3.6461187215000002</v>
      </c>
      <c r="D195" s="43" t="str">
        <f t="shared" si="25"/>
        <v>N/A</v>
      </c>
      <c r="E195" s="35">
        <v>3.7128378378</v>
      </c>
      <c r="F195" s="43" t="str">
        <f t="shared" si="26"/>
        <v>N/A</v>
      </c>
      <c r="G195" s="35">
        <v>3.8470588234999998</v>
      </c>
      <c r="H195" s="43" t="str">
        <f t="shared" si="27"/>
        <v>N/A</v>
      </c>
      <c r="I195" s="12">
        <v>1.83</v>
      </c>
      <c r="J195" s="12">
        <v>3.6150000000000002</v>
      </c>
      <c r="K195" s="44" t="s">
        <v>732</v>
      </c>
      <c r="L195" s="9" t="str">
        <f t="shared" si="28"/>
        <v>Yes</v>
      </c>
    </row>
    <row r="196" spans="1:12" x14ac:dyDescent="0.2">
      <c r="A196" s="2" t="s">
        <v>1374</v>
      </c>
      <c r="B196" s="34" t="s">
        <v>217</v>
      </c>
      <c r="C196" s="35">
        <v>5.9100968187999996</v>
      </c>
      <c r="D196" s="43" t="str">
        <f t="shared" si="25"/>
        <v>N/A</v>
      </c>
      <c r="E196" s="35">
        <v>6.2461538462000004</v>
      </c>
      <c r="F196" s="43" t="str">
        <f t="shared" si="26"/>
        <v>N/A</v>
      </c>
      <c r="G196" s="35">
        <v>5.6114519426999996</v>
      </c>
      <c r="H196" s="43" t="str">
        <f t="shared" si="27"/>
        <v>N/A</v>
      </c>
      <c r="I196" s="12">
        <v>5.6859999999999999</v>
      </c>
      <c r="J196" s="12">
        <v>-10.199999999999999</v>
      </c>
      <c r="K196" s="44" t="s">
        <v>732</v>
      </c>
      <c r="L196" s="9" t="str">
        <f t="shared" si="28"/>
        <v>Yes</v>
      </c>
    </row>
    <row r="197" spans="1:12" x14ac:dyDescent="0.2">
      <c r="A197" s="2" t="s">
        <v>1375</v>
      </c>
      <c r="B197" s="34" t="s">
        <v>217</v>
      </c>
      <c r="C197" s="35">
        <v>183.78042959000001</v>
      </c>
      <c r="D197" s="43" t="str">
        <f t="shared" si="25"/>
        <v>N/A</v>
      </c>
      <c r="E197" s="35">
        <v>193.83524027000001</v>
      </c>
      <c r="F197" s="43" t="str">
        <f t="shared" si="26"/>
        <v>N/A</v>
      </c>
      <c r="G197" s="35">
        <v>182.20417633</v>
      </c>
      <c r="H197" s="43" t="str">
        <f t="shared" si="27"/>
        <v>N/A</v>
      </c>
      <c r="I197" s="12">
        <v>5.4710000000000001</v>
      </c>
      <c r="J197" s="12">
        <v>-6</v>
      </c>
      <c r="K197" s="44" t="s">
        <v>732</v>
      </c>
      <c r="L197" s="9" t="str">
        <f t="shared" si="28"/>
        <v>Yes</v>
      </c>
    </row>
    <row r="198" spans="1:12" x14ac:dyDescent="0.2">
      <c r="A198" s="2" t="s">
        <v>1376</v>
      </c>
      <c r="B198" s="34" t="s">
        <v>217</v>
      </c>
      <c r="C198" s="35">
        <v>227.07843137</v>
      </c>
      <c r="D198" s="43" t="str">
        <f t="shared" si="25"/>
        <v>N/A</v>
      </c>
      <c r="E198" s="35">
        <v>197.65853659000001</v>
      </c>
      <c r="F198" s="43" t="str">
        <f t="shared" si="26"/>
        <v>N/A</v>
      </c>
      <c r="G198" s="35">
        <v>218.94594595000001</v>
      </c>
      <c r="H198" s="43" t="str">
        <f t="shared" si="27"/>
        <v>N/A</v>
      </c>
      <c r="I198" s="12">
        <v>-13</v>
      </c>
      <c r="J198" s="12">
        <v>10.77</v>
      </c>
      <c r="K198" s="44" t="s">
        <v>732</v>
      </c>
      <c r="L198" s="9" t="str">
        <f t="shared" si="28"/>
        <v>Yes</v>
      </c>
    </row>
    <row r="199" spans="1:12" x14ac:dyDescent="0.2">
      <c r="A199" s="2" t="s">
        <v>1377</v>
      </c>
      <c r="B199" s="34" t="s">
        <v>217</v>
      </c>
      <c r="C199" s="35">
        <v>261.82773108999999</v>
      </c>
      <c r="D199" s="43" t="str">
        <f t="shared" si="25"/>
        <v>N/A</v>
      </c>
      <c r="E199" s="35">
        <v>269.91078067000001</v>
      </c>
      <c r="F199" s="43" t="str">
        <f t="shared" si="26"/>
        <v>N/A</v>
      </c>
      <c r="G199" s="35">
        <v>250.64705882000001</v>
      </c>
      <c r="H199" s="43" t="str">
        <f t="shared" si="27"/>
        <v>N/A</v>
      </c>
      <c r="I199" s="12">
        <v>3.0870000000000002</v>
      </c>
      <c r="J199" s="12">
        <v>-7.14</v>
      </c>
      <c r="K199" s="44" t="s">
        <v>732</v>
      </c>
      <c r="L199" s="9" t="str">
        <f t="shared" si="28"/>
        <v>Yes</v>
      </c>
    </row>
    <row r="200" spans="1:12" x14ac:dyDescent="0.2">
      <c r="A200" s="2" t="s">
        <v>1378</v>
      </c>
      <c r="B200" s="34" t="s">
        <v>217</v>
      </c>
      <c r="C200" s="35">
        <v>165.66666667000001</v>
      </c>
      <c r="D200" s="43" t="str">
        <f t="shared" si="25"/>
        <v>N/A</v>
      </c>
      <c r="E200" s="35">
        <v>161.05263158</v>
      </c>
      <c r="F200" s="43" t="str">
        <f t="shared" si="26"/>
        <v>N/A</v>
      </c>
      <c r="G200" s="35">
        <v>113</v>
      </c>
      <c r="H200" s="43" t="str">
        <f t="shared" si="27"/>
        <v>N/A</v>
      </c>
      <c r="I200" s="12">
        <v>-2.79</v>
      </c>
      <c r="J200" s="12">
        <v>-29.8</v>
      </c>
      <c r="K200" s="44" t="s">
        <v>732</v>
      </c>
      <c r="L200" s="9" t="str">
        <f t="shared" si="28"/>
        <v>Yes</v>
      </c>
    </row>
    <row r="201" spans="1:12" x14ac:dyDescent="0.2">
      <c r="A201" s="2" t="s">
        <v>1379</v>
      </c>
      <c r="B201" s="34" t="s">
        <v>217</v>
      </c>
      <c r="C201" s="35">
        <v>9.4915254237000006</v>
      </c>
      <c r="D201" s="43" t="str">
        <f t="shared" si="25"/>
        <v>N/A</v>
      </c>
      <c r="E201" s="35">
        <v>8.6666666666999994</v>
      </c>
      <c r="F201" s="43" t="str">
        <f t="shared" si="26"/>
        <v>N/A</v>
      </c>
      <c r="G201" s="35">
        <v>9.0990990991</v>
      </c>
      <c r="H201" s="43" t="str">
        <f t="shared" si="27"/>
        <v>N/A</v>
      </c>
      <c r="I201" s="12">
        <v>-8.69</v>
      </c>
      <c r="J201" s="12">
        <v>4.99</v>
      </c>
      <c r="K201" s="44" t="s">
        <v>732</v>
      </c>
      <c r="L201" s="9" t="str">
        <f t="shared" si="28"/>
        <v>Yes</v>
      </c>
    </row>
    <row r="202" spans="1:12" x14ac:dyDescent="0.2">
      <c r="A202" s="2" t="s">
        <v>28</v>
      </c>
      <c r="B202" s="34" t="s">
        <v>217</v>
      </c>
      <c r="C202" s="8">
        <v>1.8494502396000001</v>
      </c>
      <c r="D202" s="43" t="str">
        <f t="shared" si="25"/>
        <v>N/A</v>
      </c>
      <c r="E202" s="8">
        <v>1.4243680621000001</v>
      </c>
      <c r="F202" s="43" t="str">
        <f t="shared" si="26"/>
        <v>N/A</v>
      </c>
      <c r="G202" s="8">
        <v>1.2183692596</v>
      </c>
      <c r="H202" s="43" t="str">
        <f t="shared" si="27"/>
        <v>N/A</v>
      </c>
      <c r="I202" s="12">
        <v>-23</v>
      </c>
      <c r="J202" s="12">
        <v>-14.5</v>
      </c>
      <c r="K202" s="44" t="s">
        <v>732</v>
      </c>
      <c r="L202" s="9" t="str">
        <f t="shared" si="28"/>
        <v>Yes</v>
      </c>
    </row>
    <row r="203" spans="1:12" x14ac:dyDescent="0.2">
      <c r="A203" s="2" t="s">
        <v>123</v>
      </c>
      <c r="B203" s="34" t="s">
        <v>217</v>
      </c>
      <c r="C203" s="35">
        <v>0</v>
      </c>
      <c r="D203" s="43" t="str">
        <f t="shared" ref="D203:D213" si="29">IF($B203="N/A","N/A",IF(C203&gt;10,"No",IF(C203&lt;-10,"No","Yes")))</f>
        <v>N/A</v>
      </c>
      <c r="E203" s="35">
        <v>11</v>
      </c>
      <c r="F203" s="43" t="str">
        <f t="shared" ref="F203:F213" si="30">IF($B203="N/A","N/A",IF(E203&gt;10,"No",IF(E203&lt;-10,"No","Yes")))</f>
        <v>N/A</v>
      </c>
      <c r="G203" s="35">
        <v>0</v>
      </c>
      <c r="H203" s="43" t="str">
        <f t="shared" ref="H203:H213" si="31">IF($B203="N/A","N/A",IF(G203&gt;10,"No",IF(G203&lt;-10,"No","Yes")))</f>
        <v>N/A</v>
      </c>
      <c r="I203" s="12" t="s">
        <v>1743</v>
      </c>
      <c r="J203" s="12">
        <v>-100</v>
      </c>
      <c r="K203" s="14" t="s">
        <v>217</v>
      </c>
      <c r="L203" s="9" t="str">
        <f t="shared" ref="L203:L213" si="32">IF(J203="Div by 0", "N/A", IF(K203="N/A","N/A", IF(J203&gt;VALUE(MID(K203,1,2)), "No", IF(J203&lt;-1*VALUE(MID(K203,1,2)), "No", "Yes"))))</f>
        <v>N/A</v>
      </c>
    </row>
    <row r="204" spans="1:12" x14ac:dyDescent="0.2">
      <c r="A204" s="2" t="s">
        <v>124</v>
      </c>
      <c r="B204" s="34" t="s">
        <v>217</v>
      </c>
      <c r="C204" s="35">
        <v>11</v>
      </c>
      <c r="D204" s="43" t="str">
        <f t="shared" si="29"/>
        <v>N/A</v>
      </c>
      <c r="E204" s="35">
        <v>11</v>
      </c>
      <c r="F204" s="43" t="str">
        <f t="shared" si="30"/>
        <v>N/A</v>
      </c>
      <c r="G204" s="35">
        <v>11</v>
      </c>
      <c r="H204" s="43" t="str">
        <f t="shared" si="31"/>
        <v>N/A</v>
      </c>
      <c r="I204" s="12">
        <v>175</v>
      </c>
      <c r="J204" s="12">
        <v>-27.3</v>
      </c>
      <c r="K204" s="14" t="s">
        <v>217</v>
      </c>
      <c r="L204" s="9" t="str">
        <f t="shared" si="32"/>
        <v>N/A</v>
      </c>
    </row>
    <row r="205" spans="1:12" ht="25.5" x14ac:dyDescent="0.2">
      <c r="A205" s="2" t="s">
        <v>1627</v>
      </c>
      <c r="B205" s="34" t="s">
        <v>217</v>
      </c>
      <c r="C205" s="35">
        <v>11</v>
      </c>
      <c r="D205" s="43" t="str">
        <f t="shared" si="29"/>
        <v>N/A</v>
      </c>
      <c r="E205" s="35">
        <v>11</v>
      </c>
      <c r="F205" s="43" t="str">
        <f t="shared" si="30"/>
        <v>N/A</v>
      </c>
      <c r="G205" s="35">
        <v>11</v>
      </c>
      <c r="H205" s="43" t="str">
        <f t="shared" si="31"/>
        <v>N/A</v>
      </c>
      <c r="I205" s="12">
        <v>400</v>
      </c>
      <c r="J205" s="12">
        <v>-60</v>
      </c>
      <c r="K205" s="14" t="s">
        <v>217</v>
      </c>
      <c r="L205" s="9" t="str">
        <f t="shared" si="32"/>
        <v>N/A</v>
      </c>
    </row>
    <row r="206" spans="1:12" ht="25.5" x14ac:dyDescent="0.2">
      <c r="A206" s="2" t="s">
        <v>1380</v>
      </c>
      <c r="B206" s="34" t="s">
        <v>217</v>
      </c>
      <c r="C206" s="35">
        <v>37</v>
      </c>
      <c r="D206" s="43" t="str">
        <f t="shared" si="29"/>
        <v>N/A</v>
      </c>
      <c r="E206" s="35">
        <v>45</v>
      </c>
      <c r="F206" s="43" t="str">
        <f t="shared" si="30"/>
        <v>N/A</v>
      </c>
      <c r="G206" s="35">
        <v>38</v>
      </c>
      <c r="H206" s="43" t="str">
        <f t="shared" si="31"/>
        <v>N/A</v>
      </c>
      <c r="I206" s="12">
        <v>21.62</v>
      </c>
      <c r="J206" s="12">
        <v>-15.6</v>
      </c>
      <c r="K206" s="14" t="s">
        <v>217</v>
      </c>
      <c r="L206" s="9" t="str">
        <f t="shared" si="32"/>
        <v>N/A</v>
      </c>
    </row>
    <row r="207" spans="1:12" x14ac:dyDescent="0.2">
      <c r="A207" s="2" t="s">
        <v>1628</v>
      </c>
      <c r="B207" s="34" t="s">
        <v>217</v>
      </c>
      <c r="C207" s="35">
        <v>0</v>
      </c>
      <c r="D207" s="43" t="str">
        <f t="shared" si="29"/>
        <v>N/A</v>
      </c>
      <c r="E207" s="35">
        <v>0</v>
      </c>
      <c r="F207" s="43" t="str">
        <f t="shared" si="30"/>
        <v>N/A</v>
      </c>
      <c r="G207" s="35">
        <v>0</v>
      </c>
      <c r="H207" s="43" t="str">
        <f t="shared" si="31"/>
        <v>N/A</v>
      </c>
      <c r="I207" s="12" t="s">
        <v>1743</v>
      </c>
      <c r="J207" s="12" t="s">
        <v>1743</v>
      </c>
      <c r="K207" s="14" t="s">
        <v>217</v>
      </c>
      <c r="L207" s="9" t="str">
        <f t="shared" si="32"/>
        <v>N/A</v>
      </c>
    </row>
    <row r="208" spans="1:12" x14ac:dyDescent="0.2">
      <c r="A208" s="2" t="s">
        <v>1629</v>
      </c>
      <c r="B208" s="34" t="s">
        <v>217</v>
      </c>
      <c r="C208" s="35">
        <v>33</v>
      </c>
      <c r="D208" s="43" t="str">
        <f t="shared" si="29"/>
        <v>N/A</v>
      </c>
      <c r="E208" s="35">
        <v>39</v>
      </c>
      <c r="F208" s="43" t="str">
        <f t="shared" si="30"/>
        <v>N/A</v>
      </c>
      <c r="G208" s="35">
        <v>37</v>
      </c>
      <c r="H208" s="43" t="str">
        <f t="shared" si="31"/>
        <v>N/A</v>
      </c>
      <c r="I208" s="12">
        <v>18.18</v>
      </c>
      <c r="J208" s="12">
        <v>-5.13</v>
      </c>
      <c r="K208" s="14" t="s">
        <v>217</v>
      </c>
      <c r="L208" s="9" t="str">
        <f t="shared" si="32"/>
        <v>N/A</v>
      </c>
    </row>
    <row r="209" spans="1:12" x14ac:dyDescent="0.2">
      <c r="A209" s="2" t="s">
        <v>125</v>
      </c>
      <c r="B209" s="34" t="s">
        <v>217</v>
      </c>
      <c r="C209" s="46">
        <v>800176</v>
      </c>
      <c r="D209" s="43" t="str">
        <f t="shared" si="29"/>
        <v>N/A</v>
      </c>
      <c r="E209" s="46">
        <v>2191150</v>
      </c>
      <c r="F209" s="43" t="str">
        <f t="shared" si="30"/>
        <v>N/A</v>
      </c>
      <c r="G209" s="46">
        <v>830473</v>
      </c>
      <c r="H209" s="43" t="str">
        <f t="shared" si="31"/>
        <v>N/A</v>
      </c>
      <c r="I209" s="12">
        <v>173.8</v>
      </c>
      <c r="J209" s="12">
        <v>-62.1</v>
      </c>
      <c r="K209" s="14" t="s">
        <v>217</v>
      </c>
      <c r="L209" s="9" t="str">
        <f t="shared" si="32"/>
        <v>N/A</v>
      </c>
    </row>
    <row r="210" spans="1:12" x14ac:dyDescent="0.2">
      <c r="A210" s="45" t="s">
        <v>1624</v>
      </c>
      <c r="B210" s="34" t="s">
        <v>217</v>
      </c>
      <c r="C210" s="46">
        <v>626013</v>
      </c>
      <c r="D210" s="43" t="str">
        <f t="shared" si="29"/>
        <v>N/A</v>
      </c>
      <c r="E210" s="46">
        <v>2111442</v>
      </c>
      <c r="F210" s="43" t="str">
        <f t="shared" si="30"/>
        <v>N/A</v>
      </c>
      <c r="G210" s="46">
        <v>748807</v>
      </c>
      <c r="H210" s="43" t="str">
        <f t="shared" si="31"/>
        <v>N/A</v>
      </c>
      <c r="I210" s="12">
        <v>237.3</v>
      </c>
      <c r="J210" s="12">
        <v>-64.5</v>
      </c>
      <c r="K210" s="14" t="s">
        <v>217</v>
      </c>
      <c r="L210" s="9" t="str">
        <f t="shared" si="32"/>
        <v>N/A</v>
      </c>
    </row>
    <row r="211" spans="1:12" x14ac:dyDescent="0.2">
      <c r="A211" s="45" t="s">
        <v>1381</v>
      </c>
      <c r="B211" s="34" t="s">
        <v>217</v>
      </c>
      <c r="C211" s="46">
        <v>400418</v>
      </c>
      <c r="D211" s="43" t="str">
        <f t="shared" si="29"/>
        <v>N/A</v>
      </c>
      <c r="E211" s="46">
        <v>434495</v>
      </c>
      <c r="F211" s="43" t="str">
        <f t="shared" si="30"/>
        <v>N/A</v>
      </c>
      <c r="G211" s="46">
        <v>419306</v>
      </c>
      <c r="H211" s="43" t="str">
        <f t="shared" si="31"/>
        <v>N/A</v>
      </c>
      <c r="I211" s="12">
        <v>8.51</v>
      </c>
      <c r="J211" s="12">
        <v>-3.5</v>
      </c>
      <c r="K211" s="14" t="s">
        <v>217</v>
      </c>
      <c r="L211" s="9" t="str">
        <f t="shared" si="32"/>
        <v>N/A</v>
      </c>
    </row>
    <row r="212" spans="1:12" x14ac:dyDescent="0.2">
      <c r="A212" s="45" t="s">
        <v>1618</v>
      </c>
      <c r="B212" s="34" t="s">
        <v>217</v>
      </c>
      <c r="C212" s="46">
        <v>73369</v>
      </c>
      <c r="D212" s="43" t="str">
        <f t="shared" si="29"/>
        <v>N/A</v>
      </c>
      <c r="E212" s="46">
        <v>101380</v>
      </c>
      <c r="F212" s="43" t="str">
        <f t="shared" si="30"/>
        <v>N/A</v>
      </c>
      <c r="G212" s="46">
        <v>126610</v>
      </c>
      <c r="H212" s="43" t="str">
        <f t="shared" si="31"/>
        <v>N/A</v>
      </c>
      <c r="I212" s="12">
        <v>38.18</v>
      </c>
      <c r="J212" s="12">
        <v>24.89</v>
      </c>
      <c r="K212" s="14" t="s">
        <v>217</v>
      </c>
      <c r="L212" s="9" t="str">
        <f t="shared" si="32"/>
        <v>N/A</v>
      </c>
    </row>
    <row r="213" spans="1:12" x14ac:dyDescent="0.2">
      <c r="A213" s="45" t="s">
        <v>1619</v>
      </c>
      <c r="B213" s="34" t="s">
        <v>217</v>
      </c>
      <c r="C213" s="46">
        <v>479729</v>
      </c>
      <c r="D213" s="43" t="str">
        <f t="shared" si="29"/>
        <v>N/A</v>
      </c>
      <c r="E213" s="46">
        <v>377211</v>
      </c>
      <c r="F213" s="43" t="str">
        <f t="shared" si="30"/>
        <v>N/A</v>
      </c>
      <c r="G213" s="46">
        <v>345642</v>
      </c>
      <c r="H213" s="43" t="str">
        <f t="shared" si="31"/>
        <v>N/A</v>
      </c>
      <c r="I213" s="12">
        <v>-21.4</v>
      </c>
      <c r="J213" s="12">
        <v>-8.3699999999999992</v>
      </c>
      <c r="K213" s="14" t="s">
        <v>217</v>
      </c>
      <c r="L213" s="9" t="str">
        <f t="shared" si="32"/>
        <v>N/A</v>
      </c>
    </row>
    <row r="214" spans="1:12" ht="25.5" x14ac:dyDescent="0.2">
      <c r="A214" s="2" t="s">
        <v>1382</v>
      </c>
      <c r="B214" s="34" t="s">
        <v>217</v>
      </c>
      <c r="C214" s="46">
        <v>261056</v>
      </c>
      <c r="D214" s="43" t="str">
        <f t="shared" ref="D214:D228" si="33">IF($B214="N/A","N/A",IF(C214&gt;10,"No",IF(C214&lt;-10,"No","Yes")))</f>
        <v>N/A</v>
      </c>
      <c r="E214" s="46">
        <v>195751</v>
      </c>
      <c r="F214" s="43" t="str">
        <f t="shared" ref="F214:F228" si="34">IF($B214="N/A","N/A",IF(E214&gt;10,"No",IF(E214&lt;-10,"No","Yes")))</f>
        <v>N/A</v>
      </c>
      <c r="G214" s="46">
        <v>171820</v>
      </c>
      <c r="H214" s="43" t="str">
        <f t="shared" ref="H214:H228" si="35">IF($B214="N/A","N/A",IF(G214&gt;10,"No",IF(G214&lt;-10,"No","Yes")))</f>
        <v>N/A</v>
      </c>
      <c r="I214" s="12">
        <v>-25</v>
      </c>
      <c r="J214" s="12">
        <v>-12.2</v>
      </c>
      <c r="K214" s="44" t="s">
        <v>732</v>
      </c>
      <c r="L214" s="9" t="str">
        <f t="shared" ref="L214:L228" si="36">IF(J214="Div by 0", "N/A", IF(K214="N/A","N/A", IF(J214&gt;VALUE(MID(K214,1,2)), "No", IF(J214&lt;-1*VALUE(MID(K214,1,2)), "No", "Yes"))))</f>
        <v>Yes</v>
      </c>
    </row>
    <row r="215" spans="1:12" x14ac:dyDescent="0.2">
      <c r="A215" s="58" t="s">
        <v>649</v>
      </c>
      <c r="B215" s="34" t="s">
        <v>217</v>
      </c>
      <c r="C215" s="35">
        <v>1034</v>
      </c>
      <c r="D215" s="43" t="str">
        <f t="shared" si="33"/>
        <v>N/A</v>
      </c>
      <c r="E215" s="35">
        <v>743</v>
      </c>
      <c r="F215" s="43" t="str">
        <f t="shared" si="34"/>
        <v>N/A</v>
      </c>
      <c r="G215" s="35">
        <v>682</v>
      </c>
      <c r="H215" s="43" t="str">
        <f t="shared" si="35"/>
        <v>N/A</v>
      </c>
      <c r="I215" s="12">
        <v>-28.1</v>
      </c>
      <c r="J215" s="12">
        <v>-8.2100000000000009</v>
      </c>
      <c r="K215" s="44" t="s">
        <v>732</v>
      </c>
      <c r="L215" s="9" t="str">
        <f t="shared" si="36"/>
        <v>Yes</v>
      </c>
    </row>
    <row r="216" spans="1:12" ht="25.5" x14ac:dyDescent="0.2">
      <c r="A216" s="4" t="s">
        <v>1383</v>
      </c>
      <c r="B216" s="34" t="s">
        <v>217</v>
      </c>
      <c r="C216" s="46">
        <v>252.47195357999999</v>
      </c>
      <c r="D216" s="43" t="str">
        <f t="shared" si="33"/>
        <v>N/A</v>
      </c>
      <c r="E216" s="46">
        <v>263.46029609999999</v>
      </c>
      <c r="F216" s="43" t="str">
        <f t="shared" si="34"/>
        <v>N/A</v>
      </c>
      <c r="G216" s="46">
        <v>251.93548387000001</v>
      </c>
      <c r="H216" s="43" t="str">
        <f t="shared" si="35"/>
        <v>N/A</v>
      </c>
      <c r="I216" s="12">
        <v>4.3520000000000003</v>
      </c>
      <c r="J216" s="12">
        <v>-4.37</v>
      </c>
      <c r="K216" s="44" t="s">
        <v>732</v>
      </c>
      <c r="L216" s="9" t="str">
        <f t="shared" si="36"/>
        <v>Yes</v>
      </c>
    </row>
    <row r="217" spans="1:12" ht="25.5" x14ac:dyDescent="0.2">
      <c r="A217" s="2" t="s">
        <v>1384</v>
      </c>
      <c r="B217" s="34" t="s">
        <v>217</v>
      </c>
      <c r="C217" s="46">
        <v>0</v>
      </c>
      <c r="D217" s="43" t="str">
        <f t="shared" si="33"/>
        <v>N/A</v>
      </c>
      <c r="E217" s="46">
        <v>0</v>
      </c>
      <c r="F217" s="43" t="str">
        <f t="shared" si="34"/>
        <v>N/A</v>
      </c>
      <c r="G217" s="46">
        <v>0</v>
      </c>
      <c r="H217" s="43" t="str">
        <f t="shared" si="35"/>
        <v>N/A</v>
      </c>
      <c r="I217" s="12" t="s">
        <v>1743</v>
      </c>
      <c r="J217" s="12" t="s">
        <v>1743</v>
      </c>
      <c r="K217" s="44" t="s">
        <v>732</v>
      </c>
      <c r="L217" s="9" t="str">
        <f t="shared" si="36"/>
        <v>N/A</v>
      </c>
    </row>
    <row r="218" spans="1:12" x14ac:dyDescent="0.2">
      <c r="A218" s="4" t="s">
        <v>516</v>
      </c>
      <c r="B218" s="34" t="s">
        <v>217</v>
      </c>
      <c r="C218" s="35">
        <v>0</v>
      </c>
      <c r="D218" s="43" t="str">
        <f t="shared" si="33"/>
        <v>N/A</v>
      </c>
      <c r="E218" s="35">
        <v>0</v>
      </c>
      <c r="F218" s="43" t="str">
        <f t="shared" si="34"/>
        <v>N/A</v>
      </c>
      <c r="G218" s="35">
        <v>0</v>
      </c>
      <c r="H218" s="43" t="str">
        <f t="shared" si="35"/>
        <v>N/A</v>
      </c>
      <c r="I218" s="12" t="s">
        <v>1743</v>
      </c>
      <c r="J218" s="12" t="s">
        <v>1743</v>
      </c>
      <c r="K218" s="44" t="s">
        <v>732</v>
      </c>
      <c r="L218" s="9" t="str">
        <f t="shared" si="36"/>
        <v>N/A</v>
      </c>
    </row>
    <row r="219" spans="1:12" ht="25.5" x14ac:dyDescent="0.2">
      <c r="A219" s="2" t="s">
        <v>1385</v>
      </c>
      <c r="B219" s="34" t="s">
        <v>217</v>
      </c>
      <c r="C219" s="46" t="s">
        <v>1743</v>
      </c>
      <c r="D219" s="43" t="str">
        <f t="shared" si="33"/>
        <v>N/A</v>
      </c>
      <c r="E219" s="46" t="s">
        <v>1743</v>
      </c>
      <c r="F219" s="43" t="str">
        <f t="shared" si="34"/>
        <v>N/A</v>
      </c>
      <c r="G219" s="46" t="s">
        <v>1743</v>
      </c>
      <c r="H219" s="43" t="str">
        <f t="shared" si="35"/>
        <v>N/A</v>
      </c>
      <c r="I219" s="12" t="s">
        <v>1743</v>
      </c>
      <c r="J219" s="12" t="s">
        <v>1743</v>
      </c>
      <c r="K219" s="44" t="s">
        <v>732</v>
      </c>
      <c r="L219" s="9" t="str">
        <f t="shared" si="36"/>
        <v>N/A</v>
      </c>
    </row>
    <row r="220" spans="1:12" ht="25.5" x14ac:dyDescent="0.2">
      <c r="A220" s="2" t="s">
        <v>1386</v>
      </c>
      <c r="B220" s="34" t="s">
        <v>217</v>
      </c>
      <c r="C220" s="46">
        <v>263537</v>
      </c>
      <c r="D220" s="43" t="str">
        <f t="shared" si="33"/>
        <v>N/A</v>
      </c>
      <c r="E220" s="46">
        <v>203802</v>
      </c>
      <c r="F220" s="43" t="str">
        <f t="shared" si="34"/>
        <v>N/A</v>
      </c>
      <c r="G220" s="46">
        <v>228020</v>
      </c>
      <c r="H220" s="43" t="str">
        <f t="shared" si="35"/>
        <v>N/A</v>
      </c>
      <c r="I220" s="12">
        <v>-22.7</v>
      </c>
      <c r="J220" s="12">
        <v>11.88</v>
      </c>
      <c r="K220" s="44" t="s">
        <v>732</v>
      </c>
      <c r="L220" s="9" t="str">
        <f t="shared" si="36"/>
        <v>Yes</v>
      </c>
    </row>
    <row r="221" spans="1:12" x14ac:dyDescent="0.2">
      <c r="A221" s="4" t="s">
        <v>517</v>
      </c>
      <c r="B221" s="34" t="s">
        <v>217</v>
      </c>
      <c r="C221" s="35">
        <v>656</v>
      </c>
      <c r="D221" s="43" t="str">
        <f t="shared" si="33"/>
        <v>N/A</v>
      </c>
      <c r="E221" s="35">
        <v>498</v>
      </c>
      <c r="F221" s="43" t="str">
        <f t="shared" si="34"/>
        <v>N/A</v>
      </c>
      <c r="G221" s="35">
        <v>495</v>
      </c>
      <c r="H221" s="43" t="str">
        <f t="shared" si="35"/>
        <v>N/A</v>
      </c>
      <c r="I221" s="12">
        <v>-24.1</v>
      </c>
      <c r="J221" s="12">
        <v>-0.60199999999999998</v>
      </c>
      <c r="K221" s="44" t="s">
        <v>732</v>
      </c>
      <c r="L221" s="9" t="str">
        <f t="shared" si="36"/>
        <v>Yes</v>
      </c>
    </row>
    <row r="222" spans="1:12" ht="25.5" x14ac:dyDescent="0.2">
      <c r="A222" s="2" t="s">
        <v>1387</v>
      </c>
      <c r="B222" s="34" t="s">
        <v>217</v>
      </c>
      <c r="C222" s="46">
        <v>401.73323170999998</v>
      </c>
      <c r="D222" s="43" t="str">
        <f t="shared" si="33"/>
        <v>N/A</v>
      </c>
      <c r="E222" s="46">
        <v>409.24096386000002</v>
      </c>
      <c r="F222" s="43" t="str">
        <f t="shared" si="34"/>
        <v>N/A</v>
      </c>
      <c r="G222" s="46">
        <v>460.64646464999998</v>
      </c>
      <c r="H222" s="43" t="str">
        <f t="shared" si="35"/>
        <v>N/A</v>
      </c>
      <c r="I222" s="12">
        <v>1.869</v>
      </c>
      <c r="J222" s="12">
        <v>12.56</v>
      </c>
      <c r="K222" s="44" t="s">
        <v>732</v>
      </c>
      <c r="L222" s="9" t="str">
        <f t="shared" si="36"/>
        <v>Yes</v>
      </c>
    </row>
    <row r="223" spans="1:12" ht="25.5" x14ac:dyDescent="0.2">
      <c r="A223" s="2" t="s">
        <v>1388</v>
      </c>
      <c r="B223" s="34" t="s">
        <v>217</v>
      </c>
      <c r="C223" s="46">
        <v>0</v>
      </c>
      <c r="D223" s="43" t="str">
        <f t="shared" si="33"/>
        <v>N/A</v>
      </c>
      <c r="E223" s="46">
        <v>0</v>
      </c>
      <c r="F223" s="43" t="str">
        <f t="shared" si="34"/>
        <v>N/A</v>
      </c>
      <c r="G223" s="46">
        <v>0</v>
      </c>
      <c r="H223" s="43" t="str">
        <f t="shared" si="35"/>
        <v>N/A</v>
      </c>
      <c r="I223" s="12" t="s">
        <v>1743</v>
      </c>
      <c r="J223" s="12" t="s">
        <v>1743</v>
      </c>
      <c r="K223" s="44" t="s">
        <v>732</v>
      </c>
      <c r="L223" s="9" t="str">
        <f t="shared" si="36"/>
        <v>N/A</v>
      </c>
    </row>
    <row r="224" spans="1:12" x14ac:dyDescent="0.2">
      <c r="A224" s="2" t="s">
        <v>518</v>
      </c>
      <c r="B224" s="34" t="s">
        <v>217</v>
      </c>
      <c r="C224" s="35">
        <v>0</v>
      </c>
      <c r="D224" s="43" t="str">
        <f t="shared" si="33"/>
        <v>N/A</v>
      </c>
      <c r="E224" s="35">
        <v>0</v>
      </c>
      <c r="F224" s="43" t="str">
        <f t="shared" si="34"/>
        <v>N/A</v>
      </c>
      <c r="G224" s="35">
        <v>0</v>
      </c>
      <c r="H224" s="43" t="str">
        <f t="shared" si="35"/>
        <v>N/A</v>
      </c>
      <c r="I224" s="12" t="s">
        <v>1743</v>
      </c>
      <c r="J224" s="12" t="s">
        <v>1743</v>
      </c>
      <c r="K224" s="44" t="s">
        <v>732</v>
      </c>
      <c r="L224" s="9" t="str">
        <f t="shared" si="36"/>
        <v>N/A</v>
      </c>
    </row>
    <row r="225" spans="1:12" ht="25.5" x14ac:dyDescent="0.2">
      <c r="A225" s="2" t="s">
        <v>1389</v>
      </c>
      <c r="B225" s="34" t="s">
        <v>217</v>
      </c>
      <c r="C225" s="46" t="s">
        <v>1743</v>
      </c>
      <c r="D225" s="43" t="str">
        <f t="shared" si="33"/>
        <v>N/A</v>
      </c>
      <c r="E225" s="46" t="s">
        <v>1743</v>
      </c>
      <c r="F225" s="43" t="str">
        <f t="shared" si="34"/>
        <v>N/A</v>
      </c>
      <c r="G225" s="46" t="s">
        <v>1743</v>
      </c>
      <c r="H225" s="43" t="str">
        <f t="shared" si="35"/>
        <v>N/A</v>
      </c>
      <c r="I225" s="12" t="s">
        <v>1743</v>
      </c>
      <c r="J225" s="12" t="s">
        <v>1743</v>
      </c>
      <c r="K225" s="44" t="s">
        <v>732</v>
      </c>
      <c r="L225" s="9" t="str">
        <f t="shared" si="36"/>
        <v>N/A</v>
      </c>
    </row>
    <row r="226" spans="1:12" ht="25.5" x14ac:dyDescent="0.2">
      <c r="A226" s="2" t="s">
        <v>1390</v>
      </c>
      <c r="B226" s="34" t="s">
        <v>217</v>
      </c>
      <c r="C226" s="46">
        <v>27907202</v>
      </c>
      <c r="D226" s="43" t="str">
        <f t="shared" si="33"/>
        <v>N/A</v>
      </c>
      <c r="E226" s="46">
        <v>28062654</v>
      </c>
      <c r="F226" s="43" t="str">
        <f t="shared" si="34"/>
        <v>N/A</v>
      </c>
      <c r="G226" s="46">
        <v>28053378</v>
      </c>
      <c r="H226" s="43" t="str">
        <f t="shared" si="35"/>
        <v>N/A</v>
      </c>
      <c r="I226" s="12">
        <v>0.55700000000000005</v>
      </c>
      <c r="J226" s="12">
        <v>-3.3000000000000002E-2</v>
      </c>
      <c r="K226" s="44" t="s">
        <v>732</v>
      </c>
      <c r="L226" s="9" t="str">
        <f t="shared" si="36"/>
        <v>Yes</v>
      </c>
    </row>
    <row r="227" spans="1:12" ht="25.5" x14ac:dyDescent="0.2">
      <c r="A227" s="2" t="s">
        <v>519</v>
      </c>
      <c r="B227" s="34" t="s">
        <v>217</v>
      </c>
      <c r="C227" s="35">
        <v>573</v>
      </c>
      <c r="D227" s="43" t="str">
        <f t="shared" si="33"/>
        <v>N/A</v>
      </c>
      <c r="E227" s="35">
        <v>607</v>
      </c>
      <c r="F227" s="43" t="str">
        <f t="shared" si="34"/>
        <v>N/A</v>
      </c>
      <c r="G227" s="35">
        <v>558</v>
      </c>
      <c r="H227" s="43" t="str">
        <f t="shared" si="35"/>
        <v>N/A</v>
      </c>
      <c r="I227" s="12">
        <v>5.9340000000000002</v>
      </c>
      <c r="J227" s="12">
        <v>-8.07</v>
      </c>
      <c r="K227" s="44" t="s">
        <v>732</v>
      </c>
      <c r="L227" s="9" t="str">
        <f t="shared" si="36"/>
        <v>Yes</v>
      </c>
    </row>
    <row r="228" spans="1:12" ht="25.5" x14ac:dyDescent="0.2">
      <c r="A228" s="2" t="s">
        <v>1391</v>
      </c>
      <c r="B228" s="34" t="s">
        <v>217</v>
      </c>
      <c r="C228" s="46">
        <v>48703.668411999999</v>
      </c>
      <c r="D228" s="43" t="str">
        <f t="shared" si="33"/>
        <v>N/A</v>
      </c>
      <c r="E228" s="46">
        <v>46231.719934000001</v>
      </c>
      <c r="F228" s="43" t="str">
        <f t="shared" si="34"/>
        <v>N/A</v>
      </c>
      <c r="G228" s="46">
        <v>50274.870968000003</v>
      </c>
      <c r="H228" s="43" t="str">
        <f t="shared" si="35"/>
        <v>N/A</v>
      </c>
      <c r="I228" s="12">
        <v>-5.08</v>
      </c>
      <c r="J228" s="12">
        <v>8.7449999999999992</v>
      </c>
      <c r="K228" s="44" t="s">
        <v>732</v>
      </c>
      <c r="L228" s="9" t="str">
        <f t="shared" si="36"/>
        <v>Yes</v>
      </c>
    </row>
    <row r="229" spans="1:12" x14ac:dyDescent="0.2">
      <c r="A229" s="2" t="s">
        <v>1392</v>
      </c>
      <c r="B229" s="34" t="s">
        <v>217</v>
      </c>
      <c r="C229" s="51">
        <v>31772896</v>
      </c>
      <c r="D229" s="43" t="str">
        <f t="shared" ref="D229:D252" si="37">IF($B229="N/A","N/A",IF(C229&gt;10,"No",IF(C229&lt;-10,"No","Yes")))</f>
        <v>N/A</v>
      </c>
      <c r="E229" s="51">
        <v>31955517</v>
      </c>
      <c r="F229" s="43" t="str">
        <f t="shared" ref="F229:F252" si="38">IF($B229="N/A","N/A",IF(E229&gt;10,"No",IF(E229&lt;-10,"No","Yes")))</f>
        <v>N/A</v>
      </c>
      <c r="G229" s="51">
        <v>32145673</v>
      </c>
      <c r="H229" s="43" t="str">
        <f t="shared" ref="H229:H252" si="39">IF($B229="N/A","N/A",IF(G229&gt;10,"No",IF(G229&lt;-10,"No","Yes")))</f>
        <v>N/A</v>
      </c>
      <c r="I229" s="12">
        <v>0.57479999999999998</v>
      </c>
      <c r="J229" s="12">
        <v>0.59509999999999996</v>
      </c>
      <c r="K229" s="44" t="s">
        <v>732</v>
      </c>
      <c r="L229" s="9" t="str">
        <f t="shared" ref="L229:L252" si="40">IF(J229="Div by 0", "N/A", IF(K229="N/A","N/A", IF(J229&gt;VALUE(MID(K229,1,2)), "No", IF(J229&lt;-1*VALUE(MID(K229,1,2)), "No", "Yes"))))</f>
        <v>Yes</v>
      </c>
    </row>
    <row r="230" spans="1:12" x14ac:dyDescent="0.2">
      <c r="A230" s="4" t="s">
        <v>1393</v>
      </c>
      <c r="B230" s="34" t="s">
        <v>217</v>
      </c>
      <c r="C230" s="49">
        <v>829</v>
      </c>
      <c r="D230" s="43" t="str">
        <f t="shared" si="37"/>
        <v>N/A</v>
      </c>
      <c r="E230" s="49">
        <v>1337</v>
      </c>
      <c r="F230" s="43" t="str">
        <f t="shared" si="38"/>
        <v>N/A</v>
      </c>
      <c r="G230" s="49">
        <v>1004</v>
      </c>
      <c r="H230" s="43" t="str">
        <f t="shared" si="39"/>
        <v>N/A</v>
      </c>
      <c r="I230" s="12">
        <v>61.28</v>
      </c>
      <c r="J230" s="12">
        <v>-24.9</v>
      </c>
      <c r="K230" s="44" t="s">
        <v>732</v>
      </c>
      <c r="L230" s="9" t="str">
        <f t="shared" si="40"/>
        <v>Yes</v>
      </c>
    </row>
    <row r="231" spans="1:12" x14ac:dyDescent="0.2">
      <c r="A231" s="4" t="s">
        <v>1394</v>
      </c>
      <c r="B231" s="34" t="s">
        <v>217</v>
      </c>
      <c r="C231" s="51">
        <v>38326.774426999997</v>
      </c>
      <c r="D231" s="43" t="str">
        <f t="shared" si="37"/>
        <v>N/A</v>
      </c>
      <c r="E231" s="51">
        <v>23900.910247</v>
      </c>
      <c r="F231" s="43" t="str">
        <f t="shared" si="38"/>
        <v>N/A</v>
      </c>
      <c r="G231" s="51">
        <v>32017.602589999999</v>
      </c>
      <c r="H231" s="43" t="str">
        <f t="shared" si="39"/>
        <v>N/A</v>
      </c>
      <c r="I231" s="12">
        <v>-37.6</v>
      </c>
      <c r="J231" s="12">
        <v>33.96</v>
      </c>
      <c r="K231" s="44" t="s">
        <v>732</v>
      </c>
      <c r="L231" s="9" t="str">
        <f t="shared" si="40"/>
        <v>No</v>
      </c>
    </row>
    <row r="232" spans="1:12" ht="25.5" x14ac:dyDescent="0.2">
      <c r="A232" s="4" t="s">
        <v>1395</v>
      </c>
      <c r="B232" s="34" t="s">
        <v>217</v>
      </c>
      <c r="C232" s="51">
        <v>17952.923076999999</v>
      </c>
      <c r="D232" s="43" t="str">
        <f t="shared" si="37"/>
        <v>N/A</v>
      </c>
      <c r="E232" s="51">
        <v>19797.384614999999</v>
      </c>
      <c r="F232" s="43" t="str">
        <f t="shared" si="38"/>
        <v>N/A</v>
      </c>
      <c r="G232" s="51">
        <v>14570.333333</v>
      </c>
      <c r="H232" s="43" t="str">
        <f t="shared" si="39"/>
        <v>N/A</v>
      </c>
      <c r="I232" s="12">
        <v>10.27</v>
      </c>
      <c r="J232" s="12">
        <v>-26.4</v>
      </c>
      <c r="K232" s="44" t="s">
        <v>732</v>
      </c>
      <c r="L232" s="9" t="str">
        <f t="shared" si="40"/>
        <v>Yes</v>
      </c>
    </row>
    <row r="233" spans="1:12" ht="25.5" x14ac:dyDescent="0.2">
      <c r="A233" s="4" t="s">
        <v>1396</v>
      </c>
      <c r="B233" s="34" t="s">
        <v>217</v>
      </c>
      <c r="C233" s="51">
        <v>47509.901514999998</v>
      </c>
      <c r="D233" s="43" t="str">
        <f t="shared" si="37"/>
        <v>N/A</v>
      </c>
      <c r="E233" s="51">
        <v>42127.389037000001</v>
      </c>
      <c r="F233" s="43" t="str">
        <f t="shared" si="38"/>
        <v>N/A</v>
      </c>
      <c r="G233" s="51">
        <v>47347.269865000002</v>
      </c>
      <c r="H233" s="43" t="str">
        <f t="shared" si="39"/>
        <v>N/A</v>
      </c>
      <c r="I233" s="12">
        <v>-11.3</v>
      </c>
      <c r="J233" s="12">
        <v>12.39</v>
      </c>
      <c r="K233" s="44" t="s">
        <v>732</v>
      </c>
      <c r="L233" s="9" t="str">
        <f t="shared" si="40"/>
        <v>Yes</v>
      </c>
    </row>
    <row r="234" spans="1:12" x14ac:dyDescent="0.2">
      <c r="A234" s="4" t="s">
        <v>1397</v>
      </c>
      <c r="B234" s="34" t="s">
        <v>217</v>
      </c>
      <c r="C234" s="51">
        <v>1163.8529412</v>
      </c>
      <c r="D234" s="43" t="str">
        <f t="shared" si="37"/>
        <v>N/A</v>
      </c>
      <c r="E234" s="51">
        <v>214.30275229</v>
      </c>
      <c r="F234" s="43" t="str">
        <f t="shared" si="38"/>
        <v>N/A</v>
      </c>
      <c r="G234" s="51">
        <v>608.37446809000005</v>
      </c>
      <c r="H234" s="43" t="str">
        <f t="shared" si="39"/>
        <v>N/A</v>
      </c>
      <c r="I234" s="12">
        <v>-81.599999999999994</v>
      </c>
      <c r="J234" s="12">
        <v>183.9</v>
      </c>
      <c r="K234" s="44" t="s">
        <v>732</v>
      </c>
      <c r="L234" s="9" t="str">
        <f t="shared" si="40"/>
        <v>No</v>
      </c>
    </row>
    <row r="235" spans="1:12" ht="25.5" x14ac:dyDescent="0.2">
      <c r="A235" s="4" t="s">
        <v>1398</v>
      </c>
      <c r="B235" s="34" t="s">
        <v>217</v>
      </c>
      <c r="C235" s="51">
        <v>1179.8977273</v>
      </c>
      <c r="D235" s="43" t="str">
        <f t="shared" si="37"/>
        <v>N/A</v>
      </c>
      <c r="E235" s="51">
        <v>667.34285713999998</v>
      </c>
      <c r="F235" s="43" t="str">
        <f t="shared" si="38"/>
        <v>N/A</v>
      </c>
      <c r="G235" s="51">
        <v>1433.3209876999999</v>
      </c>
      <c r="H235" s="43" t="str">
        <f t="shared" si="39"/>
        <v>N/A</v>
      </c>
      <c r="I235" s="12">
        <v>-43.4</v>
      </c>
      <c r="J235" s="12">
        <v>114.8</v>
      </c>
      <c r="K235" s="44" t="s">
        <v>732</v>
      </c>
      <c r="L235" s="9" t="str">
        <f t="shared" si="40"/>
        <v>No</v>
      </c>
    </row>
    <row r="236" spans="1:12" x14ac:dyDescent="0.2">
      <c r="A236" s="4" t="s">
        <v>1399</v>
      </c>
      <c r="B236" s="34" t="s">
        <v>217</v>
      </c>
      <c r="C236" s="43">
        <v>4.6743727093</v>
      </c>
      <c r="D236" s="43" t="str">
        <f t="shared" si="37"/>
        <v>N/A</v>
      </c>
      <c r="E236" s="43">
        <v>8.9407516384000001</v>
      </c>
      <c r="F236" s="43" t="str">
        <f t="shared" si="38"/>
        <v>N/A</v>
      </c>
      <c r="G236" s="43">
        <v>6.7211139376000002</v>
      </c>
      <c r="H236" s="43" t="str">
        <f t="shared" si="39"/>
        <v>N/A</v>
      </c>
      <c r="I236" s="12">
        <v>91.27</v>
      </c>
      <c r="J236" s="12">
        <v>-24.8</v>
      </c>
      <c r="K236" s="44" t="s">
        <v>732</v>
      </c>
      <c r="L236" s="9" t="str">
        <f t="shared" si="40"/>
        <v>Yes</v>
      </c>
    </row>
    <row r="237" spans="1:12" x14ac:dyDescent="0.2">
      <c r="A237" s="4" t="s">
        <v>1400</v>
      </c>
      <c r="B237" s="34" t="s">
        <v>217</v>
      </c>
      <c r="C237" s="43">
        <v>5.9907834100999997</v>
      </c>
      <c r="D237" s="43" t="str">
        <f t="shared" si="37"/>
        <v>N/A</v>
      </c>
      <c r="E237" s="43">
        <v>8.0745341615000008</v>
      </c>
      <c r="F237" s="43" t="str">
        <f t="shared" si="38"/>
        <v>N/A</v>
      </c>
      <c r="G237" s="43">
        <v>17.948717948999999</v>
      </c>
      <c r="H237" s="43" t="str">
        <f t="shared" si="39"/>
        <v>N/A</v>
      </c>
      <c r="I237" s="12">
        <v>34.78</v>
      </c>
      <c r="J237" s="12">
        <v>122.3</v>
      </c>
      <c r="K237" s="44" t="s">
        <v>732</v>
      </c>
      <c r="L237" s="9" t="str">
        <f t="shared" si="40"/>
        <v>No</v>
      </c>
    </row>
    <row r="238" spans="1:12" x14ac:dyDescent="0.2">
      <c r="A238" s="58" t="s">
        <v>1401</v>
      </c>
      <c r="B238" s="34" t="s">
        <v>217</v>
      </c>
      <c r="C238" s="43">
        <v>29.636281994000001</v>
      </c>
      <c r="D238" s="43" t="str">
        <f t="shared" si="37"/>
        <v>N/A</v>
      </c>
      <c r="E238" s="43">
        <v>34.454168586000002</v>
      </c>
      <c r="F238" s="43" t="str">
        <f t="shared" si="38"/>
        <v>N/A</v>
      </c>
      <c r="G238" s="43">
        <v>31.52173913</v>
      </c>
      <c r="H238" s="43" t="str">
        <f t="shared" si="39"/>
        <v>N/A</v>
      </c>
      <c r="I238" s="12">
        <v>16.260000000000002</v>
      </c>
      <c r="J238" s="12">
        <v>-8.51</v>
      </c>
      <c r="K238" s="44" t="s">
        <v>732</v>
      </c>
      <c r="L238" s="9" t="str">
        <f t="shared" si="40"/>
        <v>Yes</v>
      </c>
    </row>
    <row r="239" spans="1:12" x14ac:dyDescent="0.2">
      <c r="A239" s="58" t="s">
        <v>1402</v>
      </c>
      <c r="B239" s="34" t="s">
        <v>217</v>
      </c>
      <c r="C239" s="43">
        <v>0.73110418229999996</v>
      </c>
      <c r="D239" s="43" t="str">
        <f t="shared" si="37"/>
        <v>N/A</v>
      </c>
      <c r="E239" s="43">
        <v>5.6763442260000003</v>
      </c>
      <c r="F239" s="43" t="str">
        <f t="shared" si="38"/>
        <v>N/A</v>
      </c>
      <c r="G239" s="43">
        <v>3.1183651805000001</v>
      </c>
      <c r="H239" s="43" t="str">
        <f t="shared" si="39"/>
        <v>N/A</v>
      </c>
      <c r="I239" s="12">
        <v>676.4</v>
      </c>
      <c r="J239" s="12">
        <v>-45.1</v>
      </c>
      <c r="K239" s="44" t="s">
        <v>732</v>
      </c>
      <c r="L239" s="9" t="str">
        <f t="shared" si="40"/>
        <v>No</v>
      </c>
    </row>
    <row r="240" spans="1:12" x14ac:dyDescent="0.2">
      <c r="A240" s="58" t="s">
        <v>1403</v>
      </c>
      <c r="B240" s="34" t="s">
        <v>217</v>
      </c>
      <c r="C240" s="43">
        <v>1.4691151920000001</v>
      </c>
      <c r="D240" s="43" t="str">
        <f t="shared" si="37"/>
        <v>N/A</v>
      </c>
      <c r="E240" s="43">
        <v>2.8334345274000001</v>
      </c>
      <c r="F240" s="43" t="str">
        <f t="shared" si="38"/>
        <v>N/A</v>
      </c>
      <c r="G240" s="43">
        <v>1.5670342425999999</v>
      </c>
      <c r="H240" s="43" t="str">
        <f t="shared" si="39"/>
        <v>N/A</v>
      </c>
      <c r="I240" s="12">
        <v>92.87</v>
      </c>
      <c r="J240" s="12">
        <v>-44.7</v>
      </c>
      <c r="K240" s="44" t="s">
        <v>732</v>
      </c>
      <c r="L240" s="9" t="str">
        <f t="shared" si="40"/>
        <v>No</v>
      </c>
    </row>
    <row r="241" spans="1:12" ht="25.5" x14ac:dyDescent="0.2">
      <c r="A241" s="58" t="s">
        <v>1404</v>
      </c>
      <c r="B241" s="34" t="s">
        <v>217</v>
      </c>
      <c r="C241" s="51">
        <v>27907202</v>
      </c>
      <c r="D241" s="43" t="str">
        <f t="shared" si="37"/>
        <v>N/A</v>
      </c>
      <c r="E241" s="51">
        <v>28062654</v>
      </c>
      <c r="F241" s="43" t="str">
        <f t="shared" si="38"/>
        <v>N/A</v>
      </c>
      <c r="G241" s="51">
        <v>28053378</v>
      </c>
      <c r="H241" s="43" t="str">
        <f t="shared" si="39"/>
        <v>N/A</v>
      </c>
      <c r="I241" s="12">
        <v>0.55700000000000005</v>
      </c>
      <c r="J241" s="12">
        <v>-3.3000000000000002E-2</v>
      </c>
      <c r="K241" s="44" t="s">
        <v>732</v>
      </c>
      <c r="L241" s="9" t="str">
        <f t="shared" si="40"/>
        <v>Yes</v>
      </c>
    </row>
    <row r="242" spans="1:12" x14ac:dyDescent="0.2">
      <c r="A242" s="58" t="s">
        <v>1405</v>
      </c>
      <c r="B242" s="34" t="s">
        <v>217</v>
      </c>
      <c r="C242" s="49">
        <v>573</v>
      </c>
      <c r="D242" s="43" t="str">
        <f t="shared" si="37"/>
        <v>N/A</v>
      </c>
      <c r="E242" s="49">
        <v>607</v>
      </c>
      <c r="F242" s="43" t="str">
        <f t="shared" si="38"/>
        <v>N/A</v>
      </c>
      <c r="G242" s="49">
        <v>558</v>
      </c>
      <c r="H242" s="43" t="str">
        <f t="shared" si="39"/>
        <v>N/A</v>
      </c>
      <c r="I242" s="12">
        <v>5.9340000000000002</v>
      </c>
      <c r="J242" s="12">
        <v>-8.07</v>
      </c>
      <c r="K242" s="44" t="s">
        <v>732</v>
      </c>
      <c r="L242" s="9" t="str">
        <f t="shared" si="40"/>
        <v>Yes</v>
      </c>
    </row>
    <row r="243" spans="1:12" ht="25.5" x14ac:dyDescent="0.2">
      <c r="A243" s="58" t="s">
        <v>1406</v>
      </c>
      <c r="B243" s="34" t="s">
        <v>217</v>
      </c>
      <c r="C243" s="51">
        <v>48703.668411999999</v>
      </c>
      <c r="D243" s="43" t="str">
        <f t="shared" si="37"/>
        <v>N/A</v>
      </c>
      <c r="E243" s="51">
        <v>46231.719934000001</v>
      </c>
      <c r="F243" s="43" t="str">
        <f t="shared" si="38"/>
        <v>N/A</v>
      </c>
      <c r="G243" s="51">
        <v>50274.870968000003</v>
      </c>
      <c r="H243" s="43" t="str">
        <f t="shared" si="39"/>
        <v>N/A</v>
      </c>
      <c r="I243" s="12">
        <v>-5.08</v>
      </c>
      <c r="J243" s="12">
        <v>8.7449999999999992</v>
      </c>
      <c r="K243" s="44" t="s">
        <v>732</v>
      </c>
      <c r="L243" s="9" t="str">
        <f t="shared" si="40"/>
        <v>Yes</v>
      </c>
    </row>
    <row r="244" spans="1:12" ht="25.5" x14ac:dyDescent="0.2">
      <c r="A244" s="58" t="s">
        <v>1407</v>
      </c>
      <c r="B244" s="34" t="s">
        <v>217</v>
      </c>
      <c r="C244" s="51">
        <v>24720.888889000002</v>
      </c>
      <c r="D244" s="43" t="str">
        <f t="shared" si="37"/>
        <v>N/A</v>
      </c>
      <c r="E244" s="51">
        <v>24817.5</v>
      </c>
      <c r="F244" s="43" t="str">
        <f t="shared" si="38"/>
        <v>N/A</v>
      </c>
      <c r="G244" s="51">
        <v>21354.384614999999</v>
      </c>
      <c r="H244" s="43" t="str">
        <f t="shared" si="39"/>
        <v>N/A</v>
      </c>
      <c r="I244" s="12">
        <v>0.39079999999999998</v>
      </c>
      <c r="J244" s="12">
        <v>-14</v>
      </c>
      <c r="K244" s="44" t="s">
        <v>732</v>
      </c>
      <c r="L244" s="9" t="str">
        <f t="shared" si="40"/>
        <v>Yes</v>
      </c>
    </row>
    <row r="245" spans="1:12" ht="25.5" x14ac:dyDescent="0.2">
      <c r="A245" s="58" t="s">
        <v>1408</v>
      </c>
      <c r="B245" s="34" t="s">
        <v>217</v>
      </c>
      <c r="C245" s="51">
        <v>49086.372340000002</v>
      </c>
      <c r="D245" s="43" t="str">
        <f t="shared" si="37"/>
        <v>N/A</v>
      </c>
      <c r="E245" s="51">
        <v>46590.417085000001</v>
      </c>
      <c r="F245" s="43" t="str">
        <f t="shared" si="38"/>
        <v>N/A</v>
      </c>
      <c r="G245" s="51">
        <v>51236.584870999999</v>
      </c>
      <c r="H245" s="43" t="str">
        <f t="shared" si="39"/>
        <v>N/A</v>
      </c>
      <c r="I245" s="12">
        <v>-5.08</v>
      </c>
      <c r="J245" s="12">
        <v>9.9719999999999995</v>
      </c>
      <c r="K245" s="44" t="s">
        <v>732</v>
      </c>
      <c r="L245" s="9" t="str">
        <f t="shared" si="40"/>
        <v>Yes</v>
      </c>
    </row>
    <row r="246" spans="1:12" ht="25.5" x14ac:dyDescent="0.2">
      <c r="A246" s="58" t="s">
        <v>1409</v>
      </c>
      <c r="B246" s="34" t="s">
        <v>217</v>
      </c>
      <c r="C246" s="51" t="s">
        <v>1743</v>
      </c>
      <c r="D246" s="43" t="str">
        <f t="shared" si="37"/>
        <v>N/A</v>
      </c>
      <c r="E246" s="51" t="s">
        <v>1743</v>
      </c>
      <c r="F246" s="43" t="str">
        <f t="shared" si="38"/>
        <v>N/A</v>
      </c>
      <c r="G246" s="51" t="s">
        <v>1743</v>
      </c>
      <c r="H246" s="43" t="str">
        <f t="shared" si="39"/>
        <v>N/A</v>
      </c>
      <c r="I246" s="12" t="s">
        <v>1743</v>
      </c>
      <c r="J246" s="12" t="s">
        <v>1743</v>
      </c>
      <c r="K246" s="44" t="s">
        <v>732</v>
      </c>
      <c r="L246" s="9" t="str">
        <f t="shared" si="40"/>
        <v>N/A</v>
      </c>
    </row>
    <row r="247" spans="1:12" ht="25.5" x14ac:dyDescent="0.2">
      <c r="A247" s="58" t="s">
        <v>1410</v>
      </c>
      <c r="B247" s="34" t="s">
        <v>217</v>
      </c>
      <c r="C247" s="51" t="s">
        <v>1743</v>
      </c>
      <c r="D247" s="43" t="str">
        <f t="shared" si="37"/>
        <v>N/A</v>
      </c>
      <c r="E247" s="51" t="s">
        <v>1743</v>
      </c>
      <c r="F247" s="43" t="str">
        <f t="shared" si="38"/>
        <v>N/A</v>
      </c>
      <c r="G247" s="51">
        <v>1847.3333333</v>
      </c>
      <c r="H247" s="43" t="str">
        <f t="shared" si="39"/>
        <v>N/A</v>
      </c>
      <c r="I247" s="12" t="s">
        <v>1743</v>
      </c>
      <c r="J247" s="12" t="s">
        <v>1743</v>
      </c>
      <c r="K247" s="44" t="s">
        <v>732</v>
      </c>
      <c r="L247" s="9" t="str">
        <f t="shared" si="40"/>
        <v>N/A</v>
      </c>
    </row>
    <row r="248" spans="1:12" ht="25.5" x14ac:dyDescent="0.2">
      <c r="A248" s="58" t="s">
        <v>1411</v>
      </c>
      <c r="B248" s="34" t="s">
        <v>217</v>
      </c>
      <c r="C248" s="43">
        <v>3.2308993516000002</v>
      </c>
      <c r="D248" s="43" t="str">
        <f t="shared" si="37"/>
        <v>N/A</v>
      </c>
      <c r="E248" s="43">
        <v>4.0591146181999997</v>
      </c>
      <c r="F248" s="43" t="str">
        <f t="shared" si="38"/>
        <v>N/A</v>
      </c>
      <c r="G248" s="43">
        <v>3.7354398179000001</v>
      </c>
      <c r="H248" s="43" t="str">
        <f t="shared" si="39"/>
        <v>N/A</v>
      </c>
      <c r="I248" s="12">
        <v>25.63</v>
      </c>
      <c r="J248" s="12">
        <v>-7.97</v>
      </c>
      <c r="K248" s="44" t="s">
        <v>732</v>
      </c>
      <c r="L248" s="9" t="str">
        <f t="shared" si="40"/>
        <v>Yes</v>
      </c>
    </row>
    <row r="249" spans="1:12" ht="25.5" x14ac:dyDescent="0.2">
      <c r="A249" s="58" t="s">
        <v>1412</v>
      </c>
      <c r="B249" s="34" t="s">
        <v>217</v>
      </c>
      <c r="C249" s="43">
        <v>4.1474654378000002</v>
      </c>
      <c r="D249" s="43" t="str">
        <f t="shared" si="37"/>
        <v>N/A</v>
      </c>
      <c r="E249" s="43">
        <v>6.2111801242000002</v>
      </c>
      <c r="F249" s="43" t="str">
        <f t="shared" si="38"/>
        <v>N/A</v>
      </c>
      <c r="G249" s="43">
        <v>11.111111111</v>
      </c>
      <c r="H249" s="43" t="str">
        <f t="shared" si="39"/>
        <v>N/A</v>
      </c>
      <c r="I249" s="12">
        <v>49.76</v>
      </c>
      <c r="J249" s="12">
        <v>78.89</v>
      </c>
      <c r="K249" s="44" t="s">
        <v>732</v>
      </c>
      <c r="L249" s="9" t="str">
        <f t="shared" si="40"/>
        <v>No</v>
      </c>
    </row>
    <row r="250" spans="1:12" ht="25.5" x14ac:dyDescent="0.2">
      <c r="A250" s="58" t="s">
        <v>1413</v>
      </c>
      <c r="B250" s="34" t="s">
        <v>217</v>
      </c>
      <c r="C250" s="43">
        <v>25.325550067000002</v>
      </c>
      <c r="D250" s="43" t="str">
        <f t="shared" si="37"/>
        <v>N/A</v>
      </c>
      <c r="E250" s="43">
        <v>27.498848457000001</v>
      </c>
      <c r="F250" s="43" t="str">
        <f t="shared" si="38"/>
        <v>N/A</v>
      </c>
      <c r="G250" s="43">
        <v>25.61436673</v>
      </c>
      <c r="H250" s="43" t="str">
        <f t="shared" si="39"/>
        <v>N/A</v>
      </c>
      <c r="I250" s="12">
        <v>8.5809999999999995</v>
      </c>
      <c r="J250" s="12">
        <v>-6.85</v>
      </c>
      <c r="K250" s="44" t="s">
        <v>732</v>
      </c>
      <c r="L250" s="9" t="str">
        <f t="shared" si="40"/>
        <v>Yes</v>
      </c>
    </row>
    <row r="251" spans="1:12" ht="25.5" x14ac:dyDescent="0.2">
      <c r="A251" s="58" t="s">
        <v>1414</v>
      </c>
      <c r="B251" s="34" t="s">
        <v>217</v>
      </c>
      <c r="C251" s="43">
        <v>0</v>
      </c>
      <c r="D251" s="43" t="str">
        <f t="shared" si="37"/>
        <v>N/A</v>
      </c>
      <c r="E251" s="43">
        <v>0</v>
      </c>
      <c r="F251" s="43" t="str">
        <f t="shared" si="38"/>
        <v>N/A</v>
      </c>
      <c r="G251" s="43">
        <v>0</v>
      </c>
      <c r="H251" s="43" t="str">
        <f t="shared" si="39"/>
        <v>N/A</v>
      </c>
      <c r="I251" s="12" t="s">
        <v>1743</v>
      </c>
      <c r="J251" s="12" t="s">
        <v>1743</v>
      </c>
      <c r="K251" s="44" t="s">
        <v>732</v>
      </c>
      <c r="L251" s="9" t="str">
        <f t="shared" si="40"/>
        <v>N/A</v>
      </c>
    </row>
    <row r="252" spans="1:12" ht="25.5" x14ac:dyDescent="0.2">
      <c r="A252" s="58" t="s">
        <v>1415</v>
      </c>
      <c r="B252" s="34" t="s">
        <v>217</v>
      </c>
      <c r="C252" s="43">
        <v>0</v>
      </c>
      <c r="D252" s="43" t="str">
        <f t="shared" si="37"/>
        <v>N/A</v>
      </c>
      <c r="E252" s="43">
        <v>0</v>
      </c>
      <c r="F252" s="43" t="str">
        <f t="shared" si="38"/>
        <v>N/A</v>
      </c>
      <c r="G252" s="43">
        <v>5.8038305300000002E-2</v>
      </c>
      <c r="H252" s="43" t="str">
        <f t="shared" si="39"/>
        <v>N/A</v>
      </c>
      <c r="I252" s="12" t="s">
        <v>1743</v>
      </c>
      <c r="J252" s="12" t="s">
        <v>1743</v>
      </c>
      <c r="K252" s="44" t="s">
        <v>732</v>
      </c>
      <c r="L252" s="9" t="str">
        <f t="shared" si="40"/>
        <v>N/A</v>
      </c>
    </row>
    <row r="253" spans="1:12" x14ac:dyDescent="0.2">
      <c r="A253" s="173" t="s">
        <v>1649</v>
      </c>
      <c r="B253" s="174"/>
      <c r="C253" s="174"/>
      <c r="D253" s="174"/>
      <c r="E253" s="174"/>
      <c r="F253" s="174"/>
      <c r="G253" s="174"/>
      <c r="H253" s="174"/>
      <c r="I253" s="174"/>
      <c r="J253" s="174"/>
      <c r="K253" s="174"/>
      <c r="L253" s="175"/>
    </row>
    <row r="254" spans="1:12" x14ac:dyDescent="0.2">
      <c r="A254" s="167" t="s">
        <v>1647</v>
      </c>
      <c r="B254" s="168"/>
      <c r="C254" s="168"/>
      <c r="D254" s="168"/>
      <c r="E254" s="168"/>
      <c r="F254" s="168"/>
      <c r="G254" s="168"/>
      <c r="H254" s="168"/>
      <c r="I254" s="168"/>
      <c r="J254" s="168"/>
      <c r="K254" s="168"/>
      <c r="L254" s="169"/>
    </row>
  </sheetData>
  <mergeCells count="5">
    <mergeCell ref="A4:K4"/>
    <mergeCell ref="A2:L2"/>
    <mergeCell ref="A253:L253"/>
    <mergeCell ref="A254:L254"/>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1" manualBreakCount="1">
    <brk id="55" max="11" man="1"/>
  </rowBreaks>
</worksheet>
</file>

<file path=xl/worksheets/sheet2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1"/>
  <dimension ref="A1:L226"/>
  <sheetViews>
    <sheetView zoomScaleNormal="100" zoomScaleSheetLayoutView="80" workbookViewId="0">
      <pane xSplit="2" ySplit="5" topLeftCell="G21"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ht="54" customHeight="1" x14ac:dyDescent="0.2">
      <c r="A2" s="176" t="s">
        <v>1611</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45" t="s">
        <v>5</v>
      </c>
      <c r="B6" s="34" t="s">
        <v>217</v>
      </c>
      <c r="C6" s="35">
        <v>11080</v>
      </c>
      <c r="D6" s="43" t="str">
        <f t="shared" ref="D6:D37" si="0">IF($B6="N/A","N/A",IF(C6&gt;10,"No",IF(C6&lt;-10,"No","Yes")))</f>
        <v>N/A</v>
      </c>
      <c r="E6" s="35">
        <v>11188</v>
      </c>
      <c r="F6" s="43" t="str">
        <f t="shared" ref="F6:F37" si="1">IF($B6="N/A","N/A",IF(E6&gt;10,"No",IF(E6&lt;-10,"No","Yes")))</f>
        <v>N/A</v>
      </c>
      <c r="G6" s="35">
        <v>11526</v>
      </c>
      <c r="H6" s="43" t="str">
        <f t="shared" ref="H6:H37" si="2">IF($B6="N/A","N/A",IF(G6&gt;10,"No",IF(G6&lt;-10,"No","Yes")))</f>
        <v>N/A</v>
      </c>
      <c r="I6" s="12">
        <v>0.97470000000000001</v>
      </c>
      <c r="J6" s="12">
        <v>3.0209999999999999</v>
      </c>
      <c r="K6" s="44" t="s">
        <v>732</v>
      </c>
      <c r="L6" s="9" t="str">
        <f t="shared" ref="L6:L39" si="3">IF(J6="Div by 0", "N/A", IF(K6="N/A","N/A", IF(J6&gt;VALUE(MID(K6,1,2)), "No", IF(J6&lt;-1*VALUE(MID(K6,1,2)), "No", "Yes"))))</f>
        <v>Yes</v>
      </c>
    </row>
    <row r="7" spans="1:12" x14ac:dyDescent="0.2">
      <c r="A7" s="45" t="s">
        <v>6</v>
      </c>
      <c r="B7" s="34" t="s">
        <v>217</v>
      </c>
      <c r="C7" s="35">
        <v>10488</v>
      </c>
      <c r="D7" s="43" t="str">
        <f t="shared" si="0"/>
        <v>N/A</v>
      </c>
      <c r="E7" s="35">
        <v>10606</v>
      </c>
      <c r="F7" s="43" t="str">
        <f t="shared" si="1"/>
        <v>N/A</v>
      </c>
      <c r="G7" s="35">
        <v>10895</v>
      </c>
      <c r="H7" s="43" t="str">
        <f t="shared" si="2"/>
        <v>N/A</v>
      </c>
      <c r="I7" s="12">
        <v>1.125</v>
      </c>
      <c r="J7" s="12">
        <v>2.7250000000000001</v>
      </c>
      <c r="K7" s="44" t="s">
        <v>732</v>
      </c>
      <c r="L7" s="9" t="str">
        <f t="shared" si="3"/>
        <v>Yes</v>
      </c>
    </row>
    <row r="8" spans="1:12" x14ac:dyDescent="0.2">
      <c r="A8" s="45" t="s">
        <v>364</v>
      </c>
      <c r="B8" s="34" t="s">
        <v>217</v>
      </c>
      <c r="C8" s="35" t="s">
        <v>217</v>
      </c>
      <c r="D8" s="43" t="str">
        <f t="shared" si="0"/>
        <v>N/A</v>
      </c>
      <c r="E8" s="35" t="s">
        <v>217</v>
      </c>
      <c r="F8" s="43" t="str">
        <f t="shared" si="1"/>
        <v>N/A</v>
      </c>
      <c r="G8" s="8">
        <v>94.525420788000005</v>
      </c>
      <c r="H8" s="43" t="str">
        <f t="shared" si="2"/>
        <v>N/A</v>
      </c>
      <c r="I8" s="12" t="s">
        <v>217</v>
      </c>
      <c r="J8" s="12" t="s">
        <v>217</v>
      </c>
      <c r="K8" s="44" t="s">
        <v>732</v>
      </c>
      <c r="L8" s="9" t="str">
        <f t="shared" si="3"/>
        <v>No</v>
      </c>
    </row>
    <row r="9" spans="1:12" x14ac:dyDescent="0.2">
      <c r="A9" s="4" t="s">
        <v>88</v>
      </c>
      <c r="B9" s="47" t="s">
        <v>217</v>
      </c>
      <c r="C9" s="1">
        <v>9933.0400000000009</v>
      </c>
      <c r="D9" s="11" t="str">
        <f t="shared" si="0"/>
        <v>N/A</v>
      </c>
      <c r="E9" s="1">
        <v>10111.35</v>
      </c>
      <c r="F9" s="11" t="str">
        <f t="shared" si="1"/>
        <v>N/A</v>
      </c>
      <c r="G9" s="1">
        <v>10403.280000000001</v>
      </c>
      <c r="H9" s="11" t="str">
        <f t="shared" si="2"/>
        <v>N/A</v>
      </c>
      <c r="I9" s="12">
        <v>1.7949999999999999</v>
      </c>
      <c r="J9" s="12">
        <v>2.887</v>
      </c>
      <c r="K9" s="47" t="s">
        <v>732</v>
      </c>
      <c r="L9" s="9" t="str">
        <f t="shared" si="3"/>
        <v>Yes</v>
      </c>
    </row>
    <row r="10" spans="1:12" x14ac:dyDescent="0.2">
      <c r="A10" s="4" t="s">
        <v>1416</v>
      </c>
      <c r="B10" s="34" t="s">
        <v>217</v>
      </c>
      <c r="C10" s="8">
        <v>1.9675090253</v>
      </c>
      <c r="D10" s="43" t="str">
        <f t="shared" si="0"/>
        <v>N/A</v>
      </c>
      <c r="E10" s="8">
        <v>1.0100107258</v>
      </c>
      <c r="F10" s="43" t="str">
        <f t="shared" si="1"/>
        <v>N/A</v>
      </c>
      <c r="G10" s="8">
        <v>0.65070275899999996</v>
      </c>
      <c r="H10" s="43" t="str">
        <f t="shared" si="2"/>
        <v>N/A</v>
      </c>
      <c r="I10" s="12">
        <v>-48.7</v>
      </c>
      <c r="J10" s="12">
        <v>-35.6</v>
      </c>
      <c r="K10" s="44" t="s">
        <v>732</v>
      </c>
      <c r="L10" s="9" t="str">
        <f t="shared" si="3"/>
        <v>No</v>
      </c>
    </row>
    <row r="11" spans="1:12" x14ac:dyDescent="0.2">
      <c r="A11" s="4" t="s">
        <v>1417</v>
      </c>
      <c r="B11" s="34" t="s">
        <v>217</v>
      </c>
      <c r="C11" s="8">
        <v>2.2563176894999999</v>
      </c>
      <c r="D11" s="43" t="str">
        <f t="shared" si="0"/>
        <v>N/A</v>
      </c>
      <c r="E11" s="8">
        <v>2.0915266357000002</v>
      </c>
      <c r="F11" s="43" t="str">
        <f t="shared" si="1"/>
        <v>N/A</v>
      </c>
      <c r="G11" s="8">
        <v>2.1690091965999998</v>
      </c>
      <c r="H11" s="43" t="str">
        <f t="shared" si="2"/>
        <v>N/A</v>
      </c>
      <c r="I11" s="12">
        <v>-7.3</v>
      </c>
      <c r="J11" s="12">
        <v>3.7050000000000001</v>
      </c>
      <c r="K11" s="44" t="s">
        <v>732</v>
      </c>
      <c r="L11" s="9" t="str">
        <f t="shared" si="3"/>
        <v>Yes</v>
      </c>
    </row>
    <row r="12" spans="1:12" x14ac:dyDescent="0.2">
      <c r="A12" s="4" t="s">
        <v>1418</v>
      </c>
      <c r="B12" s="34" t="s">
        <v>217</v>
      </c>
      <c r="C12" s="8">
        <v>54.882671479999999</v>
      </c>
      <c r="D12" s="43" t="str">
        <f t="shared" si="0"/>
        <v>N/A</v>
      </c>
      <c r="E12" s="8">
        <v>55.639971398</v>
      </c>
      <c r="F12" s="43" t="str">
        <f t="shared" si="1"/>
        <v>N/A</v>
      </c>
      <c r="G12" s="8">
        <v>55.838972757000001</v>
      </c>
      <c r="H12" s="43" t="str">
        <f t="shared" si="2"/>
        <v>N/A</v>
      </c>
      <c r="I12" s="12">
        <v>1.38</v>
      </c>
      <c r="J12" s="12">
        <v>0.35770000000000002</v>
      </c>
      <c r="K12" s="44" t="s">
        <v>732</v>
      </c>
      <c r="L12" s="9" t="str">
        <f t="shared" si="3"/>
        <v>Yes</v>
      </c>
    </row>
    <row r="13" spans="1:12" x14ac:dyDescent="0.2">
      <c r="A13" s="4" t="s">
        <v>1419</v>
      </c>
      <c r="B13" s="34" t="s">
        <v>217</v>
      </c>
      <c r="C13" s="8">
        <v>0.78519855599999999</v>
      </c>
      <c r="D13" s="43" t="str">
        <f t="shared" si="0"/>
        <v>N/A</v>
      </c>
      <c r="E13" s="8">
        <v>0.65248480509999995</v>
      </c>
      <c r="F13" s="43" t="str">
        <f t="shared" si="1"/>
        <v>N/A</v>
      </c>
      <c r="G13" s="8">
        <v>0.70275897970000001</v>
      </c>
      <c r="H13" s="43" t="str">
        <f t="shared" si="2"/>
        <v>N/A</v>
      </c>
      <c r="I13" s="12">
        <v>-16.899999999999999</v>
      </c>
      <c r="J13" s="12">
        <v>7.7050000000000001</v>
      </c>
      <c r="K13" s="44" t="s">
        <v>732</v>
      </c>
      <c r="L13" s="9" t="str">
        <f t="shared" si="3"/>
        <v>Yes</v>
      </c>
    </row>
    <row r="14" spans="1:12" x14ac:dyDescent="0.2">
      <c r="A14" s="4" t="s">
        <v>1420</v>
      </c>
      <c r="B14" s="34" t="s">
        <v>217</v>
      </c>
      <c r="C14" s="8">
        <v>0</v>
      </c>
      <c r="D14" s="43" t="str">
        <f t="shared" si="0"/>
        <v>N/A</v>
      </c>
      <c r="E14" s="8">
        <v>0</v>
      </c>
      <c r="F14" s="43" t="str">
        <f t="shared" si="1"/>
        <v>N/A</v>
      </c>
      <c r="G14" s="8">
        <v>0</v>
      </c>
      <c r="H14" s="43" t="str">
        <f t="shared" si="2"/>
        <v>N/A</v>
      </c>
      <c r="I14" s="12" t="s">
        <v>1743</v>
      </c>
      <c r="J14" s="12" t="s">
        <v>1743</v>
      </c>
      <c r="K14" s="44" t="s">
        <v>732</v>
      </c>
      <c r="L14" s="9" t="str">
        <f t="shared" si="3"/>
        <v>N/A</v>
      </c>
    </row>
    <row r="15" spans="1:12" x14ac:dyDescent="0.2">
      <c r="A15" s="4" t="s">
        <v>1421</v>
      </c>
      <c r="B15" s="34" t="s">
        <v>217</v>
      </c>
      <c r="C15" s="8">
        <v>0</v>
      </c>
      <c r="D15" s="43" t="str">
        <f t="shared" si="0"/>
        <v>N/A</v>
      </c>
      <c r="E15" s="8">
        <v>0</v>
      </c>
      <c r="F15" s="43" t="str">
        <f t="shared" si="1"/>
        <v>N/A</v>
      </c>
      <c r="G15" s="8">
        <v>0</v>
      </c>
      <c r="H15" s="43" t="str">
        <f t="shared" si="2"/>
        <v>N/A</v>
      </c>
      <c r="I15" s="12" t="s">
        <v>1743</v>
      </c>
      <c r="J15" s="12" t="s">
        <v>1743</v>
      </c>
      <c r="K15" s="44" t="s">
        <v>732</v>
      </c>
      <c r="L15" s="9" t="str">
        <f t="shared" si="3"/>
        <v>N/A</v>
      </c>
    </row>
    <row r="16" spans="1:12" x14ac:dyDescent="0.2">
      <c r="A16" s="4" t="s">
        <v>1422</v>
      </c>
      <c r="B16" s="34" t="s">
        <v>217</v>
      </c>
      <c r="C16" s="8">
        <v>0.37003610110000001</v>
      </c>
      <c r="D16" s="43" t="str">
        <f t="shared" si="0"/>
        <v>N/A</v>
      </c>
      <c r="E16" s="8">
        <v>0.29495888450000002</v>
      </c>
      <c r="F16" s="43" t="str">
        <f t="shared" si="1"/>
        <v>N/A</v>
      </c>
      <c r="G16" s="8">
        <v>0.35571750819999998</v>
      </c>
      <c r="H16" s="43" t="str">
        <f t="shared" si="2"/>
        <v>N/A</v>
      </c>
      <c r="I16" s="12">
        <v>-20.3</v>
      </c>
      <c r="J16" s="12">
        <v>20.6</v>
      </c>
      <c r="K16" s="44" t="s">
        <v>732</v>
      </c>
      <c r="L16" s="9" t="str">
        <f t="shared" si="3"/>
        <v>Yes</v>
      </c>
    </row>
    <row r="17" spans="1:12" x14ac:dyDescent="0.2">
      <c r="A17" s="4" t="s">
        <v>1423</v>
      </c>
      <c r="B17" s="34" t="s">
        <v>217</v>
      </c>
      <c r="C17" s="8">
        <v>0</v>
      </c>
      <c r="D17" s="43" t="str">
        <f t="shared" si="0"/>
        <v>N/A</v>
      </c>
      <c r="E17" s="8">
        <v>0</v>
      </c>
      <c r="F17" s="43" t="str">
        <f t="shared" si="1"/>
        <v>N/A</v>
      </c>
      <c r="G17" s="8">
        <v>0</v>
      </c>
      <c r="H17" s="43" t="str">
        <f t="shared" si="2"/>
        <v>N/A</v>
      </c>
      <c r="I17" s="12" t="s">
        <v>1743</v>
      </c>
      <c r="J17" s="12" t="s">
        <v>1743</v>
      </c>
      <c r="K17" s="44" t="s">
        <v>732</v>
      </c>
      <c r="L17" s="9" t="str">
        <f t="shared" si="3"/>
        <v>N/A</v>
      </c>
    </row>
    <row r="18" spans="1:12" x14ac:dyDescent="0.2">
      <c r="A18" s="4" t="s">
        <v>1424</v>
      </c>
      <c r="B18" s="34" t="s">
        <v>217</v>
      </c>
      <c r="C18" s="8">
        <v>39.738267147999998</v>
      </c>
      <c r="D18" s="43" t="str">
        <f t="shared" si="0"/>
        <v>N/A</v>
      </c>
      <c r="E18" s="8">
        <v>40.311047551000001</v>
      </c>
      <c r="F18" s="43" t="str">
        <f t="shared" si="1"/>
        <v>N/A</v>
      </c>
      <c r="G18" s="8">
        <v>40.282838798999997</v>
      </c>
      <c r="H18" s="43" t="str">
        <f t="shared" si="2"/>
        <v>N/A</v>
      </c>
      <c r="I18" s="12">
        <v>1.4410000000000001</v>
      </c>
      <c r="J18" s="12">
        <v>-7.0000000000000007E-2</v>
      </c>
      <c r="K18" s="44" t="s">
        <v>732</v>
      </c>
      <c r="L18" s="9" t="str">
        <f t="shared" si="3"/>
        <v>Yes</v>
      </c>
    </row>
    <row r="19" spans="1:12" x14ac:dyDescent="0.2">
      <c r="A19" s="4" t="s">
        <v>1425</v>
      </c>
      <c r="B19" s="34" t="s">
        <v>217</v>
      </c>
      <c r="C19" s="8">
        <v>0</v>
      </c>
      <c r="D19" s="43" t="str">
        <f t="shared" si="0"/>
        <v>N/A</v>
      </c>
      <c r="E19" s="8">
        <v>0</v>
      </c>
      <c r="F19" s="43" t="str">
        <f t="shared" si="1"/>
        <v>N/A</v>
      </c>
      <c r="G19" s="8">
        <v>0</v>
      </c>
      <c r="H19" s="43" t="str">
        <f t="shared" si="2"/>
        <v>N/A</v>
      </c>
      <c r="I19" s="12" t="s">
        <v>1743</v>
      </c>
      <c r="J19" s="12" t="s">
        <v>1743</v>
      </c>
      <c r="K19" s="44" t="s">
        <v>732</v>
      </c>
      <c r="L19" s="9" t="str">
        <f t="shared" si="3"/>
        <v>N/A</v>
      </c>
    </row>
    <row r="20" spans="1:12" x14ac:dyDescent="0.2">
      <c r="A20" s="2" t="s">
        <v>968</v>
      </c>
      <c r="B20" s="34" t="s">
        <v>217</v>
      </c>
      <c r="C20" s="8">
        <v>96.588447653000003</v>
      </c>
      <c r="D20" s="43" t="str">
        <f t="shared" si="0"/>
        <v>N/A</v>
      </c>
      <c r="E20" s="8">
        <v>96.961029675000006</v>
      </c>
      <c r="F20" s="43" t="str">
        <f t="shared" si="1"/>
        <v>N/A</v>
      </c>
      <c r="G20" s="8">
        <v>96.772514314999995</v>
      </c>
      <c r="H20" s="43" t="str">
        <f t="shared" si="2"/>
        <v>N/A</v>
      </c>
      <c r="I20" s="12">
        <v>0.38569999999999999</v>
      </c>
      <c r="J20" s="12">
        <v>-0.19400000000000001</v>
      </c>
      <c r="K20" s="44" t="s">
        <v>732</v>
      </c>
      <c r="L20" s="9" t="str">
        <f t="shared" si="3"/>
        <v>Yes</v>
      </c>
    </row>
    <row r="21" spans="1:12" x14ac:dyDescent="0.2">
      <c r="A21" s="2" t="s">
        <v>969</v>
      </c>
      <c r="B21" s="34" t="s">
        <v>217</v>
      </c>
      <c r="C21" s="8">
        <v>3.4115523466000002</v>
      </c>
      <c r="D21" s="43" t="str">
        <f t="shared" si="0"/>
        <v>N/A</v>
      </c>
      <c r="E21" s="8">
        <v>3.0389703253000002</v>
      </c>
      <c r="F21" s="43" t="str">
        <f t="shared" si="1"/>
        <v>N/A</v>
      </c>
      <c r="G21" s="8">
        <v>3.2274856845</v>
      </c>
      <c r="H21" s="43" t="str">
        <f t="shared" si="2"/>
        <v>N/A</v>
      </c>
      <c r="I21" s="12">
        <v>-10.9</v>
      </c>
      <c r="J21" s="12">
        <v>6.2030000000000003</v>
      </c>
      <c r="K21" s="44" t="s">
        <v>732</v>
      </c>
      <c r="L21" s="9" t="str">
        <f t="shared" si="3"/>
        <v>Yes</v>
      </c>
    </row>
    <row r="22" spans="1:12" x14ac:dyDescent="0.2">
      <c r="A22" s="3" t="s">
        <v>1728</v>
      </c>
      <c r="B22" s="34" t="s">
        <v>217</v>
      </c>
      <c r="C22" s="35">
        <v>5814</v>
      </c>
      <c r="D22" s="43" t="str">
        <f t="shared" si="0"/>
        <v>N/A</v>
      </c>
      <c r="E22" s="35">
        <v>5932</v>
      </c>
      <c r="F22" s="43" t="str">
        <f t="shared" si="1"/>
        <v>N/A</v>
      </c>
      <c r="G22" s="35">
        <v>6097</v>
      </c>
      <c r="H22" s="43" t="str">
        <f t="shared" si="2"/>
        <v>N/A</v>
      </c>
      <c r="I22" s="12">
        <v>2.0299999999999998</v>
      </c>
      <c r="J22" s="12">
        <v>2.782</v>
      </c>
      <c r="K22" s="44" t="s">
        <v>732</v>
      </c>
      <c r="L22" s="9" t="str">
        <f t="shared" si="3"/>
        <v>Yes</v>
      </c>
    </row>
    <row r="23" spans="1:12" x14ac:dyDescent="0.2">
      <c r="A23" s="3" t="s">
        <v>984</v>
      </c>
      <c r="B23" s="34" t="s">
        <v>217</v>
      </c>
      <c r="C23" s="35">
        <v>2488</v>
      </c>
      <c r="D23" s="43" t="str">
        <f t="shared" si="0"/>
        <v>N/A</v>
      </c>
      <c r="E23" s="35">
        <v>2562</v>
      </c>
      <c r="F23" s="43" t="str">
        <f t="shared" si="1"/>
        <v>N/A</v>
      </c>
      <c r="G23" s="35">
        <v>2617</v>
      </c>
      <c r="H23" s="43" t="str">
        <f t="shared" si="2"/>
        <v>N/A</v>
      </c>
      <c r="I23" s="12">
        <v>2.9740000000000002</v>
      </c>
      <c r="J23" s="12">
        <v>2.1469999999999998</v>
      </c>
      <c r="K23" s="44" t="s">
        <v>732</v>
      </c>
      <c r="L23" s="9" t="str">
        <f t="shared" si="3"/>
        <v>Yes</v>
      </c>
    </row>
    <row r="24" spans="1:12" x14ac:dyDescent="0.2">
      <c r="A24" s="3" t="s">
        <v>985</v>
      </c>
      <c r="B24" s="34" t="s">
        <v>217</v>
      </c>
      <c r="C24" s="35">
        <v>0</v>
      </c>
      <c r="D24" s="43" t="str">
        <f t="shared" si="0"/>
        <v>N/A</v>
      </c>
      <c r="E24" s="35">
        <v>0</v>
      </c>
      <c r="F24" s="43" t="str">
        <f t="shared" si="1"/>
        <v>N/A</v>
      </c>
      <c r="G24" s="35">
        <v>0</v>
      </c>
      <c r="H24" s="43" t="str">
        <f t="shared" si="2"/>
        <v>N/A</v>
      </c>
      <c r="I24" s="12" t="s">
        <v>1743</v>
      </c>
      <c r="J24" s="12" t="s">
        <v>1743</v>
      </c>
      <c r="K24" s="44" t="s">
        <v>732</v>
      </c>
      <c r="L24" s="9" t="str">
        <f t="shared" si="3"/>
        <v>N/A</v>
      </c>
    </row>
    <row r="25" spans="1:12" x14ac:dyDescent="0.2">
      <c r="A25" s="3" t="s">
        <v>986</v>
      </c>
      <c r="B25" s="34" t="s">
        <v>217</v>
      </c>
      <c r="C25" s="35">
        <v>76</v>
      </c>
      <c r="D25" s="43" t="str">
        <f t="shared" si="0"/>
        <v>N/A</v>
      </c>
      <c r="E25" s="35">
        <v>82</v>
      </c>
      <c r="F25" s="43" t="str">
        <f t="shared" si="1"/>
        <v>N/A</v>
      </c>
      <c r="G25" s="35">
        <v>87</v>
      </c>
      <c r="H25" s="43" t="str">
        <f t="shared" si="2"/>
        <v>N/A</v>
      </c>
      <c r="I25" s="12">
        <v>7.8949999999999996</v>
      </c>
      <c r="J25" s="12">
        <v>6.0979999999999999</v>
      </c>
      <c r="K25" s="44" t="s">
        <v>732</v>
      </c>
      <c r="L25" s="9" t="str">
        <f t="shared" si="3"/>
        <v>Yes</v>
      </c>
    </row>
    <row r="26" spans="1:12" x14ac:dyDescent="0.2">
      <c r="A26" s="3" t="s">
        <v>987</v>
      </c>
      <c r="B26" s="34" t="s">
        <v>217</v>
      </c>
      <c r="C26" s="35">
        <v>3237</v>
      </c>
      <c r="D26" s="43" t="str">
        <f t="shared" si="0"/>
        <v>N/A</v>
      </c>
      <c r="E26" s="35">
        <v>3273</v>
      </c>
      <c r="F26" s="43" t="str">
        <f t="shared" si="1"/>
        <v>N/A</v>
      </c>
      <c r="G26" s="35">
        <v>3377</v>
      </c>
      <c r="H26" s="43" t="str">
        <f t="shared" si="2"/>
        <v>N/A</v>
      </c>
      <c r="I26" s="12">
        <v>1.1120000000000001</v>
      </c>
      <c r="J26" s="12">
        <v>3.1779999999999999</v>
      </c>
      <c r="K26" s="44" t="s">
        <v>732</v>
      </c>
      <c r="L26" s="9" t="str">
        <f t="shared" si="3"/>
        <v>Yes</v>
      </c>
    </row>
    <row r="27" spans="1:12" x14ac:dyDescent="0.2">
      <c r="A27" s="3" t="s">
        <v>988</v>
      </c>
      <c r="B27" s="34" t="s">
        <v>217</v>
      </c>
      <c r="C27" s="35">
        <v>13</v>
      </c>
      <c r="D27" s="43" t="str">
        <f t="shared" si="0"/>
        <v>N/A</v>
      </c>
      <c r="E27" s="35">
        <v>15</v>
      </c>
      <c r="F27" s="43" t="str">
        <f t="shared" si="1"/>
        <v>N/A</v>
      </c>
      <c r="G27" s="35">
        <v>16</v>
      </c>
      <c r="H27" s="43" t="str">
        <f t="shared" si="2"/>
        <v>N/A</v>
      </c>
      <c r="I27" s="12">
        <v>15.38</v>
      </c>
      <c r="J27" s="12">
        <v>6.6669999999999998</v>
      </c>
      <c r="K27" s="44" t="s">
        <v>732</v>
      </c>
      <c r="L27" s="9" t="str">
        <f t="shared" si="3"/>
        <v>Yes</v>
      </c>
    </row>
    <row r="28" spans="1:12" x14ac:dyDescent="0.2">
      <c r="A28" s="3" t="s">
        <v>103</v>
      </c>
      <c r="B28" s="34" t="s">
        <v>217</v>
      </c>
      <c r="C28" s="35">
        <v>4816</v>
      </c>
      <c r="D28" s="43" t="str">
        <f t="shared" si="0"/>
        <v>N/A</v>
      </c>
      <c r="E28" s="35">
        <v>4821</v>
      </c>
      <c r="F28" s="43" t="str">
        <f t="shared" si="1"/>
        <v>N/A</v>
      </c>
      <c r="G28" s="35">
        <v>4973</v>
      </c>
      <c r="H28" s="43" t="str">
        <f t="shared" si="2"/>
        <v>N/A</v>
      </c>
      <c r="I28" s="12">
        <v>0.1038</v>
      </c>
      <c r="J28" s="12">
        <v>3.153</v>
      </c>
      <c r="K28" s="44" t="s">
        <v>732</v>
      </c>
      <c r="L28" s="9" t="str">
        <f t="shared" si="3"/>
        <v>Yes</v>
      </c>
    </row>
    <row r="29" spans="1:12" x14ac:dyDescent="0.2">
      <c r="A29" s="3" t="s">
        <v>989</v>
      </c>
      <c r="B29" s="34" t="s">
        <v>217</v>
      </c>
      <c r="C29" s="35">
        <v>3154</v>
      </c>
      <c r="D29" s="43" t="str">
        <f t="shared" si="0"/>
        <v>N/A</v>
      </c>
      <c r="E29" s="35">
        <v>3207</v>
      </c>
      <c r="F29" s="43" t="str">
        <f t="shared" si="1"/>
        <v>N/A</v>
      </c>
      <c r="G29" s="35">
        <v>3275</v>
      </c>
      <c r="H29" s="43" t="str">
        <f t="shared" si="2"/>
        <v>N/A</v>
      </c>
      <c r="I29" s="12">
        <v>1.68</v>
      </c>
      <c r="J29" s="12">
        <v>2.12</v>
      </c>
      <c r="K29" s="44" t="s">
        <v>732</v>
      </c>
      <c r="L29" s="9" t="str">
        <f t="shared" si="3"/>
        <v>Yes</v>
      </c>
    </row>
    <row r="30" spans="1:12" x14ac:dyDescent="0.2">
      <c r="A30" s="3" t="s">
        <v>990</v>
      </c>
      <c r="B30" s="34" t="s">
        <v>217</v>
      </c>
      <c r="C30" s="35">
        <v>0</v>
      </c>
      <c r="D30" s="43" t="str">
        <f t="shared" si="0"/>
        <v>N/A</v>
      </c>
      <c r="E30" s="35">
        <v>0</v>
      </c>
      <c r="F30" s="43" t="str">
        <f t="shared" si="1"/>
        <v>N/A</v>
      </c>
      <c r="G30" s="35">
        <v>0</v>
      </c>
      <c r="H30" s="43" t="str">
        <f t="shared" si="2"/>
        <v>N/A</v>
      </c>
      <c r="I30" s="12" t="s">
        <v>1743</v>
      </c>
      <c r="J30" s="12" t="s">
        <v>1743</v>
      </c>
      <c r="K30" s="44" t="s">
        <v>732</v>
      </c>
      <c r="L30" s="9" t="str">
        <f t="shared" si="3"/>
        <v>N/A</v>
      </c>
    </row>
    <row r="31" spans="1:12" x14ac:dyDescent="0.2">
      <c r="A31" s="3" t="s">
        <v>991</v>
      </c>
      <c r="B31" s="34" t="s">
        <v>217</v>
      </c>
      <c r="C31" s="35">
        <v>305</v>
      </c>
      <c r="D31" s="43" t="str">
        <f t="shared" si="0"/>
        <v>N/A</v>
      </c>
      <c r="E31" s="35">
        <v>258</v>
      </c>
      <c r="F31" s="43" t="str">
        <f t="shared" si="1"/>
        <v>N/A</v>
      </c>
      <c r="G31" s="35">
        <v>289</v>
      </c>
      <c r="H31" s="43" t="str">
        <f t="shared" si="2"/>
        <v>N/A</v>
      </c>
      <c r="I31" s="12">
        <v>-15.4</v>
      </c>
      <c r="J31" s="12">
        <v>12.02</v>
      </c>
      <c r="K31" s="44" t="s">
        <v>732</v>
      </c>
      <c r="L31" s="9" t="str">
        <f t="shared" si="3"/>
        <v>Yes</v>
      </c>
    </row>
    <row r="32" spans="1:12" x14ac:dyDescent="0.2">
      <c r="A32" s="3" t="s">
        <v>992</v>
      </c>
      <c r="B32" s="34" t="s">
        <v>217</v>
      </c>
      <c r="C32" s="35">
        <v>1357</v>
      </c>
      <c r="D32" s="43" t="str">
        <f t="shared" si="0"/>
        <v>N/A</v>
      </c>
      <c r="E32" s="35">
        <v>1356</v>
      </c>
      <c r="F32" s="43" t="str">
        <f t="shared" si="1"/>
        <v>N/A</v>
      </c>
      <c r="G32" s="35">
        <v>1409</v>
      </c>
      <c r="H32" s="43" t="str">
        <f t="shared" si="2"/>
        <v>N/A</v>
      </c>
      <c r="I32" s="12">
        <v>-7.3999999999999996E-2</v>
      </c>
      <c r="J32" s="12">
        <v>3.9089999999999998</v>
      </c>
      <c r="K32" s="44" t="s">
        <v>732</v>
      </c>
      <c r="L32" s="9" t="str">
        <f t="shared" si="3"/>
        <v>Yes</v>
      </c>
    </row>
    <row r="33" spans="1:12" x14ac:dyDescent="0.2">
      <c r="A33" s="3" t="s">
        <v>993</v>
      </c>
      <c r="B33" s="34" t="s">
        <v>217</v>
      </c>
      <c r="C33" s="35">
        <v>0</v>
      </c>
      <c r="D33" s="43" t="str">
        <f t="shared" si="0"/>
        <v>N/A</v>
      </c>
      <c r="E33" s="35">
        <v>0</v>
      </c>
      <c r="F33" s="43" t="str">
        <f t="shared" si="1"/>
        <v>N/A</v>
      </c>
      <c r="G33" s="35">
        <v>0</v>
      </c>
      <c r="H33" s="43" t="str">
        <f t="shared" si="2"/>
        <v>N/A</v>
      </c>
      <c r="I33" s="12" t="s">
        <v>1743</v>
      </c>
      <c r="J33" s="12" t="s">
        <v>1743</v>
      </c>
      <c r="K33" s="44" t="s">
        <v>732</v>
      </c>
      <c r="L33" s="9" t="str">
        <f t="shared" si="3"/>
        <v>N/A</v>
      </c>
    </row>
    <row r="34" spans="1:12" x14ac:dyDescent="0.2">
      <c r="A34" s="45" t="s">
        <v>84</v>
      </c>
      <c r="B34" s="34" t="s">
        <v>217</v>
      </c>
      <c r="C34" s="46">
        <v>307319837</v>
      </c>
      <c r="D34" s="43" t="str">
        <f t="shared" si="0"/>
        <v>N/A</v>
      </c>
      <c r="E34" s="46">
        <v>317668298</v>
      </c>
      <c r="F34" s="43" t="str">
        <f t="shared" si="1"/>
        <v>N/A</v>
      </c>
      <c r="G34" s="46">
        <v>317525739</v>
      </c>
      <c r="H34" s="43" t="str">
        <f t="shared" si="2"/>
        <v>N/A</v>
      </c>
      <c r="I34" s="12">
        <v>3.367</v>
      </c>
      <c r="J34" s="12">
        <v>-4.4999999999999998E-2</v>
      </c>
      <c r="K34" s="44" t="s">
        <v>732</v>
      </c>
      <c r="L34" s="9" t="str">
        <f t="shared" si="3"/>
        <v>Yes</v>
      </c>
    </row>
    <row r="35" spans="1:12" x14ac:dyDescent="0.2">
      <c r="A35" s="45" t="s">
        <v>1426</v>
      </c>
      <c r="B35" s="34" t="s">
        <v>217</v>
      </c>
      <c r="C35" s="46">
        <v>27736.447382999999</v>
      </c>
      <c r="D35" s="43" t="str">
        <f t="shared" si="0"/>
        <v>N/A</v>
      </c>
      <c r="E35" s="46">
        <v>28393.662673999999</v>
      </c>
      <c r="F35" s="43" t="str">
        <f t="shared" si="1"/>
        <v>N/A</v>
      </c>
      <c r="G35" s="46">
        <v>27548.649922000001</v>
      </c>
      <c r="H35" s="43" t="str">
        <f t="shared" si="2"/>
        <v>N/A</v>
      </c>
      <c r="I35" s="12">
        <v>2.37</v>
      </c>
      <c r="J35" s="12">
        <v>-2.98</v>
      </c>
      <c r="K35" s="44" t="s">
        <v>732</v>
      </c>
      <c r="L35" s="9" t="str">
        <f t="shared" si="3"/>
        <v>Yes</v>
      </c>
    </row>
    <row r="36" spans="1:12" x14ac:dyDescent="0.2">
      <c r="A36" s="45" t="s">
        <v>1427</v>
      </c>
      <c r="B36" s="34" t="s">
        <v>217</v>
      </c>
      <c r="C36" s="46">
        <v>29302.043955000001</v>
      </c>
      <c r="D36" s="43" t="str">
        <f t="shared" si="0"/>
        <v>N/A</v>
      </c>
      <c r="E36" s="46">
        <v>29951.753536</v>
      </c>
      <c r="F36" s="43" t="str">
        <f t="shared" si="1"/>
        <v>N/A</v>
      </c>
      <c r="G36" s="46">
        <v>29144.170629</v>
      </c>
      <c r="H36" s="43" t="str">
        <f t="shared" si="2"/>
        <v>N/A</v>
      </c>
      <c r="I36" s="12">
        <v>2.2170000000000001</v>
      </c>
      <c r="J36" s="12">
        <v>-2.7</v>
      </c>
      <c r="K36" s="44" t="s">
        <v>732</v>
      </c>
      <c r="L36" s="9" t="str">
        <f t="shared" si="3"/>
        <v>Yes</v>
      </c>
    </row>
    <row r="37" spans="1:12" x14ac:dyDescent="0.2">
      <c r="A37" s="4" t="s">
        <v>107</v>
      </c>
      <c r="B37" s="34" t="s">
        <v>217</v>
      </c>
      <c r="C37" s="46">
        <v>676745</v>
      </c>
      <c r="D37" s="43" t="str">
        <f t="shared" si="0"/>
        <v>N/A</v>
      </c>
      <c r="E37" s="46">
        <v>724064</v>
      </c>
      <c r="F37" s="43" t="str">
        <f t="shared" si="1"/>
        <v>N/A</v>
      </c>
      <c r="G37" s="46">
        <v>823705</v>
      </c>
      <c r="H37" s="43" t="str">
        <f t="shared" si="2"/>
        <v>N/A</v>
      </c>
      <c r="I37" s="12">
        <v>6.992</v>
      </c>
      <c r="J37" s="12">
        <v>13.76</v>
      </c>
      <c r="K37" s="44" t="s">
        <v>732</v>
      </c>
      <c r="L37" s="9" t="str">
        <f t="shared" si="3"/>
        <v>Yes</v>
      </c>
    </row>
    <row r="38" spans="1:12" x14ac:dyDescent="0.2">
      <c r="A38" s="45" t="s">
        <v>162</v>
      </c>
      <c r="B38" s="47" t="s">
        <v>221</v>
      </c>
      <c r="C38" s="1">
        <v>11</v>
      </c>
      <c r="D38" s="43" t="str">
        <f>IF($B38="N/A","N/A",IF(C38&gt;0,"No",IF(C38&lt;0,"No","Yes")))</f>
        <v>No</v>
      </c>
      <c r="E38" s="1">
        <v>11</v>
      </c>
      <c r="F38" s="43" t="str">
        <f>IF($B38="N/A","N/A",IF(E38&gt;0,"No",IF(E38&lt;0,"No","Yes")))</f>
        <v>No</v>
      </c>
      <c r="G38" s="1">
        <v>11</v>
      </c>
      <c r="H38" s="43" t="str">
        <f>IF($B38="N/A","N/A",IF(G38&gt;0,"No",IF(G38&lt;0,"No","Yes")))</f>
        <v>No</v>
      </c>
      <c r="I38" s="12">
        <v>-33.299999999999997</v>
      </c>
      <c r="J38" s="12">
        <v>-50</v>
      </c>
      <c r="K38" s="44" t="s">
        <v>732</v>
      </c>
      <c r="L38" s="9" t="str">
        <f t="shared" si="3"/>
        <v>No</v>
      </c>
    </row>
    <row r="39" spans="1:12" x14ac:dyDescent="0.2">
      <c r="A39" s="45" t="s">
        <v>160</v>
      </c>
      <c r="B39" s="34" t="s">
        <v>217</v>
      </c>
      <c r="C39" s="46">
        <v>2519</v>
      </c>
      <c r="D39" s="43" t="str">
        <f t="shared" ref="D39:D40" si="4">IF($B39="N/A","N/A",IF(C39&gt;10,"No",IF(C39&lt;-10,"No","Yes")))</f>
        <v>N/A</v>
      </c>
      <c r="E39" s="46">
        <v>4205</v>
      </c>
      <c r="F39" s="43" t="str">
        <f t="shared" ref="F39:F40" si="5">IF($B39="N/A","N/A",IF(E39&gt;10,"No",IF(E39&lt;-10,"No","Yes")))</f>
        <v>N/A</v>
      </c>
      <c r="G39" s="46">
        <v>1786</v>
      </c>
      <c r="H39" s="43" t="str">
        <f t="shared" ref="H39:H40" si="6">IF($B39="N/A","N/A",IF(G39&gt;10,"No",IF(G39&lt;-10,"No","Yes")))</f>
        <v>N/A</v>
      </c>
      <c r="I39" s="12">
        <v>66.930000000000007</v>
      </c>
      <c r="J39" s="12">
        <v>-57.5</v>
      </c>
      <c r="K39" s="44" t="s">
        <v>732</v>
      </c>
      <c r="L39" s="9" t="str">
        <f t="shared" si="3"/>
        <v>No</v>
      </c>
    </row>
    <row r="40" spans="1:12" x14ac:dyDescent="0.2">
      <c r="A40" s="45" t="s">
        <v>1290</v>
      </c>
      <c r="B40" s="34" t="s">
        <v>217</v>
      </c>
      <c r="C40" s="46">
        <v>839.66666667000004</v>
      </c>
      <c r="D40" s="43" t="str">
        <f t="shared" si="4"/>
        <v>N/A</v>
      </c>
      <c r="E40" s="46">
        <v>2102.5</v>
      </c>
      <c r="F40" s="43" t="str">
        <f t="shared" si="5"/>
        <v>N/A</v>
      </c>
      <c r="G40" s="46">
        <v>1786</v>
      </c>
      <c r="H40" s="43" t="str">
        <f t="shared" si="6"/>
        <v>N/A</v>
      </c>
      <c r="I40" s="12">
        <v>150.4</v>
      </c>
      <c r="J40" s="12">
        <v>-15.1</v>
      </c>
      <c r="K40" s="44" t="s">
        <v>732</v>
      </c>
      <c r="L40" s="9" t="str">
        <f>IF(J40="Div by 0", "N/A", IF(OR(J40="N/A",K40="N/A"),"N/A", IF(J40&gt;VALUE(MID(K40,1,2)), "No", IF(J40&lt;-1*VALUE(MID(K40,1,2)), "No", "Yes"))))</f>
        <v>Yes</v>
      </c>
    </row>
    <row r="41" spans="1:12" x14ac:dyDescent="0.2">
      <c r="A41" s="3" t="s">
        <v>1428</v>
      </c>
      <c r="B41" s="34" t="s">
        <v>217</v>
      </c>
      <c r="C41" s="46">
        <v>30934.480392000001</v>
      </c>
      <c r="D41" s="43" t="str">
        <f t="shared" ref="D41:D52" si="7">IF($B41="N/A","N/A",IF(C41&gt;10,"No",IF(C41&lt;-10,"No","Yes")))</f>
        <v>N/A</v>
      </c>
      <c r="E41" s="46">
        <v>31512.451281000001</v>
      </c>
      <c r="F41" s="43" t="str">
        <f t="shared" ref="F41:F52" si="8">IF($B41="N/A","N/A",IF(E41&gt;10,"No",IF(E41&lt;-10,"No","Yes")))</f>
        <v>N/A</v>
      </c>
      <c r="G41" s="46">
        <v>30441.382810999999</v>
      </c>
      <c r="H41" s="43" t="str">
        <f t="shared" ref="H41:H52" si="9">IF($B41="N/A","N/A",IF(G41&gt;10,"No",IF(G41&lt;-10,"No","Yes")))</f>
        <v>N/A</v>
      </c>
      <c r="I41" s="12">
        <v>1.8680000000000001</v>
      </c>
      <c r="J41" s="12">
        <v>-3.4</v>
      </c>
      <c r="K41" s="44" t="s">
        <v>732</v>
      </c>
      <c r="L41" s="9" t="str">
        <f t="shared" ref="L41:L52" si="10">IF(J41="Div by 0", "N/A", IF(K41="N/A","N/A", IF(J41&gt;VALUE(MID(K41,1,2)), "No", IF(J41&lt;-1*VALUE(MID(K41,1,2)), "No", "Yes"))))</f>
        <v>Yes</v>
      </c>
    </row>
    <row r="42" spans="1:12" x14ac:dyDescent="0.2">
      <c r="A42" s="3" t="s">
        <v>1429</v>
      </c>
      <c r="B42" s="34" t="s">
        <v>217</v>
      </c>
      <c r="C42" s="46">
        <v>13752.365354</v>
      </c>
      <c r="D42" s="43" t="str">
        <f t="shared" si="7"/>
        <v>N/A</v>
      </c>
      <c r="E42" s="46">
        <v>14008.992584</v>
      </c>
      <c r="F42" s="43" t="str">
        <f t="shared" si="8"/>
        <v>N/A</v>
      </c>
      <c r="G42" s="46">
        <v>13534.226977</v>
      </c>
      <c r="H42" s="43" t="str">
        <f t="shared" si="9"/>
        <v>N/A</v>
      </c>
      <c r="I42" s="12">
        <v>1.8660000000000001</v>
      </c>
      <c r="J42" s="12">
        <v>-3.39</v>
      </c>
      <c r="K42" s="44" t="s">
        <v>732</v>
      </c>
      <c r="L42" s="9" t="str">
        <f t="shared" si="10"/>
        <v>Yes</v>
      </c>
    </row>
    <row r="43" spans="1:12" x14ac:dyDescent="0.2">
      <c r="A43" s="3" t="s">
        <v>1430</v>
      </c>
      <c r="B43" s="34" t="s">
        <v>217</v>
      </c>
      <c r="C43" s="46" t="s">
        <v>1743</v>
      </c>
      <c r="D43" s="43" t="str">
        <f t="shared" si="7"/>
        <v>N/A</v>
      </c>
      <c r="E43" s="46" t="s">
        <v>1743</v>
      </c>
      <c r="F43" s="43" t="str">
        <f t="shared" si="8"/>
        <v>N/A</v>
      </c>
      <c r="G43" s="46" t="s">
        <v>1743</v>
      </c>
      <c r="H43" s="43" t="str">
        <f t="shared" si="9"/>
        <v>N/A</v>
      </c>
      <c r="I43" s="12" t="s">
        <v>1743</v>
      </c>
      <c r="J43" s="12" t="s">
        <v>1743</v>
      </c>
      <c r="K43" s="44" t="s">
        <v>732</v>
      </c>
      <c r="L43" s="9" t="str">
        <f t="shared" si="10"/>
        <v>N/A</v>
      </c>
    </row>
    <row r="44" spans="1:12" x14ac:dyDescent="0.2">
      <c r="A44" s="3" t="s">
        <v>1431</v>
      </c>
      <c r="B44" s="34" t="s">
        <v>217</v>
      </c>
      <c r="C44" s="46">
        <v>5882.9210525999997</v>
      </c>
      <c r="D44" s="43" t="str">
        <f t="shared" si="7"/>
        <v>N/A</v>
      </c>
      <c r="E44" s="46">
        <v>6470.7317073000004</v>
      </c>
      <c r="F44" s="43" t="str">
        <f t="shared" si="8"/>
        <v>N/A</v>
      </c>
      <c r="G44" s="46">
        <v>3923.0344828000002</v>
      </c>
      <c r="H44" s="43" t="str">
        <f t="shared" si="9"/>
        <v>N/A</v>
      </c>
      <c r="I44" s="12">
        <v>9.9920000000000009</v>
      </c>
      <c r="J44" s="12">
        <v>-39.4</v>
      </c>
      <c r="K44" s="44" t="s">
        <v>732</v>
      </c>
      <c r="L44" s="9" t="str">
        <f t="shared" si="10"/>
        <v>No</v>
      </c>
    </row>
    <row r="45" spans="1:12" x14ac:dyDescent="0.2">
      <c r="A45" s="3" t="s">
        <v>1432</v>
      </c>
      <c r="B45" s="34" t="s">
        <v>217</v>
      </c>
      <c r="C45" s="46">
        <v>44828.433426000003</v>
      </c>
      <c r="D45" s="43" t="str">
        <f t="shared" si="7"/>
        <v>N/A</v>
      </c>
      <c r="E45" s="46">
        <v>45925.666971999999</v>
      </c>
      <c r="F45" s="43" t="str">
        <f t="shared" si="8"/>
        <v>N/A</v>
      </c>
      <c r="G45" s="46">
        <v>44317.846609</v>
      </c>
      <c r="H45" s="43" t="str">
        <f t="shared" si="9"/>
        <v>N/A</v>
      </c>
      <c r="I45" s="12">
        <v>2.448</v>
      </c>
      <c r="J45" s="12">
        <v>-3.5</v>
      </c>
      <c r="K45" s="44" t="s">
        <v>732</v>
      </c>
      <c r="L45" s="9" t="str">
        <f t="shared" si="10"/>
        <v>Yes</v>
      </c>
    </row>
    <row r="46" spans="1:12" x14ac:dyDescent="0.2">
      <c r="A46" s="3" t="s">
        <v>1433</v>
      </c>
      <c r="B46" s="34" t="s">
        <v>217</v>
      </c>
      <c r="C46" s="46">
        <v>6187.9230768999996</v>
      </c>
      <c r="D46" s="43" t="str">
        <f t="shared" si="7"/>
        <v>N/A</v>
      </c>
      <c r="E46" s="46">
        <v>13034.266667</v>
      </c>
      <c r="F46" s="43" t="str">
        <f t="shared" si="8"/>
        <v>N/A</v>
      </c>
      <c r="G46" s="46">
        <v>11210.4375</v>
      </c>
      <c r="H46" s="43" t="str">
        <f t="shared" si="9"/>
        <v>N/A</v>
      </c>
      <c r="I46" s="12">
        <v>110.6</v>
      </c>
      <c r="J46" s="12">
        <v>-14</v>
      </c>
      <c r="K46" s="44" t="s">
        <v>732</v>
      </c>
      <c r="L46" s="9" t="str">
        <f t="shared" si="10"/>
        <v>Yes</v>
      </c>
    </row>
    <row r="47" spans="1:12" x14ac:dyDescent="0.2">
      <c r="A47" s="3" t="s">
        <v>1434</v>
      </c>
      <c r="B47" s="34" t="s">
        <v>217</v>
      </c>
      <c r="C47" s="46">
        <v>26162.243354999999</v>
      </c>
      <c r="D47" s="43" t="str">
        <f t="shared" si="7"/>
        <v>N/A</v>
      </c>
      <c r="E47" s="46">
        <v>26889.882597</v>
      </c>
      <c r="F47" s="43" t="str">
        <f t="shared" si="8"/>
        <v>N/A</v>
      </c>
      <c r="G47" s="46">
        <v>26341.045244000001</v>
      </c>
      <c r="H47" s="43" t="str">
        <f t="shared" si="9"/>
        <v>N/A</v>
      </c>
      <c r="I47" s="12">
        <v>2.7810000000000001</v>
      </c>
      <c r="J47" s="12">
        <v>-2.04</v>
      </c>
      <c r="K47" s="44" t="s">
        <v>732</v>
      </c>
      <c r="L47" s="9" t="str">
        <f t="shared" si="10"/>
        <v>Yes</v>
      </c>
    </row>
    <row r="48" spans="1:12" x14ac:dyDescent="0.2">
      <c r="A48" s="3" t="s">
        <v>1435</v>
      </c>
      <c r="B48" s="47" t="s">
        <v>217</v>
      </c>
      <c r="C48" s="14">
        <v>18821.492391</v>
      </c>
      <c r="D48" s="11" t="str">
        <f t="shared" si="7"/>
        <v>N/A</v>
      </c>
      <c r="E48" s="14">
        <v>19437.656376999999</v>
      </c>
      <c r="F48" s="11" t="str">
        <f t="shared" si="8"/>
        <v>N/A</v>
      </c>
      <c r="G48" s="14">
        <v>19445.590840000001</v>
      </c>
      <c r="H48" s="11" t="str">
        <f t="shared" si="9"/>
        <v>N/A</v>
      </c>
      <c r="I48" s="56">
        <v>3.274</v>
      </c>
      <c r="J48" s="56">
        <v>4.0800000000000003E-2</v>
      </c>
      <c r="K48" s="47" t="s">
        <v>732</v>
      </c>
      <c r="L48" s="9" t="str">
        <f t="shared" si="10"/>
        <v>Yes</v>
      </c>
    </row>
    <row r="49" spans="1:12" ht="25.5" x14ac:dyDescent="0.2">
      <c r="A49" s="3" t="s">
        <v>1436</v>
      </c>
      <c r="B49" s="47" t="s">
        <v>217</v>
      </c>
      <c r="C49" s="14" t="s">
        <v>1743</v>
      </c>
      <c r="D49" s="11" t="str">
        <f t="shared" si="7"/>
        <v>N/A</v>
      </c>
      <c r="E49" s="14" t="s">
        <v>1743</v>
      </c>
      <c r="F49" s="11" t="str">
        <f t="shared" si="8"/>
        <v>N/A</v>
      </c>
      <c r="G49" s="14" t="s">
        <v>1743</v>
      </c>
      <c r="H49" s="11" t="str">
        <f t="shared" si="9"/>
        <v>N/A</v>
      </c>
      <c r="I49" s="56" t="s">
        <v>1743</v>
      </c>
      <c r="J49" s="56" t="s">
        <v>1743</v>
      </c>
      <c r="K49" s="47" t="s">
        <v>732</v>
      </c>
      <c r="L49" s="9" t="str">
        <f t="shared" si="10"/>
        <v>N/A</v>
      </c>
    </row>
    <row r="50" spans="1:12" x14ac:dyDescent="0.2">
      <c r="A50" s="3" t="s">
        <v>1437</v>
      </c>
      <c r="B50" s="47" t="s">
        <v>217</v>
      </c>
      <c r="C50" s="14">
        <v>3663.0491803</v>
      </c>
      <c r="D50" s="11" t="str">
        <f t="shared" si="7"/>
        <v>N/A</v>
      </c>
      <c r="E50" s="14">
        <v>4678.3217053999997</v>
      </c>
      <c r="F50" s="11" t="str">
        <f t="shared" si="8"/>
        <v>N/A</v>
      </c>
      <c r="G50" s="14">
        <v>3950.5951556999999</v>
      </c>
      <c r="H50" s="11" t="str">
        <f t="shared" si="9"/>
        <v>N/A</v>
      </c>
      <c r="I50" s="56">
        <v>27.72</v>
      </c>
      <c r="J50" s="56">
        <v>-15.6</v>
      </c>
      <c r="K50" s="47" t="s">
        <v>732</v>
      </c>
      <c r="L50" s="9" t="str">
        <f t="shared" si="10"/>
        <v>Yes</v>
      </c>
    </row>
    <row r="51" spans="1:12" x14ac:dyDescent="0.2">
      <c r="A51" s="3" t="s">
        <v>1438</v>
      </c>
      <c r="B51" s="47" t="s">
        <v>217</v>
      </c>
      <c r="C51" s="14">
        <v>48280.874724000001</v>
      </c>
      <c r="D51" s="11" t="str">
        <f t="shared" si="7"/>
        <v>N/A</v>
      </c>
      <c r="E51" s="14">
        <v>48740.820796</v>
      </c>
      <c r="F51" s="11" t="str">
        <f t="shared" si="8"/>
        <v>N/A</v>
      </c>
      <c r="G51" s="14">
        <v>46960.955286999997</v>
      </c>
      <c r="H51" s="11" t="str">
        <f t="shared" si="9"/>
        <v>N/A</v>
      </c>
      <c r="I51" s="56">
        <v>0.9526</v>
      </c>
      <c r="J51" s="56">
        <v>-3.65</v>
      </c>
      <c r="K51" s="47" t="s">
        <v>732</v>
      </c>
      <c r="L51" s="9" t="str">
        <f t="shared" si="10"/>
        <v>Yes</v>
      </c>
    </row>
    <row r="52" spans="1:12" x14ac:dyDescent="0.2">
      <c r="A52" s="3" t="s">
        <v>1439</v>
      </c>
      <c r="B52" s="47" t="s">
        <v>217</v>
      </c>
      <c r="C52" s="14" t="s">
        <v>1743</v>
      </c>
      <c r="D52" s="11" t="str">
        <f t="shared" si="7"/>
        <v>N/A</v>
      </c>
      <c r="E52" s="14" t="s">
        <v>1743</v>
      </c>
      <c r="F52" s="11" t="str">
        <f t="shared" si="8"/>
        <v>N/A</v>
      </c>
      <c r="G52" s="14" t="s">
        <v>1743</v>
      </c>
      <c r="H52" s="11" t="str">
        <f t="shared" si="9"/>
        <v>N/A</v>
      </c>
      <c r="I52" s="56" t="s">
        <v>1743</v>
      </c>
      <c r="J52" s="56" t="s">
        <v>1743</v>
      </c>
      <c r="K52" s="47" t="s">
        <v>732</v>
      </c>
      <c r="L52" s="9" t="str">
        <f t="shared" si="10"/>
        <v>N/A</v>
      </c>
    </row>
    <row r="53" spans="1:12" x14ac:dyDescent="0.2">
      <c r="A53" s="45" t="s">
        <v>1613</v>
      </c>
      <c r="B53" s="34" t="s">
        <v>217</v>
      </c>
      <c r="C53" s="46">
        <v>5703250</v>
      </c>
      <c r="D53" s="43" t="str">
        <f t="shared" ref="D53:D122" si="11">IF($B53="N/A","N/A",IF(C53&gt;10,"No",IF(C53&lt;-10,"No","Yes")))</f>
        <v>N/A</v>
      </c>
      <c r="E53" s="46">
        <v>5953580</v>
      </c>
      <c r="F53" s="43" t="str">
        <f t="shared" ref="F53:F122" si="12">IF($B53="N/A","N/A",IF(E53&gt;10,"No",IF(E53&lt;-10,"No","Yes")))</f>
        <v>N/A</v>
      </c>
      <c r="G53" s="46">
        <v>5679102</v>
      </c>
      <c r="H53" s="43" t="str">
        <f t="shared" ref="H53:H122" si="13">IF($B53="N/A","N/A",IF(G53&gt;10,"No",IF(G53&lt;-10,"No","Yes")))</f>
        <v>N/A</v>
      </c>
      <c r="I53" s="12">
        <v>4.3890000000000002</v>
      </c>
      <c r="J53" s="12">
        <v>-4.6100000000000003</v>
      </c>
      <c r="K53" s="44" t="s">
        <v>732</v>
      </c>
      <c r="L53" s="9" t="str">
        <f t="shared" ref="L53:L113" si="14">IF(J53="Div by 0", "N/A", IF(K53="N/A","N/A", IF(J53&gt;VALUE(MID(K53,1,2)), "No", IF(J53&lt;-1*VALUE(MID(K53,1,2)), "No", "Yes"))))</f>
        <v>Yes</v>
      </c>
    </row>
    <row r="54" spans="1:12" x14ac:dyDescent="0.2">
      <c r="A54" s="45" t="s">
        <v>598</v>
      </c>
      <c r="B54" s="34" t="s">
        <v>217</v>
      </c>
      <c r="C54" s="35">
        <v>2251</v>
      </c>
      <c r="D54" s="43" t="str">
        <f t="shared" si="11"/>
        <v>N/A</v>
      </c>
      <c r="E54" s="35">
        <v>2232</v>
      </c>
      <c r="F54" s="43" t="str">
        <f t="shared" si="12"/>
        <v>N/A</v>
      </c>
      <c r="G54" s="35">
        <v>2455</v>
      </c>
      <c r="H54" s="43" t="str">
        <f t="shared" si="13"/>
        <v>N/A</v>
      </c>
      <c r="I54" s="12">
        <v>-0.84399999999999997</v>
      </c>
      <c r="J54" s="12">
        <v>9.9909999999999997</v>
      </c>
      <c r="K54" s="44" t="s">
        <v>732</v>
      </c>
      <c r="L54" s="9" t="str">
        <f t="shared" si="14"/>
        <v>Yes</v>
      </c>
    </row>
    <row r="55" spans="1:12" x14ac:dyDescent="0.2">
      <c r="A55" s="45" t="s">
        <v>1440</v>
      </c>
      <c r="B55" s="34" t="s">
        <v>217</v>
      </c>
      <c r="C55" s="46">
        <v>2533.6517104</v>
      </c>
      <c r="D55" s="43" t="str">
        <f t="shared" si="11"/>
        <v>N/A</v>
      </c>
      <c r="E55" s="46">
        <v>2667.3745520000002</v>
      </c>
      <c r="F55" s="43" t="str">
        <f t="shared" si="12"/>
        <v>N/A</v>
      </c>
      <c r="G55" s="46">
        <v>2313.2798370999999</v>
      </c>
      <c r="H55" s="43" t="str">
        <f t="shared" si="13"/>
        <v>N/A</v>
      </c>
      <c r="I55" s="12">
        <v>5.2779999999999996</v>
      </c>
      <c r="J55" s="12">
        <v>-13.3</v>
      </c>
      <c r="K55" s="44" t="s">
        <v>732</v>
      </c>
      <c r="L55" s="9" t="str">
        <f t="shared" si="14"/>
        <v>Yes</v>
      </c>
    </row>
    <row r="56" spans="1:12" x14ac:dyDescent="0.2">
      <c r="A56" s="45" t="s">
        <v>1441</v>
      </c>
      <c r="B56" s="34" t="s">
        <v>217</v>
      </c>
      <c r="C56" s="35">
        <v>0.71701466020000004</v>
      </c>
      <c r="D56" s="43" t="str">
        <f t="shared" si="11"/>
        <v>N/A</v>
      </c>
      <c r="E56" s="35">
        <v>0.80958781359999998</v>
      </c>
      <c r="F56" s="43" t="str">
        <f t="shared" si="12"/>
        <v>N/A</v>
      </c>
      <c r="G56" s="35">
        <v>0.56700611000000001</v>
      </c>
      <c r="H56" s="43" t="str">
        <f t="shared" si="13"/>
        <v>N/A</v>
      </c>
      <c r="I56" s="12">
        <v>12.91</v>
      </c>
      <c r="J56" s="12">
        <v>-30</v>
      </c>
      <c r="K56" s="44" t="s">
        <v>732</v>
      </c>
      <c r="L56" s="9" t="str">
        <f t="shared" si="14"/>
        <v>Yes</v>
      </c>
    </row>
    <row r="57" spans="1:12" ht="25.5" x14ac:dyDescent="0.2">
      <c r="A57" s="45" t="s">
        <v>599</v>
      </c>
      <c r="B57" s="34" t="s">
        <v>217</v>
      </c>
      <c r="C57" s="46">
        <v>1753482</v>
      </c>
      <c r="D57" s="43" t="str">
        <f t="shared" si="11"/>
        <v>N/A</v>
      </c>
      <c r="E57" s="46">
        <v>1338780</v>
      </c>
      <c r="F57" s="43" t="str">
        <f t="shared" si="12"/>
        <v>N/A</v>
      </c>
      <c r="G57" s="46">
        <v>794571</v>
      </c>
      <c r="H57" s="43" t="str">
        <f t="shared" si="13"/>
        <v>N/A</v>
      </c>
      <c r="I57" s="12">
        <v>-23.7</v>
      </c>
      <c r="J57" s="12">
        <v>-40.6</v>
      </c>
      <c r="K57" s="44" t="s">
        <v>732</v>
      </c>
      <c r="L57" s="9" t="str">
        <f t="shared" si="14"/>
        <v>No</v>
      </c>
    </row>
    <row r="58" spans="1:12" x14ac:dyDescent="0.2">
      <c r="A58" s="45" t="s">
        <v>600</v>
      </c>
      <c r="B58" s="34" t="s">
        <v>217</v>
      </c>
      <c r="C58" s="35">
        <v>17</v>
      </c>
      <c r="D58" s="43" t="str">
        <f t="shared" si="11"/>
        <v>N/A</v>
      </c>
      <c r="E58" s="35">
        <v>28</v>
      </c>
      <c r="F58" s="43" t="str">
        <f t="shared" si="12"/>
        <v>N/A</v>
      </c>
      <c r="G58" s="35">
        <v>59</v>
      </c>
      <c r="H58" s="43" t="str">
        <f t="shared" si="13"/>
        <v>N/A</v>
      </c>
      <c r="I58" s="12">
        <v>64.709999999999994</v>
      </c>
      <c r="J58" s="12">
        <v>110.7</v>
      </c>
      <c r="K58" s="44" t="s">
        <v>732</v>
      </c>
      <c r="L58" s="9" t="str">
        <f t="shared" si="14"/>
        <v>No</v>
      </c>
    </row>
    <row r="59" spans="1:12" x14ac:dyDescent="0.2">
      <c r="A59" s="45" t="s">
        <v>1442</v>
      </c>
      <c r="B59" s="34" t="s">
        <v>217</v>
      </c>
      <c r="C59" s="46">
        <v>103146</v>
      </c>
      <c r="D59" s="43" t="str">
        <f t="shared" si="11"/>
        <v>N/A</v>
      </c>
      <c r="E59" s="46">
        <v>47813.571429000003</v>
      </c>
      <c r="F59" s="43" t="str">
        <f t="shared" si="12"/>
        <v>N/A</v>
      </c>
      <c r="G59" s="46">
        <v>13467.305085</v>
      </c>
      <c r="H59" s="43" t="str">
        <f t="shared" si="13"/>
        <v>N/A</v>
      </c>
      <c r="I59" s="12">
        <v>-53.6</v>
      </c>
      <c r="J59" s="12">
        <v>-71.8</v>
      </c>
      <c r="K59" s="44" t="s">
        <v>732</v>
      </c>
      <c r="L59" s="9" t="str">
        <f t="shared" si="14"/>
        <v>No</v>
      </c>
    </row>
    <row r="60" spans="1:12" ht="25.5" x14ac:dyDescent="0.2">
      <c r="A60" s="45" t="s">
        <v>601</v>
      </c>
      <c r="B60" s="34" t="s">
        <v>217</v>
      </c>
      <c r="C60" s="46">
        <v>0</v>
      </c>
      <c r="D60" s="43" t="str">
        <f t="shared" si="11"/>
        <v>N/A</v>
      </c>
      <c r="E60" s="46">
        <v>0</v>
      </c>
      <c r="F60" s="43" t="str">
        <f t="shared" si="12"/>
        <v>N/A</v>
      </c>
      <c r="G60" s="46">
        <v>0</v>
      </c>
      <c r="H60" s="43" t="str">
        <f t="shared" si="13"/>
        <v>N/A</v>
      </c>
      <c r="I60" s="12" t="s">
        <v>1743</v>
      </c>
      <c r="J60" s="12" t="s">
        <v>1743</v>
      </c>
      <c r="K60" s="44" t="s">
        <v>732</v>
      </c>
      <c r="L60" s="9" t="str">
        <f t="shared" si="14"/>
        <v>N/A</v>
      </c>
    </row>
    <row r="61" spans="1:12" x14ac:dyDescent="0.2">
      <c r="A61" s="4" t="s">
        <v>602</v>
      </c>
      <c r="B61" s="47" t="s">
        <v>217</v>
      </c>
      <c r="C61" s="1">
        <v>0</v>
      </c>
      <c r="D61" s="11" t="str">
        <f t="shared" si="11"/>
        <v>N/A</v>
      </c>
      <c r="E61" s="1">
        <v>0</v>
      </c>
      <c r="F61" s="11" t="str">
        <f t="shared" si="12"/>
        <v>N/A</v>
      </c>
      <c r="G61" s="1">
        <v>0</v>
      </c>
      <c r="H61" s="11" t="str">
        <f t="shared" si="13"/>
        <v>N/A</v>
      </c>
      <c r="I61" s="56" t="s">
        <v>1743</v>
      </c>
      <c r="J61" s="56" t="s">
        <v>1743</v>
      </c>
      <c r="K61" s="47" t="s">
        <v>732</v>
      </c>
      <c r="L61" s="9" t="str">
        <f t="shared" si="14"/>
        <v>N/A</v>
      </c>
    </row>
    <row r="62" spans="1:12" ht="25.5" x14ac:dyDescent="0.2">
      <c r="A62" s="4" t="s">
        <v>1443</v>
      </c>
      <c r="B62" s="47" t="s">
        <v>217</v>
      </c>
      <c r="C62" s="14" t="s">
        <v>1743</v>
      </c>
      <c r="D62" s="11" t="str">
        <f t="shared" si="11"/>
        <v>N/A</v>
      </c>
      <c r="E62" s="14" t="s">
        <v>1743</v>
      </c>
      <c r="F62" s="11" t="str">
        <f t="shared" si="12"/>
        <v>N/A</v>
      </c>
      <c r="G62" s="14" t="s">
        <v>1743</v>
      </c>
      <c r="H62" s="11" t="str">
        <f t="shared" si="13"/>
        <v>N/A</v>
      </c>
      <c r="I62" s="56" t="s">
        <v>1743</v>
      </c>
      <c r="J62" s="56" t="s">
        <v>1743</v>
      </c>
      <c r="K62" s="47" t="s">
        <v>732</v>
      </c>
      <c r="L62" s="9" t="str">
        <f t="shared" si="14"/>
        <v>N/A</v>
      </c>
    </row>
    <row r="63" spans="1:12" x14ac:dyDescent="0.2">
      <c r="A63" s="4" t="s">
        <v>603</v>
      </c>
      <c r="B63" s="47" t="s">
        <v>217</v>
      </c>
      <c r="C63" s="14">
        <v>20970876</v>
      </c>
      <c r="D63" s="11" t="str">
        <f t="shared" si="11"/>
        <v>N/A</v>
      </c>
      <c r="E63" s="14">
        <v>20173783</v>
      </c>
      <c r="F63" s="11" t="str">
        <f t="shared" si="12"/>
        <v>N/A</v>
      </c>
      <c r="G63" s="14">
        <v>20640553</v>
      </c>
      <c r="H63" s="11" t="str">
        <f t="shared" si="13"/>
        <v>N/A</v>
      </c>
      <c r="I63" s="56">
        <v>-3.8</v>
      </c>
      <c r="J63" s="56">
        <v>2.3140000000000001</v>
      </c>
      <c r="K63" s="47" t="s">
        <v>732</v>
      </c>
      <c r="L63" s="9" t="str">
        <f t="shared" si="14"/>
        <v>Yes</v>
      </c>
    </row>
    <row r="64" spans="1:12" x14ac:dyDescent="0.2">
      <c r="A64" s="4" t="s">
        <v>604</v>
      </c>
      <c r="B64" s="47" t="s">
        <v>217</v>
      </c>
      <c r="C64" s="1">
        <v>95</v>
      </c>
      <c r="D64" s="11" t="str">
        <f t="shared" si="11"/>
        <v>N/A</v>
      </c>
      <c r="E64" s="1">
        <v>91</v>
      </c>
      <c r="F64" s="11" t="str">
        <f t="shared" si="12"/>
        <v>N/A</v>
      </c>
      <c r="G64" s="1">
        <v>91</v>
      </c>
      <c r="H64" s="11" t="str">
        <f t="shared" si="13"/>
        <v>N/A</v>
      </c>
      <c r="I64" s="56">
        <v>-4.21</v>
      </c>
      <c r="J64" s="56">
        <v>0</v>
      </c>
      <c r="K64" s="47" t="s">
        <v>732</v>
      </c>
      <c r="L64" s="9" t="str">
        <f t="shared" si="14"/>
        <v>Yes</v>
      </c>
    </row>
    <row r="65" spans="1:12" x14ac:dyDescent="0.2">
      <c r="A65" s="4" t="s">
        <v>1444</v>
      </c>
      <c r="B65" s="47" t="s">
        <v>217</v>
      </c>
      <c r="C65" s="14">
        <v>220746.06315999999</v>
      </c>
      <c r="D65" s="11" t="str">
        <f t="shared" si="11"/>
        <v>N/A</v>
      </c>
      <c r="E65" s="14">
        <v>221689.92308000001</v>
      </c>
      <c r="F65" s="11" t="str">
        <f t="shared" si="12"/>
        <v>N/A</v>
      </c>
      <c r="G65" s="14">
        <v>226819.26373999999</v>
      </c>
      <c r="H65" s="11" t="str">
        <f t="shared" si="13"/>
        <v>N/A</v>
      </c>
      <c r="I65" s="56">
        <v>0.42759999999999998</v>
      </c>
      <c r="J65" s="56">
        <v>2.3140000000000001</v>
      </c>
      <c r="K65" s="47" t="s">
        <v>732</v>
      </c>
      <c r="L65" s="9" t="str">
        <f t="shared" si="14"/>
        <v>Yes</v>
      </c>
    </row>
    <row r="66" spans="1:12" x14ac:dyDescent="0.2">
      <c r="A66" s="4" t="s">
        <v>605</v>
      </c>
      <c r="B66" s="47" t="s">
        <v>217</v>
      </c>
      <c r="C66" s="14">
        <v>157595757</v>
      </c>
      <c r="D66" s="11" t="str">
        <f t="shared" si="11"/>
        <v>N/A</v>
      </c>
      <c r="E66" s="14">
        <v>160397044</v>
      </c>
      <c r="F66" s="11" t="str">
        <f t="shared" si="12"/>
        <v>N/A</v>
      </c>
      <c r="G66" s="14">
        <v>164091574</v>
      </c>
      <c r="H66" s="11" t="str">
        <f t="shared" si="13"/>
        <v>N/A</v>
      </c>
      <c r="I66" s="56">
        <v>1.778</v>
      </c>
      <c r="J66" s="56">
        <v>2.3029999999999999</v>
      </c>
      <c r="K66" s="47" t="s">
        <v>732</v>
      </c>
      <c r="L66" s="9" t="str">
        <f t="shared" si="14"/>
        <v>Yes</v>
      </c>
    </row>
    <row r="67" spans="1:12" x14ac:dyDescent="0.2">
      <c r="A67" s="4" t="s">
        <v>606</v>
      </c>
      <c r="B67" s="47" t="s">
        <v>217</v>
      </c>
      <c r="C67" s="1">
        <v>3214</v>
      </c>
      <c r="D67" s="11" t="str">
        <f t="shared" si="11"/>
        <v>N/A</v>
      </c>
      <c r="E67" s="1">
        <v>3282</v>
      </c>
      <c r="F67" s="11" t="str">
        <f t="shared" si="12"/>
        <v>N/A</v>
      </c>
      <c r="G67" s="1">
        <v>3411</v>
      </c>
      <c r="H67" s="11" t="str">
        <f t="shared" si="13"/>
        <v>N/A</v>
      </c>
      <c r="I67" s="56">
        <v>2.1160000000000001</v>
      </c>
      <c r="J67" s="56">
        <v>3.931</v>
      </c>
      <c r="K67" s="47" t="s">
        <v>732</v>
      </c>
      <c r="L67" s="9" t="str">
        <f t="shared" si="14"/>
        <v>Yes</v>
      </c>
    </row>
    <row r="68" spans="1:12" x14ac:dyDescent="0.2">
      <c r="A68" s="4" t="s">
        <v>1445</v>
      </c>
      <c r="B68" s="47" t="s">
        <v>217</v>
      </c>
      <c r="C68" s="14">
        <v>49034.149658000002</v>
      </c>
      <c r="D68" s="11" t="str">
        <f t="shared" si="11"/>
        <v>N/A</v>
      </c>
      <c r="E68" s="14">
        <v>48871.737965</v>
      </c>
      <c r="F68" s="11" t="str">
        <f t="shared" si="12"/>
        <v>N/A</v>
      </c>
      <c r="G68" s="14">
        <v>48106.588684000002</v>
      </c>
      <c r="H68" s="11" t="str">
        <f t="shared" si="13"/>
        <v>N/A</v>
      </c>
      <c r="I68" s="56">
        <v>-0.33100000000000002</v>
      </c>
      <c r="J68" s="56">
        <v>-1.57</v>
      </c>
      <c r="K68" s="47" t="s">
        <v>732</v>
      </c>
      <c r="L68" s="9" t="str">
        <f t="shared" si="14"/>
        <v>Yes</v>
      </c>
    </row>
    <row r="69" spans="1:12" ht="25.5" x14ac:dyDescent="0.2">
      <c r="A69" s="4" t="s">
        <v>607</v>
      </c>
      <c r="B69" s="47" t="s">
        <v>217</v>
      </c>
      <c r="C69" s="14">
        <v>3987237</v>
      </c>
      <c r="D69" s="11" t="str">
        <f t="shared" si="11"/>
        <v>N/A</v>
      </c>
      <c r="E69" s="14">
        <v>3852557</v>
      </c>
      <c r="F69" s="11" t="str">
        <f t="shared" si="12"/>
        <v>N/A</v>
      </c>
      <c r="G69" s="14">
        <v>4688253</v>
      </c>
      <c r="H69" s="11" t="str">
        <f t="shared" si="13"/>
        <v>N/A</v>
      </c>
      <c r="I69" s="56">
        <v>-3.38</v>
      </c>
      <c r="J69" s="56">
        <v>21.69</v>
      </c>
      <c r="K69" s="47" t="s">
        <v>732</v>
      </c>
      <c r="L69" s="9" t="str">
        <f t="shared" si="14"/>
        <v>Yes</v>
      </c>
    </row>
    <row r="70" spans="1:12" x14ac:dyDescent="0.2">
      <c r="A70" s="4" t="s">
        <v>608</v>
      </c>
      <c r="B70" s="47" t="s">
        <v>217</v>
      </c>
      <c r="C70" s="1">
        <v>9454</v>
      </c>
      <c r="D70" s="11" t="str">
        <f t="shared" si="11"/>
        <v>N/A</v>
      </c>
      <c r="E70" s="1">
        <v>9177</v>
      </c>
      <c r="F70" s="11" t="str">
        <f t="shared" si="12"/>
        <v>N/A</v>
      </c>
      <c r="G70" s="1">
        <v>9281</v>
      </c>
      <c r="H70" s="11" t="str">
        <f t="shared" si="13"/>
        <v>N/A</v>
      </c>
      <c r="I70" s="56">
        <v>-2.93</v>
      </c>
      <c r="J70" s="56">
        <v>1.133</v>
      </c>
      <c r="K70" s="47" t="s">
        <v>732</v>
      </c>
      <c r="L70" s="9" t="str">
        <f t="shared" si="14"/>
        <v>Yes</v>
      </c>
    </row>
    <row r="71" spans="1:12" x14ac:dyDescent="0.2">
      <c r="A71" s="4" t="s">
        <v>1446</v>
      </c>
      <c r="B71" s="47" t="s">
        <v>217</v>
      </c>
      <c r="C71" s="14">
        <v>421.75132219</v>
      </c>
      <c r="D71" s="11" t="str">
        <f t="shared" si="11"/>
        <v>N/A</v>
      </c>
      <c r="E71" s="14">
        <v>419.80570992999998</v>
      </c>
      <c r="F71" s="11" t="str">
        <f t="shared" si="12"/>
        <v>N/A</v>
      </c>
      <c r="G71" s="14">
        <v>505.14524297000003</v>
      </c>
      <c r="H71" s="11" t="str">
        <f t="shared" si="13"/>
        <v>N/A</v>
      </c>
      <c r="I71" s="56">
        <v>-0.46100000000000002</v>
      </c>
      <c r="J71" s="56">
        <v>20.329999999999998</v>
      </c>
      <c r="K71" s="47" t="s">
        <v>732</v>
      </c>
      <c r="L71" s="9" t="str">
        <f t="shared" si="14"/>
        <v>Yes</v>
      </c>
    </row>
    <row r="72" spans="1:12" x14ac:dyDescent="0.2">
      <c r="A72" s="4" t="s">
        <v>609</v>
      </c>
      <c r="B72" s="47" t="s">
        <v>217</v>
      </c>
      <c r="C72" s="14">
        <v>13246</v>
      </c>
      <c r="D72" s="11" t="str">
        <f t="shared" si="11"/>
        <v>N/A</v>
      </c>
      <c r="E72" s="14">
        <v>8962</v>
      </c>
      <c r="F72" s="11" t="str">
        <f t="shared" si="12"/>
        <v>N/A</v>
      </c>
      <c r="G72" s="14">
        <v>13730</v>
      </c>
      <c r="H72" s="11" t="str">
        <f t="shared" si="13"/>
        <v>N/A</v>
      </c>
      <c r="I72" s="56">
        <v>-32.299999999999997</v>
      </c>
      <c r="J72" s="56">
        <v>53.2</v>
      </c>
      <c r="K72" s="47" t="s">
        <v>732</v>
      </c>
      <c r="L72" s="9" t="str">
        <f t="shared" si="14"/>
        <v>No</v>
      </c>
    </row>
    <row r="73" spans="1:12" x14ac:dyDescent="0.2">
      <c r="A73" s="4" t="s">
        <v>610</v>
      </c>
      <c r="B73" s="47" t="s">
        <v>217</v>
      </c>
      <c r="C73" s="1">
        <v>11</v>
      </c>
      <c r="D73" s="11" t="str">
        <f t="shared" si="11"/>
        <v>N/A</v>
      </c>
      <c r="E73" s="1">
        <v>11</v>
      </c>
      <c r="F73" s="11" t="str">
        <f t="shared" si="12"/>
        <v>N/A</v>
      </c>
      <c r="G73" s="1">
        <v>11</v>
      </c>
      <c r="H73" s="11" t="str">
        <f t="shared" si="13"/>
        <v>N/A</v>
      </c>
      <c r="I73" s="56">
        <v>-14.3</v>
      </c>
      <c r="J73" s="56">
        <v>66.67</v>
      </c>
      <c r="K73" s="47" t="s">
        <v>732</v>
      </c>
      <c r="L73" s="9" t="str">
        <f t="shared" si="14"/>
        <v>No</v>
      </c>
    </row>
    <row r="74" spans="1:12" x14ac:dyDescent="0.2">
      <c r="A74" s="4" t="s">
        <v>1447</v>
      </c>
      <c r="B74" s="47" t="s">
        <v>217</v>
      </c>
      <c r="C74" s="14">
        <v>1892.2857143000001</v>
      </c>
      <c r="D74" s="11" t="str">
        <f t="shared" si="11"/>
        <v>N/A</v>
      </c>
      <c r="E74" s="14">
        <v>1493.6666667</v>
      </c>
      <c r="F74" s="11" t="str">
        <f t="shared" si="12"/>
        <v>N/A</v>
      </c>
      <c r="G74" s="14">
        <v>1373</v>
      </c>
      <c r="H74" s="11" t="str">
        <f t="shared" si="13"/>
        <v>N/A</v>
      </c>
      <c r="I74" s="56">
        <v>-21.1</v>
      </c>
      <c r="J74" s="56">
        <v>-8.08</v>
      </c>
      <c r="K74" s="47" t="s">
        <v>732</v>
      </c>
      <c r="L74" s="9" t="str">
        <f t="shared" si="14"/>
        <v>Yes</v>
      </c>
    </row>
    <row r="75" spans="1:12" ht="25.5" x14ac:dyDescent="0.2">
      <c r="A75" s="4" t="s">
        <v>611</v>
      </c>
      <c r="B75" s="47" t="s">
        <v>217</v>
      </c>
      <c r="C75" s="14">
        <v>187901</v>
      </c>
      <c r="D75" s="11" t="str">
        <f t="shared" si="11"/>
        <v>N/A</v>
      </c>
      <c r="E75" s="14">
        <v>184459</v>
      </c>
      <c r="F75" s="11" t="str">
        <f t="shared" si="12"/>
        <v>N/A</v>
      </c>
      <c r="G75" s="14">
        <v>220183</v>
      </c>
      <c r="H75" s="11" t="str">
        <f t="shared" si="13"/>
        <v>N/A</v>
      </c>
      <c r="I75" s="56">
        <v>-1.83</v>
      </c>
      <c r="J75" s="56">
        <v>19.37</v>
      </c>
      <c r="K75" s="47" t="s">
        <v>732</v>
      </c>
      <c r="L75" s="9" t="str">
        <f t="shared" si="14"/>
        <v>Yes</v>
      </c>
    </row>
    <row r="76" spans="1:12" x14ac:dyDescent="0.2">
      <c r="A76" s="45" t="s">
        <v>612</v>
      </c>
      <c r="B76" s="34" t="s">
        <v>217</v>
      </c>
      <c r="C76" s="35">
        <v>3648</v>
      </c>
      <c r="D76" s="43" t="str">
        <f t="shared" si="11"/>
        <v>N/A</v>
      </c>
      <c r="E76" s="35">
        <v>3527</v>
      </c>
      <c r="F76" s="43" t="str">
        <f t="shared" si="12"/>
        <v>N/A</v>
      </c>
      <c r="G76" s="35">
        <v>3645</v>
      </c>
      <c r="H76" s="43" t="str">
        <f t="shared" si="13"/>
        <v>N/A</v>
      </c>
      <c r="I76" s="12">
        <v>-3.32</v>
      </c>
      <c r="J76" s="12">
        <v>3.3460000000000001</v>
      </c>
      <c r="K76" s="44" t="s">
        <v>732</v>
      </c>
      <c r="L76" s="9" t="str">
        <f t="shared" si="14"/>
        <v>Yes</v>
      </c>
    </row>
    <row r="77" spans="1:12" ht="25.5" x14ac:dyDescent="0.2">
      <c r="A77" s="45" t="s">
        <v>1448</v>
      </c>
      <c r="B77" s="34" t="s">
        <v>217</v>
      </c>
      <c r="C77" s="46">
        <v>51.507949560999997</v>
      </c>
      <c r="D77" s="43" t="str">
        <f t="shared" si="11"/>
        <v>N/A</v>
      </c>
      <c r="E77" s="46">
        <v>52.299121065999998</v>
      </c>
      <c r="F77" s="43" t="str">
        <f t="shared" si="12"/>
        <v>N/A</v>
      </c>
      <c r="G77" s="46">
        <v>60.406858710999998</v>
      </c>
      <c r="H77" s="43" t="str">
        <f t="shared" si="13"/>
        <v>N/A</v>
      </c>
      <c r="I77" s="12">
        <v>1.536</v>
      </c>
      <c r="J77" s="12">
        <v>15.5</v>
      </c>
      <c r="K77" s="44" t="s">
        <v>732</v>
      </c>
      <c r="L77" s="9" t="str">
        <f t="shared" si="14"/>
        <v>Yes</v>
      </c>
    </row>
    <row r="78" spans="1:12" ht="25.5" x14ac:dyDescent="0.2">
      <c r="A78" s="45" t="s">
        <v>613</v>
      </c>
      <c r="B78" s="34" t="s">
        <v>217</v>
      </c>
      <c r="C78" s="46">
        <v>2270037</v>
      </c>
      <c r="D78" s="43" t="str">
        <f t="shared" si="11"/>
        <v>N/A</v>
      </c>
      <c r="E78" s="46">
        <v>2439920</v>
      </c>
      <c r="F78" s="43" t="str">
        <f t="shared" si="12"/>
        <v>N/A</v>
      </c>
      <c r="G78" s="46">
        <v>2994406</v>
      </c>
      <c r="H78" s="43" t="str">
        <f t="shared" si="13"/>
        <v>N/A</v>
      </c>
      <c r="I78" s="12">
        <v>7.484</v>
      </c>
      <c r="J78" s="12">
        <v>22.73</v>
      </c>
      <c r="K78" s="44" t="s">
        <v>732</v>
      </c>
      <c r="L78" s="9" t="str">
        <f t="shared" si="14"/>
        <v>Yes</v>
      </c>
    </row>
    <row r="79" spans="1:12" x14ac:dyDescent="0.2">
      <c r="A79" s="45" t="s">
        <v>614</v>
      </c>
      <c r="B79" s="34" t="s">
        <v>217</v>
      </c>
      <c r="C79" s="35">
        <v>5467</v>
      </c>
      <c r="D79" s="43" t="str">
        <f t="shared" si="11"/>
        <v>N/A</v>
      </c>
      <c r="E79" s="35">
        <v>5674</v>
      </c>
      <c r="F79" s="43" t="str">
        <f t="shared" si="12"/>
        <v>N/A</v>
      </c>
      <c r="G79" s="35">
        <v>6339</v>
      </c>
      <c r="H79" s="43" t="str">
        <f t="shared" si="13"/>
        <v>N/A</v>
      </c>
      <c r="I79" s="12">
        <v>3.786</v>
      </c>
      <c r="J79" s="12">
        <v>11.72</v>
      </c>
      <c r="K79" s="44" t="s">
        <v>732</v>
      </c>
      <c r="L79" s="9" t="str">
        <f t="shared" si="14"/>
        <v>Yes</v>
      </c>
    </row>
    <row r="80" spans="1:12" x14ac:dyDescent="0.2">
      <c r="A80" s="45" t="s">
        <v>1449</v>
      </c>
      <c r="B80" s="34" t="s">
        <v>217</v>
      </c>
      <c r="C80" s="46">
        <v>415.22535211000002</v>
      </c>
      <c r="D80" s="43" t="str">
        <f t="shared" si="11"/>
        <v>N/A</v>
      </c>
      <c r="E80" s="46">
        <v>430.01762424999998</v>
      </c>
      <c r="F80" s="43" t="str">
        <f t="shared" si="12"/>
        <v>N/A</v>
      </c>
      <c r="G80" s="46">
        <v>472.37829311000002</v>
      </c>
      <c r="H80" s="43" t="str">
        <f t="shared" si="13"/>
        <v>N/A</v>
      </c>
      <c r="I80" s="12">
        <v>3.5619999999999998</v>
      </c>
      <c r="J80" s="12">
        <v>9.8510000000000009</v>
      </c>
      <c r="K80" s="44" t="s">
        <v>732</v>
      </c>
      <c r="L80" s="9" t="str">
        <f t="shared" si="14"/>
        <v>Yes</v>
      </c>
    </row>
    <row r="81" spans="1:12" x14ac:dyDescent="0.2">
      <c r="A81" s="45" t="s">
        <v>615</v>
      </c>
      <c r="B81" s="34" t="s">
        <v>217</v>
      </c>
      <c r="C81" s="46">
        <v>1902014</v>
      </c>
      <c r="D81" s="43" t="str">
        <f t="shared" si="11"/>
        <v>N/A</v>
      </c>
      <c r="E81" s="46">
        <v>2087882</v>
      </c>
      <c r="F81" s="43" t="str">
        <f t="shared" si="12"/>
        <v>N/A</v>
      </c>
      <c r="G81" s="46">
        <v>1634890</v>
      </c>
      <c r="H81" s="43" t="str">
        <f t="shared" si="13"/>
        <v>N/A</v>
      </c>
      <c r="I81" s="12">
        <v>9.7720000000000002</v>
      </c>
      <c r="J81" s="12">
        <v>-21.7</v>
      </c>
      <c r="K81" s="44" t="s">
        <v>732</v>
      </c>
      <c r="L81" s="9" t="str">
        <f t="shared" si="14"/>
        <v>Yes</v>
      </c>
    </row>
    <row r="82" spans="1:12" x14ac:dyDescent="0.2">
      <c r="A82" s="45" t="s">
        <v>616</v>
      </c>
      <c r="B82" s="34" t="s">
        <v>217</v>
      </c>
      <c r="C82" s="35">
        <v>1210</v>
      </c>
      <c r="D82" s="43" t="str">
        <f t="shared" si="11"/>
        <v>N/A</v>
      </c>
      <c r="E82" s="35">
        <v>1255</v>
      </c>
      <c r="F82" s="43" t="str">
        <f t="shared" si="12"/>
        <v>N/A</v>
      </c>
      <c r="G82" s="35">
        <v>1375</v>
      </c>
      <c r="H82" s="43" t="str">
        <f t="shared" si="13"/>
        <v>N/A</v>
      </c>
      <c r="I82" s="12">
        <v>3.7189999999999999</v>
      </c>
      <c r="J82" s="12">
        <v>9.5619999999999994</v>
      </c>
      <c r="K82" s="44" t="s">
        <v>732</v>
      </c>
      <c r="L82" s="9" t="str">
        <f t="shared" si="14"/>
        <v>Yes</v>
      </c>
    </row>
    <row r="83" spans="1:12" x14ac:dyDescent="0.2">
      <c r="A83" s="45" t="s">
        <v>1450</v>
      </c>
      <c r="B83" s="34" t="s">
        <v>217</v>
      </c>
      <c r="C83" s="46">
        <v>1571.9123967</v>
      </c>
      <c r="D83" s="43" t="str">
        <f t="shared" si="11"/>
        <v>N/A</v>
      </c>
      <c r="E83" s="46">
        <v>1663.6509960000001</v>
      </c>
      <c r="F83" s="43" t="str">
        <f t="shared" si="12"/>
        <v>N/A</v>
      </c>
      <c r="G83" s="46">
        <v>1189.0109090999999</v>
      </c>
      <c r="H83" s="43" t="str">
        <f t="shared" si="13"/>
        <v>N/A</v>
      </c>
      <c r="I83" s="12">
        <v>5.8360000000000003</v>
      </c>
      <c r="J83" s="12">
        <v>-28.5</v>
      </c>
      <c r="K83" s="44" t="s">
        <v>732</v>
      </c>
      <c r="L83" s="9" t="str">
        <f t="shared" si="14"/>
        <v>Yes</v>
      </c>
    </row>
    <row r="84" spans="1:12" ht="25.5" x14ac:dyDescent="0.2">
      <c r="A84" s="45" t="s">
        <v>617</v>
      </c>
      <c r="B84" s="34" t="s">
        <v>217</v>
      </c>
      <c r="C84" s="46">
        <v>3776413</v>
      </c>
      <c r="D84" s="43" t="str">
        <f t="shared" si="11"/>
        <v>N/A</v>
      </c>
      <c r="E84" s="46">
        <v>3991255</v>
      </c>
      <c r="F84" s="43" t="str">
        <f t="shared" si="12"/>
        <v>N/A</v>
      </c>
      <c r="G84" s="46">
        <v>4037865</v>
      </c>
      <c r="H84" s="43" t="str">
        <f t="shared" si="13"/>
        <v>N/A</v>
      </c>
      <c r="I84" s="12">
        <v>5.6890000000000001</v>
      </c>
      <c r="J84" s="12">
        <v>1.1679999999999999</v>
      </c>
      <c r="K84" s="44" t="s">
        <v>732</v>
      </c>
      <c r="L84" s="9" t="str">
        <f t="shared" si="14"/>
        <v>Yes</v>
      </c>
    </row>
    <row r="85" spans="1:12" x14ac:dyDescent="0.2">
      <c r="A85" s="45" t="s">
        <v>618</v>
      </c>
      <c r="B85" s="34" t="s">
        <v>217</v>
      </c>
      <c r="C85" s="35">
        <v>553</v>
      </c>
      <c r="D85" s="43" t="str">
        <f t="shared" si="11"/>
        <v>N/A</v>
      </c>
      <c r="E85" s="35">
        <v>555</v>
      </c>
      <c r="F85" s="43" t="str">
        <f t="shared" si="12"/>
        <v>N/A</v>
      </c>
      <c r="G85" s="35">
        <v>509</v>
      </c>
      <c r="H85" s="43" t="str">
        <f t="shared" si="13"/>
        <v>N/A</v>
      </c>
      <c r="I85" s="12">
        <v>0.36170000000000002</v>
      </c>
      <c r="J85" s="12">
        <v>-8.2899999999999991</v>
      </c>
      <c r="K85" s="44" t="s">
        <v>732</v>
      </c>
      <c r="L85" s="9" t="str">
        <f t="shared" si="14"/>
        <v>Yes</v>
      </c>
    </row>
    <row r="86" spans="1:12" ht="25.5" x14ac:dyDescent="0.2">
      <c r="A86" s="45" t="s">
        <v>1451</v>
      </c>
      <c r="B86" s="34" t="s">
        <v>217</v>
      </c>
      <c r="C86" s="46">
        <v>6828.9566003999998</v>
      </c>
      <c r="D86" s="43" t="str">
        <f t="shared" si="11"/>
        <v>N/A</v>
      </c>
      <c r="E86" s="46">
        <v>7191.4504505000004</v>
      </c>
      <c r="F86" s="43" t="str">
        <f t="shared" si="12"/>
        <v>N/A</v>
      </c>
      <c r="G86" s="46">
        <v>7932.9371315999997</v>
      </c>
      <c r="H86" s="43" t="str">
        <f t="shared" si="13"/>
        <v>N/A</v>
      </c>
      <c r="I86" s="12">
        <v>5.3079999999999998</v>
      </c>
      <c r="J86" s="12">
        <v>10.31</v>
      </c>
      <c r="K86" s="44" t="s">
        <v>732</v>
      </c>
      <c r="L86" s="9" t="str">
        <f t="shared" si="14"/>
        <v>Yes</v>
      </c>
    </row>
    <row r="87" spans="1:12" ht="25.5" x14ac:dyDescent="0.2">
      <c r="A87" s="45" t="s">
        <v>619</v>
      </c>
      <c r="B87" s="34" t="s">
        <v>217</v>
      </c>
      <c r="C87" s="46">
        <v>617278</v>
      </c>
      <c r="D87" s="43" t="str">
        <f t="shared" si="11"/>
        <v>N/A</v>
      </c>
      <c r="E87" s="46">
        <v>588747</v>
      </c>
      <c r="F87" s="43" t="str">
        <f t="shared" si="12"/>
        <v>N/A</v>
      </c>
      <c r="G87" s="46">
        <v>655844</v>
      </c>
      <c r="H87" s="43" t="str">
        <f t="shared" si="13"/>
        <v>N/A</v>
      </c>
      <c r="I87" s="12">
        <v>-4.62</v>
      </c>
      <c r="J87" s="12">
        <v>11.4</v>
      </c>
      <c r="K87" s="44" t="s">
        <v>732</v>
      </c>
      <c r="L87" s="9" t="str">
        <f t="shared" si="14"/>
        <v>Yes</v>
      </c>
    </row>
    <row r="88" spans="1:12" x14ac:dyDescent="0.2">
      <c r="A88" s="45" t="s">
        <v>620</v>
      </c>
      <c r="B88" s="34" t="s">
        <v>217</v>
      </c>
      <c r="C88" s="35">
        <v>7005</v>
      </c>
      <c r="D88" s="43" t="str">
        <f t="shared" si="11"/>
        <v>N/A</v>
      </c>
      <c r="E88" s="35">
        <v>6513</v>
      </c>
      <c r="F88" s="43" t="str">
        <f t="shared" si="12"/>
        <v>N/A</v>
      </c>
      <c r="G88" s="35">
        <v>6798</v>
      </c>
      <c r="H88" s="43" t="str">
        <f t="shared" si="13"/>
        <v>N/A</v>
      </c>
      <c r="I88" s="12">
        <v>-7.02</v>
      </c>
      <c r="J88" s="12">
        <v>4.3760000000000003</v>
      </c>
      <c r="K88" s="44" t="s">
        <v>732</v>
      </c>
      <c r="L88" s="9" t="str">
        <f t="shared" si="14"/>
        <v>Yes</v>
      </c>
    </row>
    <row r="89" spans="1:12" x14ac:dyDescent="0.2">
      <c r="A89" s="45" t="s">
        <v>1452</v>
      </c>
      <c r="B89" s="34" t="s">
        <v>217</v>
      </c>
      <c r="C89" s="46">
        <v>88.119628836999993</v>
      </c>
      <c r="D89" s="43" t="str">
        <f t="shared" si="11"/>
        <v>N/A</v>
      </c>
      <c r="E89" s="46">
        <v>90.395670198000005</v>
      </c>
      <c r="F89" s="43" t="str">
        <f t="shared" si="12"/>
        <v>N/A</v>
      </c>
      <c r="G89" s="46">
        <v>96.476022360000002</v>
      </c>
      <c r="H89" s="43" t="str">
        <f t="shared" si="13"/>
        <v>N/A</v>
      </c>
      <c r="I89" s="12">
        <v>2.5830000000000002</v>
      </c>
      <c r="J89" s="12">
        <v>6.726</v>
      </c>
      <c r="K89" s="44" t="s">
        <v>732</v>
      </c>
      <c r="L89" s="9" t="str">
        <f t="shared" si="14"/>
        <v>Yes</v>
      </c>
    </row>
    <row r="90" spans="1:12" x14ac:dyDescent="0.2">
      <c r="A90" s="45" t="s">
        <v>621</v>
      </c>
      <c r="B90" s="34" t="s">
        <v>217</v>
      </c>
      <c r="C90" s="46">
        <v>1604033</v>
      </c>
      <c r="D90" s="43" t="str">
        <f t="shared" si="11"/>
        <v>N/A</v>
      </c>
      <c r="E90" s="46">
        <v>1151643</v>
      </c>
      <c r="F90" s="43" t="str">
        <f t="shared" si="12"/>
        <v>N/A</v>
      </c>
      <c r="G90" s="46">
        <v>1330144</v>
      </c>
      <c r="H90" s="43" t="str">
        <f t="shared" si="13"/>
        <v>N/A</v>
      </c>
      <c r="I90" s="12">
        <v>-28.2</v>
      </c>
      <c r="J90" s="12">
        <v>15.5</v>
      </c>
      <c r="K90" s="44" t="s">
        <v>732</v>
      </c>
      <c r="L90" s="9" t="str">
        <f t="shared" si="14"/>
        <v>Yes</v>
      </c>
    </row>
    <row r="91" spans="1:12" x14ac:dyDescent="0.2">
      <c r="A91" s="45" t="s">
        <v>622</v>
      </c>
      <c r="B91" s="34" t="s">
        <v>217</v>
      </c>
      <c r="C91" s="35">
        <v>4840</v>
      </c>
      <c r="D91" s="43" t="str">
        <f t="shared" si="11"/>
        <v>N/A</v>
      </c>
      <c r="E91" s="35">
        <v>5017</v>
      </c>
      <c r="F91" s="43" t="str">
        <f t="shared" si="12"/>
        <v>N/A</v>
      </c>
      <c r="G91" s="35">
        <v>5469</v>
      </c>
      <c r="H91" s="43" t="str">
        <f t="shared" si="13"/>
        <v>N/A</v>
      </c>
      <c r="I91" s="12">
        <v>3.657</v>
      </c>
      <c r="J91" s="12">
        <v>9.0090000000000003</v>
      </c>
      <c r="K91" s="44" t="s">
        <v>732</v>
      </c>
      <c r="L91" s="9" t="str">
        <f t="shared" si="14"/>
        <v>Yes</v>
      </c>
    </row>
    <row r="92" spans="1:12" x14ac:dyDescent="0.2">
      <c r="A92" s="45" t="s">
        <v>1453</v>
      </c>
      <c r="B92" s="34" t="s">
        <v>217</v>
      </c>
      <c r="C92" s="46">
        <v>331.41177685999997</v>
      </c>
      <c r="D92" s="43" t="str">
        <f t="shared" si="11"/>
        <v>N/A</v>
      </c>
      <c r="E92" s="46">
        <v>229.54813634000001</v>
      </c>
      <c r="F92" s="43" t="str">
        <f t="shared" si="12"/>
        <v>N/A</v>
      </c>
      <c r="G92" s="46">
        <v>243.21521301999999</v>
      </c>
      <c r="H92" s="43" t="str">
        <f t="shared" si="13"/>
        <v>N/A</v>
      </c>
      <c r="I92" s="12">
        <v>-30.7</v>
      </c>
      <c r="J92" s="12">
        <v>5.9539999999999997</v>
      </c>
      <c r="K92" s="44" t="s">
        <v>732</v>
      </c>
      <c r="L92" s="9" t="str">
        <f t="shared" si="14"/>
        <v>Yes</v>
      </c>
    </row>
    <row r="93" spans="1:12" ht="25.5" x14ac:dyDescent="0.2">
      <c r="A93" s="45" t="s">
        <v>623</v>
      </c>
      <c r="B93" s="34" t="s">
        <v>217</v>
      </c>
      <c r="C93" s="46">
        <v>63086156</v>
      </c>
      <c r="D93" s="43" t="str">
        <f t="shared" si="11"/>
        <v>N/A</v>
      </c>
      <c r="E93" s="46">
        <v>61057411</v>
      </c>
      <c r="F93" s="43" t="str">
        <f t="shared" si="12"/>
        <v>N/A</v>
      </c>
      <c r="G93" s="46">
        <v>62264758</v>
      </c>
      <c r="H93" s="43" t="str">
        <f t="shared" si="13"/>
        <v>N/A</v>
      </c>
      <c r="I93" s="12">
        <v>-3.22</v>
      </c>
      <c r="J93" s="12">
        <v>1.9770000000000001</v>
      </c>
      <c r="K93" s="44" t="s">
        <v>732</v>
      </c>
      <c r="L93" s="9" t="str">
        <f t="shared" si="14"/>
        <v>Yes</v>
      </c>
    </row>
    <row r="94" spans="1:12" x14ac:dyDescent="0.2">
      <c r="A94" s="48" t="s">
        <v>624</v>
      </c>
      <c r="B94" s="35" t="s">
        <v>217</v>
      </c>
      <c r="C94" s="35">
        <v>4048</v>
      </c>
      <c r="D94" s="43" t="str">
        <f t="shared" si="11"/>
        <v>N/A</v>
      </c>
      <c r="E94" s="35">
        <v>4247</v>
      </c>
      <c r="F94" s="43" t="str">
        <f t="shared" si="12"/>
        <v>N/A</v>
      </c>
      <c r="G94" s="35">
        <v>4423</v>
      </c>
      <c r="H94" s="43" t="str">
        <f t="shared" si="13"/>
        <v>N/A</v>
      </c>
      <c r="I94" s="12">
        <v>4.9160000000000004</v>
      </c>
      <c r="J94" s="12">
        <v>4.1440000000000001</v>
      </c>
      <c r="K94" s="49" t="s">
        <v>732</v>
      </c>
      <c r="L94" s="9" t="str">
        <f t="shared" si="14"/>
        <v>Yes</v>
      </c>
    </row>
    <row r="95" spans="1:12" ht="25.5" x14ac:dyDescent="0.2">
      <c r="A95" s="45" t="s">
        <v>1454</v>
      </c>
      <c r="B95" s="34" t="s">
        <v>217</v>
      </c>
      <c r="C95" s="46">
        <v>15584.524703999999</v>
      </c>
      <c r="D95" s="43" t="str">
        <f t="shared" si="11"/>
        <v>N/A</v>
      </c>
      <c r="E95" s="46">
        <v>14376.597834</v>
      </c>
      <c r="F95" s="43" t="str">
        <f t="shared" si="12"/>
        <v>N/A</v>
      </c>
      <c r="G95" s="46">
        <v>14077.494461</v>
      </c>
      <c r="H95" s="43" t="str">
        <f t="shared" si="13"/>
        <v>N/A</v>
      </c>
      <c r="I95" s="12">
        <v>-7.75</v>
      </c>
      <c r="J95" s="12">
        <v>-2.08</v>
      </c>
      <c r="K95" s="44" t="s">
        <v>732</v>
      </c>
      <c r="L95" s="9" t="str">
        <f t="shared" si="14"/>
        <v>Yes</v>
      </c>
    </row>
    <row r="96" spans="1:12" ht="25.5" x14ac:dyDescent="0.2">
      <c r="A96" s="45" t="s">
        <v>625</v>
      </c>
      <c r="B96" s="34" t="s">
        <v>217</v>
      </c>
      <c r="C96" s="46">
        <v>1063077</v>
      </c>
      <c r="D96" s="43" t="str">
        <f t="shared" si="11"/>
        <v>N/A</v>
      </c>
      <c r="E96" s="46">
        <v>1555075</v>
      </c>
      <c r="F96" s="43" t="str">
        <f t="shared" si="12"/>
        <v>N/A</v>
      </c>
      <c r="G96" s="46">
        <v>454185</v>
      </c>
      <c r="H96" s="43" t="str">
        <f t="shared" si="13"/>
        <v>N/A</v>
      </c>
      <c r="I96" s="12">
        <v>46.28</v>
      </c>
      <c r="J96" s="12">
        <v>-70.8</v>
      </c>
      <c r="K96" s="44" t="s">
        <v>732</v>
      </c>
      <c r="L96" s="9" t="str">
        <f t="shared" si="14"/>
        <v>No</v>
      </c>
    </row>
    <row r="97" spans="1:12" x14ac:dyDescent="0.2">
      <c r="A97" s="45" t="s">
        <v>626</v>
      </c>
      <c r="B97" s="34" t="s">
        <v>217</v>
      </c>
      <c r="C97" s="35">
        <v>2995</v>
      </c>
      <c r="D97" s="43" t="str">
        <f t="shared" si="11"/>
        <v>N/A</v>
      </c>
      <c r="E97" s="35">
        <v>2638</v>
      </c>
      <c r="F97" s="43" t="str">
        <f t="shared" si="12"/>
        <v>N/A</v>
      </c>
      <c r="G97" s="35">
        <v>2914</v>
      </c>
      <c r="H97" s="43" t="str">
        <f t="shared" si="13"/>
        <v>N/A</v>
      </c>
      <c r="I97" s="12">
        <v>-11.9</v>
      </c>
      <c r="J97" s="12">
        <v>10.46</v>
      </c>
      <c r="K97" s="44" t="s">
        <v>732</v>
      </c>
      <c r="L97" s="9" t="str">
        <f t="shared" si="14"/>
        <v>Yes</v>
      </c>
    </row>
    <row r="98" spans="1:12" ht="25.5" x14ac:dyDescent="0.2">
      <c r="A98" s="45" t="s">
        <v>1455</v>
      </c>
      <c r="B98" s="34" t="s">
        <v>217</v>
      </c>
      <c r="C98" s="46">
        <v>354.95058431000001</v>
      </c>
      <c r="D98" s="43" t="str">
        <f t="shared" si="11"/>
        <v>N/A</v>
      </c>
      <c r="E98" s="46">
        <v>589.49014405000003</v>
      </c>
      <c r="F98" s="43" t="str">
        <f t="shared" si="12"/>
        <v>N/A</v>
      </c>
      <c r="G98" s="46">
        <v>155.86307481</v>
      </c>
      <c r="H98" s="43" t="str">
        <f t="shared" si="13"/>
        <v>N/A</v>
      </c>
      <c r="I98" s="12">
        <v>66.08</v>
      </c>
      <c r="J98" s="12">
        <v>-73.599999999999994</v>
      </c>
      <c r="K98" s="44" t="s">
        <v>732</v>
      </c>
      <c r="L98" s="9" t="str">
        <f t="shared" si="14"/>
        <v>No</v>
      </c>
    </row>
    <row r="99" spans="1:12" ht="25.5" x14ac:dyDescent="0.2">
      <c r="A99" s="45" t="s">
        <v>627</v>
      </c>
      <c r="B99" s="34" t="s">
        <v>217</v>
      </c>
      <c r="C99" s="46">
        <v>0</v>
      </c>
      <c r="D99" s="43" t="str">
        <f t="shared" si="11"/>
        <v>N/A</v>
      </c>
      <c r="E99" s="46">
        <v>0</v>
      </c>
      <c r="F99" s="43" t="str">
        <f t="shared" si="12"/>
        <v>N/A</v>
      </c>
      <c r="G99" s="46">
        <v>0</v>
      </c>
      <c r="H99" s="43" t="str">
        <f t="shared" si="13"/>
        <v>N/A</v>
      </c>
      <c r="I99" s="12" t="s">
        <v>1743</v>
      </c>
      <c r="J99" s="12" t="s">
        <v>1743</v>
      </c>
      <c r="K99" s="44" t="s">
        <v>732</v>
      </c>
      <c r="L99" s="9" t="str">
        <f t="shared" si="14"/>
        <v>N/A</v>
      </c>
    </row>
    <row r="100" spans="1:12" x14ac:dyDescent="0.2">
      <c r="A100" s="45" t="s">
        <v>628</v>
      </c>
      <c r="B100" s="34" t="s">
        <v>217</v>
      </c>
      <c r="C100" s="35">
        <v>0</v>
      </c>
      <c r="D100" s="43" t="str">
        <f t="shared" si="11"/>
        <v>N/A</v>
      </c>
      <c r="E100" s="35">
        <v>0</v>
      </c>
      <c r="F100" s="43" t="str">
        <f t="shared" si="12"/>
        <v>N/A</v>
      </c>
      <c r="G100" s="35">
        <v>0</v>
      </c>
      <c r="H100" s="43" t="str">
        <f t="shared" si="13"/>
        <v>N/A</v>
      </c>
      <c r="I100" s="12" t="s">
        <v>1743</v>
      </c>
      <c r="J100" s="12" t="s">
        <v>1743</v>
      </c>
      <c r="K100" s="44" t="s">
        <v>732</v>
      </c>
      <c r="L100" s="9" t="str">
        <f t="shared" si="14"/>
        <v>N/A</v>
      </c>
    </row>
    <row r="101" spans="1:12" ht="25.5" x14ac:dyDescent="0.2">
      <c r="A101" s="45" t="s">
        <v>1456</v>
      </c>
      <c r="B101" s="34" t="s">
        <v>217</v>
      </c>
      <c r="C101" s="46" t="s">
        <v>1743</v>
      </c>
      <c r="D101" s="43" t="str">
        <f t="shared" si="11"/>
        <v>N/A</v>
      </c>
      <c r="E101" s="46" t="s">
        <v>1743</v>
      </c>
      <c r="F101" s="43" t="str">
        <f t="shared" si="12"/>
        <v>N/A</v>
      </c>
      <c r="G101" s="46" t="s">
        <v>1743</v>
      </c>
      <c r="H101" s="43" t="str">
        <f t="shared" si="13"/>
        <v>N/A</v>
      </c>
      <c r="I101" s="12" t="s">
        <v>1743</v>
      </c>
      <c r="J101" s="12" t="s">
        <v>1743</v>
      </c>
      <c r="K101" s="44" t="s">
        <v>732</v>
      </c>
      <c r="L101" s="9" t="str">
        <f t="shared" si="14"/>
        <v>N/A</v>
      </c>
    </row>
    <row r="102" spans="1:12" ht="25.5" x14ac:dyDescent="0.2">
      <c r="A102" s="45" t="s">
        <v>629</v>
      </c>
      <c r="B102" s="34" t="s">
        <v>217</v>
      </c>
      <c r="C102" s="46">
        <v>0</v>
      </c>
      <c r="D102" s="43" t="str">
        <f t="shared" si="11"/>
        <v>N/A</v>
      </c>
      <c r="E102" s="46">
        <v>0</v>
      </c>
      <c r="F102" s="43" t="str">
        <f t="shared" si="12"/>
        <v>N/A</v>
      </c>
      <c r="G102" s="46">
        <v>0</v>
      </c>
      <c r="H102" s="43" t="str">
        <f t="shared" si="13"/>
        <v>N/A</v>
      </c>
      <c r="I102" s="12" t="s">
        <v>1743</v>
      </c>
      <c r="J102" s="12" t="s">
        <v>1743</v>
      </c>
      <c r="K102" s="44" t="s">
        <v>732</v>
      </c>
      <c r="L102" s="9" t="str">
        <f t="shared" si="14"/>
        <v>N/A</v>
      </c>
    </row>
    <row r="103" spans="1:12" ht="25.5" x14ac:dyDescent="0.2">
      <c r="A103" s="45" t="s">
        <v>630</v>
      </c>
      <c r="B103" s="34" t="s">
        <v>217</v>
      </c>
      <c r="C103" s="35">
        <v>0</v>
      </c>
      <c r="D103" s="43" t="str">
        <f t="shared" si="11"/>
        <v>N/A</v>
      </c>
      <c r="E103" s="35">
        <v>0</v>
      </c>
      <c r="F103" s="43" t="str">
        <f t="shared" si="12"/>
        <v>N/A</v>
      </c>
      <c r="G103" s="35">
        <v>0</v>
      </c>
      <c r="H103" s="43" t="str">
        <f t="shared" si="13"/>
        <v>N/A</v>
      </c>
      <c r="I103" s="12" t="s">
        <v>1743</v>
      </c>
      <c r="J103" s="12" t="s">
        <v>1743</v>
      </c>
      <c r="K103" s="44" t="s">
        <v>732</v>
      </c>
      <c r="L103" s="9" t="str">
        <f t="shared" si="14"/>
        <v>N/A</v>
      </c>
    </row>
    <row r="104" spans="1:12" ht="25.5" x14ac:dyDescent="0.2">
      <c r="A104" s="45" t="s">
        <v>1457</v>
      </c>
      <c r="B104" s="34" t="s">
        <v>217</v>
      </c>
      <c r="C104" s="46" t="s">
        <v>1743</v>
      </c>
      <c r="D104" s="43" t="str">
        <f t="shared" si="11"/>
        <v>N/A</v>
      </c>
      <c r="E104" s="46" t="s">
        <v>1743</v>
      </c>
      <c r="F104" s="43" t="str">
        <f t="shared" si="12"/>
        <v>N/A</v>
      </c>
      <c r="G104" s="46" t="s">
        <v>1743</v>
      </c>
      <c r="H104" s="43" t="str">
        <f t="shared" si="13"/>
        <v>N/A</v>
      </c>
      <c r="I104" s="12" t="s">
        <v>1743</v>
      </c>
      <c r="J104" s="12" t="s">
        <v>1743</v>
      </c>
      <c r="K104" s="44" t="s">
        <v>732</v>
      </c>
      <c r="L104" s="9" t="str">
        <f t="shared" si="14"/>
        <v>N/A</v>
      </c>
    </row>
    <row r="105" spans="1:12" ht="25.5" x14ac:dyDescent="0.2">
      <c r="A105" s="45" t="s">
        <v>631</v>
      </c>
      <c r="B105" s="34" t="s">
        <v>217</v>
      </c>
      <c r="C105" s="46">
        <v>3532770</v>
      </c>
      <c r="D105" s="43" t="str">
        <f t="shared" si="11"/>
        <v>N/A</v>
      </c>
      <c r="E105" s="46">
        <v>3469400</v>
      </c>
      <c r="F105" s="43" t="str">
        <f t="shared" si="12"/>
        <v>N/A</v>
      </c>
      <c r="G105" s="46">
        <v>3496615</v>
      </c>
      <c r="H105" s="43" t="str">
        <f t="shared" si="13"/>
        <v>N/A</v>
      </c>
      <c r="I105" s="12">
        <v>-1.79</v>
      </c>
      <c r="J105" s="12">
        <v>0.78439999999999999</v>
      </c>
      <c r="K105" s="44" t="s">
        <v>732</v>
      </c>
      <c r="L105" s="9" t="str">
        <f t="shared" si="14"/>
        <v>Yes</v>
      </c>
    </row>
    <row r="106" spans="1:12" x14ac:dyDescent="0.2">
      <c r="A106" s="45" t="s">
        <v>632</v>
      </c>
      <c r="B106" s="34" t="s">
        <v>217</v>
      </c>
      <c r="C106" s="35">
        <v>240</v>
      </c>
      <c r="D106" s="43" t="str">
        <f t="shared" si="11"/>
        <v>N/A</v>
      </c>
      <c r="E106" s="35">
        <v>245</v>
      </c>
      <c r="F106" s="43" t="str">
        <f t="shared" si="12"/>
        <v>N/A</v>
      </c>
      <c r="G106" s="35">
        <v>251</v>
      </c>
      <c r="H106" s="43" t="str">
        <f t="shared" si="13"/>
        <v>N/A</v>
      </c>
      <c r="I106" s="12">
        <v>2.0830000000000002</v>
      </c>
      <c r="J106" s="12">
        <v>2.4489999999999998</v>
      </c>
      <c r="K106" s="44" t="s">
        <v>732</v>
      </c>
      <c r="L106" s="9" t="str">
        <f t="shared" si="14"/>
        <v>Yes</v>
      </c>
    </row>
    <row r="107" spans="1:12" ht="25.5" x14ac:dyDescent="0.2">
      <c r="A107" s="45" t="s">
        <v>1458</v>
      </c>
      <c r="B107" s="34" t="s">
        <v>217</v>
      </c>
      <c r="C107" s="46">
        <v>14719.875</v>
      </c>
      <c r="D107" s="43" t="str">
        <f t="shared" si="11"/>
        <v>N/A</v>
      </c>
      <c r="E107" s="46">
        <v>14160.816327</v>
      </c>
      <c r="F107" s="43" t="str">
        <f t="shared" si="12"/>
        <v>N/A</v>
      </c>
      <c r="G107" s="46">
        <v>13930.737052</v>
      </c>
      <c r="H107" s="43" t="str">
        <f t="shared" si="13"/>
        <v>N/A</v>
      </c>
      <c r="I107" s="12">
        <v>-3.8</v>
      </c>
      <c r="J107" s="12">
        <v>-1.62</v>
      </c>
      <c r="K107" s="44" t="s">
        <v>732</v>
      </c>
      <c r="L107" s="9" t="str">
        <f t="shared" si="14"/>
        <v>Yes</v>
      </c>
    </row>
    <row r="108" spans="1:12" ht="25.5" x14ac:dyDescent="0.2">
      <c r="A108" s="45" t="s">
        <v>633</v>
      </c>
      <c r="B108" s="34" t="s">
        <v>217</v>
      </c>
      <c r="C108" s="46">
        <v>138172</v>
      </c>
      <c r="D108" s="43" t="str">
        <f t="shared" si="11"/>
        <v>N/A</v>
      </c>
      <c r="E108" s="46">
        <v>233673</v>
      </c>
      <c r="F108" s="43" t="str">
        <f t="shared" si="12"/>
        <v>N/A</v>
      </c>
      <c r="G108" s="46">
        <v>602742</v>
      </c>
      <c r="H108" s="43" t="str">
        <f t="shared" si="13"/>
        <v>N/A</v>
      </c>
      <c r="I108" s="12">
        <v>69.12</v>
      </c>
      <c r="J108" s="12">
        <v>157.9</v>
      </c>
      <c r="K108" s="44" t="s">
        <v>732</v>
      </c>
      <c r="L108" s="9" t="str">
        <f t="shared" si="14"/>
        <v>No</v>
      </c>
    </row>
    <row r="109" spans="1:12" x14ac:dyDescent="0.2">
      <c r="A109" s="45" t="s">
        <v>634</v>
      </c>
      <c r="B109" s="34" t="s">
        <v>217</v>
      </c>
      <c r="C109" s="35">
        <v>336</v>
      </c>
      <c r="D109" s="43" t="str">
        <f t="shared" si="11"/>
        <v>N/A</v>
      </c>
      <c r="E109" s="35">
        <v>467</v>
      </c>
      <c r="F109" s="43" t="str">
        <f t="shared" si="12"/>
        <v>N/A</v>
      </c>
      <c r="G109" s="35">
        <v>1453</v>
      </c>
      <c r="H109" s="43" t="str">
        <f t="shared" si="13"/>
        <v>N/A</v>
      </c>
      <c r="I109" s="12">
        <v>38.99</v>
      </c>
      <c r="J109" s="12">
        <v>211.1</v>
      </c>
      <c r="K109" s="44" t="s">
        <v>732</v>
      </c>
      <c r="L109" s="9" t="str">
        <f t="shared" si="14"/>
        <v>No</v>
      </c>
    </row>
    <row r="110" spans="1:12" ht="25.5" x14ac:dyDescent="0.2">
      <c r="A110" s="45" t="s">
        <v>1459</v>
      </c>
      <c r="B110" s="34" t="s">
        <v>217</v>
      </c>
      <c r="C110" s="46">
        <v>411.22619048000001</v>
      </c>
      <c r="D110" s="43" t="str">
        <f t="shared" si="11"/>
        <v>N/A</v>
      </c>
      <c r="E110" s="46">
        <v>500.37044967999998</v>
      </c>
      <c r="F110" s="43" t="str">
        <f t="shared" si="12"/>
        <v>N/A</v>
      </c>
      <c r="G110" s="46">
        <v>414.82587748999998</v>
      </c>
      <c r="H110" s="43" t="str">
        <f t="shared" si="13"/>
        <v>N/A</v>
      </c>
      <c r="I110" s="12">
        <v>21.68</v>
      </c>
      <c r="J110" s="12">
        <v>-17.100000000000001</v>
      </c>
      <c r="K110" s="44" t="s">
        <v>732</v>
      </c>
      <c r="L110" s="9" t="str">
        <f t="shared" si="14"/>
        <v>Yes</v>
      </c>
    </row>
    <row r="111" spans="1:12" ht="25.5" x14ac:dyDescent="0.2">
      <c r="A111" s="45" t="s">
        <v>635</v>
      </c>
      <c r="B111" s="34" t="s">
        <v>217</v>
      </c>
      <c r="C111" s="46">
        <v>12178964</v>
      </c>
      <c r="D111" s="43" t="str">
        <f t="shared" si="11"/>
        <v>N/A</v>
      </c>
      <c r="E111" s="46">
        <v>15465212</v>
      </c>
      <c r="F111" s="43" t="str">
        <f t="shared" si="12"/>
        <v>N/A</v>
      </c>
      <c r="G111" s="46">
        <v>12957398</v>
      </c>
      <c r="H111" s="43" t="str">
        <f t="shared" si="13"/>
        <v>N/A</v>
      </c>
      <c r="I111" s="12">
        <v>26.98</v>
      </c>
      <c r="J111" s="12">
        <v>-16.2</v>
      </c>
      <c r="K111" s="44" t="s">
        <v>732</v>
      </c>
      <c r="L111" s="9" t="str">
        <f t="shared" si="14"/>
        <v>Yes</v>
      </c>
    </row>
    <row r="112" spans="1:12" x14ac:dyDescent="0.2">
      <c r="A112" s="45" t="s">
        <v>636</v>
      </c>
      <c r="B112" s="34" t="s">
        <v>217</v>
      </c>
      <c r="C112" s="35">
        <v>550</v>
      </c>
      <c r="D112" s="43" t="str">
        <f t="shared" si="11"/>
        <v>N/A</v>
      </c>
      <c r="E112" s="35">
        <v>608</v>
      </c>
      <c r="F112" s="43" t="str">
        <f t="shared" si="12"/>
        <v>N/A</v>
      </c>
      <c r="G112" s="35">
        <v>540</v>
      </c>
      <c r="H112" s="43" t="str">
        <f t="shared" si="13"/>
        <v>N/A</v>
      </c>
      <c r="I112" s="12">
        <v>10.55</v>
      </c>
      <c r="J112" s="12">
        <v>-11.2</v>
      </c>
      <c r="K112" s="44" t="s">
        <v>732</v>
      </c>
      <c r="L112" s="9" t="str">
        <f t="shared" si="14"/>
        <v>Yes</v>
      </c>
    </row>
    <row r="113" spans="1:12" x14ac:dyDescent="0.2">
      <c r="A113" s="45" t="s">
        <v>1460</v>
      </c>
      <c r="B113" s="34" t="s">
        <v>217</v>
      </c>
      <c r="C113" s="46">
        <v>22143.570908999998</v>
      </c>
      <c r="D113" s="43" t="str">
        <f t="shared" si="11"/>
        <v>N/A</v>
      </c>
      <c r="E113" s="46">
        <v>25436.203947000002</v>
      </c>
      <c r="F113" s="43" t="str">
        <f t="shared" si="12"/>
        <v>N/A</v>
      </c>
      <c r="G113" s="46">
        <v>23995.181481</v>
      </c>
      <c r="H113" s="43" t="str">
        <f t="shared" si="13"/>
        <v>N/A</v>
      </c>
      <c r="I113" s="12">
        <v>14.87</v>
      </c>
      <c r="J113" s="12">
        <v>-5.67</v>
      </c>
      <c r="K113" s="44" t="s">
        <v>732</v>
      </c>
      <c r="L113" s="9" t="str">
        <f t="shared" si="14"/>
        <v>Yes</v>
      </c>
    </row>
    <row r="114" spans="1:12" ht="25.5" x14ac:dyDescent="0.2">
      <c r="A114" s="45" t="s">
        <v>637</v>
      </c>
      <c r="B114" s="34" t="s">
        <v>217</v>
      </c>
      <c r="C114" s="46">
        <v>170</v>
      </c>
      <c r="D114" s="43" t="str">
        <f t="shared" si="11"/>
        <v>N/A</v>
      </c>
      <c r="E114" s="46">
        <v>1467</v>
      </c>
      <c r="F114" s="43" t="str">
        <f t="shared" si="12"/>
        <v>N/A</v>
      </c>
      <c r="G114" s="46">
        <v>11124</v>
      </c>
      <c r="H114" s="43" t="str">
        <f t="shared" si="13"/>
        <v>N/A</v>
      </c>
      <c r="I114" s="12">
        <v>762.9</v>
      </c>
      <c r="J114" s="12">
        <v>658.3</v>
      </c>
      <c r="K114" s="44" t="s">
        <v>732</v>
      </c>
      <c r="L114" s="9" t="str">
        <f>IF(J114="Div by 0", "N/A", IF(OR(J114="N/A",K114="N/A"),"N/A", IF(J114&gt;VALUE(MID(K114,1,2)), "No", IF(J114&lt;-1*VALUE(MID(K114,1,2)), "No", "Yes"))))</f>
        <v>No</v>
      </c>
    </row>
    <row r="115" spans="1:12" x14ac:dyDescent="0.2">
      <c r="A115" s="45" t="s">
        <v>638</v>
      </c>
      <c r="B115" s="34" t="s">
        <v>217</v>
      </c>
      <c r="C115" s="35">
        <v>11</v>
      </c>
      <c r="D115" s="43" t="str">
        <f t="shared" si="11"/>
        <v>N/A</v>
      </c>
      <c r="E115" s="35">
        <v>33</v>
      </c>
      <c r="F115" s="43" t="str">
        <f t="shared" si="12"/>
        <v>N/A</v>
      </c>
      <c r="G115" s="35">
        <v>211</v>
      </c>
      <c r="H115" s="43" t="str">
        <f t="shared" si="13"/>
        <v>N/A</v>
      </c>
      <c r="I115" s="12">
        <v>560</v>
      </c>
      <c r="J115" s="12">
        <v>539.4</v>
      </c>
      <c r="K115" s="44" t="s">
        <v>732</v>
      </c>
      <c r="L115" s="9" t="str">
        <f t="shared" ref="L115:L119" si="15">IF(J115="Div by 0", "N/A", IF(OR(J115="N/A",K115="N/A"),"N/A", IF(J115&gt;VALUE(MID(K115,1,2)), "No", IF(J115&lt;-1*VALUE(MID(K115,1,2)), "No", "Yes"))))</f>
        <v>No</v>
      </c>
    </row>
    <row r="116" spans="1:12" ht="25.5" x14ac:dyDescent="0.2">
      <c r="A116" s="45" t="s">
        <v>1461</v>
      </c>
      <c r="B116" s="34" t="s">
        <v>217</v>
      </c>
      <c r="C116" s="46">
        <v>34</v>
      </c>
      <c r="D116" s="43" t="str">
        <f t="shared" si="11"/>
        <v>N/A</v>
      </c>
      <c r="E116" s="46">
        <v>44.454545455000002</v>
      </c>
      <c r="F116" s="43" t="str">
        <f t="shared" si="12"/>
        <v>N/A</v>
      </c>
      <c r="G116" s="46">
        <v>52.720379147000003</v>
      </c>
      <c r="H116" s="43" t="str">
        <f t="shared" si="13"/>
        <v>N/A</v>
      </c>
      <c r="I116" s="12">
        <v>30.75</v>
      </c>
      <c r="J116" s="12">
        <v>18.59</v>
      </c>
      <c r="K116" s="44" t="s">
        <v>732</v>
      </c>
      <c r="L116" s="9" t="str">
        <f t="shared" si="15"/>
        <v>Yes</v>
      </c>
    </row>
    <row r="117" spans="1:12" ht="25.5" x14ac:dyDescent="0.2">
      <c r="A117" s="45" t="s">
        <v>639</v>
      </c>
      <c r="B117" s="34" t="s">
        <v>217</v>
      </c>
      <c r="C117" s="46">
        <v>1441989</v>
      </c>
      <c r="D117" s="43" t="str">
        <f t="shared" si="11"/>
        <v>N/A</v>
      </c>
      <c r="E117" s="46">
        <v>1389725</v>
      </c>
      <c r="F117" s="43" t="str">
        <f t="shared" si="12"/>
        <v>N/A</v>
      </c>
      <c r="G117" s="46">
        <v>1279299</v>
      </c>
      <c r="H117" s="43" t="str">
        <f t="shared" si="13"/>
        <v>N/A</v>
      </c>
      <c r="I117" s="12">
        <v>-3.62</v>
      </c>
      <c r="J117" s="12">
        <v>-7.95</v>
      </c>
      <c r="K117" s="44" t="s">
        <v>732</v>
      </c>
      <c r="L117" s="9" t="str">
        <f t="shared" si="15"/>
        <v>Yes</v>
      </c>
    </row>
    <row r="118" spans="1:12" x14ac:dyDescent="0.2">
      <c r="A118" s="45" t="s">
        <v>640</v>
      </c>
      <c r="B118" s="34" t="s">
        <v>217</v>
      </c>
      <c r="C118" s="35">
        <v>12</v>
      </c>
      <c r="D118" s="43" t="str">
        <f t="shared" si="11"/>
        <v>N/A</v>
      </c>
      <c r="E118" s="35">
        <v>13</v>
      </c>
      <c r="F118" s="43" t="str">
        <f t="shared" si="12"/>
        <v>N/A</v>
      </c>
      <c r="G118" s="35">
        <v>14</v>
      </c>
      <c r="H118" s="43" t="str">
        <f t="shared" si="13"/>
        <v>N/A</v>
      </c>
      <c r="I118" s="12">
        <v>8.3330000000000002</v>
      </c>
      <c r="J118" s="12">
        <v>7.6920000000000002</v>
      </c>
      <c r="K118" s="44" t="s">
        <v>732</v>
      </c>
      <c r="L118" s="9" t="str">
        <f t="shared" si="15"/>
        <v>Yes</v>
      </c>
    </row>
    <row r="119" spans="1:12" ht="25.5" x14ac:dyDescent="0.2">
      <c r="A119" s="45" t="s">
        <v>1462</v>
      </c>
      <c r="B119" s="34" t="s">
        <v>217</v>
      </c>
      <c r="C119" s="46">
        <v>120165.75</v>
      </c>
      <c r="D119" s="43" t="str">
        <f t="shared" si="11"/>
        <v>N/A</v>
      </c>
      <c r="E119" s="46">
        <v>106901.92307999999</v>
      </c>
      <c r="F119" s="43" t="str">
        <f t="shared" si="12"/>
        <v>N/A</v>
      </c>
      <c r="G119" s="46">
        <v>91378.5</v>
      </c>
      <c r="H119" s="43" t="str">
        <f t="shared" si="13"/>
        <v>N/A</v>
      </c>
      <c r="I119" s="12">
        <v>-11</v>
      </c>
      <c r="J119" s="12">
        <v>-14.5</v>
      </c>
      <c r="K119" s="44" t="s">
        <v>732</v>
      </c>
      <c r="L119" s="9" t="str">
        <f t="shared" si="15"/>
        <v>Yes</v>
      </c>
    </row>
    <row r="120" spans="1:12" ht="25.5" x14ac:dyDescent="0.2">
      <c r="A120" s="45" t="s">
        <v>641</v>
      </c>
      <c r="B120" s="34" t="s">
        <v>217</v>
      </c>
      <c r="C120" s="46">
        <v>1016347</v>
      </c>
      <c r="D120" s="43" t="str">
        <f t="shared" si="11"/>
        <v>N/A</v>
      </c>
      <c r="E120" s="46">
        <v>971845</v>
      </c>
      <c r="F120" s="43" t="str">
        <f t="shared" si="12"/>
        <v>N/A</v>
      </c>
      <c r="G120" s="46">
        <v>1020135</v>
      </c>
      <c r="H120" s="43" t="str">
        <f t="shared" si="13"/>
        <v>N/A</v>
      </c>
      <c r="I120" s="12">
        <v>-4.38</v>
      </c>
      <c r="J120" s="12">
        <v>4.9690000000000003</v>
      </c>
      <c r="K120" s="44" t="s">
        <v>732</v>
      </c>
      <c r="L120" s="9" t="str">
        <f t="shared" ref="L120:L131" si="16">IF(J120="Div by 0", "N/A", IF(K120="N/A","N/A", IF(J120&gt;VALUE(MID(K120,1,2)), "No", IF(J120&lt;-1*VALUE(MID(K120,1,2)), "No", "Yes"))))</f>
        <v>Yes</v>
      </c>
    </row>
    <row r="121" spans="1:12" ht="25.5" x14ac:dyDescent="0.2">
      <c r="A121" s="45" t="s">
        <v>642</v>
      </c>
      <c r="B121" s="34" t="s">
        <v>217</v>
      </c>
      <c r="C121" s="35">
        <v>1340</v>
      </c>
      <c r="D121" s="43" t="str">
        <f t="shared" si="11"/>
        <v>N/A</v>
      </c>
      <c r="E121" s="35">
        <v>1414</v>
      </c>
      <c r="F121" s="43" t="str">
        <f t="shared" si="12"/>
        <v>N/A</v>
      </c>
      <c r="G121" s="35">
        <v>1490</v>
      </c>
      <c r="H121" s="43" t="str">
        <f t="shared" si="13"/>
        <v>N/A</v>
      </c>
      <c r="I121" s="12">
        <v>5.5220000000000002</v>
      </c>
      <c r="J121" s="12">
        <v>5.375</v>
      </c>
      <c r="K121" s="44" t="s">
        <v>732</v>
      </c>
      <c r="L121" s="9" t="str">
        <f t="shared" si="16"/>
        <v>Yes</v>
      </c>
    </row>
    <row r="122" spans="1:12" ht="25.5" x14ac:dyDescent="0.2">
      <c r="A122" s="45" t="s">
        <v>1463</v>
      </c>
      <c r="B122" s="34" t="s">
        <v>217</v>
      </c>
      <c r="C122" s="46">
        <v>758.46791044999998</v>
      </c>
      <c r="D122" s="43" t="str">
        <f t="shared" si="11"/>
        <v>N/A</v>
      </c>
      <c r="E122" s="46">
        <v>687.3019802</v>
      </c>
      <c r="F122" s="43" t="str">
        <f t="shared" si="12"/>
        <v>N/A</v>
      </c>
      <c r="G122" s="46">
        <v>684.65436241999998</v>
      </c>
      <c r="H122" s="43" t="str">
        <f t="shared" si="13"/>
        <v>N/A</v>
      </c>
      <c r="I122" s="12">
        <v>-9.3800000000000008</v>
      </c>
      <c r="J122" s="12">
        <v>-0.38500000000000001</v>
      </c>
      <c r="K122" s="44" t="s">
        <v>732</v>
      </c>
      <c r="L122" s="9" t="str">
        <f t="shared" si="16"/>
        <v>Yes</v>
      </c>
    </row>
    <row r="123" spans="1:12" ht="25.5" x14ac:dyDescent="0.2">
      <c r="A123" s="45" t="s">
        <v>643</v>
      </c>
      <c r="B123" s="34" t="s">
        <v>217</v>
      </c>
      <c r="C123" s="46">
        <v>15350924</v>
      </c>
      <c r="D123" s="43" t="str">
        <f t="shared" ref="D123:D131" si="17">IF($B123="N/A","N/A",IF(C123&gt;10,"No",IF(C123&lt;-10,"No","Yes")))</f>
        <v>N/A</v>
      </c>
      <c r="E123" s="46">
        <v>15218715</v>
      </c>
      <c r="F123" s="43" t="str">
        <f t="shared" ref="F123:F131" si="18">IF($B123="N/A","N/A",IF(E123&gt;10,"No",IF(E123&lt;-10,"No","Yes")))</f>
        <v>N/A</v>
      </c>
      <c r="G123" s="46">
        <v>13322285</v>
      </c>
      <c r="H123" s="43" t="str">
        <f t="shared" ref="H123:H131" si="19">IF($B123="N/A","N/A",IF(G123&gt;10,"No",IF(G123&lt;-10,"No","Yes")))</f>
        <v>N/A</v>
      </c>
      <c r="I123" s="12">
        <v>-0.86099999999999999</v>
      </c>
      <c r="J123" s="12">
        <v>-12.5</v>
      </c>
      <c r="K123" s="44" t="s">
        <v>732</v>
      </c>
      <c r="L123" s="9" t="str">
        <f t="shared" si="16"/>
        <v>Yes</v>
      </c>
    </row>
    <row r="124" spans="1:12" x14ac:dyDescent="0.2">
      <c r="A124" s="45" t="s">
        <v>644</v>
      </c>
      <c r="B124" s="34" t="s">
        <v>217</v>
      </c>
      <c r="C124" s="35">
        <v>208</v>
      </c>
      <c r="D124" s="43" t="str">
        <f t="shared" si="17"/>
        <v>N/A</v>
      </c>
      <c r="E124" s="35">
        <v>221</v>
      </c>
      <c r="F124" s="43" t="str">
        <f t="shared" si="18"/>
        <v>N/A</v>
      </c>
      <c r="G124" s="35">
        <v>211</v>
      </c>
      <c r="H124" s="43" t="str">
        <f t="shared" si="19"/>
        <v>N/A</v>
      </c>
      <c r="I124" s="12">
        <v>6.25</v>
      </c>
      <c r="J124" s="12">
        <v>-4.5199999999999996</v>
      </c>
      <c r="K124" s="44" t="s">
        <v>732</v>
      </c>
      <c r="L124" s="9" t="str">
        <f t="shared" si="16"/>
        <v>Yes</v>
      </c>
    </row>
    <row r="125" spans="1:12" ht="25.5" x14ac:dyDescent="0.2">
      <c r="A125" s="45" t="s">
        <v>1464</v>
      </c>
      <c r="B125" s="34" t="s">
        <v>217</v>
      </c>
      <c r="C125" s="46">
        <v>73802.519230999998</v>
      </c>
      <c r="D125" s="43" t="str">
        <f t="shared" si="17"/>
        <v>N/A</v>
      </c>
      <c r="E125" s="46">
        <v>68862.963801000005</v>
      </c>
      <c r="F125" s="43" t="str">
        <f t="shared" si="18"/>
        <v>N/A</v>
      </c>
      <c r="G125" s="46">
        <v>63138.791469000003</v>
      </c>
      <c r="H125" s="43" t="str">
        <f t="shared" si="19"/>
        <v>N/A</v>
      </c>
      <c r="I125" s="12">
        <v>-6.69</v>
      </c>
      <c r="J125" s="12">
        <v>-8.31</v>
      </c>
      <c r="K125" s="44" t="s">
        <v>732</v>
      </c>
      <c r="L125" s="9" t="str">
        <f t="shared" si="16"/>
        <v>Yes</v>
      </c>
    </row>
    <row r="126" spans="1:12" ht="25.5" x14ac:dyDescent="0.2">
      <c r="A126" s="45" t="s">
        <v>645</v>
      </c>
      <c r="B126" s="34" t="s">
        <v>217</v>
      </c>
      <c r="C126" s="46">
        <v>6950442</v>
      </c>
      <c r="D126" s="43" t="str">
        <f t="shared" si="17"/>
        <v>N/A</v>
      </c>
      <c r="E126" s="46">
        <v>7637031</v>
      </c>
      <c r="F126" s="43" t="str">
        <f t="shared" si="18"/>
        <v>N/A</v>
      </c>
      <c r="G126" s="46">
        <v>7567380</v>
      </c>
      <c r="H126" s="43" t="str">
        <f t="shared" si="19"/>
        <v>N/A</v>
      </c>
      <c r="I126" s="12">
        <v>9.8780000000000001</v>
      </c>
      <c r="J126" s="12">
        <v>-0.91200000000000003</v>
      </c>
      <c r="K126" s="44" t="s">
        <v>732</v>
      </c>
      <c r="L126" s="9" t="str">
        <f t="shared" si="16"/>
        <v>Yes</v>
      </c>
    </row>
    <row r="127" spans="1:12" x14ac:dyDescent="0.2">
      <c r="A127" s="45" t="s">
        <v>646</v>
      </c>
      <c r="B127" s="34" t="s">
        <v>217</v>
      </c>
      <c r="C127" s="35">
        <v>719</v>
      </c>
      <c r="D127" s="43" t="str">
        <f t="shared" si="17"/>
        <v>N/A</v>
      </c>
      <c r="E127" s="35">
        <v>727</v>
      </c>
      <c r="F127" s="43" t="str">
        <f t="shared" si="18"/>
        <v>N/A</v>
      </c>
      <c r="G127" s="35">
        <v>652</v>
      </c>
      <c r="H127" s="43" t="str">
        <f t="shared" si="19"/>
        <v>N/A</v>
      </c>
      <c r="I127" s="12">
        <v>1.113</v>
      </c>
      <c r="J127" s="12">
        <v>-10.3</v>
      </c>
      <c r="K127" s="44" t="s">
        <v>732</v>
      </c>
      <c r="L127" s="9" t="str">
        <f t="shared" si="16"/>
        <v>Yes</v>
      </c>
    </row>
    <row r="128" spans="1:12" ht="25.5" x14ac:dyDescent="0.2">
      <c r="A128" s="45" t="s">
        <v>1465</v>
      </c>
      <c r="B128" s="34" t="s">
        <v>217</v>
      </c>
      <c r="C128" s="46">
        <v>9666.8178024999997</v>
      </c>
      <c r="D128" s="43" t="str">
        <f t="shared" si="17"/>
        <v>N/A</v>
      </c>
      <c r="E128" s="46">
        <v>10504.856946</v>
      </c>
      <c r="F128" s="43" t="str">
        <f t="shared" si="18"/>
        <v>N/A</v>
      </c>
      <c r="G128" s="46">
        <v>11606.411043</v>
      </c>
      <c r="H128" s="43" t="str">
        <f t="shared" si="19"/>
        <v>N/A</v>
      </c>
      <c r="I128" s="12">
        <v>8.6690000000000005</v>
      </c>
      <c r="J128" s="12">
        <v>10.49</v>
      </c>
      <c r="K128" s="44" t="s">
        <v>732</v>
      </c>
      <c r="L128" s="9" t="str">
        <f t="shared" si="16"/>
        <v>Yes</v>
      </c>
    </row>
    <row r="129" spans="1:12" ht="25.5" x14ac:dyDescent="0.2">
      <c r="A129" s="45" t="s">
        <v>647</v>
      </c>
      <c r="B129" s="34" t="s">
        <v>217</v>
      </c>
      <c r="C129" s="46">
        <v>2049324</v>
      </c>
      <c r="D129" s="43" t="str">
        <f t="shared" si="17"/>
        <v>N/A</v>
      </c>
      <c r="E129" s="46">
        <v>8310538</v>
      </c>
      <c r="F129" s="43" t="str">
        <f t="shared" si="18"/>
        <v>N/A</v>
      </c>
      <c r="G129" s="46">
        <v>7645754</v>
      </c>
      <c r="H129" s="43" t="str">
        <f t="shared" si="19"/>
        <v>N/A</v>
      </c>
      <c r="I129" s="12">
        <v>305.5</v>
      </c>
      <c r="J129" s="12">
        <v>-8</v>
      </c>
      <c r="K129" s="44" t="s">
        <v>732</v>
      </c>
      <c r="L129" s="9" t="str">
        <f t="shared" si="16"/>
        <v>Yes</v>
      </c>
    </row>
    <row r="130" spans="1:12" x14ac:dyDescent="0.2">
      <c r="A130" s="45" t="s">
        <v>648</v>
      </c>
      <c r="B130" s="34" t="s">
        <v>217</v>
      </c>
      <c r="C130" s="35">
        <v>220</v>
      </c>
      <c r="D130" s="43" t="str">
        <f t="shared" si="17"/>
        <v>N/A</v>
      </c>
      <c r="E130" s="35">
        <v>365</v>
      </c>
      <c r="F130" s="43" t="str">
        <f t="shared" si="18"/>
        <v>N/A</v>
      </c>
      <c r="G130" s="35">
        <v>486</v>
      </c>
      <c r="H130" s="43" t="str">
        <f t="shared" si="19"/>
        <v>N/A</v>
      </c>
      <c r="I130" s="12">
        <v>65.91</v>
      </c>
      <c r="J130" s="12">
        <v>33.15</v>
      </c>
      <c r="K130" s="44" t="s">
        <v>732</v>
      </c>
      <c r="L130" s="9" t="str">
        <f t="shared" si="16"/>
        <v>No</v>
      </c>
    </row>
    <row r="131" spans="1:12" ht="25.5" x14ac:dyDescent="0.2">
      <c r="A131" s="45" t="s">
        <v>1466</v>
      </c>
      <c r="B131" s="34" t="s">
        <v>217</v>
      </c>
      <c r="C131" s="46">
        <v>9315.1090908999995</v>
      </c>
      <c r="D131" s="43" t="str">
        <f t="shared" si="17"/>
        <v>N/A</v>
      </c>
      <c r="E131" s="46">
        <v>22768.597259999999</v>
      </c>
      <c r="F131" s="43" t="str">
        <f t="shared" si="18"/>
        <v>N/A</v>
      </c>
      <c r="G131" s="46">
        <v>15732.004115</v>
      </c>
      <c r="H131" s="43" t="str">
        <f t="shared" si="19"/>
        <v>N/A</v>
      </c>
      <c r="I131" s="12">
        <v>144.4</v>
      </c>
      <c r="J131" s="12">
        <v>-30.9</v>
      </c>
      <c r="K131" s="44" t="s">
        <v>732</v>
      </c>
      <c r="L131" s="9" t="str">
        <f t="shared" si="16"/>
        <v>No</v>
      </c>
    </row>
    <row r="132" spans="1:12" x14ac:dyDescent="0.2">
      <c r="A132" s="45" t="s">
        <v>1467</v>
      </c>
      <c r="B132" s="34" t="s">
        <v>217</v>
      </c>
      <c r="C132" s="46">
        <v>514.73375451000004</v>
      </c>
      <c r="D132" s="43" t="str">
        <f t="shared" ref="D132:D143" si="20">IF($B132="N/A","N/A",IF(C132&gt;10,"No",IF(C132&lt;-10,"No","Yes")))</f>
        <v>N/A</v>
      </c>
      <c r="E132" s="46">
        <v>532.13979262999999</v>
      </c>
      <c r="F132" s="43" t="str">
        <f t="shared" ref="F132:F143" si="21">IF($B132="N/A","N/A",IF(E132&gt;10,"No",IF(E132&lt;-10,"No","Yes")))</f>
        <v>N/A</v>
      </c>
      <c r="G132" s="46">
        <v>492.72097866000001</v>
      </c>
      <c r="H132" s="43" t="str">
        <f t="shared" ref="H132:H143" si="22">IF($B132="N/A","N/A",IF(G132&gt;10,"No",IF(G132&lt;-10,"No","Yes")))</f>
        <v>N/A</v>
      </c>
      <c r="I132" s="12">
        <v>3.3820000000000001</v>
      </c>
      <c r="J132" s="12">
        <v>-7.41</v>
      </c>
      <c r="K132" s="44" t="s">
        <v>732</v>
      </c>
      <c r="L132" s="9" t="str">
        <f t="shared" ref="L132:L143" si="23">IF(J132="Div by 0", "N/A", IF(K132="N/A","N/A", IF(J132&gt;VALUE(MID(K132,1,2)), "No", IF(J132&lt;-1*VALUE(MID(K132,1,2)), "No", "Yes"))))</f>
        <v>Yes</v>
      </c>
    </row>
    <row r="133" spans="1:12" x14ac:dyDescent="0.2">
      <c r="A133" s="45" t="s">
        <v>1468</v>
      </c>
      <c r="B133" s="34" t="s">
        <v>217</v>
      </c>
      <c r="C133" s="46">
        <v>501.80254558000001</v>
      </c>
      <c r="D133" s="43" t="str">
        <f t="shared" si="20"/>
        <v>N/A</v>
      </c>
      <c r="E133" s="46">
        <v>495.57012811999999</v>
      </c>
      <c r="F133" s="43" t="str">
        <f t="shared" si="21"/>
        <v>N/A</v>
      </c>
      <c r="G133" s="46">
        <v>499.41922256999999</v>
      </c>
      <c r="H133" s="43" t="str">
        <f t="shared" si="22"/>
        <v>N/A</v>
      </c>
      <c r="I133" s="12">
        <v>-1.24</v>
      </c>
      <c r="J133" s="12">
        <v>0.77669999999999995</v>
      </c>
      <c r="K133" s="44" t="s">
        <v>732</v>
      </c>
      <c r="L133" s="9" t="str">
        <f t="shared" si="23"/>
        <v>Yes</v>
      </c>
    </row>
    <row r="134" spans="1:12" x14ac:dyDescent="0.2">
      <c r="A134" s="45" t="s">
        <v>1469</v>
      </c>
      <c r="B134" s="34" t="s">
        <v>217</v>
      </c>
      <c r="C134" s="46">
        <v>448.60091361999997</v>
      </c>
      <c r="D134" s="43" t="str">
        <f t="shared" si="20"/>
        <v>N/A</v>
      </c>
      <c r="E134" s="46">
        <v>564.22464219000005</v>
      </c>
      <c r="F134" s="43" t="str">
        <f t="shared" si="21"/>
        <v>N/A</v>
      </c>
      <c r="G134" s="46">
        <v>489.71184396000001</v>
      </c>
      <c r="H134" s="43" t="str">
        <f t="shared" si="22"/>
        <v>N/A</v>
      </c>
      <c r="I134" s="12">
        <v>25.77</v>
      </c>
      <c r="J134" s="12">
        <v>-13.2</v>
      </c>
      <c r="K134" s="44" t="s">
        <v>732</v>
      </c>
      <c r="L134" s="9" t="str">
        <f t="shared" si="23"/>
        <v>Yes</v>
      </c>
    </row>
    <row r="135" spans="1:12" x14ac:dyDescent="0.2">
      <c r="A135" s="45" t="s">
        <v>1470</v>
      </c>
      <c r="B135" s="34" t="s">
        <v>217</v>
      </c>
      <c r="C135" s="46">
        <v>16274.37861</v>
      </c>
      <c r="D135" s="43" t="str">
        <f t="shared" si="20"/>
        <v>N/A</v>
      </c>
      <c r="E135" s="46">
        <v>16259.349928</v>
      </c>
      <c r="F135" s="43" t="str">
        <f t="shared" si="21"/>
        <v>N/A</v>
      </c>
      <c r="G135" s="46">
        <v>16096.364567000001</v>
      </c>
      <c r="H135" s="43" t="str">
        <f t="shared" si="22"/>
        <v>N/A</v>
      </c>
      <c r="I135" s="12">
        <v>-9.1999999999999998E-2</v>
      </c>
      <c r="J135" s="12">
        <v>-1</v>
      </c>
      <c r="K135" s="44" t="s">
        <v>732</v>
      </c>
      <c r="L135" s="9" t="str">
        <f t="shared" si="23"/>
        <v>Yes</v>
      </c>
    </row>
    <row r="136" spans="1:12" x14ac:dyDescent="0.2">
      <c r="A136" s="45" t="s">
        <v>1471</v>
      </c>
      <c r="B136" s="34" t="s">
        <v>217</v>
      </c>
      <c r="C136" s="46">
        <v>24068.267113999998</v>
      </c>
      <c r="D136" s="43" t="str">
        <f t="shared" si="20"/>
        <v>N/A</v>
      </c>
      <c r="E136" s="46">
        <v>23852.131996</v>
      </c>
      <c r="F136" s="43" t="str">
        <f t="shared" si="21"/>
        <v>N/A</v>
      </c>
      <c r="G136" s="46">
        <v>23443.284894</v>
      </c>
      <c r="H136" s="43" t="str">
        <f t="shared" si="22"/>
        <v>N/A</v>
      </c>
      <c r="I136" s="12">
        <v>-0.89800000000000002</v>
      </c>
      <c r="J136" s="12">
        <v>-1.71</v>
      </c>
      <c r="K136" s="44" t="s">
        <v>732</v>
      </c>
      <c r="L136" s="9" t="str">
        <f t="shared" si="23"/>
        <v>Yes</v>
      </c>
    </row>
    <row r="137" spans="1:12" x14ac:dyDescent="0.2">
      <c r="A137" s="45" t="s">
        <v>1472</v>
      </c>
      <c r="B137" s="34" t="s">
        <v>217</v>
      </c>
      <c r="C137" s="46">
        <v>8383.5460963000005</v>
      </c>
      <c r="D137" s="43" t="str">
        <f t="shared" si="20"/>
        <v>N/A</v>
      </c>
      <c r="E137" s="46">
        <v>8376.8267993999998</v>
      </c>
      <c r="F137" s="43" t="str">
        <f t="shared" si="21"/>
        <v>N/A</v>
      </c>
      <c r="G137" s="46">
        <v>8563.0331791999997</v>
      </c>
      <c r="H137" s="43" t="str">
        <f t="shared" si="22"/>
        <v>N/A</v>
      </c>
      <c r="I137" s="12">
        <v>-0.08</v>
      </c>
      <c r="J137" s="12">
        <v>2.2229999999999999</v>
      </c>
      <c r="K137" s="44" t="s">
        <v>732</v>
      </c>
      <c r="L137" s="9" t="str">
        <f t="shared" si="23"/>
        <v>Yes</v>
      </c>
    </row>
    <row r="138" spans="1:12" x14ac:dyDescent="0.2">
      <c r="A138" s="45" t="s">
        <v>1473</v>
      </c>
      <c r="B138" s="34" t="s">
        <v>217</v>
      </c>
      <c r="C138" s="46">
        <v>144.7683213</v>
      </c>
      <c r="D138" s="43" t="str">
        <f t="shared" si="20"/>
        <v>N/A</v>
      </c>
      <c r="E138" s="46">
        <v>102.93555594999999</v>
      </c>
      <c r="F138" s="43" t="str">
        <f t="shared" si="21"/>
        <v>N/A</v>
      </c>
      <c r="G138" s="46">
        <v>115.40378275</v>
      </c>
      <c r="H138" s="43" t="str">
        <f t="shared" si="22"/>
        <v>N/A</v>
      </c>
      <c r="I138" s="12">
        <v>-28.9</v>
      </c>
      <c r="J138" s="12">
        <v>12.11</v>
      </c>
      <c r="K138" s="44" t="s">
        <v>732</v>
      </c>
      <c r="L138" s="9" t="str">
        <f t="shared" si="23"/>
        <v>Yes</v>
      </c>
    </row>
    <row r="139" spans="1:12" x14ac:dyDescent="0.2">
      <c r="A139" s="45" t="s">
        <v>1474</v>
      </c>
      <c r="B139" s="34" t="s">
        <v>217</v>
      </c>
      <c r="C139" s="46">
        <v>51.738562092000002</v>
      </c>
      <c r="D139" s="43" t="str">
        <f t="shared" si="20"/>
        <v>N/A</v>
      </c>
      <c r="E139" s="46">
        <v>52.026972352999998</v>
      </c>
      <c r="F139" s="43" t="str">
        <f t="shared" si="21"/>
        <v>N/A</v>
      </c>
      <c r="G139" s="46">
        <v>51.152534033000002</v>
      </c>
      <c r="H139" s="43" t="str">
        <f t="shared" si="22"/>
        <v>N/A</v>
      </c>
      <c r="I139" s="12">
        <v>0.55740000000000001</v>
      </c>
      <c r="J139" s="12">
        <v>-1.68</v>
      </c>
      <c r="K139" s="44" t="s">
        <v>732</v>
      </c>
      <c r="L139" s="9" t="str">
        <f t="shared" si="23"/>
        <v>Yes</v>
      </c>
    </row>
    <row r="140" spans="1:12" x14ac:dyDescent="0.2">
      <c r="A140" s="45" t="s">
        <v>1475</v>
      </c>
      <c r="B140" s="34" t="s">
        <v>217</v>
      </c>
      <c r="C140" s="46">
        <v>233.37998339000001</v>
      </c>
      <c r="D140" s="43" t="str">
        <f t="shared" si="20"/>
        <v>N/A</v>
      </c>
      <c r="E140" s="46">
        <v>145.87595934000001</v>
      </c>
      <c r="F140" s="43" t="str">
        <f t="shared" si="21"/>
        <v>N/A</v>
      </c>
      <c r="G140" s="46">
        <v>178.99778806</v>
      </c>
      <c r="H140" s="43" t="str">
        <f t="shared" si="22"/>
        <v>N/A</v>
      </c>
      <c r="I140" s="12">
        <v>-37.5</v>
      </c>
      <c r="J140" s="12">
        <v>22.71</v>
      </c>
      <c r="K140" s="44" t="s">
        <v>732</v>
      </c>
      <c r="L140" s="9" t="str">
        <f t="shared" si="23"/>
        <v>Yes</v>
      </c>
    </row>
    <row r="141" spans="1:12" x14ac:dyDescent="0.2">
      <c r="A141" s="45" t="s">
        <v>1476</v>
      </c>
      <c r="B141" s="34" t="s">
        <v>217</v>
      </c>
      <c r="C141" s="46">
        <v>10802.566697</v>
      </c>
      <c r="D141" s="43" t="str">
        <f t="shared" si="20"/>
        <v>N/A</v>
      </c>
      <c r="E141" s="46">
        <v>11499.237397000001</v>
      </c>
      <c r="F141" s="43" t="str">
        <f t="shared" si="21"/>
        <v>N/A</v>
      </c>
      <c r="G141" s="46">
        <v>10844.160593000001</v>
      </c>
      <c r="H141" s="43" t="str">
        <f t="shared" si="22"/>
        <v>N/A</v>
      </c>
      <c r="I141" s="12">
        <v>6.4489999999999998</v>
      </c>
      <c r="J141" s="12">
        <v>-5.7</v>
      </c>
      <c r="K141" s="44" t="s">
        <v>732</v>
      </c>
      <c r="L141" s="9" t="str">
        <f t="shared" si="23"/>
        <v>Yes</v>
      </c>
    </row>
    <row r="142" spans="1:12" x14ac:dyDescent="0.2">
      <c r="A142" s="45" t="s">
        <v>1477</v>
      </c>
      <c r="B142" s="34" t="s">
        <v>217</v>
      </c>
      <c r="C142" s="46">
        <v>6312.6721705999998</v>
      </c>
      <c r="D142" s="43" t="str">
        <f t="shared" si="20"/>
        <v>N/A</v>
      </c>
      <c r="E142" s="46">
        <v>7112.7221847999999</v>
      </c>
      <c r="F142" s="43" t="str">
        <f t="shared" si="21"/>
        <v>N/A</v>
      </c>
      <c r="G142" s="46">
        <v>6447.5261603999998</v>
      </c>
      <c r="H142" s="43" t="str">
        <f t="shared" si="22"/>
        <v>N/A</v>
      </c>
      <c r="I142" s="12">
        <v>12.67</v>
      </c>
      <c r="J142" s="12">
        <v>-9.35</v>
      </c>
      <c r="K142" s="44" t="s">
        <v>732</v>
      </c>
      <c r="L142" s="9" t="str">
        <f t="shared" si="23"/>
        <v>Yes</v>
      </c>
    </row>
    <row r="143" spans="1:12" x14ac:dyDescent="0.2">
      <c r="A143" s="45" t="s">
        <v>1478</v>
      </c>
      <c r="B143" s="34" t="s">
        <v>217</v>
      </c>
      <c r="C143" s="46">
        <v>17096.716361999999</v>
      </c>
      <c r="D143" s="43" t="str">
        <f t="shared" si="20"/>
        <v>N/A</v>
      </c>
      <c r="E143" s="46">
        <v>17802.955195999999</v>
      </c>
      <c r="F143" s="43" t="str">
        <f t="shared" si="21"/>
        <v>N/A</v>
      </c>
      <c r="G143" s="46">
        <v>17109.302433000001</v>
      </c>
      <c r="H143" s="43" t="str">
        <f t="shared" si="22"/>
        <v>N/A</v>
      </c>
      <c r="I143" s="12">
        <v>4.1310000000000002</v>
      </c>
      <c r="J143" s="12">
        <v>-3.9</v>
      </c>
      <c r="K143" s="44" t="s">
        <v>732</v>
      </c>
      <c r="L143" s="9" t="str">
        <f t="shared" si="23"/>
        <v>Yes</v>
      </c>
    </row>
    <row r="144" spans="1:12" x14ac:dyDescent="0.2">
      <c r="A144" s="45" t="s">
        <v>89</v>
      </c>
      <c r="B144" s="34" t="s">
        <v>217</v>
      </c>
      <c r="C144" s="8">
        <v>20.315884477000001</v>
      </c>
      <c r="D144" s="43" t="str">
        <f t="shared" ref="D144:D161" si="24">IF($B144="N/A","N/A",IF(C144&gt;10,"No",IF(C144&lt;-10,"No","Yes")))</f>
        <v>N/A</v>
      </c>
      <c r="E144" s="8">
        <v>19.949946370999999</v>
      </c>
      <c r="F144" s="43" t="str">
        <f t="shared" ref="F144:F161" si="25">IF($B144="N/A","N/A",IF(E144&gt;10,"No",IF(E144&lt;-10,"No","Yes")))</f>
        <v>N/A</v>
      </c>
      <c r="G144" s="8">
        <v>21.299670311</v>
      </c>
      <c r="H144" s="43" t="str">
        <f t="shared" ref="H144:H161" si="26">IF($B144="N/A","N/A",IF(G144&gt;10,"No",IF(G144&lt;-10,"No","Yes")))</f>
        <v>N/A</v>
      </c>
      <c r="I144" s="12">
        <v>-1.8</v>
      </c>
      <c r="J144" s="12">
        <v>6.766</v>
      </c>
      <c r="K144" s="44" t="s">
        <v>732</v>
      </c>
      <c r="L144" s="9" t="str">
        <f t="shared" ref="L144:L161" si="27">IF(J144="Div by 0", "N/A", IF(K144="N/A","N/A", IF(J144&gt;VALUE(MID(K144,1,2)), "No", IF(J144&lt;-1*VALUE(MID(K144,1,2)), "No", "Yes"))))</f>
        <v>Yes</v>
      </c>
    </row>
    <row r="145" spans="1:12" x14ac:dyDescent="0.2">
      <c r="A145" s="45" t="s">
        <v>477</v>
      </c>
      <c r="B145" s="34" t="s">
        <v>217</v>
      </c>
      <c r="C145" s="8">
        <v>21.568627451000001</v>
      </c>
      <c r="D145" s="43" t="str">
        <f t="shared" si="24"/>
        <v>N/A</v>
      </c>
      <c r="E145" s="8">
        <v>20.987862441000001</v>
      </c>
      <c r="F145" s="43" t="str">
        <f t="shared" si="25"/>
        <v>N/A</v>
      </c>
      <c r="G145" s="8">
        <v>22.748892898000001</v>
      </c>
      <c r="H145" s="43" t="str">
        <f t="shared" si="26"/>
        <v>N/A</v>
      </c>
      <c r="I145" s="12">
        <v>-2.69</v>
      </c>
      <c r="J145" s="12">
        <v>8.391</v>
      </c>
      <c r="K145" s="44" t="s">
        <v>732</v>
      </c>
      <c r="L145" s="9" t="str">
        <f t="shared" si="27"/>
        <v>Yes</v>
      </c>
    </row>
    <row r="146" spans="1:12" x14ac:dyDescent="0.2">
      <c r="A146" s="45" t="s">
        <v>478</v>
      </c>
      <c r="B146" s="34" t="s">
        <v>217</v>
      </c>
      <c r="C146" s="8">
        <v>18.936877075999998</v>
      </c>
      <c r="D146" s="43" t="str">
        <f t="shared" si="24"/>
        <v>N/A</v>
      </c>
      <c r="E146" s="8">
        <v>18.772038995999999</v>
      </c>
      <c r="F146" s="43" t="str">
        <f t="shared" si="25"/>
        <v>N/A</v>
      </c>
      <c r="G146" s="8">
        <v>19.907500503000001</v>
      </c>
      <c r="H146" s="43" t="str">
        <f t="shared" si="26"/>
        <v>N/A</v>
      </c>
      <c r="I146" s="12">
        <v>-0.87</v>
      </c>
      <c r="J146" s="12">
        <v>6.0490000000000004</v>
      </c>
      <c r="K146" s="44" t="s">
        <v>732</v>
      </c>
      <c r="L146" s="9" t="str">
        <f t="shared" si="27"/>
        <v>Yes</v>
      </c>
    </row>
    <row r="147" spans="1:12" x14ac:dyDescent="0.2">
      <c r="A147" s="45" t="s">
        <v>1479</v>
      </c>
      <c r="B147" s="34" t="s">
        <v>217</v>
      </c>
      <c r="C147" s="8">
        <v>30</v>
      </c>
      <c r="D147" s="43" t="str">
        <f t="shared" si="24"/>
        <v>N/A</v>
      </c>
      <c r="E147" s="8">
        <v>30.362888809000001</v>
      </c>
      <c r="F147" s="43" t="str">
        <f t="shared" si="25"/>
        <v>N/A</v>
      </c>
      <c r="G147" s="8">
        <v>30.64376193</v>
      </c>
      <c r="H147" s="43" t="str">
        <f t="shared" si="26"/>
        <v>N/A</v>
      </c>
      <c r="I147" s="12">
        <v>1.21</v>
      </c>
      <c r="J147" s="12">
        <v>0.92510000000000003</v>
      </c>
      <c r="K147" s="44" t="s">
        <v>732</v>
      </c>
      <c r="L147" s="9" t="str">
        <f t="shared" si="27"/>
        <v>Yes</v>
      </c>
    </row>
    <row r="148" spans="1:12" x14ac:dyDescent="0.2">
      <c r="A148" s="45" t="s">
        <v>1480</v>
      </c>
      <c r="B148" s="34" t="s">
        <v>217</v>
      </c>
      <c r="C148" s="8">
        <v>48.968008255999997</v>
      </c>
      <c r="D148" s="43" t="str">
        <f t="shared" si="24"/>
        <v>N/A</v>
      </c>
      <c r="E148" s="8">
        <v>48.735670937000002</v>
      </c>
      <c r="F148" s="43" t="str">
        <f t="shared" si="25"/>
        <v>N/A</v>
      </c>
      <c r="G148" s="8">
        <v>49.056913236</v>
      </c>
      <c r="H148" s="43" t="str">
        <f t="shared" si="26"/>
        <v>N/A</v>
      </c>
      <c r="I148" s="12">
        <v>-0.47399999999999998</v>
      </c>
      <c r="J148" s="12">
        <v>0.65920000000000001</v>
      </c>
      <c r="K148" s="44" t="s">
        <v>732</v>
      </c>
      <c r="L148" s="9" t="str">
        <f t="shared" si="27"/>
        <v>Yes</v>
      </c>
    </row>
    <row r="149" spans="1:12" x14ac:dyDescent="0.2">
      <c r="A149" s="45" t="s">
        <v>1481</v>
      </c>
      <c r="B149" s="34" t="s">
        <v>217</v>
      </c>
      <c r="C149" s="8">
        <v>9.8006644517999995</v>
      </c>
      <c r="D149" s="43" t="str">
        <f t="shared" si="24"/>
        <v>N/A</v>
      </c>
      <c r="E149" s="8">
        <v>10.412777432</v>
      </c>
      <c r="F149" s="43" t="str">
        <f t="shared" si="25"/>
        <v>N/A</v>
      </c>
      <c r="G149" s="8">
        <v>10.818419465</v>
      </c>
      <c r="H149" s="43" t="str">
        <f t="shared" si="26"/>
        <v>N/A</v>
      </c>
      <c r="I149" s="12">
        <v>6.2460000000000004</v>
      </c>
      <c r="J149" s="12">
        <v>3.8959999999999999</v>
      </c>
      <c r="K149" s="44" t="s">
        <v>732</v>
      </c>
      <c r="L149" s="9" t="str">
        <f t="shared" si="27"/>
        <v>Yes</v>
      </c>
    </row>
    <row r="150" spans="1:12" x14ac:dyDescent="0.2">
      <c r="A150" s="45" t="s">
        <v>90</v>
      </c>
      <c r="B150" s="34" t="s">
        <v>217</v>
      </c>
      <c r="C150" s="8">
        <v>43.682310469000001</v>
      </c>
      <c r="D150" s="43" t="str">
        <f t="shared" si="24"/>
        <v>N/A</v>
      </c>
      <c r="E150" s="8">
        <v>44.842688594999998</v>
      </c>
      <c r="F150" s="43" t="str">
        <f t="shared" si="25"/>
        <v>N/A</v>
      </c>
      <c r="G150" s="8">
        <v>47.449245185000002</v>
      </c>
      <c r="H150" s="43" t="str">
        <f t="shared" si="26"/>
        <v>N/A</v>
      </c>
      <c r="I150" s="12">
        <v>2.6560000000000001</v>
      </c>
      <c r="J150" s="12">
        <v>5.8129999999999997</v>
      </c>
      <c r="K150" s="44" t="s">
        <v>732</v>
      </c>
      <c r="L150" s="9" t="str">
        <f t="shared" si="27"/>
        <v>Yes</v>
      </c>
    </row>
    <row r="151" spans="1:12" x14ac:dyDescent="0.2">
      <c r="A151" s="45" t="s">
        <v>479</v>
      </c>
      <c r="B151" s="34" t="s">
        <v>217</v>
      </c>
      <c r="C151" s="8">
        <v>40.866873065</v>
      </c>
      <c r="D151" s="43" t="str">
        <f t="shared" si="24"/>
        <v>N/A</v>
      </c>
      <c r="E151" s="8">
        <v>41.638570465000001</v>
      </c>
      <c r="F151" s="43" t="str">
        <f t="shared" si="25"/>
        <v>N/A</v>
      </c>
      <c r="G151" s="8">
        <v>43.234377563000002</v>
      </c>
      <c r="H151" s="43" t="str">
        <f t="shared" si="26"/>
        <v>N/A</v>
      </c>
      <c r="I151" s="12">
        <v>1.8879999999999999</v>
      </c>
      <c r="J151" s="12">
        <v>3.8330000000000002</v>
      </c>
      <c r="K151" s="44" t="s">
        <v>732</v>
      </c>
      <c r="L151" s="9" t="str">
        <f t="shared" si="27"/>
        <v>Yes</v>
      </c>
    </row>
    <row r="152" spans="1:12" x14ac:dyDescent="0.2">
      <c r="A152" s="45" t="s">
        <v>480</v>
      </c>
      <c r="B152" s="34" t="s">
        <v>217</v>
      </c>
      <c r="C152" s="8">
        <v>47.259136212999998</v>
      </c>
      <c r="D152" s="43" t="str">
        <f t="shared" si="24"/>
        <v>N/A</v>
      </c>
      <c r="E152" s="8">
        <v>49.180667911</v>
      </c>
      <c r="F152" s="43" t="str">
        <f t="shared" si="25"/>
        <v>N/A</v>
      </c>
      <c r="G152" s="8">
        <v>52.604061934000001</v>
      </c>
      <c r="H152" s="43" t="str">
        <f t="shared" si="26"/>
        <v>N/A</v>
      </c>
      <c r="I152" s="12">
        <v>4.0659999999999998</v>
      </c>
      <c r="J152" s="12">
        <v>6.9610000000000003</v>
      </c>
      <c r="K152" s="44" t="s">
        <v>732</v>
      </c>
      <c r="L152" s="9" t="str">
        <f t="shared" si="27"/>
        <v>Yes</v>
      </c>
    </row>
    <row r="153" spans="1:12" x14ac:dyDescent="0.2">
      <c r="A153" s="45" t="s">
        <v>117</v>
      </c>
      <c r="B153" s="34" t="s">
        <v>217</v>
      </c>
      <c r="C153" s="8">
        <v>91.651624549000005</v>
      </c>
      <c r="D153" s="43" t="str">
        <f t="shared" si="24"/>
        <v>N/A</v>
      </c>
      <c r="E153" s="8">
        <v>90.239542366999999</v>
      </c>
      <c r="F153" s="43" t="str">
        <f t="shared" si="25"/>
        <v>N/A</v>
      </c>
      <c r="G153" s="8">
        <v>89.007461391999996</v>
      </c>
      <c r="H153" s="43" t="str">
        <f t="shared" si="26"/>
        <v>N/A</v>
      </c>
      <c r="I153" s="12">
        <v>-1.54</v>
      </c>
      <c r="J153" s="12">
        <v>-1.37</v>
      </c>
      <c r="K153" s="44" t="s">
        <v>732</v>
      </c>
      <c r="L153" s="9" t="str">
        <f t="shared" si="27"/>
        <v>Yes</v>
      </c>
    </row>
    <row r="154" spans="1:12" x14ac:dyDescent="0.2">
      <c r="A154" s="45" t="s">
        <v>481</v>
      </c>
      <c r="B154" s="34" t="s">
        <v>217</v>
      </c>
      <c r="C154" s="8">
        <v>91.365669075</v>
      </c>
      <c r="D154" s="43" t="str">
        <f t="shared" si="24"/>
        <v>N/A</v>
      </c>
      <c r="E154" s="8">
        <v>88.283884018999998</v>
      </c>
      <c r="F154" s="43" t="str">
        <f t="shared" si="25"/>
        <v>N/A</v>
      </c>
      <c r="G154" s="8">
        <v>86.091520419999995</v>
      </c>
      <c r="H154" s="43" t="str">
        <f t="shared" si="26"/>
        <v>N/A</v>
      </c>
      <c r="I154" s="12">
        <v>-3.37</v>
      </c>
      <c r="J154" s="12">
        <v>-2.48</v>
      </c>
      <c r="K154" s="44" t="s">
        <v>732</v>
      </c>
      <c r="L154" s="9" t="str">
        <f t="shared" si="27"/>
        <v>Yes</v>
      </c>
    </row>
    <row r="155" spans="1:12" x14ac:dyDescent="0.2">
      <c r="A155" s="45" t="s">
        <v>482</v>
      </c>
      <c r="B155" s="34" t="s">
        <v>217</v>
      </c>
      <c r="C155" s="8">
        <v>92.691029900000004</v>
      </c>
      <c r="D155" s="43" t="str">
        <f t="shared" si="24"/>
        <v>N/A</v>
      </c>
      <c r="E155" s="8">
        <v>93.092719353000007</v>
      </c>
      <c r="F155" s="43" t="str">
        <f t="shared" si="25"/>
        <v>N/A</v>
      </c>
      <c r="G155" s="8">
        <v>92.881560425999993</v>
      </c>
      <c r="H155" s="43" t="str">
        <f t="shared" si="26"/>
        <v>N/A</v>
      </c>
      <c r="I155" s="12">
        <v>0.43340000000000001</v>
      </c>
      <c r="J155" s="12">
        <v>-0.22700000000000001</v>
      </c>
      <c r="K155" s="44" t="s">
        <v>732</v>
      </c>
      <c r="L155" s="9" t="str">
        <f t="shared" si="27"/>
        <v>Yes</v>
      </c>
    </row>
    <row r="156" spans="1:12" x14ac:dyDescent="0.2">
      <c r="A156" s="45" t="s">
        <v>1482</v>
      </c>
      <c r="B156" s="34" t="s">
        <v>217</v>
      </c>
      <c r="C156" s="35">
        <v>0.71701466020000004</v>
      </c>
      <c r="D156" s="43" t="str">
        <f t="shared" si="24"/>
        <v>N/A</v>
      </c>
      <c r="E156" s="35">
        <v>0.80958781359999998</v>
      </c>
      <c r="F156" s="43" t="str">
        <f t="shared" si="25"/>
        <v>N/A</v>
      </c>
      <c r="G156" s="35">
        <v>0.56700611000000001</v>
      </c>
      <c r="H156" s="43" t="str">
        <f t="shared" si="26"/>
        <v>N/A</v>
      </c>
      <c r="I156" s="12">
        <v>12.91</v>
      </c>
      <c r="J156" s="12">
        <v>-30</v>
      </c>
      <c r="K156" s="44" t="s">
        <v>732</v>
      </c>
      <c r="L156" s="9" t="str">
        <f t="shared" si="27"/>
        <v>Yes</v>
      </c>
    </row>
    <row r="157" spans="1:12" x14ac:dyDescent="0.2">
      <c r="A157" s="45" t="s">
        <v>1483</v>
      </c>
      <c r="B157" s="34" t="s">
        <v>217</v>
      </c>
      <c r="C157" s="35">
        <v>0.81180223289999998</v>
      </c>
      <c r="D157" s="43" t="str">
        <f t="shared" si="24"/>
        <v>N/A</v>
      </c>
      <c r="E157" s="35">
        <v>0.73975903610000004</v>
      </c>
      <c r="F157" s="43" t="str">
        <f t="shared" si="25"/>
        <v>N/A</v>
      </c>
      <c r="G157" s="35">
        <v>0.50324441239999995</v>
      </c>
      <c r="H157" s="43" t="str">
        <f t="shared" si="26"/>
        <v>N/A</v>
      </c>
      <c r="I157" s="12">
        <v>-8.8699999999999992</v>
      </c>
      <c r="J157" s="12">
        <v>-32</v>
      </c>
      <c r="K157" s="44" t="s">
        <v>732</v>
      </c>
      <c r="L157" s="9" t="str">
        <f t="shared" si="27"/>
        <v>No</v>
      </c>
    </row>
    <row r="158" spans="1:12" x14ac:dyDescent="0.2">
      <c r="A158" s="45" t="s">
        <v>1484</v>
      </c>
      <c r="B158" s="34" t="s">
        <v>217</v>
      </c>
      <c r="C158" s="35">
        <v>0.39692982459999998</v>
      </c>
      <c r="D158" s="43" t="str">
        <f t="shared" si="24"/>
        <v>N/A</v>
      </c>
      <c r="E158" s="35">
        <v>0.844198895</v>
      </c>
      <c r="F158" s="43" t="str">
        <f t="shared" si="25"/>
        <v>N/A</v>
      </c>
      <c r="G158" s="35">
        <v>0.64545454550000003</v>
      </c>
      <c r="H158" s="43" t="str">
        <f t="shared" si="26"/>
        <v>N/A</v>
      </c>
      <c r="I158" s="12">
        <v>112.7</v>
      </c>
      <c r="J158" s="12">
        <v>-23.5</v>
      </c>
      <c r="K158" s="44" t="s">
        <v>732</v>
      </c>
      <c r="L158" s="9" t="str">
        <f t="shared" si="27"/>
        <v>Yes</v>
      </c>
    </row>
    <row r="159" spans="1:12" x14ac:dyDescent="0.2">
      <c r="A159" s="45" t="s">
        <v>1485</v>
      </c>
      <c r="B159" s="34" t="s">
        <v>217</v>
      </c>
      <c r="C159" s="35">
        <v>249.10318892999999</v>
      </c>
      <c r="D159" s="43" t="str">
        <f t="shared" si="24"/>
        <v>N/A</v>
      </c>
      <c r="E159" s="35">
        <v>247.65911098000001</v>
      </c>
      <c r="F159" s="43" t="str">
        <f t="shared" si="25"/>
        <v>N/A</v>
      </c>
      <c r="G159" s="35">
        <v>238.57644393999999</v>
      </c>
      <c r="H159" s="43" t="str">
        <f t="shared" si="26"/>
        <v>N/A</v>
      </c>
      <c r="I159" s="12">
        <v>-0.57999999999999996</v>
      </c>
      <c r="J159" s="12">
        <v>-3.67</v>
      </c>
      <c r="K159" s="44" t="s">
        <v>732</v>
      </c>
      <c r="L159" s="9" t="str">
        <f t="shared" si="27"/>
        <v>Yes</v>
      </c>
    </row>
    <row r="160" spans="1:12" x14ac:dyDescent="0.2">
      <c r="A160" s="45" t="s">
        <v>1486</v>
      </c>
      <c r="B160" s="34" t="s">
        <v>217</v>
      </c>
      <c r="C160" s="35">
        <v>247.97154900000001</v>
      </c>
      <c r="D160" s="43" t="str">
        <f t="shared" si="24"/>
        <v>N/A</v>
      </c>
      <c r="E160" s="35">
        <v>247.94984434</v>
      </c>
      <c r="F160" s="43" t="str">
        <f t="shared" si="25"/>
        <v>N/A</v>
      </c>
      <c r="G160" s="35">
        <v>237.99765965</v>
      </c>
      <c r="H160" s="43" t="str">
        <f t="shared" si="26"/>
        <v>N/A</v>
      </c>
      <c r="I160" s="12">
        <v>-8.9999999999999993E-3</v>
      </c>
      <c r="J160" s="12">
        <v>-4.01</v>
      </c>
      <c r="K160" s="44" t="s">
        <v>732</v>
      </c>
      <c r="L160" s="9" t="str">
        <f t="shared" si="27"/>
        <v>Yes</v>
      </c>
    </row>
    <row r="161" spans="1:12" x14ac:dyDescent="0.2">
      <c r="A161" s="45" t="s">
        <v>1487</v>
      </c>
      <c r="B161" s="34" t="s">
        <v>217</v>
      </c>
      <c r="C161" s="35">
        <v>258.52118644000001</v>
      </c>
      <c r="D161" s="43" t="str">
        <f t="shared" si="24"/>
        <v>N/A</v>
      </c>
      <c r="E161" s="35">
        <v>247.87450199</v>
      </c>
      <c r="F161" s="43" t="str">
        <f t="shared" si="25"/>
        <v>N/A</v>
      </c>
      <c r="G161" s="35">
        <v>243.10408921999999</v>
      </c>
      <c r="H161" s="43" t="str">
        <f t="shared" si="26"/>
        <v>N/A</v>
      </c>
      <c r="I161" s="12">
        <v>-4.12</v>
      </c>
      <c r="J161" s="12">
        <v>-1.92</v>
      </c>
      <c r="K161" s="44" t="s">
        <v>732</v>
      </c>
      <c r="L161" s="9" t="str">
        <f t="shared" si="27"/>
        <v>Yes</v>
      </c>
    </row>
    <row r="162" spans="1:12" x14ac:dyDescent="0.2">
      <c r="A162" s="45" t="s">
        <v>1620</v>
      </c>
      <c r="B162" s="34" t="s">
        <v>217</v>
      </c>
      <c r="C162" s="35">
        <v>0</v>
      </c>
      <c r="D162" s="43" t="str">
        <f t="shared" ref="D162:D172" si="28">IF($B162="N/A","N/A",IF(C162&gt;10,"No",IF(C162&lt;-10,"No","Yes")))</f>
        <v>N/A</v>
      </c>
      <c r="E162" s="35">
        <v>0</v>
      </c>
      <c r="F162" s="43" t="str">
        <f t="shared" ref="F162:F172" si="29">IF($B162="N/A","N/A",IF(E162&gt;10,"No",IF(E162&lt;-10,"No","Yes")))</f>
        <v>N/A</v>
      </c>
      <c r="G162" s="35">
        <v>0</v>
      </c>
      <c r="H162" s="43" t="str">
        <f t="shared" ref="H162:H172" si="30">IF($B162="N/A","N/A",IF(G162&gt;10,"No",IF(G162&lt;-10,"No","Yes")))</f>
        <v>N/A</v>
      </c>
      <c r="I162" s="12" t="s">
        <v>1743</v>
      </c>
      <c r="J162" s="12" t="s">
        <v>1743</v>
      </c>
      <c r="K162" s="14" t="s">
        <v>217</v>
      </c>
      <c r="L162" s="9" t="str">
        <f t="shared" ref="L162:L172" si="31">IF(J162="Div by 0", "N/A", IF(K162="N/A","N/A", IF(J162&gt;VALUE(MID(K162,1,2)), "No", IF(J162&lt;-1*VALUE(MID(K162,1,2)), "No", "Yes"))))</f>
        <v>N/A</v>
      </c>
    </row>
    <row r="163" spans="1:12" x14ac:dyDescent="0.2">
      <c r="A163" s="45" t="s">
        <v>126</v>
      </c>
      <c r="B163" s="34" t="s">
        <v>217</v>
      </c>
      <c r="C163" s="35">
        <v>0</v>
      </c>
      <c r="D163" s="43" t="str">
        <f t="shared" si="28"/>
        <v>N/A</v>
      </c>
      <c r="E163" s="35">
        <v>0</v>
      </c>
      <c r="F163" s="43" t="str">
        <f t="shared" si="29"/>
        <v>N/A</v>
      </c>
      <c r="G163" s="35">
        <v>0</v>
      </c>
      <c r="H163" s="43" t="str">
        <f t="shared" si="30"/>
        <v>N/A</v>
      </c>
      <c r="I163" s="12" t="s">
        <v>1743</v>
      </c>
      <c r="J163" s="12" t="s">
        <v>1743</v>
      </c>
      <c r="K163" s="14" t="s">
        <v>217</v>
      </c>
      <c r="L163" s="9" t="str">
        <f t="shared" si="31"/>
        <v>N/A</v>
      </c>
    </row>
    <row r="164" spans="1:12" ht="25.5" x14ac:dyDescent="0.2">
      <c r="A164" s="45" t="s">
        <v>1621</v>
      </c>
      <c r="B164" s="34" t="s">
        <v>217</v>
      </c>
      <c r="C164" s="35">
        <v>0</v>
      </c>
      <c r="D164" s="43" t="str">
        <f t="shared" si="28"/>
        <v>N/A</v>
      </c>
      <c r="E164" s="35">
        <v>0</v>
      </c>
      <c r="F164" s="43" t="str">
        <f t="shared" si="29"/>
        <v>N/A</v>
      </c>
      <c r="G164" s="35">
        <v>0</v>
      </c>
      <c r="H164" s="43" t="str">
        <f t="shared" si="30"/>
        <v>N/A</v>
      </c>
      <c r="I164" s="12" t="s">
        <v>1743</v>
      </c>
      <c r="J164" s="12" t="s">
        <v>1743</v>
      </c>
      <c r="K164" s="14" t="s">
        <v>217</v>
      </c>
      <c r="L164" s="9" t="str">
        <f t="shared" si="31"/>
        <v>N/A</v>
      </c>
    </row>
    <row r="165" spans="1:12" ht="25.5" x14ac:dyDescent="0.2">
      <c r="A165" s="45" t="s">
        <v>1488</v>
      </c>
      <c r="B165" s="34" t="s">
        <v>217</v>
      </c>
      <c r="C165" s="35">
        <v>62</v>
      </c>
      <c r="D165" s="43" t="str">
        <f t="shared" si="28"/>
        <v>N/A</v>
      </c>
      <c r="E165" s="35">
        <v>56</v>
      </c>
      <c r="F165" s="43" t="str">
        <f t="shared" si="29"/>
        <v>N/A</v>
      </c>
      <c r="G165" s="35">
        <v>55</v>
      </c>
      <c r="H165" s="43" t="str">
        <f t="shared" si="30"/>
        <v>N/A</v>
      </c>
      <c r="I165" s="12">
        <v>-9.68</v>
      </c>
      <c r="J165" s="12">
        <v>-1.79</v>
      </c>
      <c r="K165" s="14" t="s">
        <v>217</v>
      </c>
      <c r="L165" s="9" t="str">
        <f t="shared" si="31"/>
        <v>N/A</v>
      </c>
    </row>
    <row r="166" spans="1:12" x14ac:dyDescent="0.2">
      <c r="A166" s="45" t="s">
        <v>1622</v>
      </c>
      <c r="B166" s="34" t="s">
        <v>217</v>
      </c>
      <c r="C166" s="35">
        <v>0</v>
      </c>
      <c r="D166" s="43" t="str">
        <f t="shared" si="28"/>
        <v>N/A</v>
      </c>
      <c r="E166" s="35">
        <v>0</v>
      </c>
      <c r="F166" s="43" t="str">
        <f t="shared" si="29"/>
        <v>N/A</v>
      </c>
      <c r="G166" s="35">
        <v>0</v>
      </c>
      <c r="H166" s="43" t="str">
        <f t="shared" si="30"/>
        <v>N/A</v>
      </c>
      <c r="I166" s="12" t="s">
        <v>1743</v>
      </c>
      <c r="J166" s="12" t="s">
        <v>1743</v>
      </c>
      <c r="K166" s="14" t="s">
        <v>217</v>
      </c>
      <c r="L166" s="9" t="str">
        <f t="shared" si="31"/>
        <v>N/A</v>
      </c>
    </row>
    <row r="167" spans="1:12" x14ac:dyDescent="0.2">
      <c r="A167" s="45" t="s">
        <v>1623</v>
      </c>
      <c r="B167" s="34" t="s">
        <v>217</v>
      </c>
      <c r="C167" s="35">
        <v>44</v>
      </c>
      <c r="D167" s="43" t="str">
        <f t="shared" si="28"/>
        <v>N/A</v>
      </c>
      <c r="E167" s="35">
        <v>45</v>
      </c>
      <c r="F167" s="43" t="str">
        <f t="shared" si="29"/>
        <v>N/A</v>
      </c>
      <c r="G167" s="35">
        <v>42</v>
      </c>
      <c r="H167" s="43" t="str">
        <f t="shared" si="30"/>
        <v>N/A</v>
      </c>
      <c r="I167" s="12">
        <v>2.2730000000000001</v>
      </c>
      <c r="J167" s="12">
        <v>-6.67</v>
      </c>
      <c r="K167" s="14" t="s">
        <v>217</v>
      </c>
      <c r="L167" s="9" t="str">
        <f t="shared" si="31"/>
        <v>N/A</v>
      </c>
    </row>
    <row r="168" spans="1:12" x14ac:dyDescent="0.2">
      <c r="A168" s="45" t="s">
        <v>125</v>
      </c>
      <c r="B168" s="34" t="s">
        <v>217</v>
      </c>
      <c r="C168" s="46">
        <v>416785</v>
      </c>
      <c r="D168" s="43" t="str">
        <f t="shared" si="28"/>
        <v>N/A</v>
      </c>
      <c r="E168" s="46">
        <v>369867</v>
      </c>
      <c r="F168" s="43" t="str">
        <f t="shared" si="29"/>
        <v>N/A</v>
      </c>
      <c r="G168" s="46">
        <v>338930</v>
      </c>
      <c r="H168" s="43" t="str">
        <f t="shared" si="30"/>
        <v>N/A</v>
      </c>
      <c r="I168" s="12">
        <v>-11.3</v>
      </c>
      <c r="J168" s="12">
        <v>-8.36</v>
      </c>
      <c r="K168" s="14" t="s">
        <v>217</v>
      </c>
      <c r="L168" s="9" t="str">
        <f t="shared" si="31"/>
        <v>N/A</v>
      </c>
    </row>
    <row r="169" spans="1:12" x14ac:dyDescent="0.2">
      <c r="A169" s="45" t="s">
        <v>1624</v>
      </c>
      <c r="B169" s="34" t="s">
        <v>217</v>
      </c>
      <c r="C169" s="46">
        <v>153816</v>
      </c>
      <c r="D169" s="43" t="str">
        <f t="shared" si="28"/>
        <v>N/A</v>
      </c>
      <c r="E169" s="46">
        <v>192703</v>
      </c>
      <c r="F169" s="43" t="str">
        <f t="shared" si="29"/>
        <v>N/A</v>
      </c>
      <c r="G169" s="46">
        <v>92809</v>
      </c>
      <c r="H169" s="43" t="str">
        <f t="shared" si="30"/>
        <v>N/A</v>
      </c>
      <c r="I169" s="12">
        <v>25.28</v>
      </c>
      <c r="J169" s="12">
        <v>-51.8</v>
      </c>
      <c r="K169" s="14" t="s">
        <v>217</v>
      </c>
      <c r="L169" s="9" t="str">
        <f t="shared" si="31"/>
        <v>N/A</v>
      </c>
    </row>
    <row r="170" spans="1:12" x14ac:dyDescent="0.2">
      <c r="A170" s="45" t="s">
        <v>1381</v>
      </c>
      <c r="B170" s="34" t="s">
        <v>217</v>
      </c>
      <c r="C170" s="46">
        <v>388465</v>
      </c>
      <c r="D170" s="43" t="str">
        <f t="shared" si="28"/>
        <v>N/A</v>
      </c>
      <c r="E170" s="46">
        <v>361466</v>
      </c>
      <c r="F170" s="43" t="str">
        <f t="shared" si="29"/>
        <v>N/A</v>
      </c>
      <c r="G170" s="46">
        <v>330452</v>
      </c>
      <c r="H170" s="43" t="str">
        <f t="shared" si="30"/>
        <v>N/A</v>
      </c>
      <c r="I170" s="12">
        <v>-6.95</v>
      </c>
      <c r="J170" s="12">
        <v>-8.58</v>
      </c>
      <c r="K170" s="14" t="s">
        <v>217</v>
      </c>
      <c r="L170" s="9" t="str">
        <f t="shared" si="31"/>
        <v>N/A</v>
      </c>
    </row>
    <row r="171" spans="1:12" x14ac:dyDescent="0.2">
      <c r="A171" s="45" t="s">
        <v>1618</v>
      </c>
      <c r="B171" s="34" t="s">
        <v>217</v>
      </c>
      <c r="C171" s="46">
        <v>69009</v>
      </c>
      <c r="D171" s="43" t="str">
        <f t="shared" si="28"/>
        <v>N/A</v>
      </c>
      <c r="E171" s="46">
        <v>20081</v>
      </c>
      <c r="F171" s="43" t="str">
        <f t="shared" si="29"/>
        <v>N/A</v>
      </c>
      <c r="G171" s="46">
        <v>49212</v>
      </c>
      <c r="H171" s="43" t="str">
        <f t="shared" si="30"/>
        <v>N/A</v>
      </c>
      <c r="I171" s="12">
        <v>-70.900000000000006</v>
      </c>
      <c r="J171" s="12">
        <v>145.1</v>
      </c>
      <c r="K171" s="14" t="s">
        <v>217</v>
      </c>
      <c r="L171" s="9" t="str">
        <f t="shared" si="31"/>
        <v>N/A</v>
      </c>
    </row>
    <row r="172" spans="1:12" x14ac:dyDescent="0.2">
      <c r="A172" s="45" t="s">
        <v>1619</v>
      </c>
      <c r="B172" s="34" t="s">
        <v>217</v>
      </c>
      <c r="C172" s="46">
        <v>327184</v>
      </c>
      <c r="D172" s="43" t="str">
        <f t="shared" si="28"/>
        <v>N/A</v>
      </c>
      <c r="E172" s="46">
        <v>310775</v>
      </c>
      <c r="F172" s="43" t="str">
        <f t="shared" si="29"/>
        <v>N/A</v>
      </c>
      <c r="G172" s="46">
        <v>261681</v>
      </c>
      <c r="H172" s="43" t="str">
        <f t="shared" si="30"/>
        <v>N/A</v>
      </c>
      <c r="I172" s="12">
        <v>-5.0199999999999996</v>
      </c>
      <c r="J172" s="12">
        <v>-15.8</v>
      </c>
      <c r="K172" s="14" t="s">
        <v>217</v>
      </c>
      <c r="L172" s="9" t="str">
        <f t="shared" si="31"/>
        <v>N/A</v>
      </c>
    </row>
    <row r="173" spans="1:12" ht="25.5" x14ac:dyDescent="0.2">
      <c r="A173" s="45" t="s">
        <v>1382</v>
      </c>
      <c r="B173" s="34" t="s">
        <v>217</v>
      </c>
      <c r="C173" s="46">
        <v>3113</v>
      </c>
      <c r="D173" s="43" t="str">
        <f t="shared" ref="D173:D187" si="32">IF($B173="N/A","N/A",IF(C173&gt;10,"No",IF(C173&lt;-10,"No","Yes")))</f>
        <v>N/A</v>
      </c>
      <c r="E173" s="46">
        <v>4932</v>
      </c>
      <c r="F173" s="43" t="str">
        <f t="shared" ref="F173:F187" si="33">IF($B173="N/A","N/A",IF(E173&gt;10,"No",IF(E173&lt;-10,"No","Yes")))</f>
        <v>N/A</v>
      </c>
      <c r="G173" s="46">
        <v>4556</v>
      </c>
      <c r="H173" s="43" t="str">
        <f t="shared" ref="H173:H187" si="34">IF($B173="N/A","N/A",IF(G173&gt;10,"No",IF(G173&lt;-10,"No","Yes")))</f>
        <v>N/A</v>
      </c>
      <c r="I173" s="12">
        <v>58.43</v>
      </c>
      <c r="J173" s="12">
        <v>-7.62</v>
      </c>
      <c r="K173" s="44" t="s">
        <v>732</v>
      </c>
      <c r="L173" s="9" t="str">
        <f t="shared" ref="L173:L187" si="35">IF(J173="Div by 0", "N/A", IF(K173="N/A","N/A", IF(J173&gt;VALUE(MID(K173,1,2)), "No", IF(J173&lt;-1*VALUE(MID(K173,1,2)), "No", "Yes"))))</f>
        <v>Yes</v>
      </c>
    </row>
    <row r="174" spans="1:12" x14ac:dyDescent="0.2">
      <c r="A174" s="45" t="s">
        <v>649</v>
      </c>
      <c r="B174" s="34" t="s">
        <v>217</v>
      </c>
      <c r="C174" s="35">
        <v>53</v>
      </c>
      <c r="D174" s="43" t="str">
        <f t="shared" si="32"/>
        <v>N/A</v>
      </c>
      <c r="E174" s="35">
        <v>68</v>
      </c>
      <c r="F174" s="43" t="str">
        <f t="shared" si="33"/>
        <v>N/A</v>
      </c>
      <c r="G174" s="35">
        <v>77</v>
      </c>
      <c r="H174" s="43" t="str">
        <f t="shared" si="34"/>
        <v>N/A</v>
      </c>
      <c r="I174" s="12">
        <v>28.3</v>
      </c>
      <c r="J174" s="12">
        <v>13.24</v>
      </c>
      <c r="K174" s="44" t="s">
        <v>732</v>
      </c>
      <c r="L174" s="9" t="str">
        <f t="shared" si="35"/>
        <v>Yes</v>
      </c>
    </row>
    <row r="175" spans="1:12" ht="25.5" x14ac:dyDescent="0.2">
      <c r="A175" s="45" t="s">
        <v>1383</v>
      </c>
      <c r="B175" s="34" t="s">
        <v>217</v>
      </c>
      <c r="C175" s="46">
        <v>58.735849057000003</v>
      </c>
      <c r="D175" s="43" t="str">
        <f t="shared" si="32"/>
        <v>N/A</v>
      </c>
      <c r="E175" s="46">
        <v>72.529411765000006</v>
      </c>
      <c r="F175" s="43" t="str">
        <f t="shared" si="33"/>
        <v>N/A</v>
      </c>
      <c r="G175" s="46">
        <v>59.168831169000001</v>
      </c>
      <c r="H175" s="43" t="str">
        <f t="shared" si="34"/>
        <v>N/A</v>
      </c>
      <c r="I175" s="12">
        <v>23.48</v>
      </c>
      <c r="J175" s="12">
        <v>-18.399999999999999</v>
      </c>
      <c r="K175" s="44" t="s">
        <v>732</v>
      </c>
      <c r="L175" s="9" t="str">
        <f t="shared" si="35"/>
        <v>Yes</v>
      </c>
    </row>
    <row r="176" spans="1:12" ht="25.5" x14ac:dyDescent="0.2">
      <c r="A176" s="45" t="s">
        <v>1384</v>
      </c>
      <c r="B176" s="34" t="s">
        <v>217</v>
      </c>
      <c r="C176" s="46">
        <v>0</v>
      </c>
      <c r="D176" s="43" t="str">
        <f t="shared" si="32"/>
        <v>N/A</v>
      </c>
      <c r="E176" s="46">
        <v>0</v>
      </c>
      <c r="F176" s="43" t="str">
        <f t="shared" si="33"/>
        <v>N/A</v>
      </c>
      <c r="G176" s="46">
        <v>0</v>
      </c>
      <c r="H176" s="43" t="str">
        <f t="shared" si="34"/>
        <v>N/A</v>
      </c>
      <c r="I176" s="12" t="s">
        <v>1743</v>
      </c>
      <c r="J176" s="12" t="s">
        <v>1743</v>
      </c>
      <c r="K176" s="44" t="s">
        <v>732</v>
      </c>
      <c r="L176" s="9" t="str">
        <f t="shared" si="35"/>
        <v>N/A</v>
      </c>
    </row>
    <row r="177" spans="1:12" x14ac:dyDescent="0.2">
      <c r="A177" s="45" t="s">
        <v>516</v>
      </c>
      <c r="B177" s="34" t="s">
        <v>217</v>
      </c>
      <c r="C177" s="35">
        <v>0</v>
      </c>
      <c r="D177" s="43" t="str">
        <f t="shared" si="32"/>
        <v>N/A</v>
      </c>
      <c r="E177" s="35">
        <v>0</v>
      </c>
      <c r="F177" s="43" t="str">
        <f t="shared" si="33"/>
        <v>N/A</v>
      </c>
      <c r="G177" s="35">
        <v>0</v>
      </c>
      <c r="H177" s="43" t="str">
        <f t="shared" si="34"/>
        <v>N/A</v>
      </c>
      <c r="I177" s="12" t="s">
        <v>1743</v>
      </c>
      <c r="J177" s="12" t="s">
        <v>1743</v>
      </c>
      <c r="K177" s="44" t="s">
        <v>732</v>
      </c>
      <c r="L177" s="9" t="str">
        <f t="shared" si="35"/>
        <v>N/A</v>
      </c>
    </row>
    <row r="178" spans="1:12" ht="25.5" x14ac:dyDescent="0.2">
      <c r="A178" s="45" t="s">
        <v>1385</v>
      </c>
      <c r="B178" s="34" t="s">
        <v>217</v>
      </c>
      <c r="C178" s="46" t="s">
        <v>1743</v>
      </c>
      <c r="D178" s="43" t="str">
        <f t="shared" si="32"/>
        <v>N/A</v>
      </c>
      <c r="E178" s="46" t="s">
        <v>1743</v>
      </c>
      <c r="F178" s="43" t="str">
        <f t="shared" si="33"/>
        <v>N/A</v>
      </c>
      <c r="G178" s="46" t="s">
        <v>1743</v>
      </c>
      <c r="H178" s="43" t="str">
        <f t="shared" si="34"/>
        <v>N/A</v>
      </c>
      <c r="I178" s="12" t="s">
        <v>1743</v>
      </c>
      <c r="J178" s="12" t="s">
        <v>1743</v>
      </c>
      <c r="K178" s="44" t="s">
        <v>732</v>
      </c>
      <c r="L178" s="9" t="str">
        <f t="shared" si="35"/>
        <v>N/A</v>
      </c>
    </row>
    <row r="179" spans="1:12" ht="25.5" x14ac:dyDescent="0.2">
      <c r="A179" s="45" t="s">
        <v>1386</v>
      </c>
      <c r="B179" s="34" t="s">
        <v>217</v>
      </c>
      <c r="C179" s="46">
        <v>49685</v>
      </c>
      <c r="D179" s="43" t="str">
        <f t="shared" si="32"/>
        <v>N/A</v>
      </c>
      <c r="E179" s="46">
        <v>40933</v>
      </c>
      <c r="F179" s="43" t="str">
        <f t="shared" si="33"/>
        <v>N/A</v>
      </c>
      <c r="G179" s="46">
        <v>39654</v>
      </c>
      <c r="H179" s="43" t="str">
        <f t="shared" si="34"/>
        <v>N/A</v>
      </c>
      <c r="I179" s="12">
        <v>-17.600000000000001</v>
      </c>
      <c r="J179" s="12">
        <v>-3.12</v>
      </c>
      <c r="K179" s="44" t="s">
        <v>732</v>
      </c>
      <c r="L179" s="9" t="str">
        <f t="shared" si="35"/>
        <v>Yes</v>
      </c>
    </row>
    <row r="180" spans="1:12" x14ac:dyDescent="0.2">
      <c r="A180" s="45" t="s">
        <v>517</v>
      </c>
      <c r="B180" s="34" t="s">
        <v>217</v>
      </c>
      <c r="C180" s="35">
        <v>378</v>
      </c>
      <c r="D180" s="43" t="str">
        <f t="shared" si="32"/>
        <v>N/A</v>
      </c>
      <c r="E180" s="35">
        <v>374</v>
      </c>
      <c r="F180" s="43" t="str">
        <f t="shared" si="33"/>
        <v>N/A</v>
      </c>
      <c r="G180" s="35">
        <v>362</v>
      </c>
      <c r="H180" s="43" t="str">
        <f t="shared" si="34"/>
        <v>N/A</v>
      </c>
      <c r="I180" s="12">
        <v>-1.06</v>
      </c>
      <c r="J180" s="12">
        <v>-3.21</v>
      </c>
      <c r="K180" s="44" t="s">
        <v>732</v>
      </c>
      <c r="L180" s="9" t="str">
        <f t="shared" si="35"/>
        <v>Yes</v>
      </c>
    </row>
    <row r="181" spans="1:12" ht="25.5" x14ac:dyDescent="0.2">
      <c r="A181" s="45" t="s">
        <v>1387</v>
      </c>
      <c r="B181" s="34" t="s">
        <v>217</v>
      </c>
      <c r="C181" s="46">
        <v>131.44179894000001</v>
      </c>
      <c r="D181" s="43" t="str">
        <f t="shared" si="32"/>
        <v>N/A</v>
      </c>
      <c r="E181" s="46">
        <v>109.44652406</v>
      </c>
      <c r="F181" s="43" t="str">
        <f t="shared" si="33"/>
        <v>N/A</v>
      </c>
      <c r="G181" s="46">
        <v>109.54143646</v>
      </c>
      <c r="H181" s="43" t="str">
        <f t="shared" si="34"/>
        <v>N/A</v>
      </c>
      <c r="I181" s="12">
        <v>-16.7</v>
      </c>
      <c r="J181" s="12">
        <v>8.6699999999999999E-2</v>
      </c>
      <c r="K181" s="44" t="s">
        <v>732</v>
      </c>
      <c r="L181" s="9" t="str">
        <f t="shared" si="35"/>
        <v>Yes</v>
      </c>
    </row>
    <row r="182" spans="1:12" ht="25.5" x14ac:dyDescent="0.2">
      <c r="A182" s="45" t="s">
        <v>1388</v>
      </c>
      <c r="B182" s="34" t="s">
        <v>217</v>
      </c>
      <c r="C182" s="46">
        <v>0</v>
      </c>
      <c r="D182" s="43" t="str">
        <f t="shared" si="32"/>
        <v>N/A</v>
      </c>
      <c r="E182" s="46">
        <v>0</v>
      </c>
      <c r="F182" s="43" t="str">
        <f t="shared" si="33"/>
        <v>N/A</v>
      </c>
      <c r="G182" s="46">
        <v>0</v>
      </c>
      <c r="H182" s="43" t="str">
        <f t="shared" si="34"/>
        <v>N/A</v>
      </c>
      <c r="I182" s="12" t="s">
        <v>1743</v>
      </c>
      <c r="J182" s="12" t="s">
        <v>1743</v>
      </c>
      <c r="K182" s="44" t="s">
        <v>732</v>
      </c>
      <c r="L182" s="9" t="str">
        <f t="shared" si="35"/>
        <v>N/A</v>
      </c>
    </row>
    <row r="183" spans="1:12" x14ac:dyDescent="0.2">
      <c r="A183" s="45" t="s">
        <v>518</v>
      </c>
      <c r="B183" s="34" t="s">
        <v>217</v>
      </c>
      <c r="C183" s="35">
        <v>0</v>
      </c>
      <c r="D183" s="43" t="str">
        <f t="shared" si="32"/>
        <v>N/A</v>
      </c>
      <c r="E183" s="35">
        <v>0</v>
      </c>
      <c r="F183" s="43" t="str">
        <f t="shared" si="33"/>
        <v>N/A</v>
      </c>
      <c r="G183" s="35">
        <v>0</v>
      </c>
      <c r="H183" s="43" t="str">
        <f t="shared" si="34"/>
        <v>N/A</v>
      </c>
      <c r="I183" s="12" t="s">
        <v>1743</v>
      </c>
      <c r="J183" s="12" t="s">
        <v>1743</v>
      </c>
      <c r="K183" s="44" t="s">
        <v>732</v>
      </c>
      <c r="L183" s="9" t="str">
        <f t="shared" si="35"/>
        <v>N/A</v>
      </c>
    </row>
    <row r="184" spans="1:12" ht="25.5" x14ac:dyDescent="0.2">
      <c r="A184" s="45" t="s">
        <v>1389</v>
      </c>
      <c r="B184" s="34" t="s">
        <v>217</v>
      </c>
      <c r="C184" s="46" t="s">
        <v>1743</v>
      </c>
      <c r="D184" s="43" t="str">
        <f t="shared" si="32"/>
        <v>N/A</v>
      </c>
      <c r="E184" s="46" t="s">
        <v>1743</v>
      </c>
      <c r="F184" s="43" t="str">
        <f t="shared" si="33"/>
        <v>N/A</v>
      </c>
      <c r="G184" s="46" t="s">
        <v>1743</v>
      </c>
      <c r="H184" s="43" t="str">
        <f t="shared" si="34"/>
        <v>N/A</v>
      </c>
      <c r="I184" s="12" t="s">
        <v>1743</v>
      </c>
      <c r="J184" s="12" t="s">
        <v>1743</v>
      </c>
      <c r="K184" s="44" t="s">
        <v>732</v>
      </c>
      <c r="L184" s="9" t="str">
        <f t="shared" si="35"/>
        <v>N/A</v>
      </c>
    </row>
    <row r="185" spans="1:12" ht="25.5" x14ac:dyDescent="0.2">
      <c r="A185" s="45" t="s">
        <v>1390</v>
      </c>
      <c r="B185" s="34" t="s">
        <v>217</v>
      </c>
      <c r="C185" s="46">
        <v>79569501</v>
      </c>
      <c r="D185" s="43" t="str">
        <f t="shared" si="32"/>
        <v>N/A</v>
      </c>
      <c r="E185" s="46">
        <v>83389573</v>
      </c>
      <c r="F185" s="43" t="str">
        <f t="shared" si="33"/>
        <v>N/A</v>
      </c>
      <c r="G185" s="46">
        <v>82124909</v>
      </c>
      <c r="H185" s="43" t="str">
        <f t="shared" si="34"/>
        <v>N/A</v>
      </c>
      <c r="I185" s="12">
        <v>4.8010000000000002</v>
      </c>
      <c r="J185" s="12">
        <v>-1.52</v>
      </c>
      <c r="K185" s="44" t="s">
        <v>732</v>
      </c>
      <c r="L185" s="9" t="str">
        <f t="shared" si="35"/>
        <v>Yes</v>
      </c>
    </row>
    <row r="186" spans="1:12" ht="25.5" x14ac:dyDescent="0.2">
      <c r="A186" s="45" t="s">
        <v>519</v>
      </c>
      <c r="B186" s="34" t="s">
        <v>217</v>
      </c>
      <c r="C186" s="35">
        <v>2131</v>
      </c>
      <c r="D186" s="43" t="str">
        <f t="shared" si="32"/>
        <v>N/A</v>
      </c>
      <c r="E186" s="35">
        <v>2135</v>
      </c>
      <c r="F186" s="43" t="str">
        <f t="shared" si="33"/>
        <v>N/A</v>
      </c>
      <c r="G186" s="35">
        <v>2135</v>
      </c>
      <c r="H186" s="43" t="str">
        <f t="shared" si="34"/>
        <v>N/A</v>
      </c>
      <c r="I186" s="12">
        <v>0.18770000000000001</v>
      </c>
      <c r="J186" s="12">
        <v>0</v>
      </c>
      <c r="K186" s="44" t="s">
        <v>732</v>
      </c>
      <c r="L186" s="9" t="str">
        <f t="shared" si="35"/>
        <v>Yes</v>
      </c>
    </row>
    <row r="187" spans="1:12" ht="25.5" x14ac:dyDescent="0.2">
      <c r="A187" s="45" t="s">
        <v>1391</v>
      </c>
      <c r="B187" s="34" t="s">
        <v>217</v>
      </c>
      <c r="C187" s="46">
        <v>37339.043171999998</v>
      </c>
      <c r="D187" s="43" t="str">
        <f t="shared" si="32"/>
        <v>N/A</v>
      </c>
      <c r="E187" s="46">
        <v>39058.348009000001</v>
      </c>
      <c r="F187" s="43" t="str">
        <f t="shared" si="33"/>
        <v>N/A</v>
      </c>
      <c r="G187" s="46">
        <v>38465.999532000002</v>
      </c>
      <c r="H187" s="43" t="str">
        <f t="shared" si="34"/>
        <v>N/A</v>
      </c>
      <c r="I187" s="12">
        <v>4.6050000000000004</v>
      </c>
      <c r="J187" s="12">
        <v>-1.52</v>
      </c>
      <c r="K187" s="44" t="s">
        <v>732</v>
      </c>
      <c r="L187" s="9" t="str">
        <f t="shared" si="35"/>
        <v>Yes</v>
      </c>
    </row>
    <row r="188" spans="1:12" x14ac:dyDescent="0.2">
      <c r="A188" s="4" t="s">
        <v>1392</v>
      </c>
      <c r="B188" s="34" t="s">
        <v>217</v>
      </c>
      <c r="C188" s="46">
        <v>84817117</v>
      </c>
      <c r="D188" s="43" t="str">
        <f t="shared" ref="D188:D203" si="36">IF($B188="N/A","N/A",IF(C188&gt;10,"No",IF(C188&lt;-10,"No","Yes")))</f>
        <v>N/A</v>
      </c>
      <c r="E188" s="46">
        <v>88794140</v>
      </c>
      <c r="F188" s="43" t="str">
        <f t="shared" ref="F188:F203" si="37">IF($B188="N/A","N/A",IF(E188&gt;10,"No",IF(E188&lt;-10,"No","Yes")))</f>
        <v>N/A</v>
      </c>
      <c r="G188" s="46">
        <v>87456796</v>
      </c>
      <c r="H188" s="43" t="str">
        <f t="shared" ref="H188:H203" si="38">IF($B188="N/A","N/A",IF(G188&gt;10,"No",IF(G188&lt;-10,"No","Yes")))</f>
        <v>N/A</v>
      </c>
      <c r="I188" s="12">
        <v>4.6890000000000001</v>
      </c>
      <c r="J188" s="12">
        <v>-1.51</v>
      </c>
      <c r="K188" s="44" t="s">
        <v>732</v>
      </c>
      <c r="L188" s="9" t="str">
        <f t="shared" ref="L188:L203" si="39">IF(J188="Div by 0", "N/A", IF(K188="N/A","N/A", IF(J188&gt;VALUE(MID(K188,1,2)), "No", IF(J188&lt;-1*VALUE(MID(K188,1,2)), "No", "Yes"))))</f>
        <v>Yes</v>
      </c>
    </row>
    <row r="189" spans="1:12" x14ac:dyDescent="0.2">
      <c r="A189" s="4" t="s">
        <v>1489</v>
      </c>
      <c r="B189" s="34" t="s">
        <v>217</v>
      </c>
      <c r="C189" s="35">
        <v>2322</v>
      </c>
      <c r="D189" s="43" t="str">
        <f t="shared" si="36"/>
        <v>N/A</v>
      </c>
      <c r="E189" s="35">
        <v>2337</v>
      </c>
      <c r="F189" s="43" t="str">
        <f t="shared" si="37"/>
        <v>N/A</v>
      </c>
      <c r="G189" s="35">
        <v>2351</v>
      </c>
      <c r="H189" s="43" t="str">
        <f t="shared" si="38"/>
        <v>N/A</v>
      </c>
      <c r="I189" s="12">
        <v>0.64600000000000002</v>
      </c>
      <c r="J189" s="12">
        <v>0.59909999999999997</v>
      </c>
      <c r="K189" s="44" t="s">
        <v>732</v>
      </c>
      <c r="L189" s="9" t="str">
        <f t="shared" si="39"/>
        <v>Yes</v>
      </c>
    </row>
    <row r="190" spans="1:12" x14ac:dyDescent="0.2">
      <c r="A190" s="4" t="s">
        <v>1490</v>
      </c>
      <c r="B190" s="34" t="s">
        <v>217</v>
      </c>
      <c r="C190" s="46">
        <v>36527.612834</v>
      </c>
      <c r="D190" s="43" t="str">
        <f t="shared" si="36"/>
        <v>N/A</v>
      </c>
      <c r="E190" s="46">
        <v>37994.925117999999</v>
      </c>
      <c r="F190" s="43" t="str">
        <f t="shared" si="37"/>
        <v>N/A</v>
      </c>
      <c r="G190" s="46">
        <v>37199.828157999997</v>
      </c>
      <c r="H190" s="43" t="str">
        <f t="shared" si="38"/>
        <v>N/A</v>
      </c>
      <c r="I190" s="12">
        <v>4.0170000000000003</v>
      </c>
      <c r="J190" s="12">
        <v>-2.09</v>
      </c>
      <c r="K190" s="44" t="s">
        <v>732</v>
      </c>
      <c r="L190" s="9" t="str">
        <f t="shared" si="39"/>
        <v>Yes</v>
      </c>
    </row>
    <row r="191" spans="1:12" x14ac:dyDescent="0.2">
      <c r="A191" s="4" t="s">
        <v>1491</v>
      </c>
      <c r="B191" s="34" t="s">
        <v>217</v>
      </c>
      <c r="C191" s="46">
        <v>19712.408995999998</v>
      </c>
      <c r="D191" s="43" t="str">
        <f t="shared" si="36"/>
        <v>N/A</v>
      </c>
      <c r="E191" s="46">
        <v>20675.485177999999</v>
      </c>
      <c r="F191" s="43" t="str">
        <f t="shared" si="37"/>
        <v>N/A</v>
      </c>
      <c r="G191" s="46">
        <v>19358.087549</v>
      </c>
      <c r="H191" s="43" t="str">
        <f t="shared" si="38"/>
        <v>N/A</v>
      </c>
      <c r="I191" s="12">
        <v>4.8860000000000001</v>
      </c>
      <c r="J191" s="12">
        <v>-6.37</v>
      </c>
      <c r="K191" s="44" t="s">
        <v>732</v>
      </c>
      <c r="L191" s="9" t="str">
        <f t="shared" si="39"/>
        <v>Yes</v>
      </c>
    </row>
    <row r="192" spans="1:12" x14ac:dyDescent="0.2">
      <c r="A192" s="4" t="s">
        <v>1492</v>
      </c>
      <c r="B192" s="34" t="s">
        <v>217</v>
      </c>
      <c r="C192" s="46">
        <v>48450.246142999997</v>
      </c>
      <c r="D192" s="43" t="str">
        <f t="shared" si="36"/>
        <v>N/A</v>
      </c>
      <c r="E192" s="46">
        <v>51490.625948000001</v>
      </c>
      <c r="F192" s="43" t="str">
        <f t="shared" si="37"/>
        <v>N/A</v>
      </c>
      <c r="G192" s="46">
        <v>51138.180166999999</v>
      </c>
      <c r="H192" s="43" t="str">
        <f t="shared" si="38"/>
        <v>N/A</v>
      </c>
      <c r="I192" s="12">
        <v>6.2750000000000004</v>
      </c>
      <c r="J192" s="12">
        <v>-0.68400000000000005</v>
      </c>
      <c r="K192" s="44" t="s">
        <v>732</v>
      </c>
      <c r="L192" s="9" t="str">
        <f t="shared" si="39"/>
        <v>Yes</v>
      </c>
    </row>
    <row r="193" spans="1:12" x14ac:dyDescent="0.2">
      <c r="A193" s="45" t="s">
        <v>1493</v>
      </c>
      <c r="B193" s="34" t="s">
        <v>217</v>
      </c>
      <c r="C193" s="9">
        <v>20.956678700000001</v>
      </c>
      <c r="D193" s="43" t="str">
        <f t="shared" si="36"/>
        <v>N/A</v>
      </c>
      <c r="E193" s="9">
        <v>20.888451913000001</v>
      </c>
      <c r="F193" s="43" t="str">
        <f t="shared" si="37"/>
        <v>N/A</v>
      </c>
      <c r="G193" s="9">
        <v>20.397362484999999</v>
      </c>
      <c r="H193" s="43" t="str">
        <f t="shared" si="38"/>
        <v>N/A</v>
      </c>
      <c r="I193" s="12">
        <v>-0.32600000000000001</v>
      </c>
      <c r="J193" s="12">
        <v>-2.35</v>
      </c>
      <c r="K193" s="44" t="s">
        <v>732</v>
      </c>
      <c r="L193" s="9" t="str">
        <f t="shared" si="39"/>
        <v>Yes</v>
      </c>
    </row>
    <row r="194" spans="1:12" x14ac:dyDescent="0.2">
      <c r="A194" s="45" t="s">
        <v>1494</v>
      </c>
      <c r="B194" s="34" t="s">
        <v>217</v>
      </c>
      <c r="C194" s="9">
        <v>16.443068454999999</v>
      </c>
      <c r="D194" s="43" t="str">
        <f t="shared" si="36"/>
        <v>N/A</v>
      </c>
      <c r="E194" s="9">
        <v>17.060013485999999</v>
      </c>
      <c r="F194" s="43" t="str">
        <f t="shared" si="37"/>
        <v>N/A</v>
      </c>
      <c r="G194" s="9">
        <v>16.860751188999998</v>
      </c>
      <c r="H194" s="43" t="str">
        <f t="shared" si="38"/>
        <v>N/A</v>
      </c>
      <c r="I194" s="12">
        <v>3.7519999999999998</v>
      </c>
      <c r="J194" s="12">
        <v>-1.17</v>
      </c>
      <c r="K194" s="44" t="s">
        <v>732</v>
      </c>
      <c r="L194" s="9" t="str">
        <f t="shared" si="39"/>
        <v>Yes</v>
      </c>
    </row>
    <row r="195" spans="1:12" x14ac:dyDescent="0.2">
      <c r="A195" s="45" t="s">
        <v>1495</v>
      </c>
      <c r="B195" s="34" t="s">
        <v>217</v>
      </c>
      <c r="C195" s="9">
        <v>28.259966776999999</v>
      </c>
      <c r="D195" s="43" t="str">
        <f t="shared" si="36"/>
        <v>N/A</v>
      </c>
      <c r="E195" s="9">
        <v>27.338726404999999</v>
      </c>
      <c r="F195" s="43" t="str">
        <f t="shared" si="37"/>
        <v>N/A</v>
      </c>
      <c r="G195" s="9">
        <v>26.563442590000001</v>
      </c>
      <c r="H195" s="43" t="str">
        <f t="shared" si="38"/>
        <v>N/A</v>
      </c>
      <c r="I195" s="12">
        <v>-3.26</v>
      </c>
      <c r="J195" s="12">
        <v>-2.84</v>
      </c>
      <c r="K195" s="44" t="s">
        <v>732</v>
      </c>
      <c r="L195" s="9" t="str">
        <f t="shared" si="39"/>
        <v>Yes</v>
      </c>
    </row>
    <row r="196" spans="1:12" ht="25.5" x14ac:dyDescent="0.2">
      <c r="A196" s="4" t="s">
        <v>1404</v>
      </c>
      <c r="B196" s="34" t="s">
        <v>217</v>
      </c>
      <c r="C196" s="46">
        <v>79569501</v>
      </c>
      <c r="D196" s="43" t="str">
        <f t="shared" si="36"/>
        <v>N/A</v>
      </c>
      <c r="E196" s="46">
        <v>83389573</v>
      </c>
      <c r="F196" s="43" t="str">
        <f t="shared" si="37"/>
        <v>N/A</v>
      </c>
      <c r="G196" s="46">
        <v>82124909</v>
      </c>
      <c r="H196" s="43" t="str">
        <f t="shared" si="38"/>
        <v>N/A</v>
      </c>
      <c r="I196" s="12">
        <v>4.8010000000000002</v>
      </c>
      <c r="J196" s="12">
        <v>-1.52</v>
      </c>
      <c r="K196" s="44" t="s">
        <v>732</v>
      </c>
      <c r="L196" s="9" t="str">
        <f t="shared" si="39"/>
        <v>Yes</v>
      </c>
    </row>
    <row r="197" spans="1:12" x14ac:dyDescent="0.2">
      <c r="A197" s="4" t="s">
        <v>1496</v>
      </c>
      <c r="B197" s="34" t="s">
        <v>217</v>
      </c>
      <c r="C197" s="35">
        <v>2131</v>
      </c>
      <c r="D197" s="43" t="str">
        <f t="shared" si="36"/>
        <v>N/A</v>
      </c>
      <c r="E197" s="35">
        <v>2135</v>
      </c>
      <c r="F197" s="43" t="str">
        <f t="shared" si="37"/>
        <v>N/A</v>
      </c>
      <c r="G197" s="35">
        <v>2135</v>
      </c>
      <c r="H197" s="43" t="str">
        <f t="shared" si="38"/>
        <v>N/A</v>
      </c>
      <c r="I197" s="12">
        <v>0.18770000000000001</v>
      </c>
      <c r="J197" s="12">
        <v>0</v>
      </c>
      <c r="K197" s="44" t="s">
        <v>732</v>
      </c>
      <c r="L197" s="9" t="str">
        <f t="shared" si="39"/>
        <v>Yes</v>
      </c>
    </row>
    <row r="198" spans="1:12" ht="25.5" x14ac:dyDescent="0.2">
      <c r="A198" s="4" t="s">
        <v>1497</v>
      </c>
      <c r="B198" s="34" t="s">
        <v>217</v>
      </c>
      <c r="C198" s="46">
        <v>37339.043171999998</v>
      </c>
      <c r="D198" s="43" t="str">
        <f t="shared" si="36"/>
        <v>N/A</v>
      </c>
      <c r="E198" s="46">
        <v>39058.348009000001</v>
      </c>
      <c r="F198" s="43" t="str">
        <f t="shared" si="37"/>
        <v>N/A</v>
      </c>
      <c r="G198" s="46">
        <v>38465.999532000002</v>
      </c>
      <c r="H198" s="43" t="str">
        <f t="shared" si="38"/>
        <v>N/A</v>
      </c>
      <c r="I198" s="12">
        <v>4.6050000000000004</v>
      </c>
      <c r="J198" s="12">
        <v>-1.52</v>
      </c>
      <c r="K198" s="44" t="s">
        <v>732</v>
      </c>
      <c r="L198" s="9" t="str">
        <f t="shared" si="39"/>
        <v>Yes</v>
      </c>
    </row>
    <row r="199" spans="1:12" ht="25.5" x14ac:dyDescent="0.2">
      <c r="A199" s="4" t="s">
        <v>1498</v>
      </c>
      <c r="B199" s="34" t="s">
        <v>217</v>
      </c>
      <c r="C199" s="46">
        <v>19714.043578000001</v>
      </c>
      <c r="D199" s="43" t="str">
        <f t="shared" si="36"/>
        <v>N/A</v>
      </c>
      <c r="E199" s="46">
        <v>20724.210296000001</v>
      </c>
      <c r="F199" s="43" t="str">
        <f t="shared" si="37"/>
        <v>N/A</v>
      </c>
      <c r="G199" s="46">
        <v>19547.766486</v>
      </c>
      <c r="H199" s="43" t="str">
        <f t="shared" si="38"/>
        <v>N/A</v>
      </c>
      <c r="I199" s="12">
        <v>5.1239999999999997</v>
      </c>
      <c r="J199" s="12">
        <v>-5.68</v>
      </c>
      <c r="K199" s="44" t="s">
        <v>732</v>
      </c>
      <c r="L199" s="9" t="str">
        <f t="shared" si="39"/>
        <v>Yes</v>
      </c>
    </row>
    <row r="200" spans="1:12" ht="25.5" x14ac:dyDescent="0.2">
      <c r="A200" s="4" t="s">
        <v>1499</v>
      </c>
      <c r="B200" s="34" t="s">
        <v>217</v>
      </c>
      <c r="C200" s="46">
        <v>49546.350277999998</v>
      </c>
      <c r="D200" s="43" t="str">
        <f t="shared" si="36"/>
        <v>N/A</v>
      </c>
      <c r="E200" s="46">
        <v>52756.439444000003</v>
      </c>
      <c r="F200" s="43" t="str">
        <f t="shared" si="37"/>
        <v>N/A</v>
      </c>
      <c r="G200" s="46">
        <v>52928.285124000002</v>
      </c>
      <c r="H200" s="43" t="str">
        <f t="shared" si="38"/>
        <v>N/A</v>
      </c>
      <c r="I200" s="12">
        <v>6.4790000000000001</v>
      </c>
      <c r="J200" s="12">
        <v>0.32569999999999999</v>
      </c>
      <c r="K200" s="44" t="s">
        <v>732</v>
      </c>
      <c r="L200" s="9" t="str">
        <f t="shared" si="39"/>
        <v>Yes</v>
      </c>
    </row>
    <row r="201" spans="1:12" ht="25.5" x14ac:dyDescent="0.2">
      <c r="A201" s="4" t="s">
        <v>1500</v>
      </c>
      <c r="B201" s="34" t="s">
        <v>217</v>
      </c>
      <c r="C201" s="9">
        <v>19.232851986</v>
      </c>
      <c r="D201" s="43" t="str">
        <f t="shared" si="36"/>
        <v>N/A</v>
      </c>
      <c r="E201" s="9">
        <v>19.082946014000001</v>
      </c>
      <c r="F201" s="43" t="str">
        <f t="shared" si="37"/>
        <v>N/A</v>
      </c>
      <c r="G201" s="9">
        <v>18.523338539000001</v>
      </c>
      <c r="H201" s="43" t="str">
        <f t="shared" si="38"/>
        <v>N/A</v>
      </c>
      <c r="I201" s="12">
        <v>-0.77900000000000003</v>
      </c>
      <c r="J201" s="12">
        <v>-2.93</v>
      </c>
      <c r="K201" s="44" t="s">
        <v>732</v>
      </c>
      <c r="L201" s="9" t="str">
        <f t="shared" si="39"/>
        <v>Yes</v>
      </c>
    </row>
    <row r="202" spans="1:12" ht="25.5" x14ac:dyDescent="0.2">
      <c r="A202" s="4" t="s">
        <v>1501</v>
      </c>
      <c r="B202" s="34" t="s">
        <v>217</v>
      </c>
      <c r="C202" s="9">
        <v>14.998280014000001</v>
      </c>
      <c r="D202" s="43" t="str">
        <f t="shared" si="36"/>
        <v>N/A</v>
      </c>
      <c r="E202" s="9">
        <v>15.391099123</v>
      </c>
      <c r="F202" s="43" t="str">
        <f t="shared" si="37"/>
        <v>N/A</v>
      </c>
      <c r="G202" s="9">
        <v>15.171395768</v>
      </c>
      <c r="H202" s="43" t="str">
        <f t="shared" si="38"/>
        <v>N/A</v>
      </c>
      <c r="I202" s="12">
        <v>2.6190000000000002</v>
      </c>
      <c r="J202" s="12">
        <v>-1.43</v>
      </c>
      <c r="K202" s="44" t="s">
        <v>732</v>
      </c>
      <c r="L202" s="9" t="str">
        <f t="shared" si="39"/>
        <v>Yes</v>
      </c>
    </row>
    <row r="203" spans="1:12" ht="25.5" x14ac:dyDescent="0.2">
      <c r="A203" s="4" t="s">
        <v>1502</v>
      </c>
      <c r="B203" s="34" t="s">
        <v>217</v>
      </c>
      <c r="C203" s="9">
        <v>26.142026577999999</v>
      </c>
      <c r="D203" s="43" t="str">
        <f t="shared" si="36"/>
        <v>N/A</v>
      </c>
      <c r="E203" s="9">
        <v>25.347438291</v>
      </c>
      <c r="F203" s="43" t="str">
        <f t="shared" si="37"/>
        <v>N/A</v>
      </c>
      <c r="G203" s="9">
        <v>24.331389503</v>
      </c>
      <c r="H203" s="43" t="str">
        <f t="shared" si="38"/>
        <v>N/A</v>
      </c>
      <c r="I203" s="12">
        <v>-3.04</v>
      </c>
      <c r="J203" s="12">
        <v>-4.01</v>
      </c>
      <c r="K203" s="44" t="s">
        <v>732</v>
      </c>
      <c r="L203" s="9" t="str">
        <f t="shared" si="39"/>
        <v>Yes</v>
      </c>
    </row>
    <row r="204" spans="1:12" x14ac:dyDescent="0.2">
      <c r="A204" s="173" t="s">
        <v>1649</v>
      </c>
      <c r="B204" s="174"/>
      <c r="C204" s="174"/>
      <c r="D204" s="174"/>
      <c r="E204" s="174"/>
      <c r="F204" s="174"/>
      <c r="G204" s="174"/>
      <c r="H204" s="174"/>
      <c r="I204" s="174"/>
      <c r="J204" s="174"/>
      <c r="K204" s="174"/>
      <c r="L204" s="175"/>
    </row>
    <row r="205" spans="1:12" x14ac:dyDescent="0.2">
      <c r="A205" s="167" t="s">
        <v>1647</v>
      </c>
      <c r="B205" s="168"/>
      <c r="C205" s="168"/>
      <c r="D205" s="168"/>
      <c r="E205" s="168"/>
      <c r="F205" s="168"/>
      <c r="G205" s="168"/>
      <c r="H205" s="168"/>
      <c r="I205" s="168"/>
      <c r="J205" s="168"/>
      <c r="K205" s="168"/>
      <c r="L205" s="169"/>
    </row>
    <row r="206" spans="1:12" x14ac:dyDescent="0.2">
      <c r="A206" s="55"/>
      <c r="B206" s="47"/>
    </row>
    <row r="207" spans="1:12" x14ac:dyDescent="0.2">
      <c r="A207" s="53"/>
      <c r="B207" s="47"/>
    </row>
    <row r="208" spans="1:12" x14ac:dyDescent="0.2">
      <c r="A208" s="2"/>
      <c r="B208" s="47"/>
    </row>
    <row r="209" spans="1:2" x14ac:dyDescent="0.2">
      <c r="A209" s="2"/>
      <c r="B209" s="47"/>
    </row>
    <row r="210" spans="1:2" x14ac:dyDescent="0.2">
      <c r="A210" s="53"/>
      <c r="B210" s="47"/>
    </row>
    <row r="211" spans="1:2" x14ac:dyDescent="0.2">
      <c r="A211" s="55"/>
      <c r="B211" s="47"/>
    </row>
    <row r="212" spans="1:2" x14ac:dyDescent="0.2">
      <c r="A212" s="55"/>
      <c r="B212" s="53"/>
    </row>
    <row r="213" spans="1:2" x14ac:dyDescent="0.2">
      <c r="A213" s="55"/>
      <c r="B213" s="53"/>
    </row>
    <row r="214" spans="1:2" x14ac:dyDescent="0.2">
      <c r="A214" s="55"/>
      <c r="B214" s="53"/>
    </row>
    <row r="215" spans="1:2" x14ac:dyDescent="0.2">
      <c r="A215" s="55"/>
      <c r="B215" s="53"/>
    </row>
    <row r="216" spans="1:2" x14ac:dyDescent="0.2">
      <c r="A216" s="55"/>
      <c r="B216" s="53"/>
    </row>
    <row r="217" spans="1:2" x14ac:dyDescent="0.2">
      <c r="A217" s="55"/>
      <c r="B217" s="53"/>
    </row>
    <row r="218" spans="1:2" x14ac:dyDescent="0.2">
      <c r="A218" s="55"/>
      <c r="B218" s="53"/>
    </row>
    <row r="219" spans="1:2" x14ac:dyDescent="0.2">
      <c r="A219" s="53"/>
      <c r="B219" s="53"/>
    </row>
    <row r="220" spans="1:2" x14ac:dyDescent="0.2">
      <c r="A220" s="53"/>
    </row>
    <row r="221" spans="1:2" x14ac:dyDescent="0.2">
      <c r="A221" s="53"/>
    </row>
    <row r="222" spans="1:2" x14ac:dyDescent="0.2">
      <c r="A222" s="53"/>
    </row>
    <row r="223" spans="1:2" x14ac:dyDescent="0.2">
      <c r="A223" s="53"/>
    </row>
    <row r="224" spans="1:2" x14ac:dyDescent="0.2">
      <c r="A224" s="53"/>
    </row>
    <row r="225" spans="1:1" x14ac:dyDescent="0.2">
      <c r="A225" s="53"/>
    </row>
    <row r="226" spans="1:1" x14ac:dyDescent="0.2">
      <c r="A226" s="53"/>
    </row>
  </sheetData>
  <mergeCells count="5">
    <mergeCell ref="A4:K4"/>
    <mergeCell ref="A2:L2"/>
    <mergeCell ref="A204:L204"/>
    <mergeCell ref="A205:L205"/>
    <mergeCell ref="A1:L1"/>
  </mergeCells>
  <printOptions headings="1"/>
  <pageMargins left="0.75" right="0.75" top="1" bottom="0.75" header="0.5" footer="0.5"/>
  <pageSetup scale="61" fitToHeight="20" orientation="landscape" useFirstPageNumber="1" r:id="rId1"/>
  <headerFooter alignWithMargins="0">
    <oddFooter>&amp;R&amp;A Page &amp;P</oddFooter>
  </headerFooter>
  <rowBreaks count="2" manualBreakCount="2">
    <brk id="46" max="16383" man="1"/>
    <brk id="152" max="16383" man="1"/>
  </rowBreaks>
</worksheet>
</file>

<file path=xl/worksheets/sheet2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2"/>
  <dimension ref="A1:L267"/>
  <sheetViews>
    <sheetView tabSelected="1" zoomScaleNormal="100" zoomScaleSheetLayoutView="80" workbookViewId="0">
      <pane xSplit="2" ySplit="5" topLeftCell="F20" activePane="bottomRight" state="frozen"/>
      <selection pane="topRight" activeCell="C1" sqref="C1"/>
      <selection pane="bottomLeft" activeCell="A6" sqref="A6"/>
      <selection pane="bottomRight" activeCell="A3" sqref="A3:L3"/>
    </sheetView>
  </sheetViews>
  <sheetFormatPr defaultColWidth="9.140625" defaultRowHeight="12.75" x14ac:dyDescent="0.2"/>
  <cols>
    <col min="1" max="1" width="77.28515625" style="54" customWidth="1"/>
    <col min="2" max="2" width="10.7109375" style="54"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42"/>
  </cols>
  <sheetData>
    <row r="1" spans="1:12" s="17" customFormat="1" ht="18.75" customHeight="1" x14ac:dyDescent="0.2">
      <c r="A1" s="158" t="s">
        <v>1682</v>
      </c>
      <c r="B1" s="159"/>
      <c r="C1" s="159"/>
      <c r="D1" s="159"/>
      <c r="E1" s="159"/>
      <c r="F1" s="159"/>
      <c r="G1" s="159"/>
      <c r="H1" s="159"/>
      <c r="I1" s="159"/>
      <c r="J1" s="159"/>
      <c r="K1" s="159"/>
      <c r="L1" s="160"/>
    </row>
    <row r="2" spans="1:12" s="18" customFormat="1" ht="50.25" customHeight="1" x14ac:dyDescent="0.2">
      <c r="A2" s="176" t="s">
        <v>1612</v>
      </c>
      <c r="B2" s="177"/>
      <c r="C2" s="177"/>
      <c r="D2" s="177"/>
      <c r="E2" s="177"/>
      <c r="F2" s="177"/>
      <c r="G2" s="177"/>
      <c r="H2" s="177"/>
      <c r="I2" s="177"/>
      <c r="J2" s="177"/>
      <c r="K2" s="177"/>
      <c r="L2" s="178"/>
    </row>
    <row r="3" spans="1:12" s="18" customFormat="1" x14ac:dyDescent="0.2">
      <c r="A3" s="157" t="s">
        <v>1742</v>
      </c>
      <c r="B3" s="19"/>
      <c r="C3" s="19"/>
      <c r="D3" s="19"/>
      <c r="E3" s="19"/>
      <c r="F3" s="19"/>
      <c r="G3" s="19"/>
      <c r="H3" s="19"/>
      <c r="I3" s="19"/>
      <c r="J3" s="19"/>
      <c r="K3" s="20"/>
    </row>
    <row r="4" spans="1:12" s="18" customFormat="1" x14ac:dyDescent="0.2">
      <c r="A4" s="161" t="s">
        <v>650</v>
      </c>
      <c r="B4" s="162"/>
      <c r="C4" s="162"/>
      <c r="D4" s="162"/>
      <c r="E4" s="162"/>
      <c r="F4" s="162"/>
      <c r="G4" s="162"/>
      <c r="H4" s="162"/>
      <c r="I4" s="162"/>
      <c r="J4" s="162"/>
      <c r="K4" s="163"/>
    </row>
    <row r="5" spans="1:12" s="73" customFormat="1" ht="63" customHeight="1" x14ac:dyDescent="0.2">
      <c r="A5" s="126" t="s">
        <v>11</v>
      </c>
      <c r="B5" s="22" t="s">
        <v>216</v>
      </c>
      <c r="C5" s="22" t="s">
        <v>1671</v>
      </c>
      <c r="D5" s="22" t="s">
        <v>1677</v>
      </c>
      <c r="E5" s="22" t="s">
        <v>651</v>
      </c>
      <c r="F5" s="22" t="s">
        <v>1673</v>
      </c>
      <c r="G5" s="22" t="s">
        <v>652</v>
      </c>
      <c r="H5" s="22" t="s">
        <v>1674</v>
      </c>
      <c r="I5" s="39" t="s">
        <v>1675</v>
      </c>
      <c r="J5" s="39" t="s">
        <v>1676</v>
      </c>
      <c r="K5" s="40" t="s">
        <v>737</v>
      </c>
      <c r="L5" s="41" t="s">
        <v>736</v>
      </c>
    </row>
    <row r="6" spans="1:12" x14ac:dyDescent="0.2">
      <c r="A6" s="3" t="s">
        <v>9</v>
      </c>
      <c r="B6" s="34" t="s">
        <v>217</v>
      </c>
      <c r="C6" s="35">
        <v>28815</v>
      </c>
      <c r="D6" s="43" t="str">
        <f>IF($B6="N/A","N/A",IF(C6&gt;10,"No",IF(C6&lt;-10,"No","Yes")))</f>
        <v>N/A</v>
      </c>
      <c r="E6" s="35">
        <v>26142</v>
      </c>
      <c r="F6" s="43" t="str">
        <f>IF($B6="N/A","N/A",IF(E6&gt;10,"No",IF(E6&lt;-10,"No","Yes")))</f>
        <v>N/A</v>
      </c>
      <c r="G6" s="35">
        <v>26464</v>
      </c>
      <c r="H6" s="43" t="str">
        <f>IF($B6="N/A","N/A",IF(G6&gt;10,"No",IF(G6&lt;-10,"No","Yes")))</f>
        <v>N/A</v>
      </c>
      <c r="I6" s="12">
        <v>-9.2799999999999994</v>
      </c>
      <c r="J6" s="12">
        <v>1.232</v>
      </c>
      <c r="K6" s="44" t="s">
        <v>732</v>
      </c>
      <c r="L6" s="9" t="str">
        <f t="shared" ref="L6:L46" si="0">IF(J6="Div by 0", "N/A", IF(K6="N/A","N/A", IF(J6&gt;VALUE(MID(K6,1,2)), "No", IF(J6&lt;-1*VALUE(MID(K6,1,2)), "No", "Yes"))))</f>
        <v>Yes</v>
      </c>
    </row>
    <row r="7" spans="1:12" x14ac:dyDescent="0.2">
      <c r="A7" s="45" t="s">
        <v>10</v>
      </c>
      <c r="B7" s="34" t="s">
        <v>217</v>
      </c>
      <c r="C7" s="35">
        <v>24211</v>
      </c>
      <c r="D7" s="43" t="str">
        <f>IF($B7="N/A","N/A",IF(C7&gt;10,"No",IF(C7&lt;-10,"No","Yes")))</f>
        <v>N/A</v>
      </c>
      <c r="E7" s="35">
        <v>22317</v>
      </c>
      <c r="F7" s="43" t="str">
        <f>IF($B7="N/A","N/A",IF(E7&gt;10,"No",IF(E7&lt;-10,"No","Yes")))</f>
        <v>N/A</v>
      </c>
      <c r="G7" s="35">
        <v>21968</v>
      </c>
      <c r="H7" s="43" t="str">
        <f>IF($B7="N/A","N/A",IF(G7&gt;10,"No",IF(G7&lt;-10,"No","Yes")))</f>
        <v>N/A</v>
      </c>
      <c r="I7" s="12">
        <v>-7.82</v>
      </c>
      <c r="J7" s="12">
        <v>-1.56</v>
      </c>
      <c r="K7" s="44" t="s">
        <v>732</v>
      </c>
      <c r="L7" s="9" t="str">
        <f t="shared" si="0"/>
        <v>Yes</v>
      </c>
    </row>
    <row r="8" spans="1:12" x14ac:dyDescent="0.2">
      <c r="A8" s="45" t="s">
        <v>91</v>
      </c>
      <c r="B8" s="9" t="s">
        <v>301</v>
      </c>
      <c r="C8" s="8">
        <v>84.022210654000006</v>
      </c>
      <c r="D8" s="43" t="str">
        <f>IF($B8="N/A","N/A",IF(C8&gt;90,"No",IF(C8&lt;65,"No","Yes")))</f>
        <v>Yes</v>
      </c>
      <c r="E8" s="8">
        <v>85.368372734000005</v>
      </c>
      <c r="F8" s="43" t="str">
        <f>IF($B8="N/A","N/A",IF(E8&gt;90,"No",IF(E8&lt;65,"No","Yes")))</f>
        <v>Yes</v>
      </c>
      <c r="G8" s="8">
        <v>83.010882709000001</v>
      </c>
      <c r="H8" s="43" t="str">
        <f>IF($B8="N/A","N/A",IF(G8&gt;90,"No",IF(G8&lt;65,"No","Yes")))</f>
        <v>Yes</v>
      </c>
      <c r="I8" s="12">
        <v>1.6020000000000001</v>
      </c>
      <c r="J8" s="12">
        <v>-2.76</v>
      </c>
      <c r="K8" s="44" t="s">
        <v>732</v>
      </c>
      <c r="L8" s="9" t="str">
        <f t="shared" si="0"/>
        <v>Yes</v>
      </c>
    </row>
    <row r="9" spans="1:12" x14ac:dyDescent="0.2">
      <c r="A9" s="45" t="s">
        <v>92</v>
      </c>
      <c r="B9" s="9" t="s">
        <v>302</v>
      </c>
      <c r="C9" s="8">
        <v>95.158348532999995</v>
      </c>
      <c r="D9" s="43" t="str">
        <f>IF($B9="N/A","N/A",IF(C9&gt;100,"No",IF(C9&lt;90,"No","Yes")))</f>
        <v>Yes</v>
      </c>
      <c r="E9" s="8">
        <v>95.141966190999995</v>
      </c>
      <c r="F9" s="43" t="str">
        <f>IF($B9="N/A","N/A",IF(E9&gt;100,"No",IF(E9&lt;90,"No","Yes")))</f>
        <v>Yes</v>
      </c>
      <c r="G9" s="8">
        <v>95.284840681999995</v>
      </c>
      <c r="H9" s="43" t="str">
        <f>IF($B9="N/A","N/A",IF(G9&gt;100,"No",IF(G9&lt;90,"No","Yes")))</f>
        <v>Yes</v>
      </c>
      <c r="I9" s="12">
        <v>-1.7000000000000001E-2</v>
      </c>
      <c r="J9" s="12">
        <v>0.1502</v>
      </c>
      <c r="K9" s="44" t="s">
        <v>732</v>
      </c>
      <c r="L9" s="9" t="str">
        <f t="shared" si="0"/>
        <v>Yes</v>
      </c>
    </row>
    <row r="10" spans="1:12" x14ac:dyDescent="0.2">
      <c r="A10" s="45" t="s">
        <v>93</v>
      </c>
      <c r="B10" s="9" t="s">
        <v>303</v>
      </c>
      <c r="C10" s="8">
        <v>92.375408207000007</v>
      </c>
      <c r="D10" s="43" t="str">
        <f>IF($B10="N/A","N/A",IF(C10&gt;100,"No",IF(C10&lt;85,"No","Yes")))</f>
        <v>Yes</v>
      </c>
      <c r="E10" s="8">
        <v>93.049199084999998</v>
      </c>
      <c r="F10" s="43" t="str">
        <f>IF($B10="N/A","N/A",IF(E10&gt;100,"No",IF(E10&lt;85,"No","Yes")))</f>
        <v>Yes</v>
      </c>
      <c r="G10" s="8">
        <v>92.368458175000001</v>
      </c>
      <c r="H10" s="43" t="str">
        <f>IF($B10="N/A","N/A",IF(G10&gt;100,"No",IF(G10&lt;85,"No","Yes")))</f>
        <v>Yes</v>
      </c>
      <c r="I10" s="12">
        <v>0.72940000000000005</v>
      </c>
      <c r="J10" s="12">
        <v>-0.73199999999999998</v>
      </c>
      <c r="K10" s="44" t="s">
        <v>732</v>
      </c>
      <c r="L10" s="9" t="str">
        <f t="shared" si="0"/>
        <v>Yes</v>
      </c>
    </row>
    <row r="11" spans="1:12" x14ac:dyDescent="0.2">
      <c r="A11" s="45" t="s">
        <v>94</v>
      </c>
      <c r="B11" s="9" t="s">
        <v>304</v>
      </c>
      <c r="C11" s="8">
        <v>78.090733176000001</v>
      </c>
      <c r="D11" s="43" t="str">
        <f>IF($B11="N/A","N/A",IF(C11&gt;100,"No",IF(C11&lt;80,"No","Yes")))</f>
        <v>No</v>
      </c>
      <c r="E11" s="8">
        <v>79.549596459</v>
      </c>
      <c r="F11" s="43" t="str">
        <f>IF($B11="N/A","N/A",IF(E11&gt;100,"No",IF(E11&lt;80,"No","Yes")))</f>
        <v>No</v>
      </c>
      <c r="G11" s="8">
        <v>73.858811040000006</v>
      </c>
      <c r="H11" s="43" t="str">
        <f>IF($B11="N/A","N/A",IF(G11&gt;100,"No",IF(G11&lt;80,"No","Yes")))</f>
        <v>No</v>
      </c>
      <c r="I11" s="12">
        <v>1.8680000000000001</v>
      </c>
      <c r="J11" s="12">
        <v>-7.15</v>
      </c>
      <c r="K11" s="44" t="s">
        <v>732</v>
      </c>
      <c r="L11" s="9" t="str">
        <f t="shared" si="0"/>
        <v>Yes</v>
      </c>
    </row>
    <row r="12" spans="1:12" x14ac:dyDescent="0.2">
      <c r="A12" s="45" t="s">
        <v>95</v>
      </c>
      <c r="B12" s="9" t="s">
        <v>304</v>
      </c>
      <c r="C12" s="8">
        <v>73.023761453999995</v>
      </c>
      <c r="D12" s="43" t="str">
        <f>IF($B12="N/A","N/A",IF(C12&gt;100,"No",IF(C12&lt;80,"No","Yes")))</f>
        <v>No</v>
      </c>
      <c r="E12" s="8">
        <v>72.613953488000007</v>
      </c>
      <c r="F12" s="43" t="str">
        <f>IF($B12="N/A","N/A",IF(E12&gt;100,"No",IF(E12&lt;80,"No","Yes")))</f>
        <v>No</v>
      </c>
      <c r="G12" s="8">
        <v>69.92</v>
      </c>
      <c r="H12" s="43" t="str">
        <f>IF($B12="N/A","N/A",IF(G12&gt;100,"No",IF(G12&lt;80,"No","Yes")))</f>
        <v>No</v>
      </c>
      <c r="I12" s="12">
        <v>-0.56100000000000005</v>
      </c>
      <c r="J12" s="12">
        <v>-3.71</v>
      </c>
      <c r="K12" s="44" t="s">
        <v>732</v>
      </c>
      <c r="L12" s="9" t="str">
        <f t="shared" si="0"/>
        <v>Yes</v>
      </c>
    </row>
    <row r="13" spans="1:12" x14ac:dyDescent="0.2">
      <c r="A13" s="3" t="s">
        <v>96</v>
      </c>
      <c r="B13" s="34" t="s">
        <v>217</v>
      </c>
      <c r="C13" s="35">
        <v>21457.87</v>
      </c>
      <c r="D13" s="43" t="str">
        <f t="shared" ref="D13:D44" si="1">IF($B13="N/A","N/A",IF(C13&gt;10,"No",IF(C13&lt;-10,"No","Yes")))</f>
        <v>N/A</v>
      </c>
      <c r="E13" s="35">
        <v>20021.72</v>
      </c>
      <c r="F13" s="43" t="str">
        <f t="shared" ref="F13:F44" si="2">IF($B13="N/A","N/A",IF(E13&gt;10,"No",IF(E13&lt;-10,"No","Yes")))</f>
        <v>N/A</v>
      </c>
      <c r="G13" s="35">
        <v>19817.47</v>
      </c>
      <c r="H13" s="43" t="str">
        <f t="shared" ref="H13:H44" si="3">IF($B13="N/A","N/A",IF(G13&gt;10,"No",IF(G13&lt;-10,"No","Yes")))</f>
        <v>N/A</v>
      </c>
      <c r="I13" s="12">
        <v>-6.69</v>
      </c>
      <c r="J13" s="12">
        <v>-1.02</v>
      </c>
      <c r="K13" s="44" t="s">
        <v>732</v>
      </c>
      <c r="L13" s="9" t="str">
        <f t="shared" si="0"/>
        <v>Yes</v>
      </c>
    </row>
    <row r="14" spans="1:12" x14ac:dyDescent="0.2">
      <c r="A14" s="3" t="s">
        <v>100</v>
      </c>
      <c r="B14" s="34" t="s">
        <v>217</v>
      </c>
      <c r="C14" s="35">
        <v>6031</v>
      </c>
      <c r="D14" s="43" t="str">
        <f t="shared" si="1"/>
        <v>N/A</v>
      </c>
      <c r="E14" s="35">
        <v>6093</v>
      </c>
      <c r="F14" s="43" t="str">
        <f t="shared" si="2"/>
        <v>N/A</v>
      </c>
      <c r="G14" s="35">
        <v>6214</v>
      </c>
      <c r="H14" s="43" t="str">
        <f t="shared" si="3"/>
        <v>N/A</v>
      </c>
      <c r="I14" s="12">
        <v>1.028</v>
      </c>
      <c r="J14" s="12">
        <v>1.986</v>
      </c>
      <c r="K14" s="44" t="s">
        <v>732</v>
      </c>
      <c r="L14" s="9" t="str">
        <f t="shared" si="0"/>
        <v>Yes</v>
      </c>
    </row>
    <row r="15" spans="1:12" x14ac:dyDescent="0.2">
      <c r="A15" s="3" t="s">
        <v>984</v>
      </c>
      <c r="B15" s="34" t="s">
        <v>217</v>
      </c>
      <c r="C15" s="35">
        <v>2553</v>
      </c>
      <c r="D15" s="43" t="str">
        <f t="shared" si="1"/>
        <v>N/A</v>
      </c>
      <c r="E15" s="35">
        <v>2618</v>
      </c>
      <c r="F15" s="43" t="str">
        <f t="shared" si="2"/>
        <v>N/A</v>
      </c>
      <c r="G15" s="35">
        <v>2671</v>
      </c>
      <c r="H15" s="43" t="str">
        <f t="shared" si="3"/>
        <v>N/A</v>
      </c>
      <c r="I15" s="12">
        <v>2.5459999999999998</v>
      </c>
      <c r="J15" s="12">
        <v>2.024</v>
      </c>
      <c r="K15" s="44" t="s">
        <v>732</v>
      </c>
      <c r="L15" s="9" t="str">
        <f t="shared" si="0"/>
        <v>Yes</v>
      </c>
    </row>
    <row r="16" spans="1:12" x14ac:dyDescent="0.2">
      <c r="A16" s="3" t="s">
        <v>985</v>
      </c>
      <c r="B16" s="34" t="s">
        <v>217</v>
      </c>
      <c r="C16" s="35">
        <v>0</v>
      </c>
      <c r="D16" s="43" t="str">
        <f t="shared" si="1"/>
        <v>N/A</v>
      </c>
      <c r="E16" s="35">
        <v>0</v>
      </c>
      <c r="F16" s="43" t="str">
        <f t="shared" si="2"/>
        <v>N/A</v>
      </c>
      <c r="G16" s="35">
        <v>0</v>
      </c>
      <c r="H16" s="43" t="str">
        <f t="shared" si="3"/>
        <v>N/A</v>
      </c>
      <c r="I16" s="12" t="s">
        <v>1743</v>
      </c>
      <c r="J16" s="12" t="s">
        <v>1743</v>
      </c>
      <c r="K16" s="44" t="s">
        <v>732</v>
      </c>
      <c r="L16" s="9" t="str">
        <f t="shared" si="0"/>
        <v>N/A</v>
      </c>
    </row>
    <row r="17" spans="1:12" x14ac:dyDescent="0.2">
      <c r="A17" s="3" t="s">
        <v>986</v>
      </c>
      <c r="B17" s="34" t="s">
        <v>217</v>
      </c>
      <c r="C17" s="35">
        <v>148</v>
      </c>
      <c r="D17" s="43" t="str">
        <f t="shared" si="1"/>
        <v>N/A</v>
      </c>
      <c r="E17" s="35">
        <v>85</v>
      </c>
      <c r="F17" s="43" t="str">
        <f t="shared" si="2"/>
        <v>N/A</v>
      </c>
      <c r="G17" s="35">
        <v>87</v>
      </c>
      <c r="H17" s="43" t="str">
        <f t="shared" si="3"/>
        <v>N/A</v>
      </c>
      <c r="I17" s="12">
        <v>-42.6</v>
      </c>
      <c r="J17" s="12">
        <v>2.3530000000000002</v>
      </c>
      <c r="K17" s="44" t="s">
        <v>732</v>
      </c>
      <c r="L17" s="9" t="str">
        <f t="shared" si="0"/>
        <v>Yes</v>
      </c>
    </row>
    <row r="18" spans="1:12" x14ac:dyDescent="0.2">
      <c r="A18" s="3" t="s">
        <v>987</v>
      </c>
      <c r="B18" s="34" t="s">
        <v>217</v>
      </c>
      <c r="C18" s="35">
        <v>3288</v>
      </c>
      <c r="D18" s="43" t="str">
        <f t="shared" si="1"/>
        <v>N/A</v>
      </c>
      <c r="E18" s="35">
        <v>3341</v>
      </c>
      <c r="F18" s="43" t="str">
        <f t="shared" si="2"/>
        <v>N/A</v>
      </c>
      <c r="G18" s="35">
        <v>3412</v>
      </c>
      <c r="H18" s="43" t="str">
        <f t="shared" si="3"/>
        <v>N/A</v>
      </c>
      <c r="I18" s="12">
        <v>1.6120000000000001</v>
      </c>
      <c r="J18" s="12">
        <v>2.125</v>
      </c>
      <c r="K18" s="44" t="s">
        <v>732</v>
      </c>
      <c r="L18" s="9" t="str">
        <f t="shared" si="0"/>
        <v>Yes</v>
      </c>
    </row>
    <row r="19" spans="1:12" x14ac:dyDescent="0.2">
      <c r="A19" s="3" t="s">
        <v>988</v>
      </c>
      <c r="B19" s="34" t="s">
        <v>217</v>
      </c>
      <c r="C19" s="35">
        <v>42</v>
      </c>
      <c r="D19" s="43" t="str">
        <f t="shared" si="1"/>
        <v>N/A</v>
      </c>
      <c r="E19" s="35">
        <v>49</v>
      </c>
      <c r="F19" s="43" t="str">
        <f t="shared" si="2"/>
        <v>N/A</v>
      </c>
      <c r="G19" s="35">
        <v>44</v>
      </c>
      <c r="H19" s="43" t="str">
        <f t="shared" si="3"/>
        <v>N/A</v>
      </c>
      <c r="I19" s="12">
        <v>16.670000000000002</v>
      </c>
      <c r="J19" s="12">
        <v>-10.199999999999999</v>
      </c>
      <c r="K19" s="44" t="s">
        <v>732</v>
      </c>
      <c r="L19" s="9" t="str">
        <f t="shared" si="0"/>
        <v>Yes</v>
      </c>
    </row>
    <row r="20" spans="1:12" x14ac:dyDescent="0.2">
      <c r="A20" s="3" t="s">
        <v>101</v>
      </c>
      <c r="B20" s="34" t="s">
        <v>217</v>
      </c>
      <c r="C20" s="35">
        <v>7043</v>
      </c>
      <c r="D20" s="43" t="str">
        <f t="shared" si="1"/>
        <v>N/A</v>
      </c>
      <c r="E20" s="35">
        <v>6992</v>
      </c>
      <c r="F20" s="43" t="str">
        <f t="shared" si="2"/>
        <v>N/A</v>
      </c>
      <c r="G20" s="35">
        <v>7089</v>
      </c>
      <c r="H20" s="43" t="str">
        <f t="shared" si="3"/>
        <v>N/A</v>
      </c>
      <c r="I20" s="12">
        <v>-0.72399999999999998</v>
      </c>
      <c r="J20" s="12">
        <v>1.387</v>
      </c>
      <c r="K20" s="44" t="s">
        <v>732</v>
      </c>
      <c r="L20" s="9" t="str">
        <f t="shared" si="0"/>
        <v>Yes</v>
      </c>
    </row>
    <row r="21" spans="1:12" x14ac:dyDescent="0.2">
      <c r="A21" s="3" t="s">
        <v>989</v>
      </c>
      <c r="B21" s="34" t="s">
        <v>217</v>
      </c>
      <c r="C21" s="35">
        <v>4783</v>
      </c>
      <c r="D21" s="43" t="str">
        <f t="shared" si="1"/>
        <v>N/A</v>
      </c>
      <c r="E21" s="35">
        <v>4779</v>
      </c>
      <c r="F21" s="43" t="str">
        <f t="shared" si="2"/>
        <v>N/A</v>
      </c>
      <c r="G21" s="35">
        <v>4790</v>
      </c>
      <c r="H21" s="43" t="str">
        <f t="shared" si="3"/>
        <v>N/A</v>
      </c>
      <c r="I21" s="12">
        <v>-8.4000000000000005E-2</v>
      </c>
      <c r="J21" s="12">
        <v>0.23019999999999999</v>
      </c>
      <c r="K21" s="44" t="s">
        <v>732</v>
      </c>
      <c r="L21" s="9" t="str">
        <f t="shared" si="0"/>
        <v>Yes</v>
      </c>
    </row>
    <row r="22" spans="1:12" x14ac:dyDescent="0.2">
      <c r="A22" s="3" t="s">
        <v>990</v>
      </c>
      <c r="B22" s="34" t="s">
        <v>217</v>
      </c>
      <c r="C22" s="35">
        <v>0</v>
      </c>
      <c r="D22" s="43" t="str">
        <f t="shared" si="1"/>
        <v>N/A</v>
      </c>
      <c r="E22" s="35">
        <v>0</v>
      </c>
      <c r="F22" s="43" t="str">
        <f t="shared" si="2"/>
        <v>N/A</v>
      </c>
      <c r="G22" s="35">
        <v>0</v>
      </c>
      <c r="H22" s="43" t="str">
        <f t="shared" si="3"/>
        <v>N/A</v>
      </c>
      <c r="I22" s="12" t="s">
        <v>1743</v>
      </c>
      <c r="J22" s="12" t="s">
        <v>1743</v>
      </c>
      <c r="K22" s="44" t="s">
        <v>732</v>
      </c>
      <c r="L22" s="9" t="str">
        <f t="shared" si="0"/>
        <v>N/A</v>
      </c>
    </row>
    <row r="23" spans="1:12" x14ac:dyDescent="0.2">
      <c r="A23" s="3" t="s">
        <v>991</v>
      </c>
      <c r="B23" s="34" t="s">
        <v>217</v>
      </c>
      <c r="C23" s="35">
        <v>406</v>
      </c>
      <c r="D23" s="43" t="str">
        <f t="shared" si="1"/>
        <v>N/A</v>
      </c>
      <c r="E23" s="35">
        <v>336</v>
      </c>
      <c r="F23" s="43" t="str">
        <f t="shared" si="2"/>
        <v>N/A</v>
      </c>
      <c r="G23" s="35">
        <v>370</v>
      </c>
      <c r="H23" s="43" t="str">
        <f t="shared" si="3"/>
        <v>N/A</v>
      </c>
      <c r="I23" s="12">
        <v>-17.2</v>
      </c>
      <c r="J23" s="12">
        <v>10.119999999999999</v>
      </c>
      <c r="K23" s="44" t="s">
        <v>732</v>
      </c>
      <c r="L23" s="9" t="str">
        <f t="shared" si="0"/>
        <v>Yes</v>
      </c>
    </row>
    <row r="24" spans="1:12" x14ac:dyDescent="0.2">
      <c r="A24" s="3" t="s">
        <v>992</v>
      </c>
      <c r="B24" s="34" t="s">
        <v>217</v>
      </c>
      <c r="C24" s="35">
        <v>1854</v>
      </c>
      <c r="D24" s="43" t="str">
        <f t="shared" si="1"/>
        <v>N/A</v>
      </c>
      <c r="E24" s="35">
        <v>1877</v>
      </c>
      <c r="F24" s="43" t="str">
        <f t="shared" si="2"/>
        <v>N/A</v>
      </c>
      <c r="G24" s="35">
        <v>1929</v>
      </c>
      <c r="H24" s="43" t="str">
        <f t="shared" si="3"/>
        <v>N/A</v>
      </c>
      <c r="I24" s="12">
        <v>1.2410000000000001</v>
      </c>
      <c r="J24" s="12">
        <v>2.77</v>
      </c>
      <c r="K24" s="44" t="s">
        <v>732</v>
      </c>
      <c r="L24" s="9" t="str">
        <f t="shared" si="0"/>
        <v>Yes</v>
      </c>
    </row>
    <row r="25" spans="1:12" x14ac:dyDescent="0.2">
      <c r="A25" s="3" t="s">
        <v>993</v>
      </c>
      <c r="B25" s="34" t="s">
        <v>217</v>
      </c>
      <c r="C25" s="35">
        <v>0</v>
      </c>
      <c r="D25" s="43" t="str">
        <f t="shared" si="1"/>
        <v>N/A</v>
      </c>
      <c r="E25" s="35">
        <v>0</v>
      </c>
      <c r="F25" s="43" t="str">
        <f t="shared" si="2"/>
        <v>N/A</v>
      </c>
      <c r="G25" s="35">
        <v>0</v>
      </c>
      <c r="H25" s="43" t="str">
        <f t="shared" si="3"/>
        <v>N/A</v>
      </c>
      <c r="I25" s="12" t="s">
        <v>1743</v>
      </c>
      <c r="J25" s="12" t="s">
        <v>1743</v>
      </c>
      <c r="K25" s="44" t="s">
        <v>732</v>
      </c>
      <c r="L25" s="9" t="str">
        <f t="shared" si="0"/>
        <v>N/A</v>
      </c>
    </row>
    <row r="26" spans="1:12" x14ac:dyDescent="0.2">
      <c r="A26" s="3" t="s">
        <v>104</v>
      </c>
      <c r="B26" s="34" t="s">
        <v>217</v>
      </c>
      <c r="C26" s="35">
        <v>9302</v>
      </c>
      <c r="D26" s="43" t="str">
        <f t="shared" si="1"/>
        <v>N/A</v>
      </c>
      <c r="E26" s="35">
        <v>7682</v>
      </c>
      <c r="F26" s="43" t="str">
        <f t="shared" si="2"/>
        <v>N/A</v>
      </c>
      <c r="G26" s="35">
        <v>7536</v>
      </c>
      <c r="H26" s="43" t="str">
        <f t="shared" si="3"/>
        <v>N/A</v>
      </c>
      <c r="I26" s="12">
        <v>-17.399999999999999</v>
      </c>
      <c r="J26" s="12">
        <v>-1.9</v>
      </c>
      <c r="K26" s="44" t="s">
        <v>732</v>
      </c>
      <c r="L26" s="9" t="str">
        <f t="shared" si="0"/>
        <v>Yes</v>
      </c>
    </row>
    <row r="27" spans="1:12" x14ac:dyDescent="0.2">
      <c r="A27" s="3" t="s">
        <v>994</v>
      </c>
      <c r="B27" s="34" t="s">
        <v>217</v>
      </c>
      <c r="C27" s="35">
        <v>6811</v>
      </c>
      <c r="D27" s="43" t="str">
        <f t="shared" si="1"/>
        <v>N/A</v>
      </c>
      <c r="E27" s="35">
        <v>5633</v>
      </c>
      <c r="F27" s="43" t="str">
        <f t="shared" si="2"/>
        <v>N/A</v>
      </c>
      <c r="G27" s="35">
        <v>5655</v>
      </c>
      <c r="H27" s="43" t="str">
        <f t="shared" si="3"/>
        <v>N/A</v>
      </c>
      <c r="I27" s="12">
        <v>-17.3</v>
      </c>
      <c r="J27" s="12">
        <v>0.3906</v>
      </c>
      <c r="K27" s="44" t="s">
        <v>732</v>
      </c>
      <c r="L27" s="9" t="str">
        <f t="shared" si="0"/>
        <v>Yes</v>
      </c>
    </row>
    <row r="28" spans="1:12" x14ac:dyDescent="0.2">
      <c r="A28" s="3" t="s">
        <v>995</v>
      </c>
      <c r="B28" s="34" t="s">
        <v>217</v>
      </c>
      <c r="C28" s="35">
        <v>0</v>
      </c>
      <c r="D28" s="43" t="str">
        <f t="shared" si="1"/>
        <v>N/A</v>
      </c>
      <c r="E28" s="35">
        <v>0</v>
      </c>
      <c r="F28" s="43" t="str">
        <f t="shared" si="2"/>
        <v>N/A</v>
      </c>
      <c r="G28" s="35">
        <v>0</v>
      </c>
      <c r="H28" s="43" t="str">
        <f t="shared" si="3"/>
        <v>N/A</v>
      </c>
      <c r="I28" s="12" t="s">
        <v>1743</v>
      </c>
      <c r="J28" s="12" t="s">
        <v>1743</v>
      </c>
      <c r="K28" s="44" t="s">
        <v>732</v>
      </c>
      <c r="L28" s="9" t="str">
        <f t="shared" si="0"/>
        <v>N/A</v>
      </c>
    </row>
    <row r="29" spans="1:12" x14ac:dyDescent="0.2">
      <c r="A29" s="3" t="s">
        <v>996</v>
      </c>
      <c r="B29" s="34" t="s">
        <v>217</v>
      </c>
      <c r="C29" s="35">
        <v>0</v>
      </c>
      <c r="D29" s="43" t="str">
        <f t="shared" si="1"/>
        <v>N/A</v>
      </c>
      <c r="E29" s="35">
        <v>0</v>
      </c>
      <c r="F29" s="43" t="str">
        <f t="shared" si="2"/>
        <v>N/A</v>
      </c>
      <c r="G29" s="116">
        <v>0</v>
      </c>
      <c r="H29" s="43" t="str">
        <f t="shared" si="3"/>
        <v>N/A</v>
      </c>
      <c r="I29" s="12" t="s">
        <v>1743</v>
      </c>
      <c r="J29" s="12" t="s">
        <v>1743</v>
      </c>
      <c r="K29" s="44" t="s">
        <v>732</v>
      </c>
      <c r="L29" s="9" t="str">
        <f t="shared" si="0"/>
        <v>N/A</v>
      </c>
    </row>
    <row r="30" spans="1:12" x14ac:dyDescent="0.2">
      <c r="A30" s="3" t="s">
        <v>997</v>
      </c>
      <c r="B30" s="34" t="s">
        <v>217</v>
      </c>
      <c r="C30" s="35">
        <v>968</v>
      </c>
      <c r="D30" s="43" t="str">
        <f t="shared" si="1"/>
        <v>N/A</v>
      </c>
      <c r="E30" s="35">
        <v>808</v>
      </c>
      <c r="F30" s="43" t="str">
        <f t="shared" si="2"/>
        <v>N/A</v>
      </c>
      <c r="G30" s="35">
        <v>716</v>
      </c>
      <c r="H30" s="43" t="str">
        <f t="shared" si="3"/>
        <v>N/A</v>
      </c>
      <c r="I30" s="12">
        <v>-16.5</v>
      </c>
      <c r="J30" s="12">
        <v>-11.4</v>
      </c>
      <c r="K30" s="44" t="s">
        <v>732</v>
      </c>
      <c r="L30" s="9" t="str">
        <f t="shared" si="0"/>
        <v>Yes</v>
      </c>
    </row>
    <row r="31" spans="1:12" x14ac:dyDescent="0.2">
      <c r="A31" s="3" t="s">
        <v>998</v>
      </c>
      <c r="B31" s="34" t="s">
        <v>217</v>
      </c>
      <c r="C31" s="35">
        <v>1151</v>
      </c>
      <c r="D31" s="43" t="str">
        <f t="shared" si="1"/>
        <v>N/A</v>
      </c>
      <c r="E31" s="35">
        <v>957</v>
      </c>
      <c r="F31" s="43" t="str">
        <f t="shared" si="2"/>
        <v>N/A</v>
      </c>
      <c r="G31" s="35">
        <v>884</v>
      </c>
      <c r="H31" s="43" t="str">
        <f t="shared" si="3"/>
        <v>N/A</v>
      </c>
      <c r="I31" s="12">
        <v>-16.899999999999999</v>
      </c>
      <c r="J31" s="12">
        <v>-7.63</v>
      </c>
      <c r="K31" s="44" t="s">
        <v>732</v>
      </c>
      <c r="L31" s="9" t="str">
        <f t="shared" si="0"/>
        <v>Yes</v>
      </c>
    </row>
    <row r="32" spans="1:12" x14ac:dyDescent="0.2">
      <c r="A32" s="3" t="s">
        <v>999</v>
      </c>
      <c r="B32" s="34" t="s">
        <v>217</v>
      </c>
      <c r="C32" s="35">
        <v>371</v>
      </c>
      <c r="D32" s="43" t="str">
        <f t="shared" si="1"/>
        <v>N/A</v>
      </c>
      <c r="E32" s="35">
        <v>280</v>
      </c>
      <c r="F32" s="43" t="str">
        <f t="shared" si="2"/>
        <v>N/A</v>
      </c>
      <c r="G32" s="35">
        <v>279</v>
      </c>
      <c r="H32" s="43" t="str">
        <f t="shared" si="3"/>
        <v>N/A</v>
      </c>
      <c r="I32" s="12">
        <v>-24.5</v>
      </c>
      <c r="J32" s="12">
        <v>-0.35699999999999998</v>
      </c>
      <c r="K32" s="44" t="s">
        <v>732</v>
      </c>
      <c r="L32" s="9" t="str">
        <f t="shared" si="0"/>
        <v>Yes</v>
      </c>
    </row>
    <row r="33" spans="1:12" x14ac:dyDescent="0.2">
      <c r="A33" s="3" t="s">
        <v>1000</v>
      </c>
      <c r="B33" s="34" t="s">
        <v>217</v>
      </c>
      <c r="C33" s="35">
        <v>11</v>
      </c>
      <c r="D33" s="43" t="str">
        <f t="shared" si="1"/>
        <v>N/A</v>
      </c>
      <c r="E33" s="35">
        <v>11</v>
      </c>
      <c r="F33" s="43" t="str">
        <f t="shared" si="2"/>
        <v>N/A</v>
      </c>
      <c r="G33" s="35">
        <v>11</v>
      </c>
      <c r="H33" s="43" t="str">
        <f t="shared" si="3"/>
        <v>N/A</v>
      </c>
      <c r="I33" s="12">
        <v>300</v>
      </c>
      <c r="J33" s="12">
        <v>-50</v>
      </c>
      <c r="K33" s="44" t="s">
        <v>732</v>
      </c>
      <c r="L33" s="9" t="str">
        <f t="shared" si="0"/>
        <v>No</v>
      </c>
    </row>
    <row r="34" spans="1:12" x14ac:dyDescent="0.2">
      <c r="A34" s="3" t="s">
        <v>105</v>
      </c>
      <c r="B34" s="34" t="s">
        <v>217</v>
      </c>
      <c r="C34" s="35">
        <v>6439</v>
      </c>
      <c r="D34" s="43" t="str">
        <f t="shared" si="1"/>
        <v>N/A</v>
      </c>
      <c r="E34" s="35">
        <v>5375</v>
      </c>
      <c r="F34" s="43" t="str">
        <f t="shared" si="2"/>
        <v>N/A</v>
      </c>
      <c r="G34" s="35">
        <v>5625</v>
      </c>
      <c r="H34" s="43" t="str">
        <f t="shared" si="3"/>
        <v>N/A</v>
      </c>
      <c r="I34" s="12">
        <v>-16.5</v>
      </c>
      <c r="J34" s="12">
        <v>4.6509999999999998</v>
      </c>
      <c r="K34" s="44" t="s">
        <v>732</v>
      </c>
      <c r="L34" s="9" t="str">
        <f t="shared" si="0"/>
        <v>Yes</v>
      </c>
    </row>
    <row r="35" spans="1:12" x14ac:dyDescent="0.2">
      <c r="A35" s="3" t="s">
        <v>1001</v>
      </c>
      <c r="B35" s="34" t="s">
        <v>217</v>
      </c>
      <c r="C35" s="35">
        <v>3318</v>
      </c>
      <c r="D35" s="43" t="str">
        <f t="shared" si="1"/>
        <v>N/A</v>
      </c>
      <c r="E35" s="35">
        <v>2767</v>
      </c>
      <c r="F35" s="43" t="str">
        <f t="shared" si="2"/>
        <v>N/A</v>
      </c>
      <c r="G35" s="35">
        <v>2870</v>
      </c>
      <c r="H35" s="43" t="str">
        <f t="shared" si="3"/>
        <v>N/A</v>
      </c>
      <c r="I35" s="12">
        <v>-16.600000000000001</v>
      </c>
      <c r="J35" s="12">
        <v>3.722</v>
      </c>
      <c r="K35" s="44" t="s">
        <v>732</v>
      </c>
      <c r="L35" s="9" t="str">
        <f t="shared" si="0"/>
        <v>Yes</v>
      </c>
    </row>
    <row r="36" spans="1:12" x14ac:dyDescent="0.2">
      <c r="A36" s="3" t="s">
        <v>1002</v>
      </c>
      <c r="B36" s="34" t="s">
        <v>217</v>
      </c>
      <c r="C36" s="35">
        <v>0</v>
      </c>
      <c r="D36" s="43" t="str">
        <f t="shared" si="1"/>
        <v>N/A</v>
      </c>
      <c r="E36" s="35">
        <v>0</v>
      </c>
      <c r="F36" s="43" t="str">
        <f t="shared" si="2"/>
        <v>N/A</v>
      </c>
      <c r="G36" s="35">
        <v>0</v>
      </c>
      <c r="H36" s="43" t="str">
        <f t="shared" si="3"/>
        <v>N/A</v>
      </c>
      <c r="I36" s="12" t="s">
        <v>1743</v>
      </c>
      <c r="J36" s="12" t="s">
        <v>1743</v>
      </c>
      <c r="K36" s="44" t="s">
        <v>732</v>
      </c>
      <c r="L36" s="9" t="str">
        <f t="shared" si="0"/>
        <v>N/A</v>
      </c>
    </row>
    <row r="37" spans="1:12" x14ac:dyDescent="0.2">
      <c r="A37" s="3" t="s">
        <v>1003</v>
      </c>
      <c r="B37" s="34" t="s">
        <v>217</v>
      </c>
      <c r="C37" s="35">
        <v>0</v>
      </c>
      <c r="D37" s="43" t="str">
        <f t="shared" si="1"/>
        <v>N/A</v>
      </c>
      <c r="E37" s="35">
        <v>0</v>
      </c>
      <c r="F37" s="43" t="str">
        <f t="shared" si="2"/>
        <v>N/A</v>
      </c>
      <c r="G37" s="35">
        <v>0</v>
      </c>
      <c r="H37" s="43" t="str">
        <f t="shared" si="3"/>
        <v>N/A</v>
      </c>
      <c r="I37" s="12" t="s">
        <v>1743</v>
      </c>
      <c r="J37" s="12" t="s">
        <v>1743</v>
      </c>
      <c r="K37" s="44" t="s">
        <v>732</v>
      </c>
      <c r="L37" s="9" t="str">
        <f t="shared" si="0"/>
        <v>N/A</v>
      </c>
    </row>
    <row r="38" spans="1:12" x14ac:dyDescent="0.2">
      <c r="A38" s="3" t="s">
        <v>1004</v>
      </c>
      <c r="B38" s="34" t="s">
        <v>217</v>
      </c>
      <c r="C38" s="35">
        <v>93</v>
      </c>
      <c r="D38" s="43" t="str">
        <f t="shared" si="1"/>
        <v>N/A</v>
      </c>
      <c r="E38" s="35">
        <v>53</v>
      </c>
      <c r="F38" s="43" t="str">
        <f t="shared" si="2"/>
        <v>N/A</v>
      </c>
      <c r="G38" s="35">
        <v>95</v>
      </c>
      <c r="H38" s="43" t="str">
        <f t="shared" si="3"/>
        <v>N/A</v>
      </c>
      <c r="I38" s="12">
        <v>-43</v>
      </c>
      <c r="J38" s="12">
        <v>79.25</v>
      </c>
      <c r="K38" s="44" t="s">
        <v>732</v>
      </c>
      <c r="L38" s="9" t="str">
        <f t="shared" si="0"/>
        <v>No</v>
      </c>
    </row>
    <row r="39" spans="1:12" x14ac:dyDescent="0.2">
      <c r="A39" s="3" t="s">
        <v>1005</v>
      </c>
      <c r="B39" s="34" t="s">
        <v>217</v>
      </c>
      <c r="C39" s="35">
        <v>544</v>
      </c>
      <c r="D39" s="43" t="str">
        <f t="shared" si="1"/>
        <v>N/A</v>
      </c>
      <c r="E39" s="35">
        <v>387</v>
      </c>
      <c r="F39" s="43" t="str">
        <f t="shared" si="2"/>
        <v>N/A</v>
      </c>
      <c r="G39" s="35">
        <v>407</v>
      </c>
      <c r="H39" s="43" t="str">
        <f t="shared" si="3"/>
        <v>N/A</v>
      </c>
      <c r="I39" s="12">
        <v>-28.9</v>
      </c>
      <c r="J39" s="12">
        <v>5.1680000000000001</v>
      </c>
      <c r="K39" s="44" t="s">
        <v>732</v>
      </c>
      <c r="L39" s="9" t="str">
        <f t="shared" si="0"/>
        <v>Yes</v>
      </c>
    </row>
    <row r="40" spans="1:12" x14ac:dyDescent="0.2">
      <c r="A40" s="3" t="s">
        <v>1006</v>
      </c>
      <c r="B40" s="34" t="s">
        <v>217</v>
      </c>
      <c r="C40" s="35">
        <v>2484</v>
      </c>
      <c r="D40" s="43" t="str">
        <f t="shared" si="1"/>
        <v>N/A</v>
      </c>
      <c r="E40" s="35">
        <v>2168</v>
      </c>
      <c r="F40" s="43" t="str">
        <f t="shared" si="2"/>
        <v>N/A</v>
      </c>
      <c r="G40" s="35">
        <v>2253</v>
      </c>
      <c r="H40" s="43" t="str">
        <f t="shared" si="3"/>
        <v>N/A</v>
      </c>
      <c r="I40" s="12">
        <v>-12.7</v>
      </c>
      <c r="J40" s="12">
        <v>3.9209999999999998</v>
      </c>
      <c r="K40" s="44" t="s">
        <v>732</v>
      </c>
      <c r="L40" s="9" t="str">
        <f t="shared" si="0"/>
        <v>Yes</v>
      </c>
    </row>
    <row r="41" spans="1:12" x14ac:dyDescent="0.2">
      <c r="A41" s="45" t="s">
        <v>84</v>
      </c>
      <c r="B41" s="34" t="s">
        <v>217</v>
      </c>
      <c r="C41" s="46">
        <v>451045761</v>
      </c>
      <c r="D41" s="43" t="str">
        <f t="shared" si="1"/>
        <v>N/A</v>
      </c>
      <c r="E41" s="46">
        <v>465455885</v>
      </c>
      <c r="F41" s="43" t="str">
        <f t="shared" si="2"/>
        <v>N/A</v>
      </c>
      <c r="G41" s="46">
        <v>452837689</v>
      </c>
      <c r="H41" s="43" t="str">
        <f t="shared" si="3"/>
        <v>N/A</v>
      </c>
      <c r="I41" s="12">
        <v>3.1949999999999998</v>
      </c>
      <c r="J41" s="12">
        <v>-2.71</v>
      </c>
      <c r="K41" s="44" t="s">
        <v>732</v>
      </c>
      <c r="L41" s="9" t="str">
        <f t="shared" si="0"/>
        <v>Yes</v>
      </c>
    </row>
    <row r="42" spans="1:12" x14ac:dyDescent="0.2">
      <c r="A42" s="45" t="s">
        <v>1503</v>
      </c>
      <c r="B42" s="34" t="s">
        <v>217</v>
      </c>
      <c r="C42" s="46">
        <v>15653.158459</v>
      </c>
      <c r="D42" s="43" t="str">
        <f t="shared" si="1"/>
        <v>N/A</v>
      </c>
      <c r="E42" s="46">
        <v>17804.907236999999</v>
      </c>
      <c r="F42" s="43" t="str">
        <f t="shared" si="2"/>
        <v>N/A</v>
      </c>
      <c r="G42" s="46">
        <v>17111.460437000002</v>
      </c>
      <c r="H42" s="43" t="str">
        <f t="shared" si="3"/>
        <v>N/A</v>
      </c>
      <c r="I42" s="12">
        <v>13.75</v>
      </c>
      <c r="J42" s="12">
        <v>-3.89</v>
      </c>
      <c r="K42" s="44" t="s">
        <v>732</v>
      </c>
      <c r="L42" s="9" t="str">
        <f t="shared" si="0"/>
        <v>Yes</v>
      </c>
    </row>
    <row r="43" spans="1:12" x14ac:dyDescent="0.2">
      <c r="A43" s="45" t="s">
        <v>1504</v>
      </c>
      <c r="B43" s="34" t="s">
        <v>217</v>
      </c>
      <c r="C43" s="46">
        <v>18629.786501999999</v>
      </c>
      <c r="D43" s="43" t="str">
        <f t="shared" si="1"/>
        <v>N/A</v>
      </c>
      <c r="E43" s="46">
        <v>20856.561590000001</v>
      </c>
      <c r="F43" s="43" t="str">
        <f t="shared" si="2"/>
        <v>N/A</v>
      </c>
      <c r="G43" s="46">
        <v>20613.514611999999</v>
      </c>
      <c r="H43" s="43" t="str">
        <f t="shared" si="3"/>
        <v>N/A</v>
      </c>
      <c r="I43" s="12">
        <v>11.95</v>
      </c>
      <c r="J43" s="12">
        <v>-1.17</v>
      </c>
      <c r="K43" s="44" t="s">
        <v>732</v>
      </c>
      <c r="L43" s="9" t="str">
        <f t="shared" si="0"/>
        <v>Yes</v>
      </c>
    </row>
    <row r="44" spans="1:12" x14ac:dyDescent="0.2">
      <c r="A44" s="4" t="s">
        <v>107</v>
      </c>
      <c r="B44" s="34" t="s">
        <v>217</v>
      </c>
      <c r="C44" s="46">
        <v>1463299</v>
      </c>
      <c r="D44" s="43" t="str">
        <f t="shared" si="1"/>
        <v>N/A</v>
      </c>
      <c r="E44" s="46">
        <v>1452049</v>
      </c>
      <c r="F44" s="43" t="str">
        <f t="shared" si="2"/>
        <v>N/A</v>
      </c>
      <c r="G44" s="46">
        <v>1569746</v>
      </c>
      <c r="H44" s="43" t="str">
        <f t="shared" si="3"/>
        <v>N/A</v>
      </c>
      <c r="I44" s="12">
        <v>-0.76900000000000002</v>
      </c>
      <c r="J44" s="12">
        <v>8.1059999999999999</v>
      </c>
      <c r="K44" s="44" t="s">
        <v>732</v>
      </c>
      <c r="L44" s="9" t="str">
        <f t="shared" si="0"/>
        <v>Yes</v>
      </c>
    </row>
    <row r="45" spans="1:12" x14ac:dyDescent="0.2">
      <c r="A45" s="45" t="s">
        <v>162</v>
      </c>
      <c r="B45" s="47" t="s">
        <v>221</v>
      </c>
      <c r="C45" s="1">
        <v>54</v>
      </c>
      <c r="D45" s="43" t="str">
        <f>IF($B45="N/A","N/A",IF(C45&gt;0,"No",IF(C45&lt;0,"No","Yes")))</f>
        <v>No</v>
      </c>
      <c r="E45" s="1">
        <v>47</v>
      </c>
      <c r="F45" s="43" t="str">
        <f>IF($B45="N/A","N/A",IF(E45&gt;0,"No",IF(E45&lt;0,"No","Yes")))</f>
        <v>No</v>
      </c>
      <c r="G45" s="1">
        <v>49</v>
      </c>
      <c r="H45" s="43" t="str">
        <f>IF($B45="N/A","N/A",IF(G45&gt;0,"No",IF(G45&lt;0,"No","Yes")))</f>
        <v>No</v>
      </c>
      <c r="I45" s="12">
        <v>-13</v>
      </c>
      <c r="J45" s="12">
        <v>4.2549999999999999</v>
      </c>
      <c r="K45" s="44" t="s">
        <v>732</v>
      </c>
      <c r="L45" s="9" t="str">
        <f t="shared" si="0"/>
        <v>Yes</v>
      </c>
    </row>
    <row r="46" spans="1:12" x14ac:dyDescent="0.2">
      <c r="A46" s="45" t="s">
        <v>160</v>
      </c>
      <c r="B46" s="34" t="s">
        <v>217</v>
      </c>
      <c r="C46" s="46">
        <v>43465</v>
      </c>
      <c r="D46" s="43" t="str">
        <f t="shared" ref="D46:D47" si="4">IF($B46="N/A","N/A",IF(C46&gt;10,"No",IF(C46&lt;-10,"No","Yes")))</f>
        <v>N/A</v>
      </c>
      <c r="E46" s="46">
        <v>44427</v>
      </c>
      <c r="F46" s="43" t="str">
        <f t="shared" ref="F46:F47" si="5">IF($B46="N/A","N/A",IF(E46&gt;10,"No",IF(E46&lt;-10,"No","Yes")))</f>
        <v>N/A</v>
      </c>
      <c r="G46" s="46">
        <v>43340</v>
      </c>
      <c r="H46" s="43" t="str">
        <f t="shared" ref="H46:H47" si="6">IF($B46="N/A","N/A",IF(G46&gt;10,"No",IF(G46&lt;-10,"No","Yes")))</f>
        <v>N/A</v>
      </c>
      <c r="I46" s="12">
        <v>2.2130000000000001</v>
      </c>
      <c r="J46" s="12">
        <v>-2.4500000000000002</v>
      </c>
      <c r="K46" s="44" t="s">
        <v>732</v>
      </c>
      <c r="L46" s="9" t="str">
        <f t="shared" si="0"/>
        <v>Yes</v>
      </c>
    </row>
    <row r="47" spans="1:12" x14ac:dyDescent="0.2">
      <c r="A47" s="45" t="s">
        <v>1290</v>
      </c>
      <c r="B47" s="34" t="s">
        <v>217</v>
      </c>
      <c r="C47" s="46">
        <v>804.90740741000002</v>
      </c>
      <c r="D47" s="43" t="str">
        <f t="shared" si="4"/>
        <v>N/A</v>
      </c>
      <c r="E47" s="46">
        <v>945.25531914999999</v>
      </c>
      <c r="F47" s="43" t="str">
        <f t="shared" si="5"/>
        <v>N/A</v>
      </c>
      <c r="G47" s="46">
        <v>884.48979592000001</v>
      </c>
      <c r="H47" s="43" t="str">
        <f t="shared" si="6"/>
        <v>N/A</v>
      </c>
      <c r="I47" s="12">
        <v>17.440000000000001</v>
      </c>
      <c r="J47" s="12">
        <v>-6.43</v>
      </c>
      <c r="K47" s="44" t="s">
        <v>732</v>
      </c>
      <c r="L47" s="9" t="str">
        <f>IF(J47="Div by 0", "N/A", IF(OR(J47="N/A",K47="N/A"),"N/A", IF(J47&gt;VALUE(MID(K47,1,2)), "No", IF(J47&lt;-1*VALUE(MID(K47,1,2)), "No", "Yes"))))</f>
        <v>Yes</v>
      </c>
    </row>
    <row r="48" spans="1:12" x14ac:dyDescent="0.2">
      <c r="A48" s="45" t="s">
        <v>1505</v>
      </c>
      <c r="B48" s="34" t="s">
        <v>217</v>
      </c>
      <c r="C48" s="46">
        <v>30473.020892</v>
      </c>
      <c r="D48" s="43" t="str">
        <f t="shared" ref="D48:D74" si="7">IF($B48="N/A","N/A",IF(C48&gt;10,"No",IF(C48&lt;-10,"No","Yes")))</f>
        <v>N/A</v>
      </c>
      <c r="E48" s="46">
        <v>31198.880847</v>
      </c>
      <c r="F48" s="43" t="str">
        <f t="shared" ref="F48:F74" si="8">IF($B48="N/A","N/A",IF(E48&gt;10,"No",IF(E48&lt;-10,"No","Yes")))</f>
        <v>N/A</v>
      </c>
      <c r="G48" s="46">
        <v>30478.174123000001</v>
      </c>
      <c r="H48" s="43" t="str">
        <f t="shared" ref="H48:H74" si="9">IF($B48="N/A","N/A",IF(G48&gt;10,"No",IF(G48&lt;-10,"No","Yes")))</f>
        <v>N/A</v>
      </c>
      <c r="I48" s="12">
        <v>2.3820000000000001</v>
      </c>
      <c r="J48" s="12">
        <v>-2.31</v>
      </c>
      <c r="K48" s="44" t="s">
        <v>732</v>
      </c>
      <c r="L48" s="9" t="str">
        <f t="shared" ref="L48:L74" si="10">IF(J48="Div by 0", "N/A", IF(K48="N/A","N/A", IF(J48&gt;VALUE(MID(K48,1,2)), "No", IF(J48&lt;-1*VALUE(MID(K48,1,2)), "No", "Yes"))))</f>
        <v>Yes</v>
      </c>
    </row>
    <row r="49" spans="1:12" x14ac:dyDescent="0.2">
      <c r="A49" s="45" t="s">
        <v>1506</v>
      </c>
      <c r="B49" s="34" t="s">
        <v>217</v>
      </c>
      <c r="C49" s="46">
        <v>14050.515471999999</v>
      </c>
      <c r="D49" s="43" t="str">
        <f t="shared" si="7"/>
        <v>N/A</v>
      </c>
      <c r="E49" s="46">
        <v>14093.161192</v>
      </c>
      <c r="F49" s="43" t="str">
        <f t="shared" si="8"/>
        <v>N/A</v>
      </c>
      <c r="G49" s="46">
        <v>13951.061400000001</v>
      </c>
      <c r="H49" s="43" t="str">
        <f t="shared" si="9"/>
        <v>N/A</v>
      </c>
      <c r="I49" s="12">
        <v>0.30349999999999999</v>
      </c>
      <c r="J49" s="12">
        <v>-1.01</v>
      </c>
      <c r="K49" s="44" t="s">
        <v>732</v>
      </c>
      <c r="L49" s="9" t="str">
        <f t="shared" si="10"/>
        <v>Yes</v>
      </c>
    </row>
    <row r="50" spans="1:12" x14ac:dyDescent="0.2">
      <c r="A50" s="45" t="s">
        <v>1507</v>
      </c>
      <c r="B50" s="34" t="s">
        <v>217</v>
      </c>
      <c r="C50" s="46" t="s">
        <v>1743</v>
      </c>
      <c r="D50" s="43" t="str">
        <f t="shared" si="7"/>
        <v>N/A</v>
      </c>
      <c r="E50" s="46" t="s">
        <v>1743</v>
      </c>
      <c r="F50" s="43" t="str">
        <f t="shared" si="8"/>
        <v>N/A</v>
      </c>
      <c r="G50" s="46" t="s">
        <v>1743</v>
      </c>
      <c r="H50" s="43" t="str">
        <f t="shared" si="9"/>
        <v>N/A</v>
      </c>
      <c r="I50" s="12" t="s">
        <v>1743</v>
      </c>
      <c r="J50" s="12" t="s">
        <v>1743</v>
      </c>
      <c r="K50" s="44" t="s">
        <v>732</v>
      </c>
      <c r="L50" s="9" t="str">
        <f t="shared" si="10"/>
        <v>N/A</v>
      </c>
    </row>
    <row r="51" spans="1:12" x14ac:dyDescent="0.2">
      <c r="A51" s="45" t="s">
        <v>1508</v>
      </c>
      <c r="B51" s="34" t="s">
        <v>217</v>
      </c>
      <c r="C51" s="46">
        <v>3306.3513514000001</v>
      </c>
      <c r="D51" s="43" t="str">
        <f t="shared" si="7"/>
        <v>N/A</v>
      </c>
      <c r="E51" s="46">
        <v>6250.4352940999997</v>
      </c>
      <c r="F51" s="43" t="str">
        <f t="shared" si="8"/>
        <v>N/A</v>
      </c>
      <c r="G51" s="46">
        <v>3923.0344828000002</v>
      </c>
      <c r="H51" s="43" t="str">
        <f t="shared" si="9"/>
        <v>N/A</v>
      </c>
      <c r="I51" s="12">
        <v>89.04</v>
      </c>
      <c r="J51" s="12">
        <v>-37.200000000000003</v>
      </c>
      <c r="K51" s="44" t="s">
        <v>732</v>
      </c>
      <c r="L51" s="9" t="str">
        <f t="shared" si="10"/>
        <v>No</v>
      </c>
    </row>
    <row r="52" spans="1:12" x14ac:dyDescent="0.2">
      <c r="A52" s="45" t="s">
        <v>1509</v>
      </c>
      <c r="B52" s="34" t="s">
        <v>217</v>
      </c>
      <c r="C52" s="46">
        <v>44724.122262999997</v>
      </c>
      <c r="D52" s="43" t="str">
        <f t="shared" si="7"/>
        <v>N/A</v>
      </c>
      <c r="E52" s="46">
        <v>45564.037413999999</v>
      </c>
      <c r="F52" s="43" t="str">
        <f t="shared" si="8"/>
        <v>N/A</v>
      </c>
      <c r="G52" s="46">
        <v>44358.068581</v>
      </c>
      <c r="H52" s="43" t="str">
        <f t="shared" si="9"/>
        <v>N/A</v>
      </c>
      <c r="I52" s="12">
        <v>1.8779999999999999</v>
      </c>
      <c r="J52" s="12">
        <v>-2.65</v>
      </c>
      <c r="K52" s="44" t="s">
        <v>732</v>
      </c>
      <c r="L52" s="9" t="str">
        <f t="shared" si="10"/>
        <v>Yes</v>
      </c>
    </row>
    <row r="53" spans="1:12" x14ac:dyDescent="0.2">
      <c r="A53" s="45" t="s">
        <v>1510</v>
      </c>
      <c r="B53" s="34" t="s">
        <v>217</v>
      </c>
      <c r="C53" s="46">
        <v>8799.2619047999997</v>
      </c>
      <c r="D53" s="43" t="str">
        <f t="shared" si="7"/>
        <v>N/A</v>
      </c>
      <c r="E53" s="46">
        <v>8941.8163265000003</v>
      </c>
      <c r="F53" s="43" t="str">
        <f t="shared" si="8"/>
        <v>N/A</v>
      </c>
      <c r="G53" s="46">
        <v>9933.0681817999994</v>
      </c>
      <c r="H53" s="43" t="str">
        <f t="shared" si="9"/>
        <v>N/A</v>
      </c>
      <c r="I53" s="12">
        <v>1.62</v>
      </c>
      <c r="J53" s="12">
        <v>11.09</v>
      </c>
      <c r="K53" s="44" t="s">
        <v>732</v>
      </c>
      <c r="L53" s="9" t="str">
        <f t="shared" si="10"/>
        <v>Yes</v>
      </c>
    </row>
    <row r="54" spans="1:12" x14ac:dyDescent="0.2">
      <c r="A54" s="45" t="s">
        <v>1511</v>
      </c>
      <c r="B54" s="34" t="s">
        <v>217</v>
      </c>
      <c r="C54" s="46">
        <v>31511.365043000002</v>
      </c>
      <c r="D54" s="43" t="str">
        <f t="shared" si="7"/>
        <v>N/A</v>
      </c>
      <c r="E54" s="46">
        <v>33875.295910000001</v>
      </c>
      <c r="F54" s="43" t="str">
        <f t="shared" si="8"/>
        <v>N/A</v>
      </c>
      <c r="G54" s="46">
        <v>32495.244321999999</v>
      </c>
      <c r="H54" s="43" t="str">
        <f t="shared" si="9"/>
        <v>N/A</v>
      </c>
      <c r="I54" s="12">
        <v>7.5019999999999998</v>
      </c>
      <c r="J54" s="12">
        <v>-4.07</v>
      </c>
      <c r="K54" s="44" t="s">
        <v>732</v>
      </c>
      <c r="L54" s="9" t="str">
        <f t="shared" si="10"/>
        <v>Yes</v>
      </c>
    </row>
    <row r="55" spans="1:12" x14ac:dyDescent="0.2">
      <c r="A55" s="45" t="s">
        <v>1512</v>
      </c>
      <c r="B55" s="34" t="s">
        <v>217</v>
      </c>
      <c r="C55" s="46">
        <v>28845.556553999999</v>
      </c>
      <c r="D55" s="43" t="str">
        <f t="shared" si="7"/>
        <v>N/A</v>
      </c>
      <c r="E55" s="46">
        <v>30999.531491999998</v>
      </c>
      <c r="F55" s="43" t="str">
        <f t="shared" si="8"/>
        <v>N/A</v>
      </c>
      <c r="G55" s="46">
        <v>29895.912316999998</v>
      </c>
      <c r="H55" s="43" t="str">
        <f t="shared" si="9"/>
        <v>N/A</v>
      </c>
      <c r="I55" s="12">
        <v>7.4669999999999996</v>
      </c>
      <c r="J55" s="12">
        <v>-3.56</v>
      </c>
      <c r="K55" s="44" t="s">
        <v>732</v>
      </c>
      <c r="L55" s="9" t="str">
        <f t="shared" si="10"/>
        <v>Yes</v>
      </c>
    </row>
    <row r="56" spans="1:12" ht="25.5" x14ac:dyDescent="0.2">
      <c r="A56" s="45" t="s">
        <v>1513</v>
      </c>
      <c r="B56" s="34" t="s">
        <v>217</v>
      </c>
      <c r="C56" s="46" t="s">
        <v>1743</v>
      </c>
      <c r="D56" s="43" t="str">
        <f t="shared" si="7"/>
        <v>N/A</v>
      </c>
      <c r="E56" s="46" t="s">
        <v>1743</v>
      </c>
      <c r="F56" s="43" t="str">
        <f t="shared" si="8"/>
        <v>N/A</v>
      </c>
      <c r="G56" s="46" t="s">
        <v>1743</v>
      </c>
      <c r="H56" s="43" t="str">
        <f t="shared" si="9"/>
        <v>N/A</v>
      </c>
      <c r="I56" s="12" t="s">
        <v>1743</v>
      </c>
      <c r="J56" s="12" t="s">
        <v>1743</v>
      </c>
      <c r="K56" s="44" t="s">
        <v>732</v>
      </c>
      <c r="L56" s="9" t="str">
        <f t="shared" si="10"/>
        <v>N/A</v>
      </c>
    </row>
    <row r="57" spans="1:12" x14ac:dyDescent="0.2">
      <c r="A57" s="45" t="s">
        <v>1514</v>
      </c>
      <c r="B57" s="34" t="s">
        <v>217</v>
      </c>
      <c r="C57" s="46">
        <v>5373.8497537000003</v>
      </c>
      <c r="D57" s="43" t="str">
        <f t="shared" si="7"/>
        <v>N/A</v>
      </c>
      <c r="E57" s="46">
        <v>7711.9375</v>
      </c>
      <c r="F57" s="43" t="str">
        <f t="shared" si="8"/>
        <v>N/A</v>
      </c>
      <c r="G57" s="46">
        <v>6952.6081081000002</v>
      </c>
      <c r="H57" s="43" t="str">
        <f t="shared" si="9"/>
        <v>N/A</v>
      </c>
      <c r="I57" s="12">
        <v>43.51</v>
      </c>
      <c r="J57" s="12">
        <v>-9.85</v>
      </c>
      <c r="K57" s="44" t="s">
        <v>732</v>
      </c>
      <c r="L57" s="9" t="str">
        <f t="shared" si="10"/>
        <v>Yes</v>
      </c>
    </row>
    <row r="58" spans="1:12" x14ac:dyDescent="0.2">
      <c r="A58" s="45" t="s">
        <v>1515</v>
      </c>
      <c r="B58" s="34" t="s">
        <v>217</v>
      </c>
      <c r="C58" s="46">
        <v>44112.440129000002</v>
      </c>
      <c r="D58" s="43" t="str">
        <f t="shared" si="7"/>
        <v>N/A</v>
      </c>
      <c r="E58" s="46">
        <v>45880.712307000002</v>
      </c>
      <c r="F58" s="43" t="str">
        <f t="shared" si="8"/>
        <v>N/A</v>
      </c>
      <c r="G58" s="46">
        <v>43849.093830999998</v>
      </c>
      <c r="H58" s="43" t="str">
        <f t="shared" si="9"/>
        <v>N/A</v>
      </c>
      <c r="I58" s="12">
        <v>4.0090000000000003</v>
      </c>
      <c r="J58" s="12">
        <v>-4.43</v>
      </c>
      <c r="K58" s="44" t="s">
        <v>732</v>
      </c>
      <c r="L58" s="9" t="str">
        <f t="shared" si="10"/>
        <v>Yes</v>
      </c>
    </row>
    <row r="59" spans="1:12" x14ac:dyDescent="0.2">
      <c r="A59" s="45" t="s">
        <v>1516</v>
      </c>
      <c r="B59" s="34" t="s">
        <v>217</v>
      </c>
      <c r="C59" s="46" t="s">
        <v>1743</v>
      </c>
      <c r="D59" s="43" t="str">
        <f t="shared" si="7"/>
        <v>N/A</v>
      </c>
      <c r="E59" s="46" t="s">
        <v>1743</v>
      </c>
      <c r="F59" s="43" t="str">
        <f t="shared" si="8"/>
        <v>N/A</v>
      </c>
      <c r="G59" s="46" t="s">
        <v>1743</v>
      </c>
      <c r="H59" s="43" t="str">
        <f t="shared" si="9"/>
        <v>N/A</v>
      </c>
      <c r="I59" s="12" t="s">
        <v>1743</v>
      </c>
      <c r="J59" s="12" t="s">
        <v>1743</v>
      </c>
      <c r="K59" s="44" t="s">
        <v>732</v>
      </c>
      <c r="L59" s="9" t="str">
        <f t="shared" si="10"/>
        <v>N/A</v>
      </c>
    </row>
    <row r="60" spans="1:12" x14ac:dyDescent="0.2">
      <c r="A60" s="45" t="s">
        <v>1517</v>
      </c>
      <c r="B60" s="34" t="s">
        <v>217</v>
      </c>
      <c r="C60" s="46">
        <v>2041.7519887999999</v>
      </c>
      <c r="D60" s="43" t="str">
        <f t="shared" si="7"/>
        <v>N/A</v>
      </c>
      <c r="E60" s="46">
        <v>1973.7606092000001</v>
      </c>
      <c r="F60" s="43" t="str">
        <f t="shared" si="8"/>
        <v>N/A</v>
      </c>
      <c r="G60" s="46">
        <v>1737.1878981</v>
      </c>
      <c r="H60" s="43" t="str">
        <f t="shared" si="9"/>
        <v>N/A</v>
      </c>
      <c r="I60" s="12">
        <v>-3.33</v>
      </c>
      <c r="J60" s="12">
        <v>-12</v>
      </c>
      <c r="K60" s="44" t="s">
        <v>732</v>
      </c>
      <c r="L60" s="9" t="str">
        <f t="shared" si="10"/>
        <v>Yes</v>
      </c>
    </row>
    <row r="61" spans="1:12" x14ac:dyDescent="0.2">
      <c r="A61" s="45" t="s">
        <v>1518</v>
      </c>
      <c r="B61" s="34" t="s">
        <v>217</v>
      </c>
      <c r="C61" s="46">
        <v>1786.3178682</v>
      </c>
      <c r="D61" s="43" t="str">
        <f t="shared" si="7"/>
        <v>N/A</v>
      </c>
      <c r="E61" s="46">
        <v>1722.0811291</v>
      </c>
      <c r="F61" s="43" t="str">
        <f t="shared" si="8"/>
        <v>N/A</v>
      </c>
      <c r="G61" s="46">
        <v>1567.1273209999999</v>
      </c>
      <c r="H61" s="43" t="str">
        <f t="shared" si="9"/>
        <v>N/A</v>
      </c>
      <c r="I61" s="12">
        <v>-3.6</v>
      </c>
      <c r="J61" s="12">
        <v>-9</v>
      </c>
      <c r="K61" s="44" t="s">
        <v>732</v>
      </c>
      <c r="L61" s="9" t="str">
        <f t="shared" si="10"/>
        <v>Yes</v>
      </c>
    </row>
    <row r="62" spans="1:12" x14ac:dyDescent="0.2">
      <c r="A62" s="45" t="s">
        <v>1519</v>
      </c>
      <c r="B62" s="34" t="s">
        <v>217</v>
      </c>
      <c r="C62" s="46" t="s">
        <v>1743</v>
      </c>
      <c r="D62" s="43" t="str">
        <f t="shared" si="7"/>
        <v>N/A</v>
      </c>
      <c r="E62" s="46" t="s">
        <v>1743</v>
      </c>
      <c r="F62" s="43" t="str">
        <f t="shared" si="8"/>
        <v>N/A</v>
      </c>
      <c r="G62" s="46" t="s">
        <v>1743</v>
      </c>
      <c r="H62" s="43" t="str">
        <f t="shared" si="9"/>
        <v>N/A</v>
      </c>
      <c r="I62" s="12" t="s">
        <v>1743</v>
      </c>
      <c r="J62" s="12" t="s">
        <v>1743</v>
      </c>
      <c r="K62" s="44" t="s">
        <v>732</v>
      </c>
      <c r="L62" s="9" t="str">
        <f t="shared" si="10"/>
        <v>N/A</v>
      </c>
    </row>
    <row r="63" spans="1:12" ht="25.5" x14ac:dyDescent="0.2">
      <c r="A63" s="45" t="s">
        <v>1520</v>
      </c>
      <c r="B63" s="34" t="s">
        <v>217</v>
      </c>
      <c r="C63" s="46" t="s">
        <v>1743</v>
      </c>
      <c r="D63" s="43" t="str">
        <f t="shared" si="7"/>
        <v>N/A</v>
      </c>
      <c r="E63" s="46" t="s">
        <v>1743</v>
      </c>
      <c r="F63" s="43" t="str">
        <f t="shared" si="8"/>
        <v>N/A</v>
      </c>
      <c r="G63" s="46" t="s">
        <v>1743</v>
      </c>
      <c r="H63" s="43" t="str">
        <f t="shared" si="9"/>
        <v>N/A</v>
      </c>
      <c r="I63" s="12" t="s">
        <v>1743</v>
      </c>
      <c r="J63" s="12" t="s">
        <v>1743</v>
      </c>
      <c r="K63" s="44" t="s">
        <v>732</v>
      </c>
      <c r="L63" s="9" t="str">
        <f t="shared" si="10"/>
        <v>N/A</v>
      </c>
    </row>
    <row r="64" spans="1:12" x14ac:dyDescent="0.2">
      <c r="A64" s="45" t="s">
        <v>1521</v>
      </c>
      <c r="B64" s="34" t="s">
        <v>217</v>
      </c>
      <c r="C64" s="46">
        <v>1701.9886363999999</v>
      </c>
      <c r="D64" s="43" t="str">
        <f t="shared" si="7"/>
        <v>N/A</v>
      </c>
      <c r="E64" s="46">
        <v>1663.3663366000001</v>
      </c>
      <c r="F64" s="43" t="str">
        <f t="shared" si="8"/>
        <v>N/A</v>
      </c>
      <c r="G64" s="46">
        <v>1199.2527932999999</v>
      </c>
      <c r="H64" s="43" t="str">
        <f t="shared" si="9"/>
        <v>N/A</v>
      </c>
      <c r="I64" s="12">
        <v>-2.27</v>
      </c>
      <c r="J64" s="12">
        <v>-27.9</v>
      </c>
      <c r="K64" s="44" t="s">
        <v>732</v>
      </c>
      <c r="L64" s="9" t="str">
        <f t="shared" si="10"/>
        <v>Yes</v>
      </c>
    </row>
    <row r="65" spans="1:12" x14ac:dyDescent="0.2">
      <c r="A65" s="45" t="s">
        <v>1522</v>
      </c>
      <c r="B65" s="34" t="s">
        <v>217</v>
      </c>
      <c r="C65" s="46">
        <v>1426.6055604000001</v>
      </c>
      <c r="D65" s="43" t="str">
        <f t="shared" si="7"/>
        <v>N/A</v>
      </c>
      <c r="E65" s="46">
        <v>1579.8119122000001</v>
      </c>
      <c r="F65" s="43" t="str">
        <f t="shared" si="8"/>
        <v>N/A</v>
      </c>
      <c r="G65" s="46">
        <v>1406.4015836999999</v>
      </c>
      <c r="H65" s="43" t="str">
        <f t="shared" si="9"/>
        <v>N/A</v>
      </c>
      <c r="I65" s="12">
        <v>10.74</v>
      </c>
      <c r="J65" s="12">
        <v>-11</v>
      </c>
      <c r="K65" s="44" t="s">
        <v>732</v>
      </c>
      <c r="L65" s="9" t="str">
        <f t="shared" si="10"/>
        <v>Yes</v>
      </c>
    </row>
    <row r="66" spans="1:12" x14ac:dyDescent="0.2">
      <c r="A66" s="45" t="s">
        <v>1523</v>
      </c>
      <c r="B66" s="34" t="s">
        <v>217</v>
      </c>
      <c r="C66" s="46">
        <v>9531.5849056999996</v>
      </c>
      <c r="D66" s="43" t="str">
        <f t="shared" si="7"/>
        <v>N/A</v>
      </c>
      <c r="E66" s="46">
        <v>9285.6642857000006</v>
      </c>
      <c r="F66" s="43" t="str">
        <f t="shared" si="8"/>
        <v>N/A</v>
      </c>
      <c r="G66" s="46">
        <v>7622.3297491000003</v>
      </c>
      <c r="H66" s="43" t="str">
        <f t="shared" si="9"/>
        <v>N/A</v>
      </c>
      <c r="I66" s="12">
        <v>-2.58</v>
      </c>
      <c r="J66" s="12">
        <v>-17.899999999999999</v>
      </c>
      <c r="K66" s="44" t="s">
        <v>732</v>
      </c>
      <c r="L66" s="9" t="str">
        <f t="shared" si="10"/>
        <v>Yes</v>
      </c>
    </row>
    <row r="67" spans="1:12" x14ac:dyDescent="0.2">
      <c r="A67" s="45" t="s">
        <v>1524</v>
      </c>
      <c r="B67" s="34" t="s">
        <v>217</v>
      </c>
      <c r="C67" s="46">
        <v>0</v>
      </c>
      <c r="D67" s="43" t="str">
        <f t="shared" si="7"/>
        <v>N/A</v>
      </c>
      <c r="E67" s="46">
        <v>1520</v>
      </c>
      <c r="F67" s="43" t="str">
        <f t="shared" si="8"/>
        <v>N/A</v>
      </c>
      <c r="G67" s="46">
        <v>394.5</v>
      </c>
      <c r="H67" s="43" t="str">
        <f t="shared" si="9"/>
        <v>N/A</v>
      </c>
      <c r="I67" s="12" t="s">
        <v>1743</v>
      </c>
      <c r="J67" s="12">
        <v>-74</v>
      </c>
      <c r="K67" s="44" t="s">
        <v>732</v>
      </c>
      <c r="L67" s="9" t="str">
        <f t="shared" si="10"/>
        <v>No</v>
      </c>
    </row>
    <row r="68" spans="1:12" x14ac:dyDescent="0.2">
      <c r="A68" s="45" t="s">
        <v>1525</v>
      </c>
      <c r="B68" s="34" t="s">
        <v>217</v>
      </c>
      <c r="C68" s="46">
        <v>4090.0840192999999</v>
      </c>
      <c r="D68" s="43" t="str">
        <f t="shared" si="7"/>
        <v>N/A</v>
      </c>
      <c r="E68" s="46">
        <v>4342.8104186</v>
      </c>
      <c r="F68" s="43" t="str">
        <f t="shared" si="8"/>
        <v>N/A</v>
      </c>
      <c r="G68" s="46">
        <v>3554.8586667</v>
      </c>
      <c r="H68" s="43" t="str">
        <f t="shared" si="9"/>
        <v>N/A</v>
      </c>
      <c r="I68" s="12">
        <v>6.1790000000000003</v>
      </c>
      <c r="J68" s="12">
        <v>-18.100000000000001</v>
      </c>
      <c r="K68" s="44" t="s">
        <v>732</v>
      </c>
      <c r="L68" s="9" t="str">
        <f t="shared" si="10"/>
        <v>Yes</v>
      </c>
    </row>
    <row r="69" spans="1:12" x14ac:dyDescent="0.2">
      <c r="A69" s="45" t="s">
        <v>1526</v>
      </c>
      <c r="B69" s="34" t="s">
        <v>217</v>
      </c>
      <c r="C69" s="46">
        <v>2768.1558168000001</v>
      </c>
      <c r="D69" s="43" t="str">
        <f t="shared" si="7"/>
        <v>N/A</v>
      </c>
      <c r="E69" s="46">
        <v>2546.4640405</v>
      </c>
      <c r="F69" s="43" t="str">
        <f t="shared" si="8"/>
        <v>N/A</v>
      </c>
      <c r="G69" s="46">
        <v>2208.5390244</v>
      </c>
      <c r="H69" s="43" t="str">
        <f t="shared" si="9"/>
        <v>N/A</v>
      </c>
      <c r="I69" s="12">
        <v>-8.01</v>
      </c>
      <c r="J69" s="12">
        <v>-13.3</v>
      </c>
      <c r="K69" s="44" t="s">
        <v>732</v>
      </c>
      <c r="L69" s="9" t="str">
        <f t="shared" si="10"/>
        <v>Yes</v>
      </c>
    </row>
    <row r="70" spans="1:12" x14ac:dyDescent="0.2">
      <c r="A70" s="45" t="s">
        <v>1527</v>
      </c>
      <c r="B70" s="34" t="s">
        <v>217</v>
      </c>
      <c r="C70" s="46" t="s">
        <v>1743</v>
      </c>
      <c r="D70" s="43" t="str">
        <f t="shared" si="7"/>
        <v>N/A</v>
      </c>
      <c r="E70" s="46" t="s">
        <v>1743</v>
      </c>
      <c r="F70" s="43" t="str">
        <f t="shared" si="8"/>
        <v>N/A</v>
      </c>
      <c r="G70" s="46" t="s">
        <v>1743</v>
      </c>
      <c r="H70" s="43" t="str">
        <f t="shared" si="9"/>
        <v>N/A</v>
      </c>
      <c r="I70" s="12" t="s">
        <v>1743</v>
      </c>
      <c r="J70" s="12" t="s">
        <v>1743</v>
      </c>
      <c r="K70" s="44" t="s">
        <v>732</v>
      </c>
      <c r="L70" s="9" t="str">
        <f t="shared" si="10"/>
        <v>N/A</v>
      </c>
    </row>
    <row r="71" spans="1:12" ht="25.5" x14ac:dyDescent="0.2">
      <c r="A71" s="45" t="s">
        <v>1528</v>
      </c>
      <c r="B71" s="34" t="s">
        <v>217</v>
      </c>
      <c r="C71" s="46" t="s">
        <v>1743</v>
      </c>
      <c r="D71" s="43" t="str">
        <f t="shared" si="7"/>
        <v>N/A</v>
      </c>
      <c r="E71" s="46" t="s">
        <v>1743</v>
      </c>
      <c r="F71" s="43" t="str">
        <f t="shared" si="8"/>
        <v>N/A</v>
      </c>
      <c r="G71" s="46" t="s">
        <v>1743</v>
      </c>
      <c r="H71" s="43" t="str">
        <f t="shared" si="9"/>
        <v>N/A</v>
      </c>
      <c r="I71" s="12" t="s">
        <v>1743</v>
      </c>
      <c r="J71" s="12" t="s">
        <v>1743</v>
      </c>
      <c r="K71" s="44" t="s">
        <v>732</v>
      </c>
      <c r="L71" s="9" t="str">
        <f t="shared" si="10"/>
        <v>N/A</v>
      </c>
    </row>
    <row r="72" spans="1:12" x14ac:dyDescent="0.2">
      <c r="A72" s="45" t="s">
        <v>1529</v>
      </c>
      <c r="B72" s="34" t="s">
        <v>217</v>
      </c>
      <c r="C72" s="46">
        <v>1716.1935484000001</v>
      </c>
      <c r="D72" s="43" t="str">
        <f t="shared" si="7"/>
        <v>N/A</v>
      </c>
      <c r="E72" s="46">
        <v>871.37735849000001</v>
      </c>
      <c r="F72" s="43" t="str">
        <f t="shared" si="8"/>
        <v>N/A</v>
      </c>
      <c r="G72" s="46">
        <v>733.44210525999995</v>
      </c>
      <c r="H72" s="43" t="str">
        <f t="shared" si="9"/>
        <v>N/A</v>
      </c>
      <c r="I72" s="12">
        <v>-49.2</v>
      </c>
      <c r="J72" s="12">
        <v>-15.8</v>
      </c>
      <c r="K72" s="44" t="s">
        <v>732</v>
      </c>
      <c r="L72" s="9" t="str">
        <f t="shared" si="10"/>
        <v>Yes</v>
      </c>
    </row>
    <row r="73" spans="1:12" x14ac:dyDescent="0.2">
      <c r="A73" s="45" t="s">
        <v>1530</v>
      </c>
      <c r="B73" s="34" t="s">
        <v>217</v>
      </c>
      <c r="C73" s="46">
        <v>2033.59375</v>
      </c>
      <c r="D73" s="43" t="str">
        <f t="shared" si="7"/>
        <v>N/A</v>
      </c>
      <c r="E73" s="46">
        <v>2317.2635658999998</v>
      </c>
      <c r="F73" s="43" t="str">
        <f t="shared" si="8"/>
        <v>N/A</v>
      </c>
      <c r="G73" s="46">
        <v>1996.4078624000001</v>
      </c>
      <c r="H73" s="43" t="str">
        <f t="shared" si="9"/>
        <v>N/A</v>
      </c>
      <c r="I73" s="12">
        <v>13.95</v>
      </c>
      <c r="J73" s="12">
        <v>-13.8</v>
      </c>
      <c r="K73" s="44" t="s">
        <v>732</v>
      </c>
      <c r="L73" s="9" t="str">
        <f t="shared" si="10"/>
        <v>Yes</v>
      </c>
    </row>
    <row r="74" spans="1:12" x14ac:dyDescent="0.2">
      <c r="A74" s="45" t="s">
        <v>1531</v>
      </c>
      <c r="B74" s="34" t="s">
        <v>217</v>
      </c>
      <c r="C74" s="46">
        <v>6395.1002415000003</v>
      </c>
      <c r="D74" s="43" t="str">
        <f t="shared" si="7"/>
        <v>N/A</v>
      </c>
      <c r="E74" s="46">
        <v>7081.9077490999998</v>
      </c>
      <c r="F74" s="43" t="str">
        <f t="shared" si="8"/>
        <v>N/A</v>
      </c>
      <c r="G74" s="46">
        <v>5670.3763870000002</v>
      </c>
      <c r="H74" s="43" t="str">
        <f t="shared" si="9"/>
        <v>N/A</v>
      </c>
      <c r="I74" s="12">
        <v>10.74</v>
      </c>
      <c r="J74" s="12">
        <v>-19.899999999999999</v>
      </c>
      <c r="K74" s="44" t="s">
        <v>732</v>
      </c>
      <c r="L74" s="9" t="str">
        <f t="shared" si="10"/>
        <v>Yes</v>
      </c>
    </row>
    <row r="75" spans="1:12" x14ac:dyDescent="0.2">
      <c r="A75" s="45" t="s">
        <v>1613</v>
      </c>
      <c r="B75" s="34" t="s">
        <v>217</v>
      </c>
      <c r="C75" s="46">
        <v>31187391</v>
      </c>
      <c r="D75" s="43" t="str">
        <f t="shared" ref="D75:D144" si="11">IF($B75="N/A","N/A",IF(C75&gt;10,"No",IF(C75&lt;-10,"No","Yes")))</f>
        <v>N/A</v>
      </c>
      <c r="E75" s="46">
        <v>31758067</v>
      </c>
      <c r="F75" s="43" t="str">
        <f t="shared" ref="F75:F144" si="12">IF($B75="N/A","N/A",IF(E75&gt;10,"No",IF(E75&lt;-10,"No","Yes")))</f>
        <v>N/A</v>
      </c>
      <c r="G75" s="46">
        <v>26951552</v>
      </c>
      <c r="H75" s="43" t="str">
        <f t="shared" ref="H75:H144" si="13">IF($B75="N/A","N/A",IF(G75&gt;10,"No",IF(G75&lt;-10,"No","Yes")))</f>
        <v>N/A</v>
      </c>
      <c r="I75" s="12">
        <v>1.83</v>
      </c>
      <c r="J75" s="12">
        <v>-15.1</v>
      </c>
      <c r="K75" s="44" t="s">
        <v>732</v>
      </c>
      <c r="L75" s="9" t="str">
        <f t="shared" ref="L75:L135" si="14">IF(J75="Div by 0", "N/A", IF(K75="N/A","N/A", IF(J75&gt;VALUE(MID(K75,1,2)), "No", IF(J75&lt;-1*VALUE(MID(K75,1,2)), "No", "Yes"))))</f>
        <v>Yes</v>
      </c>
    </row>
    <row r="76" spans="1:12" x14ac:dyDescent="0.2">
      <c r="A76" s="45" t="s">
        <v>598</v>
      </c>
      <c r="B76" s="34" t="s">
        <v>217</v>
      </c>
      <c r="C76" s="35">
        <v>4283</v>
      </c>
      <c r="D76" s="43" t="str">
        <f t="shared" si="11"/>
        <v>N/A</v>
      </c>
      <c r="E76" s="35">
        <v>3744</v>
      </c>
      <c r="F76" s="43" t="str">
        <f t="shared" si="12"/>
        <v>N/A</v>
      </c>
      <c r="G76" s="35">
        <v>3847</v>
      </c>
      <c r="H76" s="43" t="str">
        <f t="shared" si="13"/>
        <v>N/A</v>
      </c>
      <c r="I76" s="12">
        <v>-12.6</v>
      </c>
      <c r="J76" s="12">
        <v>2.7509999999999999</v>
      </c>
      <c r="K76" s="44" t="s">
        <v>732</v>
      </c>
      <c r="L76" s="9" t="str">
        <f t="shared" si="14"/>
        <v>Yes</v>
      </c>
    </row>
    <row r="77" spans="1:12" x14ac:dyDescent="0.2">
      <c r="A77" s="45" t="s">
        <v>1440</v>
      </c>
      <c r="B77" s="34" t="s">
        <v>217</v>
      </c>
      <c r="C77" s="46">
        <v>7281.6696241</v>
      </c>
      <c r="D77" s="43" t="str">
        <f t="shared" si="11"/>
        <v>N/A</v>
      </c>
      <c r="E77" s="46">
        <v>8482.3896901999997</v>
      </c>
      <c r="F77" s="43" t="str">
        <f t="shared" si="12"/>
        <v>N/A</v>
      </c>
      <c r="G77" s="46">
        <v>7005.8622303000002</v>
      </c>
      <c r="H77" s="43" t="str">
        <f t="shared" si="13"/>
        <v>N/A</v>
      </c>
      <c r="I77" s="12">
        <v>16.489999999999998</v>
      </c>
      <c r="J77" s="12">
        <v>-17.399999999999999</v>
      </c>
      <c r="K77" s="44" t="s">
        <v>732</v>
      </c>
      <c r="L77" s="9" t="str">
        <f t="shared" si="14"/>
        <v>Yes</v>
      </c>
    </row>
    <row r="78" spans="1:12" x14ac:dyDescent="0.2">
      <c r="A78" s="45" t="s">
        <v>1441</v>
      </c>
      <c r="B78" s="34" t="s">
        <v>217</v>
      </c>
      <c r="C78" s="35">
        <v>3.7543777725999998</v>
      </c>
      <c r="D78" s="43" t="str">
        <f t="shared" si="11"/>
        <v>N/A</v>
      </c>
      <c r="E78" s="35">
        <v>3.9281517093999998</v>
      </c>
      <c r="F78" s="43" t="str">
        <f t="shared" si="12"/>
        <v>N/A</v>
      </c>
      <c r="G78" s="35">
        <v>3.5287236808000002</v>
      </c>
      <c r="H78" s="43" t="str">
        <f t="shared" si="13"/>
        <v>N/A</v>
      </c>
      <c r="I78" s="12">
        <v>4.6289999999999996</v>
      </c>
      <c r="J78" s="12">
        <v>-10.199999999999999</v>
      </c>
      <c r="K78" s="44" t="s">
        <v>732</v>
      </c>
      <c r="L78" s="9" t="str">
        <f t="shared" si="14"/>
        <v>Yes</v>
      </c>
    </row>
    <row r="79" spans="1:12" ht="25.5" x14ac:dyDescent="0.2">
      <c r="A79" s="45" t="s">
        <v>599</v>
      </c>
      <c r="B79" s="34" t="s">
        <v>217</v>
      </c>
      <c r="C79" s="46">
        <v>2382682</v>
      </c>
      <c r="D79" s="43" t="str">
        <f t="shared" si="11"/>
        <v>N/A</v>
      </c>
      <c r="E79" s="46">
        <v>1890384</v>
      </c>
      <c r="F79" s="43" t="str">
        <f t="shared" si="12"/>
        <v>N/A</v>
      </c>
      <c r="G79" s="46">
        <v>1357941</v>
      </c>
      <c r="H79" s="43" t="str">
        <f t="shared" si="13"/>
        <v>N/A</v>
      </c>
      <c r="I79" s="12">
        <v>-20.7</v>
      </c>
      <c r="J79" s="12">
        <v>-28.2</v>
      </c>
      <c r="K79" s="44" t="s">
        <v>732</v>
      </c>
      <c r="L79" s="9" t="str">
        <f t="shared" si="14"/>
        <v>Yes</v>
      </c>
    </row>
    <row r="80" spans="1:12" x14ac:dyDescent="0.2">
      <c r="A80" s="45" t="s">
        <v>600</v>
      </c>
      <c r="B80" s="34" t="s">
        <v>217</v>
      </c>
      <c r="C80" s="35">
        <v>160</v>
      </c>
      <c r="D80" s="43" t="str">
        <f t="shared" si="11"/>
        <v>N/A</v>
      </c>
      <c r="E80" s="35">
        <v>152</v>
      </c>
      <c r="F80" s="43" t="str">
        <f t="shared" si="12"/>
        <v>N/A</v>
      </c>
      <c r="G80" s="35">
        <v>188</v>
      </c>
      <c r="H80" s="43" t="str">
        <f t="shared" si="13"/>
        <v>N/A</v>
      </c>
      <c r="I80" s="12">
        <v>-5</v>
      </c>
      <c r="J80" s="12">
        <v>23.68</v>
      </c>
      <c r="K80" s="44" t="s">
        <v>732</v>
      </c>
      <c r="L80" s="9" t="str">
        <f t="shared" si="14"/>
        <v>Yes</v>
      </c>
    </row>
    <row r="81" spans="1:12" x14ac:dyDescent="0.2">
      <c r="A81" s="45" t="s">
        <v>1442</v>
      </c>
      <c r="B81" s="34" t="s">
        <v>217</v>
      </c>
      <c r="C81" s="46">
        <v>14891.762500000001</v>
      </c>
      <c r="D81" s="43" t="str">
        <f t="shared" si="11"/>
        <v>N/A</v>
      </c>
      <c r="E81" s="46">
        <v>12436.736842</v>
      </c>
      <c r="F81" s="43" t="str">
        <f t="shared" si="12"/>
        <v>N/A</v>
      </c>
      <c r="G81" s="46">
        <v>7223.0904254999996</v>
      </c>
      <c r="H81" s="43" t="str">
        <f t="shared" si="13"/>
        <v>N/A</v>
      </c>
      <c r="I81" s="12">
        <v>-16.5</v>
      </c>
      <c r="J81" s="12">
        <v>-41.9</v>
      </c>
      <c r="K81" s="44" t="s">
        <v>732</v>
      </c>
      <c r="L81" s="9" t="str">
        <f t="shared" si="14"/>
        <v>No</v>
      </c>
    </row>
    <row r="82" spans="1:12" ht="25.5" x14ac:dyDescent="0.2">
      <c r="A82" s="45" t="s">
        <v>601</v>
      </c>
      <c r="B82" s="34" t="s">
        <v>217</v>
      </c>
      <c r="C82" s="46">
        <v>487431</v>
      </c>
      <c r="D82" s="43" t="str">
        <f t="shared" si="11"/>
        <v>N/A</v>
      </c>
      <c r="E82" s="46">
        <v>883828</v>
      </c>
      <c r="F82" s="43" t="str">
        <f t="shared" si="12"/>
        <v>N/A</v>
      </c>
      <c r="G82" s="46">
        <v>251536</v>
      </c>
      <c r="H82" s="43" t="str">
        <f t="shared" si="13"/>
        <v>N/A</v>
      </c>
      <c r="I82" s="12">
        <v>81.319999999999993</v>
      </c>
      <c r="J82" s="12">
        <v>-71.5</v>
      </c>
      <c r="K82" s="44" t="s">
        <v>732</v>
      </c>
      <c r="L82" s="9" t="str">
        <f t="shared" si="14"/>
        <v>No</v>
      </c>
    </row>
    <row r="83" spans="1:12" x14ac:dyDescent="0.2">
      <c r="A83" s="45" t="s">
        <v>602</v>
      </c>
      <c r="B83" s="34" t="s">
        <v>217</v>
      </c>
      <c r="C83" s="35">
        <v>12</v>
      </c>
      <c r="D83" s="43" t="str">
        <f t="shared" si="11"/>
        <v>N/A</v>
      </c>
      <c r="E83" s="35">
        <v>20</v>
      </c>
      <c r="F83" s="43" t="str">
        <f t="shared" si="12"/>
        <v>N/A</v>
      </c>
      <c r="G83" s="35">
        <v>14</v>
      </c>
      <c r="H83" s="43" t="str">
        <f t="shared" si="13"/>
        <v>N/A</v>
      </c>
      <c r="I83" s="12">
        <v>66.67</v>
      </c>
      <c r="J83" s="12">
        <v>-30</v>
      </c>
      <c r="K83" s="44" t="s">
        <v>732</v>
      </c>
      <c r="L83" s="9" t="str">
        <f t="shared" si="14"/>
        <v>Yes</v>
      </c>
    </row>
    <row r="84" spans="1:12" ht="25.5" x14ac:dyDescent="0.2">
      <c r="A84" s="4" t="s">
        <v>1443</v>
      </c>
      <c r="B84" s="34" t="s">
        <v>217</v>
      </c>
      <c r="C84" s="46">
        <v>40619.25</v>
      </c>
      <c r="D84" s="43" t="str">
        <f t="shared" si="11"/>
        <v>N/A</v>
      </c>
      <c r="E84" s="46">
        <v>44191.4</v>
      </c>
      <c r="F84" s="43" t="str">
        <f t="shared" si="12"/>
        <v>N/A</v>
      </c>
      <c r="G84" s="46">
        <v>17966.857143000001</v>
      </c>
      <c r="H84" s="43" t="str">
        <f t="shared" si="13"/>
        <v>N/A</v>
      </c>
      <c r="I84" s="12">
        <v>8.7940000000000005</v>
      </c>
      <c r="J84" s="12">
        <v>-59.3</v>
      </c>
      <c r="K84" s="44" t="s">
        <v>732</v>
      </c>
      <c r="L84" s="9" t="str">
        <f t="shared" si="14"/>
        <v>No</v>
      </c>
    </row>
    <row r="85" spans="1:12" x14ac:dyDescent="0.2">
      <c r="A85" s="4" t="s">
        <v>603</v>
      </c>
      <c r="B85" s="34" t="s">
        <v>217</v>
      </c>
      <c r="C85" s="46">
        <v>29663949</v>
      </c>
      <c r="D85" s="43" t="str">
        <f t="shared" si="11"/>
        <v>N/A</v>
      </c>
      <c r="E85" s="46">
        <v>28869072</v>
      </c>
      <c r="F85" s="43" t="str">
        <f t="shared" si="12"/>
        <v>N/A</v>
      </c>
      <c r="G85" s="46">
        <v>29092833</v>
      </c>
      <c r="H85" s="43" t="str">
        <f t="shared" si="13"/>
        <v>N/A</v>
      </c>
      <c r="I85" s="12">
        <v>-2.68</v>
      </c>
      <c r="J85" s="12">
        <v>0.77510000000000001</v>
      </c>
      <c r="K85" s="44" t="s">
        <v>732</v>
      </c>
      <c r="L85" s="9" t="str">
        <f t="shared" si="14"/>
        <v>Yes</v>
      </c>
    </row>
    <row r="86" spans="1:12" x14ac:dyDescent="0.2">
      <c r="A86" s="4" t="s">
        <v>604</v>
      </c>
      <c r="B86" s="34" t="s">
        <v>217</v>
      </c>
      <c r="C86" s="35">
        <v>135</v>
      </c>
      <c r="D86" s="43" t="str">
        <f t="shared" si="11"/>
        <v>N/A</v>
      </c>
      <c r="E86" s="35">
        <v>131</v>
      </c>
      <c r="F86" s="43" t="str">
        <f t="shared" si="12"/>
        <v>N/A</v>
      </c>
      <c r="G86" s="35">
        <v>132</v>
      </c>
      <c r="H86" s="43" t="str">
        <f t="shared" si="13"/>
        <v>N/A</v>
      </c>
      <c r="I86" s="12">
        <v>-2.96</v>
      </c>
      <c r="J86" s="12">
        <v>0.76339999999999997</v>
      </c>
      <c r="K86" s="44" t="s">
        <v>732</v>
      </c>
      <c r="L86" s="9" t="str">
        <f t="shared" si="14"/>
        <v>Yes</v>
      </c>
    </row>
    <row r="87" spans="1:12" x14ac:dyDescent="0.2">
      <c r="A87" s="4" t="s">
        <v>1444</v>
      </c>
      <c r="B87" s="34" t="s">
        <v>217</v>
      </c>
      <c r="C87" s="46">
        <v>219732.95556</v>
      </c>
      <c r="D87" s="43" t="str">
        <f t="shared" si="11"/>
        <v>N/A</v>
      </c>
      <c r="E87" s="46">
        <v>220374.59542</v>
      </c>
      <c r="F87" s="43" t="str">
        <f t="shared" si="12"/>
        <v>N/A</v>
      </c>
      <c r="G87" s="46">
        <v>220400.25</v>
      </c>
      <c r="H87" s="43" t="str">
        <f t="shared" si="13"/>
        <v>N/A</v>
      </c>
      <c r="I87" s="12">
        <v>0.29199999999999998</v>
      </c>
      <c r="J87" s="12">
        <v>1.1599999999999999E-2</v>
      </c>
      <c r="K87" s="44" t="s">
        <v>732</v>
      </c>
      <c r="L87" s="9" t="str">
        <f t="shared" si="14"/>
        <v>Yes</v>
      </c>
    </row>
    <row r="88" spans="1:12" x14ac:dyDescent="0.2">
      <c r="A88" s="45" t="s">
        <v>605</v>
      </c>
      <c r="B88" s="34" t="s">
        <v>217</v>
      </c>
      <c r="C88" s="46">
        <v>177757956</v>
      </c>
      <c r="D88" s="43" t="str">
        <f t="shared" si="11"/>
        <v>N/A</v>
      </c>
      <c r="E88" s="46">
        <v>185050962</v>
      </c>
      <c r="F88" s="43" t="str">
        <f t="shared" si="12"/>
        <v>N/A</v>
      </c>
      <c r="G88" s="46">
        <v>185965107</v>
      </c>
      <c r="H88" s="43" t="str">
        <f t="shared" si="13"/>
        <v>N/A</v>
      </c>
      <c r="I88" s="12">
        <v>4.1029999999999998</v>
      </c>
      <c r="J88" s="12">
        <v>0.49399999999999999</v>
      </c>
      <c r="K88" s="44" t="s">
        <v>732</v>
      </c>
      <c r="L88" s="9" t="str">
        <f t="shared" si="14"/>
        <v>Yes</v>
      </c>
    </row>
    <row r="89" spans="1:12" x14ac:dyDescent="0.2">
      <c r="A89" s="48" t="s">
        <v>606</v>
      </c>
      <c r="B89" s="35" t="s">
        <v>217</v>
      </c>
      <c r="C89" s="35">
        <v>3439</v>
      </c>
      <c r="D89" s="43" t="str">
        <f t="shared" si="11"/>
        <v>N/A</v>
      </c>
      <c r="E89" s="35">
        <v>3535</v>
      </c>
      <c r="F89" s="43" t="str">
        <f t="shared" si="12"/>
        <v>N/A</v>
      </c>
      <c r="G89" s="35">
        <v>3659</v>
      </c>
      <c r="H89" s="43" t="str">
        <f t="shared" si="13"/>
        <v>N/A</v>
      </c>
      <c r="I89" s="12">
        <v>2.7919999999999998</v>
      </c>
      <c r="J89" s="12">
        <v>3.508</v>
      </c>
      <c r="K89" s="49" t="s">
        <v>732</v>
      </c>
      <c r="L89" s="9" t="str">
        <f t="shared" si="14"/>
        <v>Yes</v>
      </c>
    </row>
    <row r="90" spans="1:12" x14ac:dyDescent="0.2">
      <c r="A90" s="45" t="s">
        <v>1445</v>
      </c>
      <c r="B90" s="34" t="s">
        <v>217</v>
      </c>
      <c r="C90" s="46">
        <v>51688.850247000002</v>
      </c>
      <c r="D90" s="43" t="str">
        <f t="shared" si="11"/>
        <v>N/A</v>
      </c>
      <c r="E90" s="46">
        <v>52348.221215999998</v>
      </c>
      <c r="F90" s="43" t="str">
        <f t="shared" si="12"/>
        <v>N/A</v>
      </c>
      <c r="G90" s="46">
        <v>50824.024870000001</v>
      </c>
      <c r="H90" s="43" t="str">
        <f t="shared" si="13"/>
        <v>N/A</v>
      </c>
      <c r="I90" s="12">
        <v>1.276</v>
      </c>
      <c r="J90" s="12">
        <v>-2.91</v>
      </c>
      <c r="K90" s="44" t="s">
        <v>732</v>
      </c>
      <c r="L90" s="9" t="str">
        <f t="shared" si="14"/>
        <v>Yes</v>
      </c>
    </row>
    <row r="91" spans="1:12" ht="25.5" x14ac:dyDescent="0.2">
      <c r="A91" s="45" t="s">
        <v>607</v>
      </c>
      <c r="B91" s="34" t="s">
        <v>217</v>
      </c>
      <c r="C91" s="46">
        <v>13722687</v>
      </c>
      <c r="D91" s="43" t="str">
        <f t="shared" si="11"/>
        <v>N/A</v>
      </c>
      <c r="E91" s="46">
        <v>13208354</v>
      </c>
      <c r="F91" s="43" t="str">
        <f t="shared" si="12"/>
        <v>N/A</v>
      </c>
      <c r="G91" s="46">
        <v>13929090</v>
      </c>
      <c r="H91" s="43" t="str">
        <f t="shared" si="13"/>
        <v>N/A</v>
      </c>
      <c r="I91" s="12">
        <v>-3.75</v>
      </c>
      <c r="J91" s="12">
        <v>5.4569999999999999</v>
      </c>
      <c r="K91" s="44" t="s">
        <v>732</v>
      </c>
      <c r="L91" s="9" t="str">
        <f t="shared" si="14"/>
        <v>Yes</v>
      </c>
    </row>
    <row r="92" spans="1:12" x14ac:dyDescent="0.2">
      <c r="A92" s="45" t="s">
        <v>608</v>
      </c>
      <c r="B92" s="34" t="s">
        <v>217</v>
      </c>
      <c r="C92" s="35">
        <v>20647</v>
      </c>
      <c r="D92" s="43" t="str">
        <f t="shared" si="11"/>
        <v>N/A</v>
      </c>
      <c r="E92" s="35">
        <v>18792</v>
      </c>
      <c r="F92" s="43" t="str">
        <f t="shared" si="12"/>
        <v>N/A</v>
      </c>
      <c r="G92" s="35">
        <v>18350</v>
      </c>
      <c r="H92" s="43" t="str">
        <f t="shared" si="13"/>
        <v>N/A</v>
      </c>
      <c r="I92" s="12">
        <v>-8.98</v>
      </c>
      <c r="J92" s="12">
        <v>-2.35</v>
      </c>
      <c r="K92" s="44" t="s">
        <v>732</v>
      </c>
      <c r="L92" s="9" t="str">
        <f t="shared" si="14"/>
        <v>Yes</v>
      </c>
    </row>
    <row r="93" spans="1:12" x14ac:dyDescent="0.2">
      <c r="A93" s="45" t="s">
        <v>1446</v>
      </c>
      <c r="B93" s="34" t="s">
        <v>217</v>
      </c>
      <c r="C93" s="46">
        <v>664.63345764999997</v>
      </c>
      <c r="D93" s="43" t="str">
        <f t="shared" si="11"/>
        <v>N/A</v>
      </c>
      <c r="E93" s="46">
        <v>702.87111536999998</v>
      </c>
      <c r="F93" s="43" t="str">
        <f t="shared" si="12"/>
        <v>N/A</v>
      </c>
      <c r="G93" s="46">
        <v>759.07847411</v>
      </c>
      <c r="H93" s="43" t="str">
        <f t="shared" si="13"/>
        <v>N/A</v>
      </c>
      <c r="I93" s="12">
        <v>5.7530000000000001</v>
      </c>
      <c r="J93" s="12">
        <v>7.9969999999999999</v>
      </c>
      <c r="K93" s="44" t="s">
        <v>732</v>
      </c>
      <c r="L93" s="9" t="str">
        <f t="shared" si="14"/>
        <v>Yes</v>
      </c>
    </row>
    <row r="94" spans="1:12" x14ac:dyDescent="0.2">
      <c r="A94" s="45" t="s">
        <v>609</v>
      </c>
      <c r="B94" s="34" t="s">
        <v>217</v>
      </c>
      <c r="C94" s="46">
        <v>2099885</v>
      </c>
      <c r="D94" s="43" t="str">
        <f t="shared" si="11"/>
        <v>N/A</v>
      </c>
      <c r="E94" s="46">
        <v>1912692</v>
      </c>
      <c r="F94" s="43" t="str">
        <f t="shared" si="12"/>
        <v>N/A</v>
      </c>
      <c r="G94" s="46">
        <v>1863714</v>
      </c>
      <c r="H94" s="43" t="str">
        <f t="shared" si="13"/>
        <v>N/A</v>
      </c>
      <c r="I94" s="12">
        <v>-8.91</v>
      </c>
      <c r="J94" s="12">
        <v>-2.56</v>
      </c>
      <c r="K94" s="44" t="s">
        <v>732</v>
      </c>
      <c r="L94" s="9" t="str">
        <f t="shared" si="14"/>
        <v>Yes</v>
      </c>
    </row>
    <row r="95" spans="1:12" x14ac:dyDescent="0.2">
      <c r="A95" s="45" t="s">
        <v>610</v>
      </c>
      <c r="B95" s="34" t="s">
        <v>217</v>
      </c>
      <c r="C95" s="35">
        <v>2893</v>
      </c>
      <c r="D95" s="43" t="str">
        <f t="shared" si="11"/>
        <v>N/A</v>
      </c>
      <c r="E95" s="35">
        <v>2739</v>
      </c>
      <c r="F95" s="43" t="str">
        <f t="shared" si="12"/>
        <v>N/A</v>
      </c>
      <c r="G95" s="35">
        <v>2652</v>
      </c>
      <c r="H95" s="43" t="str">
        <f t="shared" si="13"/>
        <v>N/A</v>
      </c>
      <c r="I95" s="12">
        <v>-5.32</v>
      </c>
      <c r="J95" s="12">
        <v>-3.18</v>
      </c>
      <c r="K95" s="44" t="s">
        <v>732</v>
      </c>
      <c r="L95" s="9" t="str">
        <f t="shared" si="14"/>
        <v>Yes</v>
      </c>
    </row>
    <row r="96" spans="1:12" x14ac:dyDescent="0.2">
      <c r="A96" s="45" t="s">
        <v>1447</v>
      </c>
      <c r="B96" s="34" t="s">
        <v>217</v>
      </c>
      <c r="C96" s="46">
        <v>725.85032837999995</v>
      </c>
      <c r="D96" s="43" t="str">
        <f t="shared" si="11"/>
        <v>N/A</v>
      </c>
      <c r="E96" s="46">
        <v>698.31763417000002</v>
      </c>
      <c r="F96" s="43" t="str">
        <f t="shared" si="12"/>
        <v>N/A</v>
      </c>
      <c r="G96" s="46">
        <v>702.75791855</v>
      </c>
      <c r="H96" s="43" t="str">
        <f t="shared" si="13"/>
        <v>N/A</v>
      </c>
      <c r="I96" s="12">
        <v>-3.79</v>
      </c>
      <c r="J96" s="12">
        <v>0.63590000000000002</v>
      </c>
      <c r="K96" s="44" t="s">
        <v>732</v>
      </c>
      <c r="L96" s="9" t="str">
        <f t="shared" si="14"/>
        <v>Yes</v>
      </c>
    </row>
    <row r="97" spans="1:12" ht="25.5" x14ac:dyDescent="0.2">
      <c r="A97" s="45" t="s">
        <v>611</v>
      </c>
      <c r="B97" s="34" t="s">
        <v>217</v>
      </c>
      <c r="C97" s="46">
        <v>2203054</v>
      </c>
      <c r="D97" s="43" t="str">
        <f t="shared" si="11"/>
        <v>N/A</v>
      </c>
      <c r="E97" s="46">
        <v>1645528</v>
      </c>
      <c r="F97" s="43" t="str">
        <f t="shared" si="12"/>
        <v>N/A</v>
      </c>
      <c r="G97" s="46">
        <v>1204693</v>
      </c>
      <c r="H97" s="43" t="str">
        <f t="shared" si="13"/>
        <v>N/A</v>
      </c>
      <c r="I97" s="12">
        <v>-25.3</v>
      </c>
      <c r="J97" s="12">
        <v>-26.8</v>
      </c>
      <c r="K97" s="44" t="s">
        <v>732</v>
      </c>
      <c r="L97" s="9" t="str">
        <f t="shared" si="14"/>
        <v>Yes</v>
      </c>
    </row>
    <row r="98" spans="1:12" x14ac:dyDescent="0.2">
      <c r="A98" s="45" t="s">
        <v>612</v>
      </c>
      <c r="B98" s="34" t="s">
        <v>217</v>
      </c>
      <c r="C98" s="35">
        <v>8124</v>
      </c>
      <c r="D98" s="43" t="str">
        <f t="shared" si="11"/>
        <v>N/A</v>
      </c>
      <c r="E98" s="35">
        <v>7737</v>
      </c>
      <c r="F98" s="43" t="str">
        <f t="shared" si="12"/>
        <v>N/A</v>
      </c>
      <c r="G98" s="35">
        <v>7622</v>
      </c>
      <c r="H98" s="43" t="str">
        <f t="shared" si="13"/>
        <v>N/A</v>
      </c>
      <c r="I98" s="12">
        <v>-4.76</v>
      </c>
      <c r="J98" s="12">
        <v>-1.49</v>
      </c>
      <c r="K98" s="44" t="s">
        <v>732</v>
      </c>
      <c r="L98" s="9" t="str">
        <f t="shared" si="14"/>
        <v>Yes</v>
      </c>
    </row>
    <row r="99" spans="1:12" ht="25.5" x14ac:dyDescent="0.2">
      <c r="A99" s="45" t="s">
        <v>1448</v>
      </c>
      <c r="B99" s="34" t="s">
        <v>217</v>
      </c>
      <c r="C99" s="46">
        <v>271.17848350999998</v>
      </c>
      <c r="D99" s="43" t="str">
        <f t="shared" si="11"/>
        <v>N/A</v>
      </c>
      <c r="E99" s="46">
        <v>212.68295205000001</v>
      </c>
      <c r="F99" s="43" t="str">
        <f t="shared" si="12"/>
        <v>N/A</v>
      </c>
      <c r="G99" s="46">
        <v>158.05471005000001</v>
      </c>
      <c r="H99" s="43" t="str">
        <f t="shared" si="13"/>
        <v>N/A</v>
      </c>
      <c r="I99" s="12">
        <v>-21.6</v>
      </c>
      <c r="J99" s="12">
        <v>-25.7</v>
      </c>
      <c r="K99" s="44" t="s">
        <v>732</v>
      </c>
      <c r="L99" s="9" t="str">
        <f t="shared" si="14"/>
        <v>Yes</v>
      </c>
    </row>
    <row r="100" spans="1:12" ht="25.5" x14ac:dyDescent="0.2">
      <c r="A100" s="45" t="s">
        <v>613</v>
      </c>
      <c r="B100" s="34" t="s">
        <v>217</v>
      </c>
      <c r="C100" s="46">
        <v>8024631</v>
      </c>
      <c r="D100" s="43" t="str">
        <f t="shared" si="11"/>
        <v>N/A</v>
      </c>
      <c r="E100" s="46">
        <v>8492552</v>
      </c>
      <c r="F100" s="43" t="str">
        <f t="shared" si="12"/>
        <v>N/A</v>
      </c>
      <c r="G100" s="46">
        <v>8604987</v>
      </c>
      <c r="H100" s="43" t="str">
        <f t="shared" si="13"/>
        <v>N/A</v>
      </c>
      <c r="I100" s="12">
        <v>5.8310000000000004</v>
      </c>
      <c r="J100" s="12">
        <v>1.3240000000000001</v>
      </c>
      <c r="K100" s="44" t="s">
        <v>732</v>
      </c>
      <c r="L100" s="9" t="str">
        <f t="shared" si="14"/>
        <v>Yes</v>
      </c>
    </row>
    <row r="101" spans="1:12" x14ac:dyDescent="0.2">
      <c r="A101" s="45" t="s">
        <v>614</v>
      </c>
      <c r="B101" s="34" t="s">
        <v>217</v>
      </c>
      <c r="C101" s="35">
        <v>10653</v>
      </c>
      <c r="D101" s="43" t="str">
        <f t="shared" si="11"/>
        <v>N/A</v>
      </c>
      <c r="E101" s="35">
        <v>10327</v>
      </c>
      <c r="F101" s="43" t="str">
        <f t="shared" si="12"/>
        <v>N/A</v>
      </c>
      <c r="G101" s="35">
        <v>10487</v>
      </c>
      <c r="H101" s="43" t="str">
        <f t="shared" si="13"/>
        <v>N/A</v>
      </c>
      <c r="I101" s="12">
        <v>-3.06</v>
      </c>
      <c r="J101" s="12">
        <v>1.5489999999999999</v>
      </c>
      <c r="K101" s="44" t="s">
        <v>732</v>
      </c>
      <c r="L101" s="9" t="str">
        <f t="shared" si="14"/>
        <v>Yes</v>
      </c>
    </row>
    <row r="102" spans="1:12" x14ac:dyDescent="0.2">
      <c r="A102" s="45" t="s">
        <v>1449</v>
      </c>
      <c r="B102" s="34" t="s">
        <v>217</v>
      </c>
      <c r="C102" s="46">
        <v>753.27428893000001</v>
      </c>
      <c r="D102" s="43" t="str">
        <f t="shared" si="11"/>
        <v>N/A</v>
      </c>
      <c r="E102" s="46">
        <v>822.36390045999997</v>
      </c>
      <c r="F102" s="43" t="str">
        <f t="shared" si="12"/>
        <v>N/A</v>
      </c>
      <c r="G102" s="46">
        <v>820.53847621</v>
      </c>
      <c r="H102" s="43" t="str">
        <f t="shared" si="13"/>
        <v>N/A</v>
      </c>
      <c r="I102" s="12">
        <v>9.1720000000000006</v>
      </c>
      <c r="J102" s="12">
        <v>-0.222</v>
      </c>
      <c r="K102" s="44" t="s">
        <v>732</v>
      </c>
      <c r="L102" s="9" t="str">
        <f t="shared" si="14"/>
        <v>Yes</v>
      </c>
    </row>
    <row r="103" spans="1:12" x14ac:dyDescent="0.2">
      <c r="A103" s="45" t="s">
        <v>615</v>
      </c>
      <c r="B103" s="34" t="s">
        <v>217</v>
      </c>
      <c r="C103" s="46">
        <v>3638223</v>
      </c>
      <c r="D103" s="43" t="str">
        <f t="shared" si="11"/>
        <v>N/A</v>
      </c>
      <c r="E103" s="46">
        <v>4890437</v>
      </c>
      <c r="F103" s="43" t="str">
        <f t="shared" si="12"/>
        <v>N/A</v>
      </c>
      <c r="G103" s="46">
        <v>2860796</v>
      </c>
      <c r="H103" s="43" t="str">
        <f t="shared" si="13"/>
        <v>N/A</v>
      </c>
      <c r="I103" s="12">
        <v>34.42</v>
      </c>
      <c r="J103" s="12">
        <v>-41.5</v>
      </c>
      <c r="K103" s="44" t="s">
        <v>732</v>
      </c>
      <c r="L103" s="9" t="str">
        <f t="shared" si="14"/>
        <v>No</v>
      </c>
    </row>
    <row r="104" spans="1:12" x14ac:dyDescent="0.2">
      <c r="A104" s="45" t="s">
        <v>616</v>
      </c>
      <c r="B104" s="34" t="s">
        <v>217</v>
      </c>
      <c r="C104" s="35">
        <v>3065</v>
      </c>
      <c r="D104" s="43" t="str">
        <f t="shared" si="11"/>
        <v>N/A</v>
      </c>
      <c r="E104" s="35">
        <v>2703</v>
      </c>
      <c r="F104" s="43" t="str">
        <f t="shared" si="12"/>
        <v>N/A</v>
      </c>
      <c r="G104" s="35">
        <v>2849</v>
      </c>
      <c r="H104" s="43" t="str">
        <f t="shared" si="13"/>
        <v>N/A</v>
      </c>
      <c r="I104" s="12">
        <v>-11.8</v>
      </c>
      <c r="J104" s="12">
        <v>5.4009999999999998</v>
      </c>
      <c r="K104" s="44" t="s">
        <v>732</v>
      </c>
      <c r="L104" s="9" t="str">
        <f t="shared" si="14"/>
        <v>Yes</v>
      </c>
    </row>
    <row r="105" spans="1:12" x14ac:dyDescent="0.2">
      <c r="A105" s="45" t="s">
        <v>1450</v>
      </c>
      <c r="B105" s="34" t="s">
        <v>217</v>
      </c>
      <c r="C105" s="46">
        <v>1187.0221859999999</v>
      </c>
      <c r="D105" s="43" t="str">
        <f t="shared" si="11"/>
        <v>N/A</v>
      </c>
      <c r="E105" s="46">
        <v>1809.2626711</v>
      </c>
      <c r="F105" s="43" t="str">
        <f t="shared" si="12"/>
        <v>N/A</v>
      </c>
      <c r="G105" s="46">
        <v>1004.1404001</v>
      </c>
      <c r="H105" s="43" t="str">
        <f t="shared" si="13"/>
        <v>N/A</v>
      </c>
      <c r="I105" s="12">
        <v>52.42</v>
      </c>
      <c r="J105" s="12">
        <v>-44.5</v>
      </c>
      <c r="K105" s="44" t="s">
        <v>732</v>
      </c>
      <c r="L105" s="9" t="str">
        <f t="shared" si="14"/>
        <v>No</v>
      </c>
    </row>
    <row r="106" spans="1:12" ht="25.5" x14ac:dyDescent="0.2">
      <c r="A106" s="45" t="s">
        <v>617</v>
      </c>
      <c r="B106" s="34" t="s">
        <v>217</v>
      </c>
      <c r="C106" s="46">
        <v>4792473</v>
      </c>
      <c r="D106" s="43" t="str">
        <f t="shared" si="11"/>
        <v>N/A</v>
      </c>
      <c r="E106" s="46">
        <v>5129375</v>
      </c>
      <c r="F106" s="43" t="str">
        <f t="shared" si="12"/>
        <v>N/A</v>
      </c>
      <c r="G106" s="46">
        <v>5039338</v>
      </c>
      <c r="H106" s="43" t="str">
        <f t="shared" si="13"/>
        <v>N/A</v>
      </c>
      <c r="I106" s="12">
        <v>7.03</v>
      </c>
      <c r="J106" s="12">
        <v>-1.76</v>
      </c>
      <c r="K106" s="44" t="s">
        <v>732</v>
      </c>
      <c r="L106" s="9" t="str">
        <f t="shared" si="14"/>
        <v>Yes</v>
      </c>
    </row>
    <row r="107" spans="1:12" x14ac:dyDescent="0.2">
      <c r="A107" s="45" t="s">
        <v>618</v>
      </c>
      <c r="B107" s="34" t="s">
        <v>217</v>
      </c>
      <c r="C107" s="35">
        <v>874</v>
      </c>
      <c r="D107" s="43" t="str">
        <f t="shared" si="11"/>
        <v>N/A</v>
      </c>
      <c r="E107" s="35">
        <v>852</v>
      </c>
      <c r="F107" s="43" t="str">
        <f t="shared" si="12"/>
        <v>N/A</v>
      </c>
      <c r="G107" s="35">
        <v>771</v>
      </c>
      <c r="H107" s="43" t="str">
        <f t="shared" si="13"/>
        <v>N/A</v>
      </c>
      <c r="I107" s="12">
        <v>-2.52</v>
      </c>
      <c r="J107" s="12">
        <v>-9.51</v>
      </c>
      <c r="K107" s="44" t="s">
        <v>732</v>
      </c>
      <c r="L107" s="9" t="str">
        <f t="shared" si="14"/>
        <v>Yes</v>
      </c>
    </row>
    <row r="108" spans="1:12" ht="25.5" x14ac:dyDescent="0.2">
      <c r="A108" s="45" t="s">
        <v>1451</v>
      </c>
      <c r="B108" s="34" t="s">
        <v>217</v>
      </c>
      <c r="C108" s="46">
        <v>5483.3787185000001</v>
      </c>
      <c r="D108" s="43" t="str">
        <f t="shared" si="11"/>
        <v>N/A</v>
      </c>
      <c r="E108" s="46">
        <v>6020.3931924999997</v>
      </c>
      <c r="F108" s="43" t="str">
        <f t="shared" si="12"/>
        <v>N/A</v>
      </c>
      <c r="G108" s="46">
        <v>6536.1063554000002</v>
      </c>
      <c r="H108" s="43" t="str">
        <f t="shared" si="13"/>
        <v>N/A</v>
      </c>
      <c r="I108" s="12">
        <v>9.7929999999999993</v>
      </c>
      <c r="J108" s="12">
        <v>8.5660000000000007</v>
      </c>
      <c r="K108" s="44" t="s">
        <v>732</v>
      </c>
      <c r="L108" s="9" t="str">
        <f t="shared" si="14"/>
        <v>Yes</v>
      </c>
    </row>
    <row r="109" spans="1:12" ht="25.5" x14ac:dyDescent="0.2">
      <c r="A109" s="45" t="s">
        <v>619</v>
      </c>
      <c r="B109" s="34" t="s">
        <v>217</v>
      </c>
      <c r="C109" s="46">
        <v>5090911</v>
      </c>
      <c r="D109" s="43" t="str">
        <f t="shared" si="11"/>
        <v>N/A</v>
      </c>
      <c r="E109" s="46">
        <v>4887226</v>
      </c>
      <c r="F109" s="43" t="str">
        <f t="shared" si="12"/>
        <v>N/A</v>
      </c>
      <c r="G109" s="46">
        <v>4696907</v>
      </c>
      <c r="H109" s="43" t="str">
        <f t="shared" si="13"/>
        <v>N/A</v>
      </c>
      <c r="I109" s="12">
        <v>-4</v>
      </c>
      <c r="J109" s="12">
        <v>-3.89</v>
      </c>
      <c r="K109" s="44" t="s">
        <v>732</v>
      </c>
      <c r="L109" s="9" t="str">
        <f t="shared" si="14"/>
        <v>Yes</v>
      </c>
    </row>
    <row r="110" spans="1:12" x14ac:dyDescent="0.2">
      <c r="A110" s="45" t="s">
        <v>620</v>
      </c>
      <c r="B110" s="34" t="s">
        <v>217</v>
      </c>
      <c r="C110" s="35">
        <v>15296</v>
      </c>
      <c r="D110" s="43" t="str">
        <f t="shared" si="11"/>
        <v>N/A</v>
      </c>
      <c r="E110" s="35">
        <v>13680</v>
      </c>
      <c r="F110" s="43" t="str">
        <f t="shared" si="12"/>
        <v>N/A</v>
      </c>
      <c r="G110" s="35">
        <v>13410</v>
      </c>
      <c r="H110" s="43" t="str">
        <f t="shared" si="13"/>
        <v>N/A</v>
      </c>
      <c r="I110" s="12">
        <v>-10.6</v>
      </c>
      <c r="J110" s="12">
        <v>-1.97</v>
      </c>
      <c r="K110" s="44" t="s">
        <v>732</v>
      </c>
      <c r="L110" s="9" t="str">
        <f t="shared" si="14"/>
        <v>Yes</v>
      </c>
    </row>
    <row r="111" spans="1:12" x14ac:dyDescent="0.2">
      <c r="A111" s="45" t="s">
        <v>1452</v>
      </c>
      <c r="B111" s="34" t="s">
        <v>217</v>
      </c>
      <c r="C111" s="46">
        <v>332.82629445999999</v>
      </c>
      <c r="D111" s="43" t="str">
        <f t="shared" si="11"/>
        <v>N/A</v>
      </c>
      <c r="E111" s="46">
        <v>357.25336256999998</v>
      </c>
      <c r="F111" s="43" t="str">
        <f t="shared" si="12"/>
        <v>N/A</v>
      </c>
      <c r="G111" s="46">
        <v>350.25406413000002</v>
      </c>
      <c r="H111" s="43" t="str">
        <f t="shared" si="13"/>
        <v>N/A</v>
      </c>
      <c r="I111" s="12">
        <v>7.3390000000000004</v>
      </c>
      <c r="J111" s="12">
        <v>-1.96</v>
      </c>
      <c r="K111" s="44" t="s">
        <v>732</v>
      </c>
      <c r="L111" s="9" t="str">
        <f t="shared" si="14"/>
        <v>Yes</v>
      </c>
    </row>
    <row r="112" spans="1:12" x14ac:dyDescent="0.2">
      <c r="A112" s="45" t="s">
        <v>621</v>
      </c>
      <c r="B112" s="34" t="s">
        <v>217</v>
      </c>
      <c r="C112" s="46">
        <v>18591559</v>
      </c>
      <c r="D112" s="43" t="str">
        <f t="shared" si="11"/>
        <v>N/A</v>
      </c>
      <c r="E112" s="46">
        <v>17816822</v>
      </c>
      <c r="F112" s="43" t="str">
        <f t="shared" si="12"/>
        <v>N/A</v>
      </c>
      <c r="G112" s="46">
        <v>17141938</v>
      </c>
      <c r="H112" s="43" t="str">
        <f t="shared" si="13"/>
        <v>N/A</v>
      </c>
      <c r="I112" s="12">
        <v>-4.17</v>
      </c>
      <c r="J112" s="12">
        <v>-3.79</v>
      </c>
      <c r="K112" s="44" t="s">
        <v>732</v>
      </c>
      <c r="L112" s="9" t="str">
        <f t="shared" si="14"/>
        <v>Yes</v>
      </c>
    </row>
    <row r="113" spans="1:12" x14ac:dyDescent="0.2">
      <c r="A113" s="45" t="s">
        <v>622</v>
      </c>
      <c r="B113" s="34" t="s">
        <v>217</v>
      </c>
      <c r="C113" s="35">
        <v>15243</v>
      </c>
      <c r="D113" s="43" t="str">
        <f t="shared" si="11"/>
        <v>N/A</v>
      </c>
      <c r="E113" s="35">
        <v>13659</v>
      </c>
      <c r="F113" s="43" t="str">
        <f t="shared" si="12"/>
        <v>N/A</v>
      </c>
      <c r="G113" s="35">
        <v>13441</v>
      </c>
      <c r="H113" s="43" t="str">
        <f t="shared" si="13"/>
        <v>N/A</v>
      </c>
      <c r="I113" s="12">
        <v>-10.4</v>
      </c>
      <c r="J113" s="12">
        <v>-1.6</v>
      </c>
      <c r="K113" s="44" t="s">
        <v>732</v>
      </c>
      <c r="L113" s="9" t="str">
        <f t="shared" si="14"/>
        <v>Yes</v>
      </c>
    </row>
    <row r="114" spans="1:12" x14ac:dyDescent="0.2">
      <c r="A114" s="45" t="s">
        <v>1453</v>
      </c>
      <c r="B114" s="34" t="s">
        <v>217</v>
      </c>
      <c r="C114" s="46">
        <v>1219.6784754</v>
      </c>
      <c r="D114" s="43" t="str">
        <f t="shared" si="11"/>
        <v>N/A</v>
      </c>
      <c r="E114" s="46">
        <v>1304.4016399</v>
      </c>
      <c r="F114" s="43" t="str">
        <f t="shared" si="12"/>
        <v>N/A</v>
      </c>
      <c r="G114" s="46">
        <v>1275.3469236000001</v>
      </c>
      <c r="H114" s="43" t="str">
        <f t="shared" si="13"/>
        <v>N/A</v>
      </c>
      <c r="I114" s="12">
        <v>6.9459999999999997</v>
      </c>
      <c r="J114" s="12">
        <v>-2.23</v>
      </c>
      <c r="K114" s="44" t="s">
        <v>732</v>
      </c>
      <c r="L114" s="9" t="str">
        <f t="shared" si="14"/>
        <v>Yes</v>
      </c>
    </row>
    <row r="115" spans="1:12" ht="25.5" x14ac:dyDescent="0.2">
      <c r="A115" s="45" t="s">
        <v>623</v>
      </c>
      <c r="B115" s="34" t="s">
        <v>217</v>
      </c>
      <c r="C115" s="46">
        <v>84332939</v>
      </c>
      <c r="D115" s="43" t="str">
        <f t="shared" si="11"/>
        <v>N/A</v>
      </c>
      <c r="E115" s="46">
        <v>81178685</v>
      </c>
      <c r="F115" s="43" t="str">
        <f t="shared" si="12"/>
        <v>N/A</v>
      </c>
      <c r="G115" s="46">
        <v>82106902</v>
      </c>
      <c r="H115" s="43" t="str">
        <f t="shared" si="13"/>
        <v>N/A</v>
      </c>
      <c r="I115" s="12">
        <v>-3.74</v>
      </c>
      <c r="J115" s="12">
        <v>1.143</v>
      </c>
      <c r="K115" s="44" t="s">
        <v>732</v>
      </c>
      <c r="L115" s="9" t="str">
        <f t="shared" si="14"/>
        <v>Yes</v>
      </c>
    </row>
    <row r="116" spans="1:12" x14ac:dyDescent="0.2">
      <c r="A116" s="48" t="s">
        <v>624</v>
      </c>
      <c r="B116" s="35" t="s">
        <v>217</v>
      </c>
      <c r="C116" s="35">
        <v>5476</v>
      </c>
      <c r="D116" s="43" t="str">
        <f t="shared" si="11"/>
        <v>N/A</v>
      </c>
      <c r="E116" s="35">
        <v>5660</v>
      </c>
      <c r="F116" s="43" t="str">
        <f t="shared" si="12"/>
        <v>N/A</v>
      </c>
      <c r="G116" s="35">
        <v>5410</v>
      </c>
      <c r="H116" s="43" t="str">
        <f t="shared" si="13"/>
        <v>N/A</v>
      </c>
      <c r="I116" s="12">
        <v>3.36</v>
      </c>
      <c r="J116" s="12">
        <v>-4.42</v>
      </c>
      <c r="K116" s="49" t="s">
        <v>732</v>
      </c>
      <c r="L116" s="9" t="str">
        <f t="shared" si="14"/>
        <v>Yes</v>
      </c>
    </row>
    <row r="117" spans="1:12" ht="25.5" x14ac:dyDescent="0.2">
      <c r="A117" s="45" t="s">
        <v>1454</v>
      </c>
      <c r="B117" s="34" t="s">
        <v>217</v>
      </c>
      <c r="C117" s="46">
        <v>15400.463659999999</v>
      </c>
      <c r="D117" s="43" t="str">
        <f t="shared" si="11"/>
        <v>N/A</v>
      </c>
      <c r="E117" s="46">
        <v>14342.523852</v>
      </c>
      <c r="F117" s="43" t="str">
        <f t="shared" si="12"/>
        <v>N/A</v>
      </c>
      <c r="G117" s="46">
        <v>15176.876525</v>
      </c>
      <c r="H117" s="43" t="str">
        <f t="shared" si="13"/>
        <v>N/A</v>
      </c>
      <c r="I117" s="12">
        <v>-6.87</v>
      </c>
      <c r="J117" s="12">
        <v>5.8170000000000002</v>
      </c>
      <c r="K117" s="44" t="s">
        <v>732</v>
      </c>
      <c r="L117" s="9" t="str">
        <f t="shared" si="14"/>
        <v>Yes</v>
      </c>
    </row>
    <row r="118" spans="1:12" ht="25.5" x14ac:dyDescent="0.2">
      <c r="A118" s="45" t="s">
        <v>625</v>
      </c>
      <c r="B118" s="34" t="s">
        <v>217</v>
      </c>
      <c r="C118" s="46">
        <v>1792999</v>
      </c>
      <c r="D118" s="43" t="str">
        <f t="shared" si="11"/>
        <v>N/A</v>
      </c>
      <c r="E118" s="46">
        <v>2338051</v>
      </c>
      <c r="F118" s="43" t="str">
        <f t="shared" si="12"/>
        <v>N/A</v>
      </c>
      <c r="G118" s="46">
        <v>808396</v>
      </c>
      <c r="H118" s="43" t="str">
        <f t="shared" si="13"/>
        <v>N/A</v>
      </c>
      <c r="I118" s="12">
        <v>30.4</v>
      </c>
      <c r="J118" s="12">
        <v>-65.400000000000006</v>
      </c>
      <c r="K118" s="44" t="s">
        <v>732</v>
      </c>
      <c r="L118" s="9" t="str">
        <f t="shared" si="14"/>
        <v>No</v>
      </c>
    </row>
    <row r="119" spans="1:12" x14ac:dyDescent="0.2">
      <c r="A119" s="45" t="s">
        <v>626</v>
      </c>
      <c r="B119" s="34" t="s">
        <v>217</v>
      </c>
      <c r="C119" s="35">
        <v>4078</v>
      </c>
      <c r="D119" s="43" t="str">
        <f t="shared" si="11"/>
        <v>N/A</v>
      </c>
      <c r="E119" s="35">
        <v>3709</v>
      </c>
      <c r="F119" s="43" t="str">
        <f t="shared" si="12"/>
        <v>N/A</v>
      </c>
      <c r="G119" s="35">
        <v>3944</v>
      </c>
      <c r="H119" s="43" t="str">
        <f t="shared" si="13"/>
        <v>N/A</v>
      </c>
      <c r="I119" s="12">
        <v>-9.0500000000000007</v>
      </c>
      <c r="J119" s="12">
        <v>6.3360000000000003</v>
      </c>
      <c r="K119" s="44" t="s">
        <v>732</v>
      </c>
      <c r="L119" s="9" t="str">
        <f t="shared" si="14"/>
        <v>Yes</v>
      </c>
    </row>
    <row r="120" spans="1:12" ht="25.5" x14ac:dyDescent="0.2">
      <c r="A120" s="45" t="s">
        <v>1455</v>
      </c>
      <c r="B120" s="34" t="s">
        <v>217</v>
      </c>
      <c r="C120" s="46">
        <v>439.67606669999998</v>
      </c>
      <c r="D120" s="43" t="str">
        <f t="shared" si="11"/>
        <v>N/A</v>
      </c>
      <c r="E120" s="46">
        <v>630.37233756000001</v>
      </c>
      <c r="F120" s="43" t="str">
        <f t="shared" si="12"/>
        <v>N/A</v>
      </c>
      <c r="G120" s="46">
        <v>204.96855984000001</v>
      </c>
      <c r="H120" s="43" t="str">
        <f t="shared" si="13"/>
        <v>N/A</v>
      </c>
      <c r="I120" s="12">
        <v>43.37</v>
      </c>
      <c r="J120" s="12">
        <v>-67.5</v>
      </c>
      <c r="K120" s="44" t="s">
        <v>732</v>
      </c>
      <c r="L120" s="9" t="str">
        <f t="shared" si="14"/>
        <v>No</v>
      </c>
    </row>
    <row r="121" spans="1:12" ht="25.5" x14ac:dyDescent="0.2">
      <c r="A121" s="45" t="s">
        <v>627</v>
      </c>
      <c r="B121" s="34" t="s">
        <v>217</v>
      </c>
      <c r="C121" s="46">
        <v>0</v>
      </c>
      <c r="D121" s="43" t="str">
        <f t="shared" si="11"/>
        <v>N/A</v>
      </c>
      <c r="E121" s="46">
        <v>0</v>
      </c>
      <c r="F121" s="43" t="str">
        <f t="shared" si="12"/>
        <v>N/A</v>
      </c>
      <c r="G121" s="46">
        <v>0</v>
      </c>
      <c r="H121" s="43" t="str">
        <f t="shared" si="13"/>
        <v>N/A</v>
      </c>
      <c r="I121" s="12" t="s">
        <v>1743</v>
      </c>
      <c r="J121" s="12" t="s">
        <v>1743</v>
      </c>
      <c r="K121" s="44" t="s">
        <v>732</v>
      </c>
      <c r="L121" s="9" t="str">
        <f t="shared" si="14"/>
        <v>N/A</v>
      </c>
    </row>
    <row r="122" spans="1:12" x14ac:dyDescent="0.2">
      <c r="A122" s="45" t="s">
        <v>628</v>
      </c>
      <c r="B122" s="34" t="s">
        <v>217</v>
      </c>
      <c r="C122" s="35">
        <v>0</v>
      </c>
      <c r="D122" s="43" t="str">
        <f t="shared" si="11"/>
        <v>N/A</v>
      </c>
      <c r="E122" s="35">
        <v>0</v>
      </c>
      <c r="F122" s="43" t="str">
        <f t="shared" si="12"/>
        <v>N/A</v>
      </c>
      <c r="G122" s="35">
        <v>0</v>
      </c>
      <c r="H122" s="43" t="str">
        <f t="shared" si="13"/>
        <v>N/A</v>
      </c>
      <c r="I122" s="12" t="s">
        <v>1743</v>
      </c>
      <c r="J122" s="12" t="s">
        <v>1743</v>
      </c>
      <c r="K122" s="44" t="s">
        <v>732</v>
      </c>
      <c r="L122" s="9" t="str">
        <f t="shared" si="14"/>
        <v>N/A</v>
      </c>
    </row>
    <row r="123" spans="1:12" ht="25.5" x14ac:dyDescent="0.2">
      <c r="A123" s="45" t="s">
        <v>1456</v>
      </c>
      <c r="B123" s="34" t="s">
        <v>217</v>
      </c>
      <c r="C123" s="46" t="s">
        <v>1743</v>
      </c>
      <c r="D123" s="43" t="str">
        <f t="shared" si="11"/>
        <v>N/A</v>
      </c>
      <c r="E123" s="46" t="s">
        <v>1743</v>
      </c>
      <c r="F123" s="43" t="str">
        <f t="shared" si="12"/>
        <v>N/A</v>
      </c>
      <c r="G123" s="46" t="s">
        <v>1743</v>
      </c>
      <c r="H123" s="43" t="str">
        <f t="shared" si="13"/>
        <v>N/A</v>
      </c>
      <c r="I123" s="12" t="s">
        <v>1743</v>
      </c>
      <c r="J123" s="12" t="s">
        <v>1743</v>
      </c>
      <c r="K123" s="44" t="s">
        <v>732</v>
      </c>
      <c r="L123" s="9" t="str">
        <f t="shared" si="14"/>
        <v>N/A</v>
      </c>
    </row>
    <row r="124" spans="1:12" ht="25.5" x14ac:dyDescent="0.2">
      <c r="A124" s="45" t="s">
        <v>629</v>
      </c>
      <c r="B124" s="34" t="s">
        <v>217</v>
      </c>
      <c r="C124" s="46">
        <v>0</v>
      </c>
      <c r="D124" s="43" t="str">
        <f t="shared" si="11"/>
        <v>N/A</v>
      </c>
      <c r="E124" s="46">
        <v>0</v>
      </c>
      <c r="F124" s="43" t="str">
        <f t="shared" si="12"/>
        <v>N/A</v>
      </c>
      <c r="G124" s="46">
        <v>0</v>
      </c>
      <c r="H124" s="43" t="str">
        <f t="shared" si="13"/>
        <v>N/A</v>
      </c>
      <c r="I124" s="12" t="s">
        <v>1743</v>
      </c>
      <c r="J124" s="12" t="s">
        <v>1743</v>
      </c>
      <c r="K124" s="44" t="s">
        <v>732</v>
      </c>
      <c r="L124" s="9" t="str">
        <f t="shared" si="14"/>
        <v>N/A</v>
      </c>
    </row>
    <row r="125" spans="1:12" ht="25.5" x14ac:dyDescent="0.2">
      <c r="A125" s="45" t="s">
        <v>630</v>
      </c>
      <c r="B125" s="34" t="s">
        <v>217</v>
      </c>
      <c r="C125" s="35">
        <v>0</v>
      </c>
      <c r="D125" s="43" t="str">
        <f t="shared" si="11"/>
        <v>N/A</v>
      </c>
      <c r="E125" s="35">
        <v>0</v>
      </c>
      <c r="F125" s="43" t="str">
        <f t="shared" si="12"/>
        <v>N/A</v>
      </c>
      <c r="G125" s="35">
        <v>0</v>
      </c>
      <c r="H125" s="43" t="str">
        <f t="shared" si="13"/>
        <v>N/A</v>
      </c>
      <c r="I125" s="12" t="s">
        <v>1743</v>
      </c>
      <c r="J125" s="12" t="s">
        <v>1743</v>
      </c>
      <c r="K125" s="44" t="s">
        <v>732</v>
      </c>
      <c r="L125" s="9" t="str">
        <f t="shared" si="14"/>
        <v>N/A</v>
      </c>
    </row>
    <row r="126" spans="1:12" ht="25.5" x14ac:dyDescent="0.2">
      <c r="A126" s="45" t="s">
        <v>1457</v>
      </c>
      <c r="B126" s="34" t="s">
        <v>217</v>
      </c>
      <c r="C126" s="46" t="s">
        <v>1743</v>
      </c>
      <c r="D126" s="43" t="str">
        <f t="shared" si="11"/>
        <v>N/A</v>
      </c>
      <c r="E126" s="46" t="s">
        <v>1743</v>
      </c>
      <c r="F126" s="43" t="str">
        <f t="shared" si="12"/>
        <v>N/A</v>
      </c>
      <c r="G126" s="46" t="s">
        <v>1743</v>
      </c>
      <c r="H126" s="43" t="str">
        <f t="shared" si="13"/>
        <v>N/A</v>
      </c>
      <c r="I126" s="12" t="s">
        <v>1743</v>
      </c>
      <c r="J126" s="12" t="s">
        <v>1743</v>
      </c>
      <c r="K126" s="44" t="s">
        <v>732</v>
      </c>
      <c r="L126" s="9" t="str">
        <f t="shared" si="14"/>
        <v>N/A</v>
      </c>
    </row>
    <row r="127" spans="1:12" ht="25.5" x14ac:dyDescent="0.2">
      <c r="A127" s="45" t="s">
        <v>631</v>
      </c>
      <c r="B127" s="34" t="s">
        <v>217</v>
      </c>
      <c r="C127" s="46">
        <v>4213603</v>
      </c>
      <c r="D127" s="43" t="str">
        <f t="shared" si="11"/>
        <v>N/A</v>
      </c>
      <c r="E127" s="46">
        <v>4031560</v>
      </c>
      <c r="F127" s="43" t="str">
        <f t="shared" si="12"/>
        <v>N/A</v>
      </c>
      <c r="G127" s="46">
        <v>3996080</v>
      </c>
      <c r="H127" s="43" t="str">
        <f t="shared" si="13"/>
        <v>N/A</v>
      </c>
      <c r="I127" s="12">
        <v>-4.32</v>
      </c>
      <c r="J127" s="12">
        <v>-0.88</v>
      </c>
      <c r="K127" s="44" t="s">
        <v>732</v>
      </c>
      <c r="L127" s="9" t="str">
        <f t="shared" si="14"/>
        <v>Yes</v>
      </c>
    </row>
    <row r="128" spans="1:12" x14ac:dyDescent="0.2">
      <c r="A128" s="45" t="s">
        <v>632</v>
      </c>
      <c r="B128" s="34" t="s">
        <v>217</v>
      </c>
      <c r="C128" s="35">
        <v>291</v>
      </c>
      <c r="D128" s="43" t="str">
        <f t="shared" si="11"/>
        <v>N/A</v>
      </c>
      <c r="E128" s="35">
        <v>288</v>
      </c>
      <c r="F128" s="43" t="str">
        <f t="shared" si="12"/>
        <v>N/A</v>
      </c>
      <c r="G128" s="35">
        <v>290</v>
      </c>
      <c r="H128" s="43" t="str">
        <f t="shared" si="13"/>
        <v>N/A</v>
      </c>
      <c r="I128" s="12">
        <v>-1.03</v>
      </c>
      <c r="J128" s="12">
        <v>0.69440000000000002</v>
      </c>
      <c r="K128" s="44" t="s">
        <v>732</v>
      </c>
      <c r="L128" s="9" t="str">
        <f t="shared" si="14"/>
        <v>Yes</v>
      </c>
    </row>
    <row r="129" spans="1:12" ht="25.5" x14ac:dyDescent="0.2">
      <c r="A129" s="45" t="s">
        <v>1458</v>
      </c>
      <c r="B129" s="34" t="s">
        <v>217</v>
      </c>
      <c r="C129" s="46">
        <v>14479.735395</v>
      </c>
      <c r="D129" s="43" t="str">
        <f t="shared" si="11"/>
        <v>N/A</v>
      </c>
      <c r="E129" s="46">
        <v>13998.472222</v>
      </c>
      <c r="F129" s="43" t="str">
        <f t="shared" si="12"/>
        <v>N/A</v>
      </c>
      <c r="G129" s="46">
        <v>13779.586207</v>
      </c>
      <c r="H129" s="43" t="str">
        <f t="shared" si="13"/>
        <v>N/A</v>
      </c>
      <c r="I129" s="12">
        <v>-3.32</v>
      </c>
      <c r="J129" s="12">
        <v>-1.56</v>
      </c>
      <c r="K129" s="44" t="s">
        <v>732</v>
      </c>
      <c r="L129" s="9" t="str">
        <f t="shared" si="14"/>
        <v>Yes</v>
      </c>
    </row>
    <row r="130" spans="1:12" ht="25.5" x14ac:dyDescent="0.2">
      <c r="A130" s="45" t="s">
        <v>633</v>
      </c>
      <c r="B130" s="34" t="s">
        <v>217</v>
      </c>
      <c r="C130" s="46">
        <v>1007139</v>
      </c>
      <c r="D130" s="43" t="str">
        <f t="shared" si="11"/>
        <v>N/A</v>
      </c>
      <c r="E130" s="46">
        <v>900355</v>
      </c>
      <c r="F130" s="43" t="str">
        <f t="shared" si="12"/>
        <v>N/A</v>
      </c>
      <c r="G130" s="46">
        <v>1428483</v>
      </c>
      <c r="H130" s="43" t="str">
        <f t="shared" si="13"/>
        <v>N/A</v>
      </c>
      <c r="I130" s="12">
        <v>-10.6</v>
      </c>
      <c r="J130" s="12">
        <v>58.66</v>
      </c>
      <c r="K130" s="44" t="s">
        <v>732</v>
      </c>
      <c r="L130" s="9" t="str">
        <f t="shared" si="14"/>
        <v>No</v>
      </c>
    </row>
    <row r="131" spans="1:12" x14ac:dyDescent="0.2">
      <c r="A131" s="45" t="s">
        <v>634</v>
      </c>
      <c r="B131" s="34" t="s">
        <v>217</v>
      </c>
      <c r="C131" s="35">
        <v>780</v>
      </c>
      <c r="D131" s="43" t="str">
        <f t="shared" si="11"/>
        <v>N/A</v>
      </c>
      <c r="E131" s="35">
        <v>873</v>
      </c>
      <c r="F131" s="43" t="str">
        <f t="shared" si="12"/>
        <v>N/A</v>
      </c>
      <c r="G131" s="35">
        <v>2070</v>
      </c>
      <c r="H131" s="43" t="str">
        <f t="shared" si="13"/>
        <v>N/A</v>
      </c>
      <c r="I131" s="12">
        <v>11.92</v>
      </c>
      <c r="J131" s="12">
        <v>137.1</v>
      </c>
      <c r="K131" s="44" t="s">
        <v>732</v>
      </c>
      <c r="L131" s="9" t="str">
        <f t="shared" si="14"/>
        <v>No</v>
      </c>
    </row>
    <row r="132" spans="1:12" ht="25.5" x14ac:dyDescent="0.2">
      <c r="A132" s="45" t="s">
        <v>1459</v>
      </c>
      <c r="B132" s="34" t="s">
        <v>217</v>
      </c>
      <c r="C132" s="46">
        <v>1291.2038462</v>
      </c>
      <c r="D132" s="43" t="str">
        <f t="shared" si="11"/>
        <v>N/A</v>
      </c>
      <c r="E132" s="46">
        <v>1031.3344787999999</v>
      </c>
      <c r="F132" s="43" t="str">
        <f t="shared" si="12"/>
        <v>N/A</v>
      </c>
      <c r="G132" s="46">
        <v>690.08840580000003</v>
      </c>
      <c r="H132" s="43" t="str">
        <f t="shared" si="13"/>
        <v>N/A</v>
      </c>
      <c r="I132" s="12">
        <v>-20.100000000000001</v>
      </c>
      <c r="J132" s="12">
        <v>-33.1</v>
      </c>
      <c r="K132" s="44" t="s">
        <v>732</v>
      </c>
      <c r="L132" s="9" t="str">
        <f t="shared" si="14"/>
        <v>No</v>
      </c>
    </row>
    <row r="133" spans="1:12" ht="25.5" x14ac:dyDescent="0.2">
      <c r="A133" s="45" t="s">
        <v>635</v>
      </c>
      <c r="B133" s="34" t="s">
        <v>217</v>
      </c>
      <c r="C133" s="46">
        <v>13050055</v>
      </c>
      <c r="D133" s="43" t="str">
        <f t="shared" si="11"/>
        <v>N/A</v>
      </c>
      <c r="E133" s="46">
        <v>16617329</v>
      </c>
      <c r="F133" s="43" t="str">
        <f t="shared" si="12"/>
        <v>N/A</v>
      </c>
      <c r="G133" s="46">
        <v>14932477</v>
      </c>
      <c r="H133" s="43" t="str">
        <f t="shared" si="13"/>
        <v>N/A</v>
      </c>
      <c r="I133" s="12">
        <v>27.34</v>
      </c>
      <c r="J133" s="12">
        <v>-10.1</v>
      </c>
      <c r="K133" s="44" t="s">
        <v>732</v>
      </c>
      <c r="L133" s="9" t="str">
        <f t="shared" si="14"/>
        <v>Yes</v>
      </c>
    </row>
    <row r="134" spans="1:12" x14ac:dyDescent="0.2">
      <c r="A134" s="45" t="s">
        <v>636</v>
      </c>
      <c r="B134" s="34" t="s">
        <v>217</v>
      </c>
      <c r="C134" s="35">
        <v>596</v>
      </c>
      <c r="D134" s="43" t="str">
        <f t="shared" si="11"/>
        <v>N/A</v>
      </c>
      <c r="E134" s="35">
        <v>660</v>
      </c>
      <c r="F134" s="43" t="str">
        <f t="shared" si="12"/>
        <v>N/A</v>
      </c>
      <c r="G134" s="35">
        <v>598</v>
      </c>
      <c r="H134" s="43" t="str">
        <f t="shared" si="13"/>
        <v>N/A</v>
      </c>
      <c r="I134" s="12">
        <v>10.74</v>
      </c>
      <c r="J134" s="12">
        <v>-9.39</v>
      </c>
      <c r="K134" s="44" t="s">
        <v>732</v>
      </c>
      <c r="L134" s="9" t="str">
        <f t="shared" si="14"/>
        <v>Yes</v>
      </c>
    </row>
    <row r="135" spans="1:12" x14ac:dyDescent="0.2">
      <c r="A135" s="45" t="s">
        <v>1460</v>
      </c>
      <c r="B135" s="34" t="s">
        <v>217</v>
      </c>
      <c r="C135" s="46">
        <v>21896.065436000001</v>
      </c>
      <c r="D135" s="43" t="str">
        <f t="shared" si="11"/>
        <v>N/A</v>
      </c>
      <c r="E135" s="46">
        <v>25177.771212</v>
      </c>
      <c r="F135" s="43" t="str">
        <f t="shared" si="12"/>
        <v>N/A</v>
      </c>
      <c r="G135" s="46">
        <v>24970.697324000001</v>
      </c>
      <c r="H135" s="43" t="str">
        <f t="shared" si="13"/>
        <v>N/A</v>
      </c>
      <c r="I135" s="12">
        <v>14.99</v>
      </c>
      <c r="J135" s="12">
        <v>-0.82199999999999995</v>
      </c>
      <c r="K135" s="44" t="s">
        <v>732</v>
      </c>
      <c r="L135" s="9" t="str">
        <f t="shared" si="14"/>
        <v>Yes</v>
      </c>
    </row>
    <row r="136" spans="1:12" ht="25.5" x14ac:dyDescent="0.2">
      <c r="A136" s="45" t="s">
        <v>637</v>
      </c>
      <c r="B136" s="34" t="s">
        <v>217</v>
      </c>
      <c r="C136" s="46">
        <v>538</v>
      </c>
      <c r="D136" s="43" t="str">
        <f t="shared" si="11"/>
        <v>N/A</v>
      </c>
      <c r="E136" s="46">
        <v>8158</v>
      </c>
      <c r="F136" s="43" t="str">
        <f t="shared" si="12"/>
        <v>N/A</v>
      </c>
      <c r="G136" s="46">
        <v>25224</v>
      </c>
      <c r="H136" s="43" t="str">
        <f t="shared" si="13"/>
        <v>N/A</v>
      </c>
      <c r="I136" s="12">
        <v>1416</v>
      </c>
      <c r="J136" s="12">
        <v>209.2</v>
      </c>
      <c r="K136" s="44" t="s">
        <v>732</v>
      </c>
      <c r="L136" s="9" t="str">
        <f>IF(J136="Div by 0", "N/A", IF(OR(J136="N/A",K136="N/A"),"N/A", IF(J136&gt;VALUE(MID(K136,1,2)), "No", IF(J136&lt;-1*VALUE(MID(K136,1,2)), "No", "Yes"))))</f>
        <v>No</v>
      </c>
    </row>
    <row r="137" spans="1:12" x14ac:dyDescent="0.2">
      <c r="A137" s="45" t="s">
        <v>638</v>
      </c>
      <c r="B137" s="34" t="s">
        <v>217</v>
      </c>
      <c r="C137" s="35">
        <v>11</v>
      </c>
      <c r="D137" s="43" t="str">
        <f t="shared" si="11"/>
        <v>N/A</v>
      </c>
      <c r="E137" s="35">
        <v>95</v>
      </c>
      <c r="F137" s="43" t="str">
        <f t="shared" si="12"/>
        <v>N/A</v>
      </c>
      <c r="G137" s="35">
        <v>242</v>
      </c>
      <c r="H137" s="43" t="str">
        <f t="shared" si="13"/>
        <v>N/A</v>
      </c>
      <c r="I137" s="12">
        <v>763.6</v>
      </c>
      <c r="J137" s="12">
        <v>154.69999999999999</v>
      </c>
      <c r="K137" s="44" t="s">
        <v>732</v>
      </c>
      <c r="L137" s="9" t="str">
        <f t="shared" ref="L137:L141" si="15">IF(J137="Div by 0", "N/A", IF(OR(J137="N/A",K137="N/A"),"N/A", IF(J137&gt;VALUE(MID(K137,1,2)), "No", IF(J137&lt;-1*VALUE(MID(K137,1,2)), "No", "Yes"))))</f>
        <v>No</v>
      </c>
    </row>
    <row r="138" spans="1:12" ht="25.5" x14ac:dyDescent="0.2">
      <c r="A138" s="45" t="s">
        <v>1461</v>
      </c>
      <c r="B138" s="34" t="s">
        <v>217</v>
      </c>
      <c r="C138" s="46">
        <v>48.909090909</v>
      </c>
      <c r="D138" s="43" t="str">
        <f t="shared" si="11"/>
        <v>N/A</v>
      </c>
      <c r="E138" s="46">
        <v>85.873684210999997</v>
      </c>
      <c r="F138" s="43" t="str">
        <f t="shared" si="12"/>
        <v>N/A</v>
      </c>
      <c r="G138" s="46">
        <v>104.23140496000001</v>
      </c>
      <c r="H138" s="43" t="str">
        <f t="shared" si="13"/>
        <v>N/A</v>
      </c>
      <c r="I138" s="12">
        <v>75.58</v>
      </c>
      <c r="J138" s="12">
        <v>21.38</v>
      </c>
      <c r="K138" s="44" t="s">
        <v>732</v>
      </c>
      <c r="L138" s="9" t="str">
        <f t="shared" si="15"/>
        <v>Yes</v>
      </c>
    </row>
    <row r="139" spans="1:12" ht="25.5" x14ac:dyDescent="0.2">
      <c r="A139" s="45" t="s">
        <v>639</v>
      </c>
      <c r="B139" s="34" t="s">
        <v>217</v>
      </c>
      <c r="C139" s="46">
        <v>4291623</v>
      </c>
      <c r="D139" s="43" t="str">
        <f t="shared" si="11"/>
        <v>N/A</v>
      </c>
      <c r="E139" s="46">
        <v>4139636</v>
      </c>
      <c r="F139" s="43" t="str">
        <f t="shared" si="12"/>
        <v>N/A</v>
      </c>
      <c r="G139" s="46">
        <v>4367405</v>
      </c>
      <c r="H139" s="43" t="str">
        <f t="shared" si="13"/>
        <v>N/A</v>
      </c>
      <c r="I139" s="12">
        <v>-3.54</v>
      </c>
      <c r="J139" s="12">
        <v>5.5019999999999998</v>
      </c>
      <c r="K139" s="44" t="s">
        <v>732</v>
      </c>
      <c r="L139" s="9" t="str">
        <f t="shared" si="15"/>
        <v>Yes</v>
      </c>
    </row>
    <row r="140" spans="1:12" x14ac:dyDescent="0.2">
      <c r="A140" s="45" t="s">
        <v>640</v>
      </c>
      <c r="B140" s="34" t="s">
        <v>217</v>
      </c>
      <c r="C140" s="35">
        <v>31</v>
      </c>
      <c r="D140" s="43" t="str">
        <f t="shared" si="11"/>
        <v>N/A</v>
      </c>
      <c r="E140" s="35">
        <v>35</v>
      </c>
      <c r="F140" s="43" t="str">
        <f t="shared" si="12"/>
        <v>N/A</v>
      </c>
      <c r="G140" s="35">
        <v>39</v>
      </c>
      <c r="H140" s="43" t="str">
        <f t="shared" si="13"/>
        <v>N/A</v>
      </c>
      <c r="I140" s="12">
        <v>12.9</v>
      </c>
      <c r="J140" s="12">
        <v>11.43</v>
      </c>
      <c r="K140" s="44" t="s">
        <v>732</v>
      </c>
      <c r="L140" s="9" t="str">
        <f t="shared" si="15"/>
        <v>Yes</v>
      </c>
    </row>
    <row r="141" spans="1:12" ht="25.5" x14ac:dyDescent="0.2">
      <c r="A141" s="45" t="s">
        <v>1462</v>
      </c>
      <c r="B141" s="34" t="s">
        <v>217</v>
      </c>
      <c r="C141" s="46">
        <v>138439.45160999999</v>
      </c>
      <c r="D141" s="43" t="str">
        <f t="shared" si="11"/>
        <v>N/A</v>
      </c>
      <c r="E141" s="46">
        <v>118275.31428999999</v>
      </c>
      <c r="F141" s="43" t="str">
        <f t="shared" si="12"/>
        <v>N/A</v>
      </c>
      <c r="G141" s="46">
        <v>111984.74359</v>
      </c>
      <c r="H141" s="43" t="str">
        <f t="shared" si="13"/>
        <v>N/A</v>
      </c>
      <c r="I141" s="12">
        <v>-14.6</v>
      </c>
      <c r="J141" s="12">
        <v>-5.32</v>
      </c>
      <c r="K141" s="44" t="s">
        <v>732</v>
      </c>
      <c r="L141" s="9" t="str">
        <f t="shared" si="15"/>
        <v>Yes</v>
      </c>
    </row>
    <row r="142" spans="1:12" ht="25.5" x14ac:dyDescent="0.2">
      <c r="A142" s="45" t="s">
        <v>641</v>
      </c>
      <c r="B142" s="34" t="s">
        <v>217</v>
      </c>
      <c r="C142" s="46">
        <v>2836109</v>
      </c>
      <c r="D142" s="43" t="str">
        <f t="shared" si="11"/>
        <v>N/A</v>
      </c>
      <c r="E142" s="46">
        <v>3094996</v>
      </c>
      <c r="F142" s="43" t="str">
        <f t="shared" si="12"/>
        <v>N/A</v>
      </c>
      <c r="G142" s="46">
        <v>2983591</v>
      </c>
      <c r="H142" s="43" t="str">
        <f t="shared" si="13"/>
        <v>N/A</v>
      </c>
      <c r="I142" s="12">
        <v>9.1280000000000001</v>
      </c>
      <c r="J142" s="12">
        <v>-3.6</v>
      </c>
      <c r="K142" s="44" t="s">
        <v>732</v>
      </c>
      <c r="L142" s="9" t="str">
        <f t="shared" ref="L142:L153" si="16">IF(J142="Div by 0", "N/A", IF(K142="N/A","N/A", IF(J142&gt;VALUE(MID(K142,1,2)), "No", IF(J142&lt;-1*VALUE(MID(K142,1,2)), "No", "Yes"))))</f>
        <v>Yes</v>
      </c>
    </row>
    <row r="143" spans="1:12" ht="25.5" x14ac:dyDescent="0.2">
      <c r="A143" s="45" t="s">
        <v>642</v>
      </c>
      <c r="B143" s="34" t="s">
        <v>217</v>
      </c>
      <c r="C143" s="35">
        <v>3589</v>
      </c>
      <c r="D143" s="43" t="str">
        <f t="shared" si="11"/>
        <v>N/A</v>
      </c>
      <c r="E143" s="35">
        <v>3607</v>
      </c>
      <c r="F143" s="43" t="str">
        <f t="shared" si="12"/>
        <v>N/A</v>
      </c>
      <c r="G143" s="35">
        <v>3517</v>
      </c>
      <c r="H143" s="43" t="str">
        <f t="shared" si="13"/>
        <v>N/A</v>
      </c>
      <c r="I143" s="12">
        <v>0.50149999999999995</v>
      </c>
      <c r="J143" s="12">
        <v>-2.5</v>
      </c>
      <c r="K143" s="44" t="s">
        <v>732</v>
      </c>
      <c r="L143" s="9" t="str">
        <f t="shared" si="16"/>
        <v>Yes</v>
      </c>
    </row>
    <row r="144" spans="1:12" ht="25.5" x14ac:dyDescent="0.2">
      <c r="A144" s="45" t="s">
        <v>1463</v>
      </c>
      <c r="B144" s="34" t="s">
        <v>217</v>
      </c>
      <c r="C144" s="46">
        <v>790.22262468999998</v>
      </c>
      <c r="D144" s="43" t="str">
        <f t="shared" si="11"/>
        <v>N/A</v>
      </c>
      <c r="E144" s="46">
        <v>858.05267534999996</v>
      </c>
      <c r="F144" s="43" t="str">
        <f t="shared" si="12"/>
        <v>N/A</v>
      </c>
      <c r="G144" s="46">
        <v>848.33409156000005</v>
      </c>
      <c r="H144" s="43" t="str">
        <f t="shared" si="13"/>
        <v>N/A</v>
      </c>
      <c r="I144" s="12">
        <v>8.5839999999999996</v>
      </c>
      <c r="J144" s="12">
        <v>-1.1299999999999999</v>
      </c>
      <c r="K144" s="44" t="s">
        <v>732</v>
      </c>
      <c r="L144" s="9" t="str">
        <f t="shared" si="16"/>
        <v>Yes</v>
      </c>
    </row>
    <row r="145" spans="1:12" ht="25.5" x14ac:dyDescent="0.2">
      <c r="A145" s="45" t="s">
        <v>643</v>
      </c>
      <c r="B145" s="34" t="s">
        <v>217</v>
      </c>
      <c r="C145" s="46">
        <v>23526133</v>
      </c>
      <c r="D145" s="43" t="str">
        <f t="shared" ref="D145:D153" si="17">IF($B145="N/A","N/A",IF(C145&gt;10,"No",IF(C145&lt;-10,"No","Yes")))</f>
        <v>N/A</v>
      </c>
      <c r="E145" s="46">
        <v>23472260</v>
      </c>
      <c r="F145" s="43" t="str">
        <f t="shared" ref="F145:F153" si="18">IF($B145="N/A","N/A",IF(E145&gt;10,"No",IF(E145&lt;-10,"No","Yes")))</f>
        <v>N/A</v>
      </c>
      <c r="G145" s="46">
        <v>20485205</v>
      </c>
      <c r="H145" s="43" t="str">
        <f t="shared" ref="H145:H153" si="19">IF($B145="N/A","N/A",IF(G145&gt;10,"No",IF(G145&lt;-10,"No","Yes")))</f>
        <v>N/A</v>
      </c>
      <c r="I145" s="12">
        <v>-0.22900000000000001</v>
      </c>
      <c r="J145" s="12">
        <v>-12.7</v>
      </c>
      <c r="K145" s="44" t="s">
        <v>732</v>
      </c>
      <c r="L145" s="9" t="str">
        <f t="shared" si="16"/>
        <v>Yes</v>
      </c>
    </row>
    <row r="146" spans="1:12" x14ac:dyDescent="0.2">
      <c r="A146" s="45" t="s">
        <v>644</v>
      </c>
      <c r="B146" s="34" t="s">
        <v>217</v>
      </c>
      <c r="C146" s="35">
        <v>297</v>
      </c>
      <c r="D146" s="43" t="str">
        <f t="shared" si="17"/>
        <v>N/A</v>
      </c>
      <c r="E146" s="35">
        <v>877</v>
      </c>
      <c r="F146" s="43" t="str">
        <f t="shared" si="18"/>
        <v>N/A</v>
      </c>
      <c r="G146" s="35">
        <v>604</v>
      </c>
      <c r="H146" s="43" t="str">
        <f t="shared" si="19"/>
        <v>N/A</v>
      </c>
      <c r="I146" s="12">
        <v>195.3</v>
      </c>
      <c r="J146" s="12">
        <v>-31.1</v>
      </c>
      <c r="K146" s="44" t="s">
        <v>732</v>
      </c>
      <c r="L146" s="9" t="str">
        <f t="shared" si="16"/>
        <v>No</v>
      </c>
    </row>
    <row r="147" spans="1:12" ht="25.5" x14ac:dyDescent="0.2">
      <c r="A147" s="45" t="s">
        <v>1464</v>
      </c>
      <c r="B147" s="34" t="s">
        <v>217</v>
      </c>
      <c r="C147" s="46">
        <v>79212.569023999997</v>
      </c>
      <c r="D147" s="43" t="str">
        <f t="shared" si="17"/>
        <v>N/A</v>
      </c>
      <c r="E147" s="46">
        <v>26764.264537999999</v>
      </c>
      <c r="F147" s="43" t="str">
        <f t="shared" si="18"/>
        <v>N/A</v>
      </c>
      <c r="G147" s="46">
        <v>33915.902318</v>
      </c>
      <c r="H147" s="43" t="str">
        <f t="shared" si="19"/>
        <v>N/A</v>
      </c>
      <c r="I147" s="12">
        <v>-66.2</v>
      </c>
      <c r="J147" s="12">
        <v>26.72</v>
      </c>
      <c r="K147" s="44" t="s">
        <v>732</v>
      </c>
      <c r="L147" s="9" t="str">
        <f t="shared" si="16"/>
        <v>Yes</v>
      </c>
    </row>
    <row r="148" spans="1:12" ht="25.5" x14ac:dyDescent="0.2">
      <c r="A148" s="45" t="s">
        <v>645</v>
      </c>
      <c r="B148" s="34" t="s">
        <v>217</v>
      </c>
      <c r="C148" s="46">
        <v>13803091</v>
      </c>
      <c r="D148" s="43" t="str">
        <f t="shared" si="17"/>
        <v>N/A</v>
      </c>
      <c r="E148" s="46">
        <v>13078337</v>
      </c>
      <c r="F148" s="43" t="str">
        <f t="shared" si="18"/>
        <v>N/A</v>
      </c>
      <c r="G148" s="46">
        <v>12784507</v>
      </c>
      <c r="H148" s="43" t="str">
        <f t="shared" si="19"/>
        <v>N/A</v>
      </c>
      <c r="I148" s="12">
        <v>-5.25</v>
      </c>
      <c r="J148" s="12">
        <v>-2.25</v>
      </c>
      <c r="K148" s="44" t="s">
        <v>732</v>
      </c>
      <c r="L148" s="9" t="str">
        <f t="shared" si="16"/>
        <v>Yes</v>
      </c>
    </row>
    <row r="149" spans="1:12" x14ac:dyDescent="0.2">
      <c r="A149" s="45" t="s">
        <v>646</v>
      </c>
      <c r="B149" s="34" t="s">
        <v>217</v>
      </c>
      <c r="C149" s="35">
        <v>3209</v>
      </c>
      <c r="D149" s="43" t="str">
        <f t="shared" si="17"/>
        <v>N/A</v>
      </c>
      <c r="E149" s="35">
        <v>3006</v>
      </c>
      <c r="F149" s="43" t="str">
        <f t="shared" si="18"/>
        <v>N/A</v>
      </c>
      <c r="G149" s="35">
        <v>2168</v>
      </c>
      <c r="H149" s="43" t="str">
        <f t="shared" si="19"/>
        <v>N/A</v>
      </c>
      <c r="I149" s="12">
        <v>-6.33</v>
      </c>
      <c r="J149" s="12">
        <v>-27.9</v>
      </c>
      <c r="K149" s="44" t="s">
        <v>732</v>
      </c>
      <c r="L149" s="9" t="str">
        <f t="shared" si="16"/>
        <v>Yes</v>
      </c>
    </row>
    <row r="150" spans="1:12" ht="25.5" x14ac:dyDescent="0.2">
      <c r="A150" s="45" t="s">
        <v>1465</v>
      </c>
      <c r="B150" s="34" t="s">
        <v>217</v>
      </c>
      <c r="C150" s="46">
        <v>4301.3683389999997</v>
      </c>
      <c r="D150" s="43" t="str">
        <f t="shared" si="17"/>
        <v>N/A</v>
      </c>
      <c r="E150" s="46">
        <v>4350.7441783000004</v>
      </c>
      <c r="F150" s="43" t="str">
        <f t="shared" si="18"/>
        <v>N/A</v>
      </c>
      <c r="G150" s="46">
        <v>5896.9128228999998</v>
      </c>
      <c r="H150" s="43" t="str">
        <f t="shared" si="19"/>
        <v>N/A</v>
      </c>
      <c r="I150" s="12">
        <v>1.1479999999999999</v>
      </c>
      <c r="J150" s="12">
        <v>35.54</v>
      </c>
      <c r="K150" s="44" t="s">
        <v>732</v>
      </c>
      <c r="L150" s="9" t="str">
        <f t="shared" si="16"/>
        <v>No</v>
      </c>
    </row>
    <row r="151" spans="1:12" ht="25.5" x14ac:dyDescent="0.2">
      <c r="A151" s="45" t="s">
        <v>647</v>
      </c>
      <c r="B151" s="34" t="s">
        <v>217</v>
      </c>
      <c r="C151" s="46">
        <v>2295400</v>
      </c>
      <c r="D151" s="43" t="str">
        <f t="shared" si="17"/>
        <v>N/A</v>
      </c>
      <c r="E151" s="46">
        <v>9837100</v>
      </c>
      <c r="F151" s="43" t="str">
        <f t="shared" si="18"/>
        <v>N/A</v>
      </c>
      <c r="G151" s="46">
        <v>9689842</v>
      </c>
      <c r="H151" s="43" t="str">
        <f t="shared" si="19"/>
        <v>N/A</v>
      </c>
      <c r="I151" s="12">
        <v>328.6</v>
      </c>
      <c r="J151" s="12">
        <v>-1.5</v>
      </c>
      <c r="K151" s="44" t="s">
        <v>732</v>
      </c>
      <c r="L151" s="9" t="str">
        <f t="shared" si="16"/>
        <v>Yes</v>
      </c>
    </row>
    <row r="152" spans="1:12" x14ac:dyDescent="0.2">
      <c r="A152" s="45" t="s">
        <v>648</v>
      </c>
      <c r="B152" s="34" t="s">
        <v>217</v>
      </c>
      <c r="C152" s="35">
        <v>242</v>
      </c>
      <c r="D152" s="43" t="str">
        <f t="shared" si="17"/>
        <v>N/A</v>
      </c>
      <c r="E152" s="35">
        <v>421</v>
      </c>
      <c r="F152" s="43" t="str">
        <f t="shared" si="18"/>
        <v>N/A</v>
      </c>
      <c r="G152" s="35">
        <v>609</v>
      </c>
      <c r="H152" s="43" t="str">
        <f t="shared" si="19"/>
        <v>N/A</v>
      </c>
      <c r="I152" s="12">
        <v>73.97</v>
      </c>
      <c r="J152" s="12">
        <v>44.66</v>
      </c>
      <c r="K152" s="44" t="s">
        <v>732</v>
      </c>
      <c r="L152" s="9" t="str">
        <f t="shared" si="16"/>
        <v>No</v>
      </c>
    </row>
    <row r="153" spans="1:12" ht="25.5" x14ac:dyDescent="0.2">
      <c r="A153" s="45" t="s">
        <v>1466</v>
      </c>
      <c r="B153" s="34" t="s">
        <v>217</v>
      </c>
      <c r="C153" s="46">
        <v>9485.1239669000006</v>
      </c>
      <c r="D153" s="43" t="str">
        <f t="shared" si="17"/>
        <v>N/A</v>
      </c>
      <c r="E153" s="46">
        <v>23366.033254000002</v>
      </c>
      <c r="F153" s="43" t="str">
        <f t="shared" si="18"/>
        <v>N/A</v>
      </c>
      <c r="G153" s="46">
        <v>15911.070608</v>
      </c>
      <c r="H153" s="43" t="str">
        <f t="shared" si="19"/>
        <v>N/A</v>
      </c>
      <c r="I153" s="12">
        <v>146.30000000000001</v>
      </c>
      <c r="J153" s="12">
        <v>-31.9</v>
      </c>
      <c r="K153" s="44" t="s">
        <v>732</v>
      </c>
      <c r="L153" s="9" t="str">
        <f t="shared" si="16"/>
        <v>No</v>
      </c>
    </row>
    <row r="154" spans="1:12" x14ac:dyDescent="0.2">
      <c r="A154" s="45" t="s">
        <v>1532</v>
      </c>
      <c r="B154" s="34" t="s">
        <v>217</v>
      </c>
      <c r="C154" s="46">
        <v>1082.3318064</v>
      </c>
      <c r="D154" s="43" t="str">
        <f t="shared" ref="D154:D173" si="20">IF($B154="N/A","N/A",IF(C154&gt;10,"No",IF(C154&lt;-10,"No","Yes")))</f>
        <v>N/A</v>
      </c>
      <c r="E154" s="46">
        <v>1214.8292786</v>
      </c>
      <c r="F154" s="43" t="str">
        <f t="shared" ref="F154:F173" si="21">IF($B154="N/A","N/A",IF(E154&gt;10,"No",IF(E154&lt;-10,"No","Yes")))</f>
        <v>N/A</v>
      </c>
      <c r="G154" s="46">
        <v>1018.4232164</v>
      </c>
      <c r="H154" s="43" t="str">
        <f t="shared" ref="H154:H173" si="22">IF($B154="N/A","N/A",IF(G154&gt;10,"No",IF(G154&lt;-10,"No","Yes")))</f>
        <v>N/A</v>
      </c>
      <c r="I154" s="12">
        <v>12.24</v>
      </c>
      <c r="J154" s="12">
        <v>-16.2</v>
      </c>
      <c r="K154" s="44" t="s">
        <v>732</v>
      </c>
      <c r="L154" s="9" t="str">
        <f t="shared" ref="L154:L173" si="23">IF(J154="Div by 0", "N/A", IF(K154="N/A","N/A", IF(J154&gt;VALUE(MID(K154,1,2)), "No", IF(J154&lt;-1*VALUE(MID(K154,1,2)), "No", "Yes"))))</f>
        <v>Yes</v>
      </c>
    </row>
    <row r="155" spans="1:12" x14ac:dyDescent="0.2">
      <c r="A155" s="50" t="s">
        <v>1533</v>
      </c>
      <c r="B155" s="34" t="s">
        <v>217</v>
      </c>
      <c r="C155" s="46">
        <v>528.89951914999995</v>
      </c>
      <c r="D155" s="43" t="str">
        <f t="shared" si="20"/>
        <v>N/A</v>
      </c>
      <c r="E155" s="46">
        <v>520.45970785999998</v>
      </c>
      <c r="F155" s="43" t="str">
        <f t="shared" si="21"/>
        <v>N/A</v>
      </c>
      <c r="G155" s="46">
        <v>554.32893465999996</v>
      </c>
      <c r="H155" s="43" t="str">
        <f t="shared" si="22"/>
        <v>N/A</v>
      </c>
      <c r="I155" s="12">
        <v>-1.6</v>
      </c>
      <c r="J155" s="12">
        <v>6.508</v>
      </c>
      <c r="K155" s="44" t="s">
        <v>732</v>
      </c>
      <c r="L155" s="9" t="str">
        <f t="shared" si="23"/>
        <v>Yes</v>
      </c>
    </row>
    <row r="156" spans="1:12" ht="25.5" x14ac:dyDescent="0.2">
      <c r="A156" s="50" t="s">
        <v>1534</v>
      </c>
      <c r="B156" s="34" t="s">
        <v>217</v>
      </c>
      <c r="C156" s="46">
        <v>1963.1936674999999</v>
      </c>
      <c r="D156" s="43" t="str">
        <f t="shared" si="20"/>
        <v>N/A</v>
      </c>
      <c r="E156" s="46">
        <v>2399.8774314000002</v>
      </c>
      <c r="F156" s="43" t="str">
        <f t="shared" si="21"/>
        <v>N/A</v>
      </c>
      <c r="G156" s="46">
        <v>2151.7614613999999</v>
      </c>
      <c r="H156" s="43" t="str">
        <f t="shared" si="22"/>
        <v>N/A</v>
      </c>
      <c r="I156" s="12">
        <v>22.24</v>
      </c>
      <c r="J156" s="12">
        <v>-10.3</v>
      </c>
      <c r="K156" s="44" t="s">
        <v>732</v>
      </c>
      <c r="L156" s="9" t="str">
        <f t="shared" si="23"/>
        <v>Yes</v>
      </c>
    </row>
    <row r="157" spans="1:12" x14ac:dyDescent="0.2">
      <c r="A157" s="50" t="s">
        <v>1535</v>
      </c>
      <c r="B157" s="34" t="s">
        <v>217</v>
      </c>
      <c r="C157" s="46">
        <v>500.84702214999999</v>
      </c>
      <c r="D157" s="43" t="str">
        <f t="shared" si="20"/>
        <v>N/A</v>
      </c>
      <c r="E157" s="46">
        <v>441.85837021999998</v>
      </c>
      <c r="F157" s="43" t="str">
        <f t="shared" si="21"/>
        <v>N/A</v>
      </c>
      <c r="G157" s="46">
        <v>379.31130573000002</v>
      </c>
      <c r="H157" s="43" t="str">
        <f t="shared" si="22"/>
        <v>N/A</v>
      </c>
      <c r="I157" s="12">
        <v>-11.8</v>
      </c>
      <c r="J157" s="12">
        <v>-14.2</v>
      </c>
      <c r="K157" s="44" t="s">
        <v>732</v>
      </c>
      <c r="L157" s="9" t="str">
        <f t="shared" si="23"/>
        <v>Yes</v>
      </c>
    </row>
    <row r="158" spans="1:12" x14ac:dyDescent="0.2">
      <c r="A158" s="50" t="s">
        <v>1536</v>
      </c>
      <c r="B158" s="34" t="s">
        <v>217</v>
      </c>
      <c r="C158" s="46">
        <v>1477.2396335000001</v>
      </c>
      <c r="D158" s="43" t="str">
        <f t="shared" si="20"/>
        <v>N/A</v>
      </c>
      <c r="E158" s="46">
        <v>1565.136186</v>
      </c>
      <c r="F158" s="43" t="str">
        <f t="shared" si="21"/>
        <v>N/A</v>
      </c>
      <c r="G158" s="46">
        <v>959.04444444000001</v>
      </c>
      <c r="H158" s="43" t="str">
        <f t="shared" si="22"/>
        <v>N/A</v>
      </c>
      <c r="I158" s="12">
        <v>5.95</v>
      </c>
      <c r="J158" s="12">
        <v>-38.700000000000003</v>
      </c>
      <c r="K158" s="44" t="s">
        <v>732</v>
      </c>
      <c r="L158" s="9" t="str">
        <f t="shared" si="23"/>
        <v>No</v>
      </c>
    </row>
    <row r="159" spans="1:12" x14ac:dyDescent="0.2">
      <c r="A159" s="45" t="s">
        <v>1537</v>
      </c>
      <c r="B159" s="34" t="s">
        <v>217</v>
      </c>
      <c r="C159" s="46">
        <v>7298.0051362000004</v>
      </c>
      <c r="D159" s="43" t="str">
        <f t="shared" si="20"/>
        <v>N/A</v>
      </c>
      <c r="E159" s="46">
        <v>8289.1227144000004</v>
      </c>
      <c r="F159" s="43" t="str">
        <f t="shared" si="21"/>
        <v>N/A</v>
      </c>
      <c r="G159" s="46">
        <v>8187.2512470000001</v>
      </c>
      <c r="H159" s="43" t="str">
        <f t="shared" si="22"/>
        <v>N/A</v>
      </c>
      <c r="I159" s="12">
        <v>13.58</v>
      </c>
      <c r="J159" s="12">
        <v>-1.23</v>
      </c>
      <c r="K159" s="44" t="s">
        <v>732</v>
      </c>
      <c r="L159" s="9" t="str">
        <f t="shared" si="23"/>
        <v>Yes</v>
      </c>
    </row>
    <row r="160" spans="1:12" x14ac:dyDescent="0.2">
      <c r="A160" s="50" t="s">
        <v>1538</v>
      </c>
      <c r="B160" s="34" t="s">
        <v>217</v>
      </c>
      <c r="C160" s="46">
        <v>23672.171944999998</v>
      </c>
      <c r="D160" s="43" t="str">
        <f t="shared" si="20"/>
        <v>N/A</v>
      </c>
      <c r="E160" s="46">
        <v>23536.01871</v>
      </c>
      <c r="F160" s="43" t="str">
        <f t="shared" si="21"/>
        <v>N/A</v>
      </c>
      <c r="G160" s="46">
        <v>23356.293691999999</v>
      </c>
      <c r="H160" s="43" t="str">
        <f t="shared" si="22"/>
        <v>N/A</v>
      </c>
      <c r="I160" s="12">
        <v>-0.57499999999999996</v>
      </c>
      <c r="J160" s="12">
        <v>-0.76400000000000001</v>
      </c>
      <c r="K160" s="44" t="s">
        <v>732</v>
      </c>
      <c r="L160" s="9" t="str">
        <f t="shared" si="23"/>
        <v>Yes</v>
      </c>
    </row>
    <row r="161" spans="1:12" ht="25.5" x14ac:dyDescent="0.2">
      <c r="A161" s="50" t="s">
        <v>1539</v>
      </c>
      <c r="B161" s="34" t="s">
        <v>217</v>
      </c>
      <c r="C161" s="46">
        <v>9443.8987646999994</v>
      </c>
      <c r="D161" s="43" t="str">
        <f t="shared" si="20"/>
        <v>N/A</v>
      </c>
      <c r="E161" s="46">
        <v>10300.866848</v>
      </c>
      <c r="F161" s="43" t="str">
        <f t="shared" si="21"/>
        <v>N/A</v>
      </c>
      <c r="G161" s="46">
        <v>9994.4401185000006</v>
      </c>
      <c r="H161" s="43" t="str">
        <f t="shared" si="22"/>
        <v>N/A</v>
      </c>
      <c r="I161" s="12">
        <v>9.0739999999999998</v>
      </c>
      <c r="J161" s="12">
        <v>-2.97</v>
      </c>
      <c r="K161" s="44" t="s">
        <v>732</v>
      </c>
      <c r="L161" s="9" t="str">
        <f t="shared" si="23"/>
        <v>Yes</v>
      </c>
    </row>
    <row r="162" spans="1:12" x14ac:dyDescent="0.2">
      <c r="A162" s="50" t="s">
        <v>1540</v>
      </c>
      <c r="B162" s="34" t="s">
        <v>217</v>
      </c>
      <c r="C162" s="46">
        <v>52.400666522999998</v>
      </c>
      <c r="D162" s="43" t="str">
        <f t="shared" si="20"/>
        <v>N/A</v>
      </c>
      <c r="E162" s="46">
        <v>104.81528247999999</v>
      </c>
      <c r="F162" s="43" t="str">
        <f t="shared" si="21"/>
        <v>N/A</v>
      </c>
      <c r="G162" s="46">
        <v>30.693736730000001</v>
      </c>
      <c r="H162" s="43" t="str">
        <f t="shared" si="22"/>
        <v>N/A</v>
      </c>
      <c r="I162" s="12">
        <v>100</v>
      </c>
      <c r="J162" s="12">
        <v>-70.7</v>
      </c>
      <c r="K162" s="44" t="s">
        <v>732</v>
      </c>
      <c r="L162" s="9" t="str">
        <f t="shared" si="23"/>
        <v>No</v>
      </c>
    </row>
    <row r="163" spans="1:12" x14ac:dyDescent="0.2">
      <c r="A163" s="50" t="s">
        <v>1541</v>
      </c>
      <c r="B163" s="34" t="s">
        <v>217</v>
      </c>
      <c r="C163" s="46">
        <v>81.43174406</v>
      </c>
      <c r="D163" s="43" t="str">
        <f t="shared" si="20"/>
        <v>N/A</v>
      </c>
      <c r="E163" s="46">
        <v>85.661767441999999</v>
      </c>
      <c r="F163" s="43" t="str">
        <f t="shared" si="21"/>
        <v>N/A</v>
      </c>
      <c r="G163" s="46">
        <v>79.913600000000002</v>
      </c>
      <c r="H163" s="43" t="str">
        <f t="shared" si="22"/>
        <v>N/A</v>
      </c>
      <c r="I163" s="12">
        <v>5.1950000000000003</v>
      </c>
      <c r="J163" s="12">
        <v>-6.71</v>
      </c>
      <c r="K163" s="44" t="s">
        <v>732</v>
      </c>
      <c r="L163" s="9" t="str">
        <f t="shared" si="23"/>
        <v>Yes</v>
      </c>
    </row>
    <row r="164" spans="1:12" x14ac:dyDescent="0.2">
      <c r="A164" s="45" t="s">
        <v>1542</v>
      </c>
      <c r="B164" s="34" t="s">
        <v>217</v>
      </c>
      <c r="C164" s="46">
        <v>645.20419919999995</v>
      </c>
      <c r="D164" s="43" t="str">
        <f t="shared" si="20"/>
        <v>N/A</v>
      </c>
      <c r="E164" s="46">
        <v>681.54012699999998</v>
      </c>
      <c r="F164" s="43" t="str">
        <f t="shared" si="21"/>
        <v>N/A</v>
      </c>
      <c r="G164" s="46">
        <v>647.74554110999998</v>
      </c>
      <c r="H164" s="43" t="str">
        <f t="shared" si="22"/>
        <v>N/A</v>
      </c>
      <c r="I164" s="12">
        <v>5.6319999999999997</v>
      </c>
      <c r="J164" s="12">
        <v>-4.96</v>
      </c>
      <c r="K164" s="44" t="s">
        <v>732</v>
      </c>
      <c r="L164" s="9" t="str">
        <f t="shared" si="23"/>
        <v>Yes</v>
      </c>
    </row>
    <row r="165" spans="1:12" x14ac:dyDescent="0.2">
      <c r="A165" s="50" t="s">
        <v>1543</v>
      </c>
      <c r="B165" s="34" t="s">
        <v>217</v>
      </c>
      <c r="C165" s="46">
        <v>84.673520146000001</v>
      </c>
      <c r="D165" s="43" t="str">
        <f t="shared" si="20"/>
        <v>N/A</v>
      </c>
      <c r="E165" s="46">
        <v>77.294272116000002</v>
      </c>
      <c r="F165" s="43" t="str">
        <f t="shared" si="21"/>
        <v>N/A</v>
      </c>
      <c r="G165" s="46">
        <v>78.210975216999998</v>
      </c>
      <c r="H165" s="43" t="str">
        <f t="shared" si="22"/>
        <v>N/A</v>
      </c>
      <c r="I165" s="12">
        <v>-8.7100000000000009</v>
      </c>
      <c r="J165" s="12">
        <v>1.1859999999999999</v>
      </c>
      <c r="K165" s="44" t="s">
        <v>732</v>
      </c>
      <c r="L165" s="9" t="str">
        <f t="shared" si="23"/>
        <v>Yes</v>
      </c>
    </row>
    <row r="166" spans="1:12" x14ac:dyDescent="0.2">
      <c r="A166" s="50" t="s">
        <v>1544</v>
      </c>
      <c r="B166" s="34" t="s">
        <v>217</v>
      </c>
      <c r="C166" s="46">
        <v>1606.820815</v>
      </c>
      <c r="D166" s="43" t="str">
        <f t="shared" si="20"/>
        <v>N/A</v>
      </c>
      <c r="E166" s="46">
        <v>1697.9568078</v>
      </c>
      <c r="F166" s="43" t="str">
        <f t="shared" si="21"/>
        <v>N/A</v>
      </c>
      <c r="G166" s="46">
        <v>1612.0849203</v>
      </c>
      <c r="H166" s="43" t="str">
        <f t="shared" si="22"/>
        <v>N/A</v>
      </c>
      <c r="I166" s="12">
        <v>5.6719999999999997</v>
      </c>
      <c r="J166" s="12">
        <v>-5.0599999999999996</v>
      </c>
      <c r="K166" s="44" t="s">
        <v>732</v>
      </c>
      <c r="L166" s="9" t="str">
        <f t="shared" si="23"/>
        <v>Yes</v>
      </c>
    </row>
    <row r="167" spans="1:12" x14ac:dyDescent="0.2">
      <c r="A167" s="50" t="s">
        <v>1545</v>
      </c>
      <c r="B167" s="34" t="s">
        <v>217</v>
      </c>
      <c r="C167" s="46">
        <v>199.93958289</v>
      </c>
      <c r="D167" s="43" t="str">
        <f t="shared" si="20"/>
        <v>N/A</v>
      </c>
      <c r="E167" s="46">
        <v>196.6832856</v>
      </c>
      <c r="F167" s="43" t="str">
        <f t="shared" si="21"/>
        <v>N/A</v>
      </c>
      <c r="G167" s="46">
        <v>188.97717621999999</v>
      </c>
      <c r="H167" s="43" t="str">
        <f t="shared" si="22"/>
        <v>N/A</v>
      </c>
      <c r="I167" s="12">
        <v>-1.63</v>
      </c>
      <c r="J167" s="12">
        <v>-3.92</v>
      </c>
      <c r="K167" s="44" t="s">
        <v>732</v>
      </c>
      <c r="L167" s="9" t="str">
        <f t="shared" si="23"/>
        <v>Yes</v>
      </c>
    </row>
    <row r="168" spans="1:12" x14ac:dyDescent="0.2">
      <c r="A168" s="50" t="s">
        <v>1546</v>
      </c>
      <c r="B168" s="34" t="s">
        <v>217</v>
      </c>
      <c r="C168" s="46">
        <v>761.64249107000001</v>
      </c>
      <c r="D168" s="43" t="str">
        <f t="shared" si="20"/>
        <v>N/A</v>
      </c>
      <c r="E168" s="46">
        <v>737.27125580999996</v>
      </c>
      <c r="F168" s="43" t="str">
        <f t="shared" si="21"/>
        <v>N/A</v>
      </c>
      <c r="G168" s="46">
        <v>676.2192</v>
      </c>
      <c r="H168" s="43" t="str">
        <f t="shared" si="22"/>
        <v>N/A</v>
      </c>
      <c r="I168" s="12">
        <v>-3.2</v>
      </c>
      <c r="J168" s="12">
        <v>-8.2799999999999994</v>
      </c>
      <c r="K168" s="44" t="s">
        <v>732</v>
      </c>
      <c r="L168" s="9" t="str">
        <f t="shared" si="23"/>
        <v>Yes</v>
      </c>
    </row>
    <row r="169" spans="1:12" x14ac:dyDescent="0.2">
      <c r="A169" s="45" t="s">
        <v>1547</v>
      </c>
      <c r="B169" s="34" t="s">
        <v>217</v>
      </c>
      <c r="C169" s="46">
        <v>6627.6173173999996</v>
      </c>
      <c r="D169" s="43" t="str">
        <f t="shared" si="20"/>
        <v>N/A</v>
      </c>
      <c r="E169" s="46">
        <v>7619.4151173999999</v>
      </c>
      <c r="F169" s="43" t="str">
        <f t="shared" si="21"/>
        <v>N/A</v>
      </c>
      <c r="G169" s="46">
        <v>7258.0404323000002</v>
      </c>
      <c r="H169" s="43" t="str">
        <f t="shared" si="22"/>
        <v>N/A</v>
      </c>
      <c r="I169" s="12">
        <v>14.96</v>
      </c>
      <c r="J169" s="12">
        <v>-4.74</v>
      </c>
      <c r="K169" s="44" t="s">
        <v>732</v>
      </c>
      <c r="L169" s="9" t="str">
        <f t="shared" si="23"/>
        <v>Yes</v>
      </c>
    </row>
    <row r="170" spans="1:12" x14ac:dyDescent="0.2">
      <c r="A170" s="50" t="s">
        <v>1548</v>
      </c>
      <c r="B170" s="34" t="s">
        <v>217</v>
      </c>
      <c r="C170" s="46">
        <v>6187.2759077999999</v>
      </c>
      <c r="D170" s="43" t="str">
        <f t="shared" si="20"/>
        <v>N/A</v>
      </c>
      <c r="E170" s="46">
        <v>7065.1081568999998</v>
      </c>
      <c r="F170" s="43" t="str">
        <f t="shared" si="21"/>
        <v>N/A</v>
      </c>
      <c r="G170" s="46">
        <v>6489.3405214000004</v>
      </c>
      <c r="H170" s="43" t="str">
        <f t="shared" si="22"/>
        <v>N/A</v>
      </c>
      <c r="I170" s="12">
        <v>14.19</v>
      </c>
      <c r="J170" s="12">
        <v>-8.15</v>
      </c>
      <c r="K170" s="44" t="s">
        <v>732</v>
      </c>
      <c r="L170" s="9" t="str">
        <f t="shared" si="23"/>
        <v>Yes</v>
      </c>
    </row>
    <row r="171" spans="1:12" x14ac:dyDescent="0.2">
      <c r="A171" s="50" t="s">
        <v>1549</v>
      </c>
      <c r="B171" s="34" t="s">
        <v>217</v>
      </c>
      <c r="C171" s="46">
        <v>18497.451796000001</v>
      </c>
      <c r="D171" s="43" t="str">
        <f t="shared" si="20"/>
        <v>N/A</v>
      </c>
      <c r="E171" s="46">
        <v>19476.594822999999</v>
      </c>
      <c r="F171" s="43" t="str">
        <f t="shared" si="21"/>
        <v>N/A</v>
      </c>
      <c r="G171" s="46">
        <v>18736.957822</v>
      </c>
      <c r="H171" s="43" t="str">
        <f t="shared" si="22"/>
        <v>N/A</v>
      </c>
      <c r="I171" s="12">
        <v>5.2930000000000001</v>
      </c>
      <c r="J171" s="12">
        <v>-3.8</v>
      </c>
      <c r="K171" s="44" t="s">
        <v>732</v>
      </c>
      <c r="L171" s="9" t="str">
        <f t="shared" si="23"/>
        <v>Yes</v>
      </c>
    </row>
    <row r="172" spans="1:12" x14ac:dyDescent="0.2">
      <c r="A172" s="50" t="s">
        <v>1550</v>
      </c>
      <c r="B172" s="34" t="s">
        <v>217</v>
      </c>
      <c r="C172" s="46">
        <v>1288.5647173</v>
      </c>
      <c r="D172" s="43" t="str">
        <f t="shared" si="20"/>
        <v>N/A</v>
      </c>
      <c r="E172" s="46">
        <v>1230.4036709</v>
      </c>
      <c r="F172" s="43" t="str">
        <f t="shared" si="21"/>
        <v>N/A</v>
      </c>
      <c r="G172" s="46">
        <v>1138.2056794</v>
      </c>
      <c r="H172" s="43" t="str">
        <f t="shared" si="22"/>
        <v>N/A</v>
      </c>
      <c r="I172" s="12">
        <v>-4.51</v>
      </c>
      <c r="J172" s="12">
        <v>-7.49</v>
      </c>
      <c r="K172" s="44" t="s">
        <v>732</v>
      </c>
      <c r="L172" s="9" t="str">
        <f t="shared" si="23"/>
        <v>Yes</v>
      </c>
    </row>
    <row r="173" spans="1:12" x14ac:dyDescent="0.2">
      <c r="A173" s="50" t="s">
        <v>1551</v>
      </c>
      <c r="B173" s="34" t="s">
        <v>217</v>
      </c>
      <c r="C173" s="46">
        <v>1769.7701506000001</v>
      </c>
      <c r="D173" s="43" t="str">
        <f t="shared" si="20"/>
        <v>N/A</v>
      </c>
      <c r="E173" s="46">
        <v>1954.7412093</v>
      </c>
      <c r="F173" s="43" t="str">
        <f t="shared" si="21"/>
        <v>N/A</v>
      </c>
      <c r="G173" s="46">
        <v>1839.6814222</v>
      </c>
      <c r="H173" s="43" t="str">
        <f t="shared" si="22"/>
        <v>N/A</v>
      </c>
      <c r="I173" s="12">
        <v>10.45</v>
      </c>
      <c r="J173" s="12">
        <v>-5.89</v>
      </c>
      <c r="K173" s="44" t="s">
        <v>732</v>
      </c>
      <c r="L173" s="9" t="str">
        <f t="shared" si="23"/>
        <v>Yes</v>
      </c>
    </row>
    <row r="174" spans="1:12" x14ac:dyDescent="0.2">
      <c r="A174" s="45" t="s">
        <v>372</v>
      </c>
      <c r="B174" s="34" t="s">
        <v>217</v>
      </c>
      <c r="C174" s="8">
        <v>14.863786222</v>
      </c>
      <c r="D174" s="43" t="str">
        <f t="shared" ref="D174:D203" si="24">IF($B174="N/A","N/A",IF(C174&gt;10,"No",IF(C174&lt;-10,"No","Yes")))</f>
        <v>N/A</v>
      </c>
      <c r="E174" s="8">
        <v>14.321781042</v>
      </c>
      <c r="F174" s="43" t="str">
        <f t="shared" ref="F174:F203" si="25">IF($B174="N/A","N/A",IF(E174&gt;10,"No",IF(E174&lt;-10,"No","Yes")))</f>
        <v>N/A</v>
      </c>
      <c r="G174" s="8">
        <v>14.536729141</v>
      </c>
      <c r="H174" s="43" t="str">
        <f t="shared" ref="H174:H203" si="26">IF($B174="N/A","N/A",IF(G174&gt;10,"No",IF(G174&lt;-10,"No","Yes")))</f>
        <v>N/A</v>
      </c>
      <c r="I174" s="12">
        <v>-3.65</v>
      </c>
      <c r="J174" s="12">
        <v>1.5009999999999999</v>
      </c>
      <c r="K174" s="44" t="s">
        <v>732</v>
      </c>
      <c r="L174" s="9" t="str">
        <f t="shared" ref="L174:L203" si="27">IF(J174="Div by 0", "N/A", IF(K174="N/A","N/A", IF(J174&gt;VALUE(MID(K174,1,2)), "No", IF(J174&lt;-1*VALUE(MID(K174,1,2)), "No", "Yes"))))</f>
        <v>Yes</v>
      </c>
    </row>
    <row r="175" spans="1:12" x14ac:dyDescent="0.2">
      <c r="A175" s="50" t="s">
        <v>483</v>
      </c>
      <c r="B175" s="34" t="s">
        <v>217</v>
      </c>
      <c r="C175" s="8">
        <v>21.372906649000001</v>
      </c>
      <c r="D175" s="43" t="str">
        <f t="shared" si="24"/>
        <v>N/A</v>
      </c>
      <c r="E175" s="8">
        <v>20.777941900999998</v>
      </c>
      <c r="F175" s="43" t="str">
        <f t="shared" si="25"/>
        <v>N/A</v>
      </c>
      <c r="G175" s="8">
        <v>22.803347280000001</v>
      </c>
      <c r="H175" s="43" t="str">
        <f t="shared" si="26"/>
        <v>N/A</v>
      </c>
      <c r="I175" s="12">
        <v>-2.78</v>
      </c>
      <c r="J175" s="12">
        <v>9.7479999999999993</v>
      </c>
      <c r="K175" s="44" t="s">
        <v>732</v>
      </c>
      <c r="L175" s="9" t="str">
        <f t="shared" si="27"/>
        <v>Yes</v>
      </c>
    </row>
    <row r="176" spans="1:12" x14ac:dyDescent="0.2">
      <c r="A176" s="50" t="s">
        <v>484</v>
      </c>
      <c r="B176" s="34" t="s">
        <v>217</v>
      </c>
      <c r="C176" s="8">
        <v>18.600028396999999</v>
      </c>
      <c r="D176" s="43" t="str">
        <f t="shared" si="24"/>
        <v>N/A</v>
      </c>
      <c r="E176" s="8">
        <v>18.363844394000001</v>
      </c>
      <c r="F176" s="43" t="str">
        <f t="shared" si="25"/>
        <v>N/A</v>
      </c>
      <c r="G176" s="8">
        <v>19.085907744</v>
      </c>
      <c r="H176" s="43" t="str">
        <f t="shared" si="26"/>
        <v>N/A</v>
      </c>
      <c r="I176" s="12">
        <v>-1.27</v>
      </c>
      <c r="J176" s="12">
        <v>3.9319999999999999</v>
      </c>
      <c r="K176" s="44" t="s">
        <v>732</v>
      </c>
      <c r="L176" s="9" t="str">
        <f t="shared" si="27"/>
        <v>Yes</v>
      </c>
    </row>
    <row r="177" spans="1:12" x14ac:dyDescent="0.2">
      <c r="A177" s="50" t="s">
        <v>485</v>
      </c>
      <c r="B177" s="34" t="s">
        <v>217</v>
      </c>
      <c r="C177" s="8">
        <v>9.4173296064999992</v>
      </c>
      <c r="D177" s="43" t="str">
        <f t="shared" si="24"/>
        <v>N/A</v>
      </c>
      <c r="E177" s="8">
        <v>7.7063264775000002</v>
      </c>
      <c r="F177" s="43" t="str">
        <f t="shared" si="25"/>
        <v>N/A</v>
      </c>
      <c r="G177" s="8">
        <v>6.7675159236000004</v>
      </c>
      <c r="H177" s="43" t="str">
        <f t="shared" si="26"/>
        <v>N/A</v>
      </c>
      <c r="I177" s="12">
        <v>-18.2</v>
      </c>
      <c r="J177" s="12">
        <v>-12.2</v>
      </c>
      <c r="K177" s="44" t="s">
        <v>732</v>
      </c>
      <c r="L177" s="9" t="str">
        <f t="shared" si="27"/>
        <v>Yes</v>
      </c>
    </row>
    <row r="178" spans="1:12" x14ac:dyDescent="0.2">
      <c r="A178" s="50" t="s">
        <v>486</v>
      </c>
      <c r="B178" s="34" t="s">
        <v>217</v>
      </c>
      <c r="C178" s="8">
        <v>12.548532380999999</v>
      </c>
      <c r="D178" s="43" t="str">
        <f t="shared" si="24"/>
        <v>N/A</v>
      </c>
      <c r="E178" s="8">
        <v>11.2</v>
      </c>
      <c r="F178" s="43" t="str">
        <f t="shared" si="25"/>
        <v>N/A</v>
      </c>
      <c r="G178" s="8">
        <v>10.08</v>
      </c>
      <c r="H178" s="43" t="str">
        <f t="shared" si="26"/>
        <v>N/A</v>
      </c>
      <c r="I178" s="12">
        <v>-10.7</v>
      </c>
      <c r="J178" s="12">
        <v>-10</v>
      </c>
      <c r="K178" s="44" t="s">
        <v>732</v>
      </c>
      <c r="L178" s="9" t="str">
        <f t="shared" si="27"/>
        <v>Yes</v>
      </c>
    </row>
    <row r="179" spans="1:12" x14ac:dyDescent="0.2">
      <c r="A179" s="45" t="s">
        <v>1552</v>
      </c>
      <c r="B179" s="34" t="s">
        <v>217</v>
      </c>
      <c r="C179" s="8">
        <v>12.989762277000001</v>
      </c>
      <c r="D179" s="43" t="str">
        <f t="shared" si="24"/>
        <v>N/A</v>
      </c>
      <c r="E179" s="8">
        <v>14.666054624999999</v>
      </c>
      <c r="F179" s="43" t="str">
        <f t="shared" si="25"/>
        <v>N/A</v>
      </c>
      <c r="G179" s="8">
        <v>14.975060459</v>
      </c>
      <c r="H179" s="43" t="str">
        <f t="shared" si="26"/>
        <v>N/A</v>
      </c>
      <c r="I179" s="12">
        <v>12.9</v>
      </c>
      <c r="J179" s="12">
        <v>2.1070000000000002</v>
      </c>
      <c r="K179" s="44" t="s">
        <v>732</v>
      </c>
      <c r="L179" s="9" t="str">
        <f t="shared" si="27"/>
        <v>Yes</v>
      </c>
    </row>
    <row r="180" spans="1:12" x14ac:dyDescent="0.2">
      <c r="A180" s="50" t="s">
        <v>1553</v>
      </c>
      <c r="B180" s="34" t="s">
        <v>217</v>
      </c>
      <c r="C180" s="8">
        <v>48.051732714000003</v>
      </c>
      <c r="D180" s="43" t="str">
        <f t="shared" si="24"/>
        <v>N/A</v>
      </c>
      <c r="E180" s="8">
        <v>48.120794353999997</v>
      </c>
      <c r="F180" s="43" t="str">
        <f t="shared" si="25"/>
        <v>N/A</v>
      </c>
      <c r="G180" s="8">
        <v>48.728677181000002</v>
      </c>
      <c r="H180" s="43" t="str">
        <f t="shared" si="26"/>
        <v>N/A</v>
      </c>
      <c r="I180" s="12">
        <v>0.14369999999999999</v>
      </c>
      <c r="J180" s="12">
        <v>1.2629999999999999</v>
      </c>
      <c r="K180" s="44" t="s">
        <v>732</v>
      </c>
      <c r="L180" s="9" t="str">
        <f t="shared" si="27"/>
        <v>Yes</v>
      </c>
    </row>
    <row r="181" spans="1:12" x14ac:dyDescent="0.2">
      <c r="A181" s="50" t="s">
        <v>1554</v>
      </c>
      <c r="B181" s="34" t="s">
        <v>217</v>
      </c>
      <c r="C181" s="8">
        <v>10.080931421000001</v>
      </c>
      <c r="D181" s="43" t="str">
        <f t="shared" si="24"/>
        <v>N/A</v>
      </c>
      <c r="E181" s="8">
        <v>11.026887872</v>
      </c>
      <c r="F181" s="43" t="str">
        <f t="shared" si="25"/>
        <v>N/A</v>
      </c>
      <c r="G181" s="8">
        <v>11.426153194999999</v>
      </c>
      <c r="H181" s="43" t="str">
        <f t="shared" si="26"/>
        <v>N/A</v>
      </c>
      <c r="I181" s="12">
        <v>9.3840000000000003</v>
      </c>
      <c r="J181" s="12">
        <v>3.621</v>
      </c>
      <c r="K181" s="44" t="s">
        <v>732</v>
      </c>
      <c r="L181" s="9" t="str">
        <f t="shared" si="27"/>
        <v>Yes</v>
      </c>
    </row>
    <row r="182" spans="1:12" x14ac:dyDescent="0.2">
      <c r="A182" s="50" t="s">
        <v>1555</v>
      </c>
      <c r="B182" s="34" t="s">
        <v>217</v>
      </c>
      <c r="C182" s="8">
        <v>0.1290045152</v>
      </c>
      <c r="D182" s="43" t="str">
        <f t="shared" si="24"/>
        <v>N/A</v>
      </c>
      <c r="E182" s="8">
        <v>0.2473314241</v>
      </c>
      <c r="F182" s="43" t="str">
        <f t="shared" si="25"/>
        <v>N/A</v>
      </c>
      <c r="G182" s="8">
        <v>0.1459660297</v>
      </c>
      <c r="H182" s="43" t="str">
        <f t="shared" si="26"/>
        <v>N/A</v>
      </c>
      <c r="I182" s="12">
        <v>91.72</v>
      </c>
      <c r="J182" s="12">
        <v>-41</v>
      </c>
      <c r="K182" s="44" t="s">
        <v>732</v>
      </c>
      <c r="L182" s="9" t="str">
        <f t="shared" si="27"/>
        <v>No</v>
      </c>
    </row>
    <row r="183" spans="1:12" x14ac:dyDescent="0.2">
      <c r="A183" s="50" t="s">
        <v>1556</v>
      </c>
      <c r="B183" s="34" t="s">
        <v>217</v>
      </c>
      <c r="C183" s="8">
        <v>1.9102345085000001</v>
      </c>
      <c r="D183" s="43" t="str">
        <f t="shared" si="24"/>
        <v>N/A</v>
      </c>
      <c r="E183" s="8">
        <v>2.0837209302000002</v>
      </c>
      <c r="F183" s="43" t="str">
        <f t="shared" si="25"/>
        <v>N/A</v>
      </c>
      <c r="G183" s="8">
        <v>2.0266666667000002</v>
      </c>
      <c r="H183" s="43" t="str">
        <f t="shared" si="26"/>
        <v>N/A</v>
      </c>
      <c r="I183" s="12">
        <v>9.0820000000000007</v>
      </c>
      <c r="J183" s="12">
        <v>-2.74</v>
      </c>
      <c r="K183" s="44" t="s">
        <v>732</v>
      </c>
      <c r="L183" s="9" t="str">
        <f t="shared" si="27"/>
        <v>Yes</v>
      </c>
    </row>
    <row r="184" spans="1:12" x14ac:dyDescent="0.2">
      <c r="A184" s="45" t="s">
        <v>97</v>
      </c>
      <c r="B184" s="34" t="s">
        <v>217</v>
      </c>
      <c r="C184" s="8">
        <v>52.899531494000001</v>
      </c>
      <c r="D184" s="43" t="str">
        <f t="shared" si="24"/>
        <v>N/A</v>
      </c>
      <c r="E184" s="8">
        <v>52.249254074</v>
      </c>
      <c r="F184" s="43" t="str">
        <f t="shared" si="25"/>
        <v>N/A</v>
      </c>
      <c r="G184" s="8">
        <v>50.789752116000003</v>
      </c>
      <c r="H184" s="43" t="str">
        <f t="shared" si="26"/>
        <v>N/A</v>
      </c>
      <c r="I184" s="12">
        <v>-1.23</v>
      </c>
      <c r="J184" s="12">
        <v>-2.79</v>
      </c>
      <c r="K184" s="44" t="s">
        <v>732</v>
      </c>
      <c r="L184" s="9" t="str">
        <f t="shared" si="27"/>
        <v>Yes</v>
      </c>
    </row>
    <row r="185" spans="1:12" x14ac:dyDescent="0.2">
      <c r="A185" s="50" t="s">
        <v>487</v>
      </c>
      <c r="B185" s="34" t="s">
        <v>217</v>
      </c>
      <c r="C185" s="8">
        <v>40.739512519000002</v>
      </c>
      <c r="D185" s="43" t="str">
        <f t="shared" si="24"/>
        <v>N/A</v>
      </c>
      <c r="E185" s="8">
        <v>41.588708353999998</v>
      </c>
      <c r="F185" s="43" t="str">
        <f t="shared" si="25"/>
        <v>N/A</v>
      </c>
      <c r="G185" s="8">
        <v>43.418088187999999</v>
      </c>
      <c r="H185" s="43" t="str">
        <f t="shared" si="26"/>
        <v>N/A</v>
      </c>
      <c r="I185" s="12">
        <v>2.0840000000000001</v>
      </c>
      <c r="J185" s="12">
        <v>4.399</v>
      </c>
      <c r="K185" s="44" t="s">
        <v>732</v>
      </c>
      <c r="L185" s="9" t="str">
        <f t="shared" si="27"/>
        <v>Yes</v>
      </c>
    </row>
    <row r="186" spans="1:12" x14ac:dyDescent="0.2">
      <c r="A186" s="50" t="s">
        <v>488</v>
      </c>
      <c r="B186" s="34" t="s">
        <v>217</v>
      </c>
      <c r="C186" s="8">
        <v>57.546500070999997</v>
      </c>
      <c r="D186" s="43" t="str">
        <f t="shared" si="24"/>
        <v>N/A</v>
      </c>
      <c r="E186" s="8">
        <v>59.038901602000003</v>
      </c>
      <c r="F186" s="43" t="str">
        <f t="shared" si="25"/>
        <v>N/A</v>
      </c>
      <c r="G186" s="8">
        <v>60.276484695000001</v>
      </c>
      <c r="H186" s="43" t="str">
        <f t="shared" si="26"/>
        <v>N/A</v>
      </c>
      <c r="I186" s="12">
        <v>2.593</v>
      </c>
      <c r="J186" s="12">
        <v>2.0960000000000001</v>
      </c>
      <c r="K186" s="44" t="s">
        <v>732</v>
      </c>
      <c r="L186" s="9" t="str">
        <f t="shared" si="27"/>
        <v>Yes</v>
      </c>
    </row>
    <row r="187" spans="1:12" x14ac:dyDescent="0.2">
      <c r="A187" s="50" t="s">
        <v>489</v>
      </c>
      <c r="B187" s="34" t="s">
        <v>217</v>
      </c>
      <c r="C187" s="8">
        <v>52.805848204999997</v>
      </c>
      <c r="D187" s="43" t="str">
        <f t="shared" si="24"/>
        <v>N/A</v>
      </c>
      <c r="E187" s="8">
        <v>50</v>
      </c>
      <c r="F187" s="43" t="str">
        <f t="shared" si="25"/>
        <v>N/A</v>
      </c>
      <c r="G187" s="8">
        <v>45.037154989000001</v>
      </c>
      <c r="H187" s="43" t="str">
        <f t="shared" si="26"/>
        <v>N/A</v>
      </c>
      <c r="I187" s="12">
        <v>-5.31</v>
      </c>
      <c r="J187" s="12">
        <v>-9.93</v>
      </c>
      <c r="K187" s="44" t="s">
        <v>732</v>
      </c>
      <c r="L187" s="9" t="str">
        <f t="shared" si="27"/>
        <v>Yes</v>
      </c>
    </row>
    <row r="188" spans="1:12" x14ac:dyDescent="0.2">
      <c r="A188" s="50" t="s">
        <v>490</v>
      </c>
      <c r="B188" s="34" t="s">
        <v>217</v>
      </c>
      <c r="C188" s="8">
        <v>59.341512657000003</v>
      </c>
      <c r="D188" s="43" t="str">
        <f t="shared" si="24"/>
        <v>N/A</v>
      </c>
      <c r="E188" s="8">
        <v>58.716279069999999</v>
      </c>
      <c r="F188" s="43" t="str">
        <f t="shared" si="25"/>
        <v>N/A</v>
      </c>
      <c r="G188" s="8">
        <v>54.684444444</v>
      </c>
      <c r="H188" s="43" t="str">
        <f t="shared" si="26"/>
        <v>N/A</v>
      </c>
      <c r="I188" s="12">
        <v>-1.05</v>
      </c>
      <c r="J188" s="12">
        <v>-6.87</v>
      </c>
      <c r="K188" s="44" t="s">
        <v>732</v>
      </c>
      <c r="L188" s="9" t="str">
        <f t="shared" si="27"/>
        <v>Yes</v>
      </c>
    </row>
    <row r="189" spans="1:12" x14ac:dyDescent="0.2">
      <c r="A189" s="45" t="s">
        <v>118</v>
      </c>
      <c r="B189" s="34" t="s">
        <v>217</v>
      </c>
      <c r="C189" s="8">
        <v>81.336109664999995</v>
      </c>
      <c r="D189" s="43" t="str">
        <f t="shared" si="24"/>
        <v>N/A</v>
      </c>
      <c r="E189" s="8">
        <v>82.239308393000002</v>
      </c>
      <c r="F189" s="43" t="str">
        <f t="shared" si="25"/>
        <v>N/A</v>
      </c>
      <c r="G189" s="8">
        <v>79.387091897999994</v>
      </c>
      <c r="H189" s="43" t="str">
        <f t="shared" si="26"/>
        <v>N/A</v>
      </c>
      <c r="I189" s="12">
        <v>1.1100000000000001</v>
      </c>
      <c r="J189" s="12">
        <v>-3.47</v>
      </c>
      <c r="K189" s="44" t="s">
        <v>732</v>
      </c>
      <c r="L189" s="9" t="str">
        <f t="shared" si="27"/>
        <v>Yes</v>
      </c>
    </row>
    <row r="190" spans="1:12" x14ac:dyDescent="0.2">
      <c r="A190" s="50" t="s">
        <v>491</v>
      </c>
      <c r="B190" s="34" t="s">
        <v>217</v>
      </c>
      <c r="C190" s="8">
        <v>90.250373072000002</v>
      </c>
      <c r="D190" s="43" t="str">
        <f t="shared" si="24"/>
        <v>N/A</v>
      </c>
      <c r="E190" s="8">
        <v>87.608731331000001</v>
      </c>
      <c r="F190" s="43" t="str">
        <f t="shared" si="25"/>
        <v>N/A</v>
      </c>
      <c r="G190" s="8">
        <v>86.095912455999994</v>
      </c>
      <c r="H190" s="43" t="str">
        <f t="shared" si="26"/>
        <v>N/A</v>
      </c>
      <c r="I190" s="12">
        <v>-2.93</v>
      </c>
      <c r="J190" s="12">
        <v>-1.73</v>
      </c>
      <c r="K190" s="44" t="s">
        <v>732</v>
      </c>
      <c r="L190" s="9" t="str">
        <f t="shared" si="27"/>
        <v>Yes</v>
      </c>
    </row>
    <row r="191" spans="1:12" x14ac:dyDescent="0.2">
      <c r="A191" s="50" t="s">
        <v>492</v>
      </c>
      <c r="B191" s="34" t="s">
        <v>217</v>
      </c>
      <c r="C191" s="8">
        <v>91.409910549000003</v>
      </c>
      <c r="D191" s="43" t="str">
        <f t="shared" si="24"/>
        <v>N/A</v>
      </c>
      <c r="E191" s="8">
        <v>91.876430205999995</v>
      </c>
      <c r="F191" s="43" t="str">
        <f t="shared" si="25"/>
        <v>N/A</v>
      </c>
      <c r="G191" s="8">
        <v>91.056566511</v>
      </c>
      <c r="H191" s="43" t="str">
        <f t="shared" si="26"/>
        <v>N/A</v>
      </c>
      <c r="I191" s="12">
        <v>0.51039999999999996</v>
      </c>
      <c r="J191" s="12">
        <v>-0.89200000000000002</v>
      </c>
      <c r="K191" s="44" t="s">
        <v>732</v>
      </c>
      <c r="L191" s="9" t="str">
        <f t="shared" si="27"/>
        <v>Yes</v>
      </c>
    </row>
    <row r="192" spans="1:12" x14ac:dyDescent="0.2">
      <c r="A192" s="50" t="s">
        <v>493</v>
      </c>
      <c r="B192" s="34" t="s">
        <v>217</v>
      </c>
      <c r="C192" s="8">
        <v>76.510427864999997</v>
      </c>
      <c r="D192" s="43" t="str">
        <f t="shared" si="24"/>
        <v>N/A</v>
      </c>
      <c r="E192" s="8">
        <v>78.273887009000006</v>
      </c>
      <c r="F192" s="43" t="str">
        <f t="shared" si="25"/>
        <v>N/A</v>
      </c>
      <c r="G192" s="8">
        <v>72.558386412000004</v>
      </c>
      <c r="H192" s="43" t="str">
        <f t="shared" si="26"/>
        <v>N/A</v>
      </c>
      <c r="I192" s="12">
        <v>2.3050000000000002</v>
      </c>
      <c r="J192" s="12">
        <v>-7.3</v>
      </c>
      <c r="K192" s="44" t="s">
        <v>732</v>
      </c>
      <c r="L192" s="9" t="str">
        <f t="shared" si="27"/>
        <v>Yes</v>
      </c>
    </row>
    <row r="193" spans="1:12" x14ac:dyDescent="0.2">
      <c r="A193" s="50" t="s">
        <v>494</v>
      </c>
      <c r="B193" s="34" t="s">
        <v>217</v>
      </c>
      <c r="C193" s="8">
        <v>68.939276285000005</v>
      </c>
      <c r="D193" s="43" t="str">
        <f t="shared" si="24"/>
        <v>N/A</v>
      </c>
      <c r="E193" s="8">
        <v>69.283720930000001</v>
      </c>
      <c r="F193" s="43" t="str">
        <f t="shared" si="25"/>
        <v>N/A</v>
      </c>
      <c r="G193" s="8">
        <v>66.417777778000001</v>
      </c>
      <c r="H193" s="43" t="str">
        <f t="shared" si="26"/>
        <v>N/A</v>
      </c>
      <c r="I193" s="12">
        <v>0.49959999999999999</v>
      </c>
      <c r="J193" s="12">
        <v>-4.1399999999999997</v>
      </c>
      <c r="K193" s="44" t="s">
        <v>732</v>
      </c>
      <c r="L193" s="9" t="str">
        <f t="shared" si="27"/>
        <v>Yes</v>
      </c>
    </row>
    <row r="194" spans="1:12" x14ac:dyDescent="0.2">
      <c r="A194" s="45" t="s">
        <v>1557</v>
      </c>
      <c r="B194" s="34" t="s">
        <v>217</v>
      </c>
      <c r="C194" s="35">
        <v>3.7543777725999998</v>
      </c>
      <c r="D194" s="43" t="str">
        <f t="shared" si="24"/>
        <v>N/A</v>
      </c>
      <c r="E194" s="35">
        <v>3.9281517093999998</v>
      </c>
      <c r="F194" s="43" t="str">
        <f t="shared" si="25"/>
        <v>N/A</v>
      </c>
      <c r="G194" s="35">
        <v>3.5287236808000002</v>
      </c>
      <c r="H194" s="43" t="str">
        <f t="shared" si="26"/>
        <v>N/A</v>
      </c>
      <c r="I194" s="12">
        <v>4.6289999999999996</v>
      </c>
      <c r="J194" s="12">
        <v>-10.199999999999999</v>
      </c>
      <c r="K194" s="44" t="s">
        <v>732</v>
      </c>
      <c r="L194" s="9" t="str">
        <f t="shared" si="27"/>
        <v>Yes</v>
      </c>
    </row>
    <row r="195" spans="1:12" x14ac:dyDescent="0.2">
      <c r="A195" s="50" t="s">
        <v>1558</v>
      </c>
      <c r="B195" s="34" t="s">
        <v>217</v>
      </c>
      <c r="C195" s="35">
        <v>0.90768037239999999</v>
      </c>
      <c r="D195" s="43" t="str">
        <f t="shared" si="24"/>
        <v>N/A</v>
      </c>
      <c r="E195" s="35">
        <v>0.83491311219999997</v>
      </c>
      <c r="F195" s="43" t="str">
        <f t="shared" si="25"/>
        <v>N/A</v>
      </c>
      <c r="G195" s="35">
        <v>0.68595624560000001</v>
      </c>
      <c r="H195" s="43" t="str">
        <f t="shared" si="26"/>
        <v>N/A</v>
      </c>
      <c r="I195" s="12">
        <v>-8.02</v>
      </c>
      <c r="J195" s="12">
        <v>-17.8</v>
      </c>
      <c r="K195" s="44" t="s">
        <v>732</v>
      </c>
      <c r="L195" s="9" t="str">
        <f t="shared" si="27"/>
        <v>Yes</v>
      </c>
    </row>
    <row r="196" spans="1:12" x14ac:dyDescent="0.2">
      <c r="A196" s="50" t="s">
        <v>1559</v>
      </c>
      <c r="B196" s="34" t="s">
        <v>217</v>
      </c>
      <c r="C196" s="35">
        <v>5.5030534351</v>
      </c>
      <c r="D196" s="43" t="str">
        <f t="shared" si="24"/>
        <v>N/A</v>
      </c>
      <c r="E196" s="35">
        <v>6.2943925234</v>
      </c>
      <c r="F196" s="43" t="str">
        <f t="shared" si="25"/>
        <v>N/A</v>
      </c>
      <c r="G196" s="35">
        <v>5.7960088691999996</v>
      </c>
      <c r="H196" s="43" t="str">
        <f t="shared" si="26"/>
        <v>N/A</v>
      </c>
      <c r="I196" s="12">
        <v>14.38</v>
      </c>
      <c r="J196" s="12">
        <v>-7.92</v>
      </c>
      <c r="K196" s="44" t="s">
        <v>732</v>
      </c>
      <c r="L196" s="9" t="str">
        <f t="shared" si="27"/>
        <v>Yes</v>
      </c>
    </row>
    <row r="197" spans="1:12" x14ac:dyDescent="0.2">
      <c r="A197" s="50" t="s">
        <v>1560</v>
      </c>
      <c r="B197" s="34" t="s">
        <v>217</v>
      </c>
      <c r="C197" s="35">
        <v>3.6461187215000002</v>
      </c>
      <c r="D197" s="43" t="str">
        <f t="shared" si="24"/>
        <v>N/A</v>
      </c>
      <c r="E197" s="35">
        <v>3.7128378378</v>
      </c>
      <c r="F197" s="43" t="str">
        <f t="shared" si="25"/>
        <v>N/A</v>
      </c>
      <c r="G197" s="35">
        <v>3.8470588234999998</v>
      </c>
      <c r="H197" s="43" t="str">
        <f t="shared" si="26"/>
        <v>N/A</v>
      </c>
      <c r="I197" s="12">
        <v>1.83</v>
      </c>
      <c r="J197" s="12">
        <v>3.6150000000000002</v>
      </c>
      <c r="K197" s="44" t="s">
        <v>732</v>
      </c>
      <c r="L197" s="9" t="str">
        <f t="shared" si="27"/>
        <v>Yes</v>
      </c>
    </row>
    <row r="198" spans="1:12" x14ac:dyDescent="0.2">
      <c r="A198" s="50" t="s">
        <v>1561</v>
      </c>
      <c r="B198" s="34" t="s">
        <v>217</v>
      </c>
      <c r="C198" s="35">
        <v>5.5779702970000002</v>
      </c>
      <c r="D198" s="43" t="str">
        <f t="shared" si="24"/>
        <v>N/A</v>
      </c>
      <c r="E198" s="35">
        <v>5.5980066444999999</v>
      </c>
      <c r="F198" s="43" t="str">
        <f t="shared" si="25"/>
        <v>N/A</v>
      </c>
      <c r="G198" s="35">
        <v>4.9365079365</v>
      </c>
      <c r="H198" s="43" t="str">
        <f t="shared" si="26"/>
        <v>N/A</v>
      </c>
      <c r="I198" s="12">
        <v>0.35920000000000002</v>
      </c>
      <c r="J198" s="12">
        <v>-11.8</v>
      </c>
      <c r="K198" s="44" t="s">
        <v>732</v>
      </c>
      <c r="L198" s="9" t="str">
        <f t="shared" si="27"/>
        <v>Yes</v>
      </c>
    </row>
    <row r="199" spans="1:12" x14ac:dyDescent="0.2">
      <c r="A199" s="45" t="s">
        <v>1562</v>
      </c>
      <c r="B199" s="34" t="s">
        <v>217</v>
      </c>
      <c r="C199" s="35">
        <v>241.79080951</v>
      </c>
      <c r="D199" s="43" t="str">
        <f t="shared" si="24"/>
        <v>N/A</v>
      </c>
      <c r="E199" s="35">
        <v>241.52425665000001</v>
      </c>
      <c r="F199" s="43" t="str">
        <f t="shared" si="25"/>
        <v>N/A</v>
      </c>
      <c r="G199" s="35">
        <v>232.44562199999999</v>
      </c>
      <c r="H199" s="43" t="str">
        <f t="shared" si="26"/>
        <v>N/A</v>
      </c>
      <c r="I199" s="12">
        <v>-0.11</v>
      </c>
      <c r="J199" s="12">
        <v>-3.76</v>
      </c>
      <c r="K199" s="44" t="s">
        <v>732</v>
      </c>
      <c r="L199" s="9" t="str">
        <f t="shared" si="27"/>
        <v>Yes</v>
      </c>
    </row>
    <row r="200" spans="1:12" x14ac:dyDescent="0.2">
      <c r="A200" s="50" t="s">
        <v>1563</v>
      </c>
      <c r="B200" s="34" t="s">
        <v>217</v>
      </c>
      <c r="C200" s="35">
        <v>247.60386473</v>
      </c>
      <c r="D200" s="43" t="str">
        <f t="shared" si="24"/>
        <v>N/A</v>
      </c>
      <c r="E200" s="35">
        <v>247.24658936</v>
      </c>
      <c r="F200" s="43" t="str">
        <f t="shared" si="25"/>
        <v>N/A</v>
      </c>
      <c r="G200" s="35">
        <v>237.76486129</v>
      </c>
      <c r="H200" s="43" t="str">
        <f t="shared" si="26"/>
        <v>N/A</v>
      </c>
      <c r="I200" s="12">
        <v>-0.14399999999999999</v>
      </c>
      <c r="J200" s="12">
        <v>-3.83</v>
      </c>
      <c r="K200" s="44" t="s">
        <v>732</v>
      </c>
      <c r="L200" s="9" t="str">
        <f t="shared" si="27"/>
        <v>Yes</v>
      </c>
    </row>
    <row r="201" spans="1:12" x14ac:dyDescent="0.2">
      <c r="A201" s="50" t="s">
        <v>1564</v>
      </c>
      <c r="B201" s="34" t="s">
        <v>217</v>
      </c>
      <c r="C201" s="35">
        <v>259.62957746000001</v>
      </c>
      <c r="D201" s="43" t="str">
        <f t="shared" si="24"/>
        <v>N/A</v>
      </c>
      <c r="E201" s="35">
        <v>255.56290532</v>
      </c>
      <c r="F201" s="43" t="str">
        <f t="shared" si="25"/>
        <v>N/A</v>
      </c>
      <c r="G201" s="35">
        <v>245.63703704</v>
      </c>
      <c r="H201" s="43" t="str">
        <f t="shared" si="26"/>
        <v>N/A</v>
      </c>
      <c r="I201" s="12">
        <v>-1.57</v>
      </c>
      <c r="J201" s="12">
        <v>-3.88</v>
      </c>
      <c r="K201" s="44" t="s">
        <v>732</v>
      </c>
      <c r="L201" s="9" t="str">
        <f t="shared" si="27"/>
        <v>Yes</v>
      </c>
    </row>
    <row r="202" spans="1:12" x14ac:dyDescent="0.2">
      <c r="A202" s="50" t="s">
        <v>1565</v>
      </c>
      <c r="B202" s="34" t="s">
        <v>217</v>
      </c>
      <c r="C202" s="35">
        <v>165.66666667000001</v>
      </c>
      <c r="D202" s="43" t="str">
        <f t="shared" si="24"/>
        <v>N/A</v>
      </c>
      <c r="E202" s="35">
        <v>161.05263158</v>
      </c>
      <c r="F202" s="43" t="str">
        <f t="shared" si="25"/>
        <v>N/A</v>
      </c>
      <c r="G202" s="35">
        <v>113</v>
      </c>
      <c r="H202" s="43" t="str">
        <f t="shared" si="26"/>
        <v>N/A</v>
      </c>
      <c r="I202" s="12">
        <v>-2.79</v>
      </c>
      <c r="J202" s="12">
        <v>-29.8</v>
      </c>
      <c r="K202" s="44" t="s">
        <v>732</v>
      </c>
      <c r="L202" s="9" t="str">
        <f t="shared" si="27"/>
        <v>Yes</v>
      </c>
    </row>
    <row r="203" spans="1:12" x14ac:dyDescent="0.2">
      <c r="A203" s="50" t="s">
        <v>1566</v>
      </c>
      <c r="B203" s="34" t="s">
        <v>217</v>
      </c>
      <c r="C203" s="35">
        <v>9.2845528455000004</v>
      </c>
      <c r="D203" s="43" t="str">
        <f t="shared" si="24"/>
        <v>N/A</v>
      </c>
      <c r="E203" s="35">
        <v>8.7321428570999995</v>
      </c>
      <c r="F203" s="43" t="str">
        <f t="shared" si="25"/>
        <v>N/A</v>
      </c>
      <c r="G203" s="35">
        <v>8.9561403509000002</v>
      </c>
      <c r="H203" s="43" t="str">
        <f t="shared" si="26"/>
        <v>N/A</v>
      </c>
      <c r="I203" s="12">
        <v>-5.95</v>
      </c>
      <c r="J203" s="12">
        <v>2.5649999999999999</v>
      </c>
      <c r="K203" s="44" t="s">
        <v>732</v>
      </c>
      <c r="L203" s="9" t="str">
        <f t="shared" si="27"/>
        <v>Yes</v>
      </c>
    </row>
    <row r="204" spans="1:12" x14ac:dyDescent="0.2">
      <c r="A204" s="45" t="s">
        <v>127</v>
      </c>
      <c r="B204" s="34" t="s">
        <v>217</v>
      </c>
      <c r="C204" s="35">
        <v>0</v>
      </c>
      <c r="D204" s="43" t="str">
        <f t="shared" ref="D204:D214" si="28">IF($B204="N/A","N/A",IF(C204&gt;10,"No",IF(C204&lt;-10,"No","Yes")))</f>
        <v>N/A</v>
      </c>
      <c r="E204" s="35">
        <v>11</v>
      </c>
      <c r="F204" s="43" t="str">
        <f t="shared" ref="F204:F214" si="29">IF($B204="N/A","N/A",IF(E204&gt;10,"No",IF(E204&lt;-10,"No","Yes")))</f>
        <v>N/A</v>
      </c>
      <c r="G204" s="35">
        <v>0</v>
      </c>
      <c r="H204" s="43" t="str">
        <f t="shared" ref="H204:H214" si="30">IF($B204="N/A","N/A",IF(G204&gt;10,"No",IF(G204&lt;-10,"No","Yes")))</f>
        <v>N/A</v>
      </c>
      <c r="I204" s="12" t="s">
        <v>1743</v>
      </c>
      <c r="J204" s="12">
        <v>-100</v>
      </c>
      <c r="K204" s="14" t="s">
        <v>217</v>
      </c>
      <c r="L204" s="9" t="str">
        <f t="shared" ref="L204:L214" si="31">IF(J204="Div by 0", "N/A", IF(K204="N/A","N/A", IF(J204&gt;VALUE(MID(K204,1,2)), "No", IF(J204&lt;-1*VALUE(MID(K204,1,2)), "No", "Yes"))))</f>
        <v>N/A</v>
      </c>
    </row>
    <row r="205" spans="1:12" x14ac:dyDescent="0.2">
      <c r="A205" s="45" t="s">
        <v>128</v>
      </c>
      <c r="B205" s="34" t="s">
        <v>217</v>
      </c>
      <c r="C205" s="35">
        <v>11</v>
      </c>
      <c r="D205" s="43" t="str">
        <f t="shared" si="28"/>
        <v>N/A</v>
      </c>
      <c r="E205" s="35">
        <v>11</v>
      </c>
      <c r="F205" s="43" t="str">
        <f t="shared" si="29"/>
        <v>N/A</v>
      </c>
      <c r="G205" s="35">
        <v>11</v>
      </c>
      <c r="H205" s="43" t="str">
        <f t="shared" si="30"/>
        <v>N/A</v>
      </c>
      <c r="I205" s="12">
        <v>175</v>
      </c>
      <c r="J205" s="12">
        <v>-27.3</v>
      </c>
      <c r="K205" s="14" t="s">
        <v>217</v>
      </c>
      <c r="L205" s="9" t="str">
        <f t="shared" si="31"/>
        <v>N/A</v>
      </c>
    </row>
    <row r="206" spans="1:12" ht="25.5" x14ac:dyDescent="0.2">
      <c r="A206" s="45" t="s">
        <v>1614</v>
      </c>
      <c r="B206" s="34" t="s">
        <v>217</v>
      </c>
      <c r="C206" s="35">
        <v>11</v>
      </c>
      <c r="D206" s="43" t="str">
        <f t="shared" si="28"/>
        <v>N/A</v>
      </c>
      <c r="E206" s="35">
        <v>11</v>
      </c>
      <c r="F206" s="43" t="str">
        <f t="shared" si="29"/>
        <v>N/A</v>
      </c>
      <c r="G206" s="35">
        <v>11</v>
      </c>
      <c r="H206" s="43" t="str">
        <f t="shared" si="30"/>
        <v>N/A</v>
      </c>
      <c r="I206" s="12">
        <v>400</v>
      </c>
      <c r="J206" s="12">
        <v>-60</v>
      </c>
      <c r="K206" s="14" t="s">
        <v>217</v>
      </c>
      <c r="L206" s="9" t="str">
        <f t="shared" si="31"/>
        <v>N/A</v>
      </c>
    </row>
    <row r="207" spans="1:12" ht="25.5" x14ac:dyDescent="0.2">
      <c r="A207" s="45" t="s">
        <v>1567</v>
      </c>
      <c r="B207" s="34" t="s">
        <v>217</v>
      </c>
      <c r="C207" s="35">
        <v>99</v>
      </c>
      <c r="D207" s="43" t="str">
        <f t="shared" si="28"/>
        <v>N/A</v>
      </c>
      <c r="E207" s="35">
        <v>101</v>
      </c>
      <c r="F207" s="43" t="str">
        <f t="shared" si="29"/>
        <v>N/A</v>
      </c>
      <c r="G207" s="35">
        <v>93</v>
      </c>
      <c r="H207" s="43" t="str">
        <f t="shared" si="30"/>
        <v>N/A</v>
      </c>
      <c r="I207" s="12">
        <v>2.02</v>
      </c>
      <c r="J207" s="12">
        <v>-7.92</v>
      </c>
      <c r="K207" s="14" t="s">
        <v>217</v>
      </c>
      <c r="L207" s="9" t="str">
        <f t="shared" si="31"/>
        <v>N/A</v>
      </c>
    </row>
    <row r="208" spans="1:12" x14ac:dyDescent="0.2">
      <c r="A208" s="45" t="s">
        <v>1615</v>
      </c>
      <c r="B208" s="34" t="s">
        <v>217</v>
      </c>
      <c r="C208" s="35">
        <v>0</v>
      </c>
      <c r="D208" s="43" t="str">
        <f t="shared" si="28"/>
        <v>N/A</v>
      </c>
      <c r="E208" s="35">
        <v>0</v>
      </c>
      <c r="F208" s="43" t="str">
        <f t="shared" si="29"/>
        <v>N/A</v>
      </c>
      <c r="G208" s="35">
        <v>0</v>
      </c>
      <c r="H208" s="43" t="str">
        <f t="shared" si="30"/>
        <v>N/A</v>
      </c>
      <c r="I208" s="12" t="s">
        <v>1743</v>
      </c>
      <c r="J208" s="12" t="s">
        <v>1743</v>
      </c>
      <c r="K208" s="14" t="s">
        <v>217</v>
      </c>
      <c r="L208" s="9" t="str">
        <f t="shared" si="31"/>
        <v>N/A</v>
      </c>
    </row>
    <row r="209" spans="1:12" x14ac:dyDescent="0.2">
      <c r="A209" s="45" t="s">
        <v>1616</v>
      </c>
      <c r="B209" s="34" t="s">
        <v>217</v>
      </c>
      <c r="C209" s="35">
        <v>77</v>
      </c>
      <c r="D209" s="43" t="str">
        <f t="shared" si="28"/>
        <v>N/A</v>
      </c>
      <c r="E209" s="35">
        <v>84</v>
      </c>
      <c r="F209" s="43" t="str">
        <f t="shared" si="29"/>
        <v>N/A</v>
      </c>
      <c r="G209" s="35">
        <v>79</v>
      </c>
      <c r="H209" s="43" t="str">
        <f t="shared" si="30"/>
        <v>N/A</v>
      </c>
      <c r="I209" s="12">
        <v>9.0909999999999993</v>
      </c>
      <c r="J209" s="12">
        <v>-5.95</v>
      </c>
      <c r="K209" s="14" t="s">
        <v>217</v>
      </c>
      <c r="L209" s="9" t="str">
        <f t="shared" si="31"/>
        <v>N/A</v>
      </c>
    </row>
    <row r="210" spans="1:12" x14ac:dyDescent="0.2">
      <c r="A210" s="45" t="s">
        <v>125</v>
      </c>
      <c r="B210" s="34" t="s">
        <v>217</v>
      </c>
      <c r="C210" s="46">
        <v>800176</v>
      </c>
      <c r="D210" s="43" t="str">
        <f t="shared" si="28"/>
        <v>N/A</v>
      </c>
      <c r="E210" s="46">
        <v>2191150</v>
      </c>
      <c r="F210" s="43" t="str">
        <f t="shared" si="29"/>
        <v>N/A</v>
      </c>
      <c r="G210" s="46">
        <v>830473</v>
      </c>
      <c r="H210" s="43" t="str">
        <f t="shared" si="30"/>
        <v>N/A</v>
      </c>
      <c r="I210" s="12">
        <v>173.8</v>
      </c>
      <c r="J210" s="12">
        <v>-62.1</v>
      </c>
      <c r="K210" s="14" t="s">
        <v>217</v>
      </c>
      <c r="L210" s="9" t="str">
        <f t="shared" si="31"/>
        <v>N/A</v>
      </c>
    </row>
    <row r="211" spans="1:12" x14ac:dyDescent="0.2">
      <c r="A211" s="45" t="s">
        <v>1617</v>
      </c>
      <c r="B211" s="34" t="s">
        <v>217</v>
      </c>
      <c r="C211" s="46">
        <v>626013</v>
      </c>
      <c r="D211" s="43" t="str">
        <f t="shared" si="28"/>
        <v>N/A</v>
      </c>
      <c r="E211" s="46">
        <v>2111442</v>
      </c>
      <c r="F211" s="43" t="str">
        <f t="shared" si="29"/>
        <v>N/A</v>
      </c>
      <c r="G211" s="46">
        <v>748807</v>
      </c>
      <c r="H211" s="43" t="str">
        <f t="shared" si="30"/>
        <v>N/A</v>
      </c>
      <c r="I211" s="12">
        <v>237.3</v>
      </c>
      <c r="J211" s="12">
        <v>-64.5</v>
      </c>
      <c r="K211" s="14" t="s">
        <v>217</v>
      </c>
      <c r="L211" s="9" t="str">
        <f t="shared" si="31"/>
        <v>N/A</v>
      </c>
    </row>
    <row r="212" spans="1:12" x14ac:dyDescent="0.2">
      <c r="A212" s="45" t="s">
        <v>1568</v>
      </c>
      <c r="B212" s="34" t="s">
        <v>217</v>
      </c>
      <c r="C212" s="46">
        <v>400418</v>
      </c>
      <c r="D212" s="43" t="str">
        <f t="shared" si="28"/>
        <v>N/A</v>
      </c>
      <c r="E212" s="46">
        <v>434495</v>
      </c>
      <c r="F212" s="43" t="str">
        <f t="shared" si="29"/>
        <v>N/A</v>
      </c>
      <c r="G212" s="46">
        <v>419306</v>
      </c>
      <c r="H212" s="43" t="str">
        <f t="shared" si="30"/>
        <v>N/A</v>
      </c>
      <c r="I212" s="12">
        <v>8.51</v>
      </c>
      <c r="J212" s="12">
        <v>-3.5</v>
      </c>
      <c r="K212" s="14" t="s">
        <v>217</v>
      </c>
      <c r="L212" s="9" t="str">
        <f t="shared" si="31"/>
        <v>N/A</v>
      </c>
    </row>
    <row r="213" spans="1:12" x14ac:dyDescent="0.2">
      <c r="A213" s="45" t="s">
        <v>1618</v>
      </c>
      <c r="B213" s="34" t="s">
        <v>217</v>
      </c>
      <c r="C213" s="46">
        <v>73369</v>
      </c>
      <c r="D213" s="43" t="str">
        <f t="shared" si="28"/>
        <v>N/A</v>
      </c>
      <c r="E213" s="46">
        <v>101380</v>
      </c>
      <c r="F213" s="43" t="str">
        <f t="shared" si="29"/>
        <v>N/A</v>
      </c>
      <c r="G213" s="46">
        <v>126610</v>
      </c>
      <c r="H213" s="43" t="str">
        <f t="shared" si="30"/>
        <v>N/A</v>
      </c>
      <c r="I213" s="12">
        <v>38.18</v>
      </c>
      <c r="J213" s="12">
        <v>24.89</v>
      </c>
      <c r="K213" s="14" t="s">
        <v>217</v>
      </c>
      <c r="L213" s="9" t="str">
        <f t="shared" si="31"/>
        <v>N/A</v>
      </c>
    </row>
    <row r="214" spans="1:12" x14ac:dyDescent="0.2">
      <c r="A214" s="50" t="s">
        <v>1619</v>
      </c>
      <c r="B214" s="34" t="s">
        <v>217</v>
      </c>
      <c r="C214" s="46">
        <v>479729</v>
      </c>
      <c r="D214" s="43" t="str">
        <f t="shared" si="28"/>
        <v>N/A</v>
      </c>
      <c r="E214" s="46">
        <v>377211</v>
      </c>
      <c r="F214" s="43" t="str">
        <f t="shared" si="29"/>
        <v>N/A</v>
      </c>
      <c r="G214" s="46">
        <v>345642</v>
      </c>
      <c r="H214" s="43" t="str">
        <f t="shared" si="30"/>
        <v>N/A</v>
      </c>
      <c r="I214" s="12">
        <v>-21.4</v>
      </c>
      <c r="J214" s="12">
        <v>-8.3699999999999992</v>
      </c>
      <c r="K214" s="14" t="s">
        <v>217</v>
      </c>
      <c r="L214" s="9" t="str">
        <f t="shared" si="31"/>
        <v>N/A</v>
      </c>
    </row>
    <row r="215" spans="1:12" ht="25.5" x14ac:dyDescent="0.2">
      <c r="A215" s="45" t="s">
        <v>1382</v>
      </c>
      <c r="B215" s="34" t="s">
        <v>217</v>
      </c>
      <c r="C215" s="46">
        <v>264169</v>
      </c>
      <c r="D215" s="43" t="str">
        <f t="shared" ref="D215:D229" si="32">IF($B215="N/A","N/A",IF(C215&gt;10,"No",IF(C215&lt;-10,"No","Yes")))</f>
        <v>N/A</v>
      </c>
      <c r="E215" s="46">
        <v>200683</v>
      </c>
      <c r="F215" s="43" t="str">
        <f t="shared" ref="F215:F229" si="33">IF($B215="N/A","N/A",IF(E215&gt;10,"No",IF(E215&lt;-10,"No","Yes")))</f>
        <v>N/A</v>
      </c>
      <c r="G215" s="46">
        <v>176376</v>
      </c>
      <c r="H215" s="43" t="str">
        <f t="shared" ref="H215:H229" si="34">IF($B215="N/A","N/A",IF(G215&gt;10,"No",IF(G215&lt;-10,"No","Yes")))</f>
        <v>N/A</v>
      </c>
      <c r="I215" s="12">
        <v>-24</v>
      </c>
      <c r="J215" s="12">
        <v>-12.1</v>
      </c>
      <c r="K215" s="44" t="s">
        <v>732</v>
      </c>
      <c r="L215" s="9" t="str">
        <f t="shared" ref="L215:L229" si="35">IF(J215="Div by 0", "N/A", IF(K215="N/A","N/A", IF(J215&gt;VALUE(MID(K215,1,2)), "No", IF(J215&lt;-1*VALUE(MID(K215,1,2)), "No", "Yes"))))</f>
        <v>Yes</v>
      </c>
    </row>
    <row r="216" spans="1:12" x14ac:dyDescent="0.2">
      <c r="A216" s="45" t="s">
        <v>649</v>
      </c>
      <c r="B216" s="34" t="s">
        <v>217</v>
      </c>
      <c r="C216" s="35">
        <v>1087</v>
      </c>
      <c r="D216" s="43" t="str">
        <f t="shared" si="32"/>
        <v>N/A</v>
      </c>
      <c r="E216" s="35">
        <v>811</v>
      </c>
      <c r="F216" s="43" t="str">
        <f t="shared" si="33"/>
        <v>N/A</v>
      </c>
      <c r="G216" s="35">
        <v>759</v>
      </c>
      <c r="H216" s="43" t="str">
        <f t="shared" si="34"/>
        <v>N/A</v>
      </c>
      <c r="I216" s="12">
        <v>-25.4</v>
      </c>
      <c r="J216" s="12">
        <v>-6.41</v>
      </c>
      <c r="K216" s="44" t="s">
        <v>732</v>
      </c>
      <c r="L216" s="9" t="str">
        <f t="shared" si="35"/>
        <v>Yes</v>
      </c>
    </row>
    <row r="217" spans="1:12" ht="25.5" x14ac:dyDescent="0.2">
      <c r="A217" s="45" t="s">
        <v>1383</v>
      </c>
      <c r="B217" s="34" t="s">
        <v>217</v>
      </c>
      <c r="C217" s="46">
        <v>243.02575897</v>
      </c>
      <c r="D217" s="43" t="str">
        <f t="shared" si="32"/>
        <v>N/A</v>
      </c>
      <c r="E217" s="46">
        <v>247.45129470000001</v>
      </c>
      <c r="F217" s="43" t="str">
        <f t="shared" si="33"/>
        <v>N/A</v>
      </c>
      <c r="G217" s="46">
        <v>232.37944664</v>
      </c>
      <c r="H217" s="43" t="str">
        <f t="shared" si="34"/>
        <v>N/A</v>
      </c>
      <c r="I217" s="12">
        <v>1.821</v>
      </c>
      <c r="J217" s="12">
        <v>-6.09</v>
      </c>
      <c r="K217" s="44" t="s">
        <v>732</v>
      </c>
      <c r="L217" s="9" t="str">
        <f t="shared" si="35"/>
        <v>Yes</v>
      </c>
    </row>
    <row r="218" spans="1:12" ht="25.5" x14ac:dyDescent="0.2">
      <c r="A218" s="45" t="s">
        <v>1384</v>
      </c>
      <c r="B218" s="34" t="s">
        <v>217</v>
      </c>
      <c r="C218" s="46">
        <v>0</v>
      </c>
      <c r="D218" s="43" t="str">
        <f t="shared" si="32"/>
        <v>N/A</v>
      </c>
      <c r="E218" s="46">
        <v>0</v>
      </c>
      <c r="F218" s="43" t="str">
        <f t="shared" si="33"/>
        <v>N/A</v>
      </c>
      <c r="G218" s="46">
        <v>0</v>
      </c>
      <c r="H218" s="43" t="str">
        <f t="shared" si="34"/>
        <v>N/A</v>
      </c>
      <c r="I218" s="12" t="s">
        <v>1743</v>
      </c>
      <c r="J218" s="12" t="s">
        <v>1743</v>
      </c>
      <c r="K218" s="44" t="s">
        <v>732</v>
      </c>
      <c r="L218" s="9" t="str">
        <f t="shared" si="35"/>
        <v>N/A</v>
      </c>
    </row>
    <row r="219" spans="1:12" x14ac:dyDescent="0.2">
      <c r="A219" s="45" t="s">
        <v>516</v>
      </c>
      <c r="B219" s="34" t="s">
        <v>217</v>
      </c>
      <c r="C219" s="35">
        <v>0</v>
      </c>
      <c r="D219" s="43" t="str">
        <f t="shared" si="32"/>
        <v>N/A</v>
      </c>
      <c r="E219" s="35">
        <v>0</v>
      </c>
      <c r="F219" s="43" t="str">
        <f t="shared" si="33"/>
        <v>N/A</v>
      </c>
      <c r="G219" s="35">
        <v>0</v>
      </c>
      <c r="H219" s="43" t="str">
        <f t="shared" si="34"/>
        <v>N/A</v>
      </c>
      <c r="I219" s="12" t="s">
        <v>1743</v>
      </c>
      <c r="J219" s="12" t="s">
        <v>1743</v>
      </c>
      <c r="K219" s="44" t="s">
        <v>732</v>
      </c>
      <c r="L219" s="9" t="str">
        <f t="shared" si="35"/>
        <v>N/A</v>
      </c>
    </row>
    <row r="220" spans="1:12" ht="25.5" x14ac:dyDescent="0.2">
      <c r="A220" s="45" t="s">
        <v>1385</v>
      </c>
      <c r="B220" s="34" t="s">
        <v>217</v>
      </c>
      <c r="C220" s="46" t="s">
        <v>1743</v>
      </c>
      <c r="D220" s="43" t="str">
        <f t="shared" si="32"/>
        <v>N/A</v>
      </c>
      <c r="E220" s="46" t="s">
        <v>1743</v>
      </c>
      <c r="F220" s="43" t="str">
        <f t="shared" si="33"/>
        <v>N/A</v>
      </c>
      <c r="G220" s="46" t="s">
        <v>1743</v>
      </c>
      <c r="H220" s="43" t="str">
        <f t="shared" si="34"/>
        <v>N/A</v>
      </c>
      <c r="I220" s="12" t="s">
        <v>1743</v>
      </c>
      <c r="J220" s="12" t="s">
        <v>1743</v>
      </c>
      <c r="K220" s="44" t="s">
        <v>732</v>
      </c>
      <c r="L220" s="9" t="str">
        <f t="shared" si="35"/>
        <v>N/A</v>
      </c>
    </row>
    <row r="221" spans="1:12" ht="25.5" x14ac:dyDescent="0.2">
      <c r="A221" s="45" t="s">
        <v>1386</v>
      </c>
      <c r="B221" s="34" t="s">
        <v>217</v>
      </c>
      <c r="C221" s="46">
        <v>313222</v>
      </c>
      <c r="D221" s="43" t="str">
        <f t="shared" si="32"/>
        <v>N/A</v>
      </c>
      <c r="E221" s="46">
        <v>244735</v>
      </c>
      <c r="F221" s="43" t="str">
        <f t="shared" si="33"/>
        <v>N/A</v>
      </c>
      <c r="G221" s="46">
        <v>267674</v>
      </c>
      <c r="H221" s="43" t="str">
        <f t="shared" si="34"/>
        <v>N/A</v>
      </c>
      <c r="I221" s="12">
        <v>-21.9</v>
      </c>
      <c r="J221" s="12">
        <v>9.3729999999999993</v>
      </c>
      <c r="K221" s="44" t="s">
        <v>732</v>
      </c>
      <c r="L221" s="9" t="str">
        <f t="shared" si="35"/>
        <v>Yes</v>
      </c>
    </row>
    <row r="222" spans="1:12" x14ac:dyDescent="0.2">
      <c r="A222" s="45" t="s">
        <v>517</v>
      </c>
      <c r="B222" s="34" t="s">
        <v>217</v>
      </c>
      <c r="C222" s="35">
        <v>1034</v>
      </c>
      <c r="D222" s="43" t="str">
        <f t="shared" si="32"/>
        <v>N/A</v>
      </c>
      <c r="E222" s="35">
        <v>872</v>
      </c>
      <c r="F222" s="43" t="str">
        <f t="shared" si="33"/>
        <v>N/A</v>
      </c>
      <c r="G222" s="35">
        <v>857</v>
      </c>
      <c r="H222" s="43" t="str">
        <f t="shared" si="34"/>
        <v>N/A</v>
      </c>
      <c r="I222" s="12">
        <v>-15.7</v>
      </c>
      <c r="J222" s="12">
        <v>-1.72</v>
      </c>
      <c r="K222" s="44" t="s">
        <v>732</v>
      </c>
      <c r="L222" s="9" t="str">
        <f t="shared" si="35"/>
        <v>Yes</v>
      </c>
    </row>
    <row r="223" spans="1:12" ht="25.5" x14ac:dyDescent="0.2">
      <c r="A223" s="45" t="s">
        <v>1387</v>
      </c>
      <c r="B223" s="34" t="s">
        <v>217</v>
      </c>
      <c r="C223" s="46">
        <v>302.92263056000002</v>
      </c>
      <c r="D223" s="43" t="str">
        <f t="shared" si="32"/>
        <v>N/A</v>
      </c>
      <c r="E223" s="46">
        <v>280.65940367000002</v>
      </c>
      <c r="F223" s="43" t="str">
        <f t="shared" si="33"/>
        <v>N/A</v>
      </c>
      <c r="G223" s="46">
        <v>312.33838973000002</v>
      </c>
      <c r="H223" s="43" t="str">
        <f t="shared" si="34"/>
        <v>N/A</v>
      </c>
      <c r="I223" s="12">
        <v>-7.35</v>
      </c>
      <c r="J223" s="12">
        <v>11.29</v>
      </c>
      <c r="K223" s="44" t="s">
        <v>732</v>
      </c>
      <c r="L223" s="9" t="str">
        <f t="shared" si="35"/>
        <v>Yes</v>
      </c>
    </row>
    <row r="224" spans="1:12" ht="25.5" x14ac:dyDescent="0.2">
      <c r="A224" s="45" t="s">
        <v>1388</v>
      </c>
      <c r="B224" s="34" t="s">
        <v>217</v>
      </c>
      <c r="C224" s="46">
        <v>0</v>
      </c>
      <c r="D224" s="43" t="str">
        <f t="shared" si="32"/>
        <v>N/A</v>
      </c>
      <c r="E224" s="46">
        <v>0</v>
      </c>
      <c r="F224" s="43" t="str">
        <f t="shared" si="33"/>
        <v>N/A</v>
      </c>
      <c r="G224" s="46">
        <v>0</v>
      </c>
      <c r="H224" s="43" t="str">
        <f t="shared" si="34"/>
        <v>N/A</v>
      </c>
      <c r="I224" s="12" t="s">
        <v>1743</v>
      </c>
      <c r="J224" s="12" t="s">
        <v>1743</v>
      </c>
      <c r="K224" s="44" t="s">
        <v>732</v>
      </c>
      <c r="L224" s="9" t="str">
        <f t="shared" si="35"/>
        <v>N/A</v>
      </c>
    </row>
    <row r="225" spans="1:12" x14ac:dyDescent="0.2">
      <c r="A225" s="45" t="s">
        <v>518</v>
      </c>
      <c r="B225" s="34" t="s">
        <v>217</v>
      </c>
      <c r="C225" s="35">
        <v>0</v>
      </c>
      <c r="D225" s="43" t="str">
        <f t="shared" si="32"/>
        <v>N/A</v>
      </c>
      <c r="E225" s="35">
        <v>0</v>
      </c>
      <c r="F225" s="43" t="str">
        <f t="shared" si="33"/>
        <v>N/A</v>
      </c>
      <c r="G225" s="35">
        <v>0</v>
      </c>
      <c r="H225" s="43" t="str">
        <f t="shared" si="34"/>
        <v>N/A</v>
      </c>
      <c r="I225" s="12" t="s">
        <v>1743</v>
      </c>
      <c r="J225" s="12" t="s">
        <v>1743</v>
      </c>
      <c r="K225" s="44" t="s">
        <v>732</v>
      </c>
      <c r="L225" s="9" t="str">
        <f t="shared" si="35"/>
        <v>N/A</v>
      </c>
    </row>
    <row r="226" spans="1:12" ht="25.5" x14ac:dyDescent="0.2">
      <c r="A226" s="45" t="s">
        <v>1389</v>
      </c>
      <c r="B226" s="34" t="s">
        <v>217</v>
      </c>
      <c r="C226" s="46" t="s">
        <v>1743</v>
      </c>
      <c r="D226" s="43" t="str">
        <f t="shared" si="32"/>
        <v>N/A</v>
      </c>
      <c r="E226" s="46" t="s">
        <v>1743</v>
      </c>
      <c r="F226" s="43" t="str">
        <f t="shared" si="33"/>
        <v>N/A</v>
      </c>
      <c r="G226" s="46" t="s">
        <v>1743</v>
      </c>
      <c r="H226" s="43" t="str">
        <f t="shared" si="34"/>
        <v>N/A</v>
      </c>
      <c r="I226" s="12" t="s">
        <v>1743</v>
      </c>
      <c r="J226" s="12" t="s">
        <v>1743</v>
      </c>
      <c r="K226" s="44" t="s">
        <v>732</v>
      </c>
      <c r="L226" s="9" t="str">
        <f t="shared" si="35"/>
        <v>N/A</v>
      </c>
    </row>
    <row r="227" spans="1:12" ht="25.5" x14ac:dyDescent="0.2">
      <c r="A227" s="45" t="s">
        <v>1390</v>
      </c>
      <c r="B227" s="34" t="s">
        <v>217</v>
      </c>
      <c r="C227" s="46">
        <v>107476703</v>
      </c>
      <c r="D227" s="43" t="str">
        <f t="shared" si="32"/>
        <v>N/A</v>
      </c>
      <c r="E227" s="46">
        <v>111452227</v>
      </c>
      <c r="F227" s="43" t="str">
        <f t="shared" si="33"/>
        <v>N/A</v>
      </c>
      <c r="G227" s="46">
        <v>110178287</v>
      </c>
      <c r="H227" s="43" t="str">
        <f t="shared" si="34"/>
        <v>N/A</v>
      </c>
      <c r="I227" s="12">
        <v>3.6989999999999998</v>
      </c>
      <c r="J227" s="12">
        <v>-1.1399999999999999</v>
      </c>
      <c r="K227" s="44" t="s">
        <v>732</v>
      </c>
      <c r="L227" s="9" t="str">
        <f t="shared" si="35"/>
        <v>Yes</v>
      </c>
    </row>
    <row r="228" spans="1:12" ht="25.5" x14ac:dyDescent="0.2">
      <c r="A228" s="45" t="s">
        <v>519</v>
      </c>
      <c r="B228" s="34" t="s">
        <v>217</v>
      </c>
      <c r="C228" s="35">
        <v>2704</v>
      </c>
      <c r="D228" s="43" t="str">
        <f t="shared" si="32"/>
        <v>N/A</v>
      </c>
      <c r="E228" s="35">
        <v>2742</v>
      </c>
      <c r="F228" s="43" t="str">
        <f t="shared" si="33"/>
        <v>N/A</v>
      </c>
      <c r="G228" s="35">
        <v>2693</v>
      </c>
      <c r="H228" s="43" t="str">
        <f t="shared" si="34"/>
        <v>N/A</v>
      </c>
      <c r="I228" s="12">
        <v>1.405</v>
      </c>
      <c r="J228" s="12">
        <v>-1.79</v>
      </c>
      <c r="K228" s="44" t="s">
        <v>732</v>
      </c>
      <c r="L228" s="9" t="str">
        <f t="shared" si="35"/>
        <v>Yes</v>
      </c>
    </row>
    <row r="229" spans="1:12" ht="25.5" x14ac:dyDescent="0.2">
      <c r="A229" s="45" t="s">
        <v>1391</v>
      </c>
      <c r="B229" s="34" t="s">
        <v>217</v>
      </c>
      <c r="C229" s="46">
        <v>39747.301404999998</v>
      </c>
      <c r="D229" s="43" t="str">
        <f t="shared" si="32"/>
        <v>N/A</v>
      </c>
      <c r="E229" s="46">
        <v>40646.326403999999</v>
      </c>
      <c r="F229" s="43" t="str">
        <f t="shared" si="33"/>
        <v>N/A</v>
      </c>
      <c r="G229" s="46">
        <v>40912.843296999999</v>
      </c>
      <c r="H229" s="43" t="str">
        <f t="shared" si="34"/>
        <v>N/A</v>
      </c>
      <c r="I229" s="12">
        <v>2.262</v>
      </c>
      <c r="J229" s="12">
        <v>0.65569999999999995</v>
      </c>
      <c r="K229" s="44" t="s">
        <v>732</v>
      </c>
      <c r="L229" s="9" t="str">
        <f t="shared" si="35"/>
        <v>Yes</v>
      </c>
    </row>
    <row r="230" spans="1:12" x14ac:dyDescent="0.2">
      <c r="A230" s="4" t="s">
        <v>1392</v>
      </c>
      <c r="B230" s="34" t="s">
        <v>217</v>
      </c>
      <c r="C230" s="51">
        <v>116590013</v>
      </c>
      <c r="D230" s="43" t="str">
        <f t="shared" ref="D230:D253" si="36">IF($B230="N/A","N/A",IF(C230&gt;10,"No",IF(C230&lt;-10,"No","Yes")))</f>
        <v>N/A</v>
      </c>
      <c r="E230" s="51">
        <v>120749657</v>
      </c>
      <c r="F230" s="43" t="str">
        <f t="shared" ref="F230:F253" si="37">IF($B230="N/A","N/A",IF(E230&gt;10,"No",IF(E230&lt;-10,"No","Yes")))</f>
        <v>N/A</v>
      </c>
      <c r="G230" s="51">
        <v>119602469</v>
      </c>
      <c r="H230" s="43" t="str">
        <f t="shared" ref="H230:H253" si="38">IF($B230="N/A","N/A",IF(G230&gt;10,"No",IF(G230&lt;-10,"No","Yes")))</f>
        <v>N/A</v>
      </c>
      <c r="I230" s="12">
        <v>3.5680000000000001</v>
      </c>
      <c r="J230" s="12">
        <v>-0.95</v>
      </c>
      <c r="K230" s="44" t="s">
        <v>732</v>
      </c>
      <c r="L230" s="9" t="str">
        <f t="shared" ref="L230:L253" si="39">IF(J230="Div by 0", "N/A", IF(K230="N/A","N/A", IF(J230&gt;VALUE(MID(K230,1,2)), "No", IF(J230&lt;-1*VALUE(MID(K230,1,2)), "No", "Yes"))))</f>
        <v>Yes</v>
      </c>
    </row>
    <row r="231" spans="1:12" x14ac:dyDescent="0.2">
      <c r="A231" s="4" t="s">
        <v>1569</v>
      </c>
      <c r="B231" s="34" t="s">
        <v>217</v>
      </c>
      <c r="C231" s="49">
        <v>3151</v>
      </c>
      <c r="D231" s="49" t="str">
        <f t="shared" si="36"/>
        <v>N/A</v>
      </c>
      <c r="E231" s="49">
        <v>3674</v>
      </c>
      <c r="F231" s="49" t="str">
        <f t="shared" si="37"/>
        <v>N/A</v>
      </c>
      <c r="G231" s="49">
        <v>3355</v>
      </c>
      <c r="H231" s="43" t="str">
        <f t="shared" si="38"/>
        <v>N/A</v>
      </c>
      <c r="I231" s="12">
        <v>16.600000000000001</v>
      </c>
      <c r="J231" s="12">
        <v>-8.68</v>
      </c>
      <c r="K231" s="44" t="s">
        <v>732</v>
      </c>
      <c r="L231" s="9" t="str">
        <f t="shared" si="39"/>
        <v>Yes</v>
      </c>
    </row>
    <row r="232" spans="1:12" x14ac:dyDescent="0.2">
      <c r="A232" s="4" t="s">
        <v>1570</v>
      </c>
      <c r="B232" s="34" t="s">
        <v>217</v>
      </c>
      <c r="C232" s="51">
        <v>37000.956204000002</v>
      </c>
      <c r="D232" s="43" t="str">
        <f t="shared" si="36"/>
        <v>N/A</v>
      </c>
      <c r="E232" s="51">
        <v>32865.992651</v>
      </c>
      <c r="F232" s="43" t="str">
        <f t="shared" si="37"/>
        <v>N/A</v>
      </c>
      <c r="G232" s="51">
        <v>35649.022057000002</v>
      </c>
      <c r="H232" s="43" t="str">
        <f t="shared" si="38"/>
        <v>N/A</v>
      </c>
      <c r="I232" s="12">
        <v>-11.2</v>
      </c>
      <c r="J232" s="12">
        <v>8.468</v>
      </c>
      <c r="K232" s="44" t="s">
        <v>732</v>
      </c>
      <c r="L232" s="9" t="str">
        <f t="shared" si="39"/>
        <v>Yes</v>
      </c>
    </row>
    <row r="233" spans="1:12" x14ac:dyDescent="0.2">
      <c r="A233" s="52" t="s">
        <v>1571</v>
      </c>
      <c r="B233" s="34" t="s">
        <v>217</v>
      </c>
      <c r="C233" s="51">
        <v>19688.803921999999</v>
      </c>
      <c r="D233" s="43" t="str">
        <f t="shared" si="36"/>
        <v>N/A</v>
      </c>
      <c r="E233" s="51">
        <v>20664.348292999999</v>
      </c>
      <c r="F233" s="43" t="str">
        <f t="shared" si="37"/>
        <v>N/A</v>
      </c>
      <c r="G233" s="51">
        <v>19262.241182000002</v>
      </c>
      <c r="H233" s="43" t="str">
        <f t="shared" si="38"/>
        <v>N/A</v>
      </c>
      <c r="I233" s="12">
        <v>4.9550000000000001</v>
      </c>
      <c r="J233" s="12">
        <v>-6.79</v>
      </c>
      <c r="K233" s="44" t="s">
        <v>732</v>
      </c>
      <c r="L233" s="9" t="str">
        <f t="shared" si="39"/>
        <v>Yes</v>
      </c>
    </row>
    <row r="234" spans="1:12" x14ac:dyDescent="0.2">
      <c r="A234" s="52" t="s">
        <v>1572</v>
      </c>
      <c r="B234" s="34" t="s">
        <v>217</v>
      </c>
      <c r="C234" s="51">
        <v>48143.156853</v>
      </c>
      <c r="D234" s="43" t="str">
        <f t="shared" si="36"/>
        <v>N/A</v>
      </c>
      <c r="E234" s="51">
        <v>48100.644723999998</v>
      </c>
      <c r="F234" s="43" t="str">
        <f t="shared" si="37"/>
        <v>N/A</v>
      </c>
      <c r="G234" s="51">
        <v>49866.280181000002</v>
      </c>
      <c r="H234" s="43" t="str">
        <f t="shared" si="38"/>
        <v>N/A</v>
      </c>
      <c r="I234" s="12">
        <v>-8.7999999999999995E-2</v>
      </c>
      <c r="J234" s="12">
        <v>3.6709999999999998</v>
      </c>
      <c r="K234" s="44" t="s">
        <v>732</v>
      </c>
      <c r="L234" s="9" t="str">
        <f t="shared" si="39"/>
        <v>Yes</v>
      </c>
    </row>
    <row r="235" spans="1:12" x14ac:dyDescent="0.2">
      <c r="A235" s="52" t="s">
        <v>1573</v>
      </c>
      <c r="B235" s="34" t="s">
        <v>217</v>
      </c>
      <c r="C235" s="51">
        <v>1163.8529412</v>
      </c>
      <c r="D235" s="43" t="str">
        <f t="shared" si="36"/>
        <v>N/A</v>
      </c>
      <c r="E235" s="51">
        <v>214.30275229</v>
      </c>
      <c r="F235" s="43" t="str">
        <f t="shared" si="37"/>
        <v>N/A</v>
      </c>
      <c r="G235" s="51">
        <v>608.37446809000005</v>
      </c>
      <c r="H235" s="43" t="str">
        <f t="shared" si="38"/>
        <v>N/A</v>
      </c>
      <c r="I235" s="12">
        <v>-81.599999999999994</v>
      </c>
      <c r="J235" s="12">
        <v>183.9</v>
      </c>
      <c r="K235" s="44" t="s">
        <v>732</v>
      </c>
      <c r="L235" s="9" t="str">
        <f t="shared" si="39"/>
        <v>No</v>
      </c>
    </row>
    <row r="236" spans="1:12" x14ac:dyDescent="0.2">
      <c r="A236" s="52" t="s">
        <v>1574</v>
      </c>
      <c r="B236" s="34" t="s">
        <v>217</v>
      </c>
      <c r="C236" s="51">
        <v>1452.6881719999999</v>
      </c>
      <c r="D236" s="43" t="str">
        <f t="shared" si="36"/>
        <v>N/A</v>
      </c>
      <c r="E236" s="51">
        <v>675.72789116000001</v>
      </c>
      <c r="F236" s="43" t="str">
        <f t="shared" si="37"/>
        <v>N/A</v>
      </c>
      <c r="G236" s="51">
        <v>1436.686747</v>
      </c>
      <c r="H236" s="43" t="str">
        <f t="shared" si="38"/>
        <v>N/A</v>
      </c>
      <c r="I236" s="12">
        <v>-53.5</v>
      </c>
      <c r="J236" s="12">
        <v>112.6</v>
      </c>
      <c r="K236" s="44" t="s">
        <v>732</v>
      </c>
      <c r="L236" s="9" t="str">
        <f t="shared" si="39"/>
        <v>No</v>
      </c>
    </row>
    <row r="237" spans="1:12" x14ac:dyDescent="0.2">
      <c r="A237" s="45" t="s">
        <v>1575</v>
      </c>
      <c r="B237" s="34" t="s">
        <v>217</v>
      </c>
      <c r="C237" s="43">
        <v>10.935276765999999</v>
      </c>
      <c r="D237" s="43" t="str">
        <f t="shared" si="36"/>
        <v>N/A</v>
      </c>
      <c r="E237" s="43">
        <v>14.054012699999999</v>
      </c>
      <c r="F237" s="43" t="str">
        <f t="shared" si="37"/>
        <v>N/A</v>
      </c>
      <c r="G237" s="43">
        <v>12.677599757999999</v>
      </c>
      <c r="H237" s="43" t="str">
        <f t="shared" si="38"/>
        <v>N/A</v>
      </c>
      <c r="I237" s="12">
        <v>28.52</v>
      </c>
      <c r="J237" s="12">
        <v>-9.7899999999999991</v>
      </c>
      <c r="K237" s="44" t="s">
        <v>732</v>
      </c>
      <c r="L237" s="9" t="str">
        <f t="shared" si="39"/>
        <v>Yes</v>
      </c>
    </row>
    <row r="238" spans="1:12" x14ac:dyDescent="0.2">
      <c r="A238" s="50" t="s">
        <v>1576</v>
      </c>
      <c r="B238" s="34" t="s">
        <v>217</v>
      </c>
      <c r="C238" s="43">
        <v>16.066987232999999</v>
      </c>
      <c r="D238" s="43" t="str">
        <f t="shared" si="36"/>
        <v>N/A</v>
      </c>
      <c r="E238" s="43">
        <v>16.822583292000001</v>
      </c>
      <c r="F238" s="43" t="str">
        <f t="shared" si="37"/>
        <v>N/A</v>
      </c>
      <c r="G238" s="43">
        <v>16.881235919000002</v>
      </c>
      <c r="H238" s="43" t="str">
        <f t="shared" si="38"/>
        <v>N/A</v>
      </c>
      <c r="I238" s="12">
        <v>4.7030000000000003</v>
      </c>
      <c r="J238" s="12">
        <v>0.34870000000000001</v>
      </c>
      <c r="K238" s="44" t="s">
        <v>732</v>
      </c>
      <c r="L238" s="9" t="str">
        <f t="shared" si="39"/>
        <v>Yes</v>
      </c>
    </row>
    <row r="239" spans="1:12" x14ac:dyDescent="0.2">
      <c r="A239" s="50" t="s">
        <v>1577</v>
      </c>
      <c r="B239" s="34" t="s">
        <v>217</v>
      </c>
      <c r="C239" s="43">
        <v>28.695158313</v>
      </c>
      <c r="D239" s="43" t="str">
        <f t="shared" si="36"/>
        <v>N/A</v>
      </c>
      <c r="E239" s="43">
        <v>29.548054919999998</v>
      </c>
      <c r="F239" s="43" t="str">
        <f t="shared" si="37"/>
        <v>N/A</v>
      </c>
      <c r="G239" s="43">
        <v>28.043447595</v>
      </c>
      <c r="H239" s="43" t="str">
        <f t="shared" si="38"/>
        <v>N/A</v>
      </c>
      <c r="I239" s="12">
        <v>2.972</v>
      </c>
      <c r="J239" s="12">
        <v>-5.09</v>
      </c>
      <c r="K239" s="44" t="s">
        <v>732</v>
      </c>
      <c r="L239" s="9" t="str">
        <f t="shared" si="39"/>
        <v>Yes</v>
      </c>
    </row>
    <row r="240" spans="1:12" x14ac:dyDescent="0.2">
      <c r="A240" s="50" t="s">
        <v>1578</v>
      </c>
      <c r="B240" s="34" t="s">
        <v>217</v>
      </c>
      <c r="C240" s="43">
        <v>0.7310255859</v>
      </c>
      <c r="D240" s="43" t="str">
        <f t="shared" si="36"/>
        <v>N/A</v>
      </c>
      <c r="E240" s="43">
        <v>5.6756053111</v>
      </c>
      <c r="F240" s="43" t="str">
        <f t="shared" si="37"/>
        <v>N/A</v>
      </c>
      <c r="G240" s="43">
        <v>3.1183651805000001</v>
      </c>
      <c r="H240" s="43" t="str">
        <f t="shared" si="38"/>
        <v>N/A</v>
      </c>
      <c r="I240" s="12">
        <v>676.4</v>
      </c>
      <c r="J240" s="12">
        <v>-45.1</v>
      </c>
      <c r="K240" s="44" t="s">
        <v>732</v>
      </c>
      <c r="L240" s="9" t="str">
        <f t="shared" si="39"/>
        <v>No</v>
      </c>
    </row>
    <row r="241" spans="1:12" x14ac:dyDescent="0.2">
      <c r="A241" s="50" t="s">
        <v>1579</v>
      </c>
      <c r="B241" s="34" t="s">
        <v>217</v>
      </c>
      <c r="C241" s="43">
        <v>1.4443236527000001</v>
      </c>
      <c r="D241" s="43" t="str">
        <f t="shared" si="36"/>
        <v>N/A</v>
      </c>
      <c r="E241" s="43">
        <v>2.7348837209000001</v>
      </c>
      <c r="F241" s="43" t="str">
        <f t="shared" si="37"/>
        <v>N/A</v>
      </c>
      <c r="G241" s="43">
        <v>1.4755555556</v>
      </c>
      <c r="H241" s="43" t="str">
        <f t="shared" si="38"/>
        <v>N/A</v>
      </c>
      <c r="I241" s="12">
        <v>89.35</v>
      </c>
      <c r="J241" s="12">
        <v>-46</v>
      </c>
      <c r="K241" s="44" t="s">
        <v>732</v>
      </c>
      <c r="L241" s="9" t="str">
        <f t="shared" si="39"/>
        <v>No</v>
      </c>
    </row>
    <row r="242" spans="1:12" ht="25.5" x14ac:dyDescent="0.2">
      <c r="A242" s="4" t="s">
        <v>1404</v>
      </c>
      <c r="B242" s="34" t="s">
        <v>217</v>
      </c>
      <c r="C242" s="51">
        <v>107476703</v>
      </c>
      <c r="D242" s="43" t="str">
        <f t="shared" si="36"/>
        <v>N/A</v>
      </c>
      <c r="E242" s="51">
        <v>111452227</v>
      </c>
      <c r="F242" s="43" t="str">
        <f t="shared" si="37"/>
        <v>N/A</v>
      </c>
      <c r="G242" s="51">
        <v>110178287</v>
      </c>
      <c r="H242" s="43" t="str">
        <f t="shared" si="38"/>
        <v>N/A</v>
      </c>
      <c r="I242" s="12">
        <v>3.6989999999999998</v>
      </c>
      <c r="J242" s="12">
        <v>-1.1399999999999999</v>
      </c>
      <c r="K242" s="44" t="s">
        <v>732</v>
      </c>
      <c r="L242" s="9" t="str">
        <f t="shared" si="39"/>
        <v>Yes</v>
      </c>
    </row>
    <row r="243" spans="1:12" x14ac:dyDescent="0.2">
      <c r="A243" s="4" t="s">
        <v>1580</v>
      </c>
      <c r="B243" s="34" t="s">
        <v>217</v>
      </c>
      <c r="C243" s="49">
        <v>2704</v>
      </c>
      <c r="D243" s="49" t="str">
        <f t="shared" si="36"/>
        <v>N/A</v>
      </c>
      <c r="E243" s="49">
        <v>2742</v>
      </c>
      <c r="F243" s="49" t="str">
        <f t="shared" si="37"/>
        <v>N/A</v>
      </c>
      <c r="G243" s="49">
        <v>2693</v>
      </c>
      <c r="H243" s="43" t="str">
        <f t="shared" si="38"/>
        <v>N/A</v>
      </c>
      <c r="I243" s="12">
        <v>1.405</v>
      </c>
      <c r="J243" s="12">
        <v>-1.79</v>
      </c>
      <c r="K243" s="44" t="s">
        <v>732</v>
      </c>
      <c r="L243" s="9" t="str">
        <f t="shared" si="39"/>
        <v>Yes</v>
      </c>
    </row>
    <row r="244" spans="1:12" ht="25.5" x14ac:dyDescent="0.2">
      <c r="A244" s="4" t="s">
        <v>1581</v>
      </c>
      <c r="B244" s="34" t="s">
        <v>217</v>
      </c>
      <c r="C244" s="51">
        <v>39747.301404999998</v>
      </c>
      <c r="D244" s="43" t="str">
        <f t="shared" si="36"/>
        <v>N/A</v>
      </c>
      <c r="E244" s="51">
        <v>40646.326403999999</v>
      </c>
      <c r="F244" s="43" t="str">
        <f t="shared" si="37"/>
        <v>N/A</v>
      </c>
      <c r="G244" s="51">
        <v>40912.843296999999</v>
      </c>
      <c r="H244" s="43" t="str">
        <f t="shared" si="38"/>
        <v>N/A</v>
      </c>
      <c r="I244" s="12">
        <v>2.262</v>
      </c>
      <c r="J244" s="12">
        <v>0.65569999999999995</v>
      </c>
      <c r="K244" s="44" t="s">
        <v>732</v>
      </c>
      <c r="L244" s="9" t="str">
        <f t="shared" si="39"/>
        <v>Yes</v>
      </c>
    </row>
    <row r="245" spans="1:12" ht="25.5" x14ac:dyDescent="0.2">
      <c r="A245" s="52" t="s">
        <v>1582</v>
      </c>
      <c r="B245" s="34" t="s">
        <v>217</v>
      </c>
      <c r="C245" s="51">
        <v>19765.191826999999</v>
      </c>
      <c r="D245" s="43" t="str">
        <f t="shared" si="36"/>
        <v>N/A</v>
      </c>
      <c r="E245" s="51">
        <v>20768.557962999999</v>
      </c>
      <c r="F245" s="43" t="str">
        <f t="shared" si="37"/>
        <v>N/A</v>
      </c>
      <c r="G245" s="51">
        <v>19572.804904000001</v>
      </c>
      <c r="H245" s="43" t="str">
        <f t="shared" si="38"/>
        <v>N/A</v>
      </c>
      <c r="I245" s="12">
        <v>5.0759999999999996</v>
      </c>
      <c r="J245" s="12">
        <v>-5.76</v>
      </c>
      <c r="K245" s="44" t="s">
        <v>732</v>
      </c>
      <c r="L245" s="9" t="str">
        <f t="shared" si="39"/>
        <v>Yes</v>
      </c>
    </row>
    <row r="246" spans="1:12" ht="25.5" x14ac:dyDescent="0.2">
      <c r="A246" s="52" t="s">
        <v>1583</v>
      </c>
      <c r="B246" s="34" t="s">
        <v>217</v>
      </c>
      <c r="C246" s="51">
        <v>49404.042238000002</v>
      </c>
      <c r="D246" s="43" t="str">
        <f t="shared" si="36"/>
        <v>N/A</v>
      </c>
      <c r="E246" s="51">
        <v>50732.736667999998</v>
      </c>
      <c r="F246" s="43" t="str">
        <f t="shared" si="37"/>
        <v>N/A</v>
      </c>
      <c r="G246" s="51">
        <v>52404.939498</v>
      </c>
      <c r="H246" s="43" t="str">
        <f t="shared" si="38"/>
        <v>N/A</v>
      </c>
      <c r="I246" s="12">
        <v>2.6890000000000001</v>
      </c>
      <c r="J246" s="12">
        <v>3.2959999999999998</v>
      </c>
      <c r="K246" s="44" t="s">
        <v>732</v>
      </c>
      <c r="L246" s="9" t="str">
        <f t="shared" si="39"/>
        <v>Yes</v>
      </c>
    </row>
    <row r="247" spans="1:12" ht="25.5" x14ac:dyDescent="0.2">
      <c r="A247" s="52" t="s">
        <v>1584</v>
      </c>
      <c r="B247" s="34" t="s">
        <v>217</v>
      </c>
      <c r="C247" s="51" t="s">
        <v>1743</v>
      </c>
      <c r="D247" s="43" t="str">
        <f t="shared" si="36"/>
        <v>N/A</v>
      </c>
      <c r="E247" s="51" t="s">
        <v>1743</v>
      </c>
      <c r="F247" s="43" t="str">
        <f t="shared" si="37"/>
        <v>N/A</v>
      </c>
      <c r="G247" s="51" t="s">
        <v>1743</v>
      </c>
      <c r="H247" s="43" t="str">
        <f t="shared" si="38"/>
        <v>N/A</v>
      </c>
      <c r="I247" s="12" t="s">
        <v>1743</v>
      </c>
      <c r="J247" s="12" t="s">
        <v>1743</v>
      </c>
      <c r="K247" s="44" t="s">
        <v>732</v>
      </c>
      <c r="L247" s="9" t="str">
        <f t="shared" si="39"/>
        <v>N/A</v>
      </c>
    </row>
    <row r="248" spans="1:12" ht="25.5" x14ac:dyDescent="0.2">
      <c r="A248" s="52" t="s">
        <v>1585</v>
      </c>
      <c r="B248" s="34" t="s">
        <v>217</v>
      </c>
      <c r="C248" s="51" t="s">
        <v>1743</v>
      </c>
      <c r="D248" s="43" t="str">
        <f t="shared" si="36"/>
        <v>N/A</v>
      </c>
      <c r="E248" s="51" t="s">
        <v>1743</v>
      </c>
      <c r="F248" s="43" t="str">
        <f t="shared" si="37"/>
        <v>N/A</v>
      </c>
      <c r="G248" s="51">
        <v>1847.3333333</v>
      </c>
      <c r="H248" s="43" t="str">
        <f t="shared" si="38"/>
        <v>N/A</v>
      </c>
      <c r="I248" s="12" t="s">
        <v>1743</v>
      </c>
      <c r="J248" s="12" t="s">
        <v>1743</v>
      </c>
      <c r="K248" s="44" t="s">
        <v>732</v>
      </c>
      <c r="L248" s="9" t="str">
        <f t="shared" si="39"/>
        <v>N/A</v>
      </c>
    </row>
    <row r="249" spans="1:12" ht="25.5" x14ac:dyDescent="0.2">
      <c r="A249" s="45" t="s">
        <v>1586</v>
      </c>
      <c r="B249" s="34" t="s">
        <v>217</v>
      </c>
      <c r="C249" s="43">
        <v>9.3840013881999997</v>
      </c>
      <c r="D249" s="43" t="str">
        <f t="shared" si="36"/>
        <v>N/A</v>
      </c>
      <c r="E249" s="43">
        <v>10.488868487</v>
      </c>
      <c r="F249" s="43" t="str">
        <f t="shared" si="37"/>
        <v>N/A</v>
      </c>
      <c r="G249" s="43">
        <v>10.176088270999999</v>
      </c>
      <c r="H249" s="43" t="str">
        <f t="shared" si="38"/>
        <v>N/A</v>
      </c>
      <c r="I249" s="12">
        <v>11.77</v>
      </c>
      <c r="J249" s="12">
        <v>-2.98</v>
      </c>
      <c r="K249" s="44" t="s">
        <v>732</v>
      </c>
      <c r="L249" s="9" t="str">
        <f t="shared" si="39"/>
        <v>Yes</v>
      </c>
    </row>
    <row r="250" spans="1:12" ht="25.5" x14ac:dyDescent="0.2">
      <c r="A250" s="50" t="s">
        <v>1587</v>
      </c>
      <c r="B250" s="34" t="s">
        <v>217</v>
      </c>
      <c r="C250" s="43">
        <v>14.607859393</v>
      </c>
      <c r="D250" s="43" t="str">
        <f t="shared" si="36"/>
        <v>N/A</v>
      </c>
      <c r="E250" s="43">
        <v>15.148531101</v>
      </c>
      <c r="F250" s="43" t="str">
        <f t="shared" si="37"/>
        <v>N/A</v>
      </c>
      <c r="G250" s="43">
        <v>15.094946894</v>
      </c>
      <c r="H250" s="43" t="str">
        <f t="shared" si="38"/>
        <v>N/A</v>
      </c>
      <c r="I250" s="12">
        <v>3.7010000000000001</v>
      </c>
      <c r="J250" s="12">
        <v>-0.35399999999999998</v>
      </c>
      <c r="K250" s="44" t="s">
        <v>732</v>
      </c>
      <c r="L250" s="9" t="str">
        <f t="shared" si="39"/>
        <v>Yes</v>
      </c>
    </row>
    <row r="251" spans="1:12" ht="25.5" x14ac:dyDescent="0.2">
      <c r="A251" s="50" t="s">
        <v>1588</v>
      </c>
      <c r="B251" s="34" t="s">
        <v>217</v>
      </c>
      <c r="C251" s="43">
        <v>25.883856310999999</v>
      </c>
      <c r="D251" s="43" t="str">
        <f t="shared" si="36"/>
        <v>N/A</v>
      </c>
      <c r="E251" s="43">
        <v>26.015446224000002</v>
      </c>
      <c r="F251" s="43" t="str">
        <f t="shared" si="37"/>
        <v>N/A</v>
      </c>
      <c r="G251" s="43">
        <v>24.714346169999999</v>
      </c>
      <c r="H251" s="43" t="str">
        <f t="shared" si="38"/>
        <v>N/A</v>
      </c>
      <c r="I251" s="12">
        <v>0.50839999999999996</v>
      </c>
      <c r="J251" s="12">
        <v>-5</v>
      </c>
      <c r="K251" s="44" t="s">
        <v>732</v>
      </c>
      <c r="L251" s="9" t="str">
        <f t="shared" si="39"/>
        <v>Yes</v>
      </c>
    </row>
    <row r="252" spans="1:12" ht="25.5" x14ac:dyDescent="0.2">
      <c r="A252" s="50" t="s">
        <v>1589</v>
      </c>
      <c r="B252" s="34" t="s">
        <v>217</v>
      </c>
      <c r="C252" s="43">
        <v>0</v>
      </c>
      <c r="D252" s="43" t="str">
        <f t="shared" si="36"/>
        <v>N/A</v>
      </c>
      <c r="E252" s="43">
        <v>0</v>
      </c>
      <c r="F252" s="43" t="str">
        <f t="shared" si="37"/>
        <v>N/A</v>
      </c>
      <c r="G252" s="43">
        <v>0</v>
      </c>
      <c r="H252" s="43" t="str">
        <f t="shared" si="38"/>
        <v>N/A</v>
      </c>
      <c r="I252" s="12" t="s">
        <v>1743</v>
      </c>
      <c r="J252" s="12" t="s">
        <v>1743</v>
      </c>
      <c r="K252" s="44" t="s">
        <v>732</v>
      </c>
      <c r="L252" s="9" t="str">
        <f t="shared" si="39"/>
        <v>N/A</v>
      </c>
    </row>
    <row r="253" spans="1:12" ht="25.5" x14ac:dyDescent="0.2">
      <c r="A253" s="50" t="s">
        <v>1590</v>
      </c>
      <c r="B253" s="34" t="s">
        <v>217</v>
      </c>
      <c r="C253" s="43">
        <v>0</v>
      </c>
      <c r="D253" s="43" t="str">
        <f t="shared" si="36"/>
        <v>N/A</v>
      </c>
      <c r="E253" s="43">
        <v>0</v>
      </c>
      <c r="F253" s="43" t="str">
        <f t="shared" si="37"/>
        <v>N/A</v>
      </c>
      <c r="G253" s="43">
        <v>5.3333333300000001E-2</v>
      </c>
      <c r="H253" s="43" t="str">
        <f t="shared" si="38"/>
        <v>N/A</v>
      </c>
      <c r="I253" s="12" t="s">
        <v>1743</v>
      </c>
      <c r="J253" s="12" t="s">
        <v>1743</v>
      </c>
      <c r="K253" s="44" t="s">
        <v>732</v>
      </c>
      <c r="L253" s="9" t="str">
        <f t="shared" si="39"/>
        <v>N/A</v>
      </c>
    </row>
    <row r="254" spans="1:12" x14ac:dyDescent="0.2">
      <c r="A254" s="173" t="s">
        <v>1649</v>
      </c>
      <c r="B254" s="174"/>
      <c r="C254" s="174"/>
      <c r="D254" s="174"/>
      <c r="E254" s="174"/>
      <c r="F254" s="174"/>
      <c r="G254" s="174"/>
      <c r="H254" s="174"/>
      <c r="I254" s="174"/>
      <c r="J254" s="174"/>
      <c r="K254" s="174"/>
      <c r="L254" s="175"/>
    </row>
    <row r="255" spans="1:12" x14ac:dyDescent="0.2">
      <c r="A255" s="167" t="s">
        <v>1647</v>
      </c>
      <c r="B255" s="168"/>
      <c r="C255" s="168"/>
      <c r="D255" s="168"/>
      <c r="E255" s="168"/>
      <c r="F255" s="168"/>
      <c r="G255" s="168"/>
      <c r="H255" s="168"/>
      <c r="I255" s="168"/>
      <c r="J255" s="168"/>
      <c r="K255" s="168"/>
      <c r="L255" s="169"/>
    </row>
    <row r="256" spans="1:12" x14ac:dyDescent="0.2">
      <c r="A256" s="55"/>
    </row>
    <row r="257" spans="1:1" x14ac:dyDescent="0.2">
      <c r="A257" s="53"/>
    </row>
    <row r="258" spans="1:1" x14ac:dyDescent="0.2">
      <c r="A258" s="2"/>
    </row>
    <row r="259" spans="1:1" x14ac:dyDescent="0.2">
      <c r="A259" s="2"/>
    </row>
    <row r="260" spans="1:1" x14ac:dyDescent="0.2">
      <c r="A260" s="53"/>
    </row>
    <row r="261" spans="1:1" x14ac:dyDescent="0.2">
      <c r="A261" s="53"/>
    </row>
    <row r="262" spans="1:1" x14ac:dyDescent="0.2">
      <c r="A262" s="53"/>
    </row>
    <row r="263" spans="1:1" x14ac:dyDescent="0.2">
      <c r="A263" s="53"/>
    </row>
    <row r="264" spans="1:1" x14ac:dyDescent="0.2">
      <c r="A264" s="53"/>
    </row>
    <row r="265" spans="1:1" x14ac:dyDescent="0.2">
      <c r="A265" s="53"/>
    </row>
    <row r="266" spans="1:1" x14ac:dyDescent="0.2">
      <c r="A266" s="53"/>
    </row>
    <row r="267" spans="1:1" x14ac:dyDescent="0.2">
      <c r="A267" s="53"/>
    </row>
  </sheetData>
  <mergeCells count="5">
    <mergeCell ref="A4:K4"/>
    <mergeCell ref="A2:L2"/>
    <mergeCell ref="A254:L254"/>
    <mergeCell ref="A255:L255"/>
    <mergeCell ref="A1:L1"/>
  </mergeCells>
  <printOptions headings="1"/>
  <pageMargins left="0.75" right="0.75" top="1" bottom="0.75" header="0.5" footer="0.5"/>
  <pageSetup scale="61" fitToHeight="20" orientation="landscape" useFirstPageNumber="1" r:id="rId1"/>
  <headerFooter alignWithMargins="0">
    <oddFooter>&amp;R&amp;A Page &amp;P</oddFooter>
  </headerFooter>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0"/>
  <sheetViews>
    <sheetView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1592</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25" t="s">
        <v>345</v>
      </c>
      <c r="B6" s="134" t="s">
        <v>217</v>
      </c>
      <c r="C6" s="142">
        <v>7</v>
      </c>
      <c r="D6" s="134" t="s">
        <v>217</v>
      </c>
      <c r="E6" s="142">
        <v>7</v>
      </c>
      <c r="F6" s="134" t="s">
        <v>217</v>
      </c>
      <c r="G6" s="142">
        <v>7</v>
      </c>
      <c r="H6" s="134" t="s">
        <v>217</v>
      </c>
      <c r="I6" s="143" t="s">
        <v>217</v>
      </c>
      <c r="J6" s="143" t="s">
        <v>217</v>
      </c>
      <c r="K6" s="134" t="s">
        <v>217</v>
      </c>
    </row>
    <row r="7" spans="1:11" s="27" customFormat="1" x14ac:dyDescent="0.2">
      <c r="A7" s="28" t="s">
        <v>305</v>
      </c>
      <c r="B7" s="144" t="s">
        <v>217</v>
      </c>
      <c r="C7" s="145">
        <v>13127</v>
      </c>
      <c r="D7" s="146" t="str">
        <f>IF($B7="N/A","N/A",IF(C7&gt;15,"No",IF(C7&lt;-15,"No","Yes")))</f>
        <v>N/A</v>
      </c>
      <c r="E7" s="145">
        <v>11310</v>
      </c>
      <c r="F7" s="146" t="str">
        <f>IF($B7="N/A","N/A",IF(E7&gt;15,"No",IF(E7&lt;-15,"No","Yes")))</f>
        <v>N/A</v>
      </c>
      <c r="G7" s="145">
        <v>12759</v>
      </c>
      <c r="H7" s="146" t="str">
        <f>IF($B7="N/A","N/A",IF(G7&gt;15,"No",IF(G7&lt;-15,"No","Yes")))</f>
        <v>N/A</v>
      </c>
      <c r="I7" s="147">
        <v>-13.8</v>
      </c>
      <c r="J7" s="147">
        <v>12.81</v>
      </c>
      <c r="K7" s="146" t="str">
        <f t="shared" ref="K7:K24" si="0">IF(J7="Div by 0", "N/A", IF(J7="N/A","N/A", IF(J7&gt;30, "No", IF(J7&lt;-30, "No", "Yes"))))</f>
        <v>Yes</v>
      </c>
    </row>
    <row r="8" spans="1:11" x14ac:dyDescent="0.2">
      <c r="A8" s="25" t="s">
        <v>365</v>
      </c>
      <c r="B8" s="144" t="s">
        <v>217</v>
      </c>
      <c r="C8" s="145" t="s">
        <v>217</v>
      </c>
      <c r="D8" s="146" t="str">
        <f>IF($B8="N/A","N/A",IF(C8&gt;15,"No",IF(C8&lt;-15,"No","Yes")))</f>
        <v>N/A</v>
      </c>
      <c r="E8" s="145" t="s">
        <v>217</v>
      </c>
      <c r="F8" s="146" t="str">
        <f>IF($B8="N/A","N/A",IF(E8&gt;15,"No",IF(E8&lt;-15,"No","Yes")))</f>
        <v>N/A</v>
      </c>
      <c r="G8" s="148">
        <v>81.181910807999998</v>
      </c>
      <c r="H8" s="146" t="str">
        <f>IF($B8="N/A","N/A",IF(G8&gt;15,"No",IF(G8&lt;-15,"No","Yes")))</f>
        <v>N/A</v>
      </c>
      <c r="I8" s="147" t="s">
        <v>217</v>
      </c>
      <c r="J8" s="147" t="s">
        <v>217</v>
      </c>
      <c r="K8" s="146" t="str">
        <f t="shared" si="0"/>
        <v>N/A</v>
      </c>
    </row>
    <row r="9" spans="1:11" x14ac:dyDescent="0.2">
      <c r="A9" s="25" t="s">
        <v>306</v>
      </c>
      <c r="B9" s="136" t="s">
        <v>217</v>
      </c>
      <c r="C9" s="134">
        <v>16.614611107000002</v>
      </c>
      <c r="D9" s="134" t="str">
        <f>IF($B9="N/A","N/A",IF(C9&gt;15,"No",IF(C9&lt;-15,"No","Yes")))</f>
        <v>N/A</v>
      </c>
      <c r="E9" s="134">
        <v>8.0282935455000004</v>
      </c>
      <c r="F9" s="134" t="str">
        <f>IF($B9="N/A","N/A",IF(E9&gt;15,"No",IF(E9&lt;-15,"No","Yes")))</f>
        <v>N/A</v>
      </c>
      <c r="G9" s="134">
        <v>18.818089191999999</v>
      </c>
      <c r="H9" s="134" t="str">
        <f>IF($B9="N/A","N/A",IF(G9&gt;15,"No",IF(G9&lt;-15,"No","Yes")))</f>
        <v>N/A</v>
      </c>
      <c r="I9" s="143">
        <v>-51.7</v>
      </c>
      <c r="J9" s="143">
        <v>134.4</v>
      </c>
      <c r="K9" s="134" t="str">
        <f t="shared" si="0"/>
        <v>No</v>
      </c>
    </row>
    <row r="10" spans="1:11" x14ac:dyDescent="0.2">
      <c r="A10" s="25" t="s">
        <v>307</v>
      </c>
      <c r="B10" s="136" t="s">
        <v>217</v>
      </c>
      <c r="C10" s="134">
        <v>0</v>
      </c>
      <c r="D10" s="134" t="str">
        <f>IF($B10="N/A","N/A",IF(C10&gt;15,"No",IF(C10&lt;-15,"No","Yes")))</f>
        <v>N/A</v>
      </c>
      <c r="E10" s="134">
        <v>0</v>
      </c>
      <c r="F10" s="134" t="str">
        <f>IF($B10="N/A","N/A",IF(E10&gt;15,"No",IF(E10&lt;-15,"No","Yes")))</f>
        <v>N/A</v>
      </c>
      <c r="G10" s="134">
        <v>0</v>
      </c>
      <c r="H10" s="134" t="str">
        <f>IF($B10="N/A","N/A",IF(G10&gt;15,"No",IF(G10&lt;-15,"No","Yes")))</f>
        <v>N/A</v>
      </c>
      <c r="I10" s="143" t="s">
        <v>1743</v>
      </c>
      <c r="J10" s="143" t="s">
        <v>1743</v>
      </c>
      <c r="K10" s="134" t="str">
        <f t="shared" si="0"/>
        <v>N/A</v>
      </c>
    </row>
    <row r="11" spans="1:11" x14ac:dyDescent="0.2">
      <c r="A11" s="25" t="s">
        <v>811</v>
      </c>
      <c r="B11" s="136" t="s">
        <v>218</v>
      </c>
      <c r="C11" s="134" t="s">
        <v>217</v>
      </c>
      <c r="D11" s="134" t="str">
        <f>IF(OR($B11="N/A",$C11="N/A"),"N/A",IF(C11&gt;100,"No",IF(C11&lt;95,"No","Yes")))</f>
        <v>N/A</v>
      </c>
      <c r="E11" s="134">
        <v>91.971706454</v>
      </c>
      <c r="F11" s="134" t="str">
        <f>IF(OR($B11="N/A",$E11="N/A"),"N/A",IF(E11&gt;100,"No",IF(E11&lt;95,"No","Yes")))</f>
        <v>No</v>
      </c>
      <c r="G11" s="134">
        <v>81.181910807999998</v>
      </c>
      <c r="H11" s="134" t="str">
        <f>IF($B11="N/A","N/A",IF(G11&gt;100,"No",IF(G11&lt;95,"No","Yes")))</f>
        <v>No</v>
      </c>
      <c r="I11" s="143" t="s">
        <v>217</v>
      </c>
      <c r="J11" s="143">
        <v>-11.7</v>
      </c>
      <c r="K11" s="134" t="str">
        <f t="shared" si="0"/>
        <v>Yes</v>
      </c>
    </row>
    <row r="12" spans="1:11" x14ac:dyDescent="0.2">
      <c r="A12" s="25" t="s">
        <v>308</v>
      </c>
      <c r="B12" s="136" t="s">
        <v>217</v>
      </c>
      <c r="C12" s="134" t="s">
        <v>217</v>
      </c>
      <c r="D12" s="134" t="str">
        <f t="shared" ref="D12:D13" si="1">IF(OR($B12="N/A",$C12="N/A"),"N/A",IF(C12&gt;100,"No",IF(C12&lt;95,"No","Yes")))</f>
        <v>N/A</v>
      </c>
      <c r="E12" s="134">
        <v>100</v>
      </c>
      <c r="F12" s="134" t="str">
        <f t="shared" ref="F12:F13" si="2">IF(OR($B12="N/A",$E12="N/A"),"N/A",IF(E12&gt;100,"No",IF(E12&lt;95,"No","Yes")))</f>
        <v>N/A</v>
      </c>
      <c r="G12" s="134">
        <v>100</v>
      </c>
      <c r="H12" s="134" t="str">
        <f t="shared" ref="H12:H13" si="3">IF($B12="N/A","N/A",IF(G12&gt;100,"No",IF(G12&lt;95,"No","Yes")))</f>
        <v>N/A</v>
      </c>
      <c r="I12" s="143" t="s">
        <v>217</v>
      </c>
      <c r="J12" s="143">
        <v>0</v>
      </c>
      <c r="K12" s="134" t="str">
        <f t="shared" si="0"/>
        <v>Yes</v>
      </c>
    </row>
    <row r="13" spans="1:11" x14ac:dyDescent="0.2">
      <c r="A13" s="25" t="s">
        <v>812</v>
      </c>
      <c r="B13" s="136" t="s">
        <v>218</v>
      </c>
      <c r="C13" s="134" t="s">
        <v>217</v>
      </c>
      <c r="D13" s="134" t="str">
        <f t="shared" si="1"/>
        <v>N/A</v>
      </c>
      <c r="E13" s="134">
        <v>91.971706454</v>
      </c>
      <c r="F13" s="134" t="str">
        <f t="shared" si="2"/>
        <v>No</v>
      </c>
      <c r="G13" s="134">
        <v>81.181910807999998</v>
      </c>
      <c r="H13" s="134" t="str">
        <f t="shared" si="3"/>
        <v>No</v>
      </c>
      <c r="I13" s="143" t="s">
        <v>217</v>
      </c>
      <c r="J13" s="143">
        <v>-11.7</v>
      </c>
      <c r="K13" s="134" t="str">
        <f t="shared" si="0"/>
        <v>Yes</v>
      </c>
    </row>
    <row r="14" spans="1:11" x14ac:dyDescent="0.2">
      <c r="A14" s="28" t="s">
        <v>309</v>
      </c>
      <c r="B14" s="136" t="s">
        <v>217</v>
      </c>
      <c r="C14" s="149">
        <v>10946</v>
      </c>
      <c r="D14" s="134" t="str">
        <f>IF($B14="N/A","N/A",IF(C14&gt;15,"No",IF(C14&lt;-15,"No","Yes")))</f>
        <v>N/A</v>
      </c>
      <c r="E14" s="149">
        <v>10402</v>
      </c>
      <c r="F14" s="134" t="str">
        <f>IF($B14="N/A","N/A",IF(E14&gt;15,"No",IF(E14&lt;-15,"No","Yes")))</f>
        <v>N/A</v>
      </c>
      <c r="G14" s="149">
        <v>10358</v>
      </c>
      <c r="H14" s="134" t="str">
        <f>IF($B14="N/A","N/A",IF(G14&gt;15,"No",IF(G14&lt;-15,"No","Yes")))</f>
        <v>N/A</v>
      </c>
      <c r="I14" s="143">
        <v>-4.97</v>
      </c>
      <c r="J14" s="143">
        <v>-0.42299999999999999</v>
      </c>
      <c r="K14" s="134" t="str">
        <f t="shared" si="0"/>
        <v>Yes</v>
      </c>
    </row>
    <row r="15" spans="1:11" x14ac:dyDescent="0.2">
      <c r="A15" s="25" t="s">
        <v>435</v>
      </c>
      <c r="B15" s="136" t="s">
        <v>219</v>
      </c>
      <c r="C15" s="134">
        <v>37.712406358000003</v>
      </c>
      <c r="D15" s="134" t="str">
        <f>IF($B15="N/A","N/A",IF(C15&gt;20,"No",IF(C15&lt;5,"No","Yes")))</f>
        <v>No</v>
      </c>
      <c r="E15" s="134">
        <v>41.088252259000001</v>
      </c>
      <c r="F15" s="134" t="str">
        <f>IF($B15="N/A","N/A",IF(E15&gt;20,"No",IF(E15&lt;5,"No","Yes")))</f>
        <v>No</v>
      </c>
      <c r="G15" s="134">
        <v>47.258157945999997</v>
      </c>
      <c r="H15" s="134" t="str">
        <f>IF($B15="N/A","N/A",IF(G15&gt;20,"No",IF(G15&lt;5,"No","Yes")))</f>
        <v>No</v>
      </c>
      <c r="I15" s="143">
        <v>8.952</v>
      </c>
      <c r="J15" s="143">
        <v>15.02</v>
      </c>
      <c r="K15" s="134" t="str">
        <f t="shared" si="0"/>
        <v>Yes</v>
      </c>
    </row>
    <row r="16" spans="1:11" x14ac:dyDescent="0.2">
      <c r="A16" s="25" t="s">
        <v>436</v>
      </c>
      <c r="B16" s="136" t="s">
        <v>217</v>
      </c>
      <c r="C16" s="134" t="s">
        <v>217</v>
      </c>
      <c r="D16" s="134" t="str">
        <f>IF($B16="N/A","N/A",IF(C16&gt;15,"No",IF(C16&lt;-15,"No","Yes")))</f>
        <v>N/A</v>
      </c>
      <c r="E16" s="134" t="s">
        <v>217</v>
      </c>
      <c r="F16" s="134" t="str">
        <f>IF($B16="N/A","N/A",IF(E16&gt;15,"No",IF(E16&lt;-15,"No","Yes")))</f>
        <v>N/A</v>
      </c>
      <c r="G16" s="134">
        <v>52.741842054000003</v>
      </c>
      <c r="H16" s="134" t="str">
        <f>IF($B16="N/A","N/A",IF(G16&gt;15,"No",IF(G16&lt;-15,"No","Yes")))</f>
        <v>N/A</v>
      </c>
      <c r="I16" s="143" t="s">
        <v>217</v>
      </c>
      <c r="J16" s="143" t="s">
        <v>217</v>
      </c>
      <c r="K16" s="134" t="str">
        <f t="shared" si="0"/>
        <v>N/A</v>
      </c>
    </row>
    <row r="17" spans="1:11" x14ac:dyDescent="0.2">
      <c r="A17" s="25" t="s">
        <v>437</v>
      </c>
      <c r="B17" s="136" t="s">
        <v>217</v>
      </c>
      <c r="C17" s="134">
        <v>2.0007308606</v>
      </c>
      <c r="D17" s="134" t="str">
        <f>IF($B17="N/A","N/A",IF(C17&gt;15,"No",IF(C17&lt;-15,"No","Yes")))</f>
        <v>N/A</v>
      </c>
      <c r="E17" s="134">
        <v>0.91328590659999997</v>
      </c>
      <c r="F17" s="134" t="str">
        <f>IF($B17="N/A","N/A",IF(E17&gt;15,"No",IF(E17&lt;-15,"No","Yes")))</f>
        <v>N/A</v>
      </c>
      <c r="G17" s="134">
        <v>1.0137092103000001</v>
      </c>
      <c r="H17" s="134" t="str">
        <f>IF($B17="N/A","N/A",IF(G17&gt;15,"No",IF(G17&lt;-15,"No","Yes")))</f>
        <v>N/A</v>
      </c>
      <c r="I17" s="143">
        <v>-54.4</v>
      </c>
      <c r="J17" s="143">
        <v>11</v>
      </c>
      <c r="K17" s="134" t="str">
        <f t="shared" si="0"/>
        <v>Yes</v>
      </c>
    </row>
    <row r="18" spans="1:11" x14ac:dyDescent="0.2">
      <c r="A18" s="25" t="s">
        <v>813</v>
      </c>
      <c r="B18" s="136" t="s">
        <v>217</v>
      </c>
      <c r="C18" s="182">
        <v>5745.8675799000002</v>
      </c>
      <c r="D18" s="134" t="str">
        <f>IF($B18="N/A","N/A",IF(C18&gt;15,"No",IF(C18&lt;-15,"No","Yes")))</f>
        <v>N/A</v>
      </c>
      <c r="E18" s="182">
        <v>2718.2315788999999</v>
      </c>
      <c r="F18" s="134" t="str">
        <f>IF($B18="N/A","N/A",IF(E18&gt;15,"No",IF(E18&lt;-15,"No","Yes")))</f>
        <v>N/A</v>
      </c>
      <c r="G18" s="182">
        <v>1420.1523810000001</v>
      </c>
      <c r="H18" s="134" t="str">
        <f>IF($B18="N/A","N/A",IF(G18&gt;15,"No",IF(G18&lt;-15,"No","Yes")))</f>
        <v>N/A</v>
      </c>
      <c r="I18" s="143">
        <v>-52.7</v>
      </c>
      <c r="J18" s="143">
        <v>-47.8</v>
      </c>
      <c r="K18" s="134" t="str">
        <f t="shared" si="0"/>
        <v>No</v>
      </c>
    </row>
    <row r="19" spans="1:11" x14ac:dyDescent="0.2">
      <c r="A19" s="3" t="s">
        <v>310</v>
      </c>
      <c r="B19" s="136" t="s">
        <v>217</v>
      </c>
      <c r="C19" s="149">
        <v>121</v>
      </c>
      <c r="D19" s="136" t="s">
        <v>217</v>
      </c>
      <c r="E19" s="149">
        <v>233</v>
      </c>
      <c r="F19" s="136" t="s">
        <v>217</v>
      </c>
      <c r="G19" s="149">
        <v>11</v>
      </c>
      <c r="H19" s="134" t="str">
        <f>IF($B19="N/A","N/A",IF(G19&gt;15,"No",IF(G19&lt;-15,"No","Yes")))</f>
        <v>N/A</v>
      </c>
      <c r="I19" s="143">
        <v>92.56</v>
      </c>
      <c r="J19" s="143">
        <v>-97.9</v>
      </c>
      <c r="K19" s="134" t="str">
        <f t="shared" si="0"/>
        <v>No</v>
      </c>
    </row>
    <row r="20" spans="1:11" x14ac:dyDescent="0.2">
      <c r="A20" s="3" t="s">
        <v>350</v>
      </c>
      <c r="B20" s="136" t="s">
        <v>217</v>
      </c>
      <c r="C20" s="149" t="s">
        <v>217</v>
      </c>
      <c r="D20" s="136" t="s">
        <v>217</v>
      </c>
      <c r="E20" s="149" t="s">
        <v>217</v>
      </c>
      <c r="F20" s="136" t="s">
        <v>217</v>
      </c>
      <c r="G20" s="150">
        <v>3.9188024100000003E-2</v>
      </c>
      <c r="H20" s="134" t="str">
        <f>IF($B20="N/A","N/A",IF(G20&gt;15,"No",IF(G20&lt;-15,"No","Yes")))</f>
        <v>N/A</v>
      </c>
      <c r="I20" s="143" t="s">
        <v>217</v>
      </c>
      <c r="J20" s="143" t="s">
        <v>217</v>
      </c>
      <c r="K20" s="134" t="str">
        <f t="shared" si="0"/>
        <v>N/A</v>
      </c>
    </row>
    <row r="21" spans="1:11" ht="25.5" x14ac:dyDescent="0.2">
      <c r="A21" s="3" t="s">
        <v>814</v>
      </c>
      <c r="B21" s="136" t="s">
        <v>217</v>
      </c>
      <c r="C21" s="151">
        <v>8372.1818182000006</v>
      </c>
      <c r="D21" s="134" t="str">
        <f>IF($B21="N/A","N/A",IF(C21&gt;60,"No",IF(C21&lt;15,"No","Yes")))</f>
        <v>N/A</v>
      </c>
      <c r="E21" s="151">
        <v>5883.4377682000004</v>
      </c>
      <c r="F21" s="134" t="str">
        <f>IF($B21="N/A","N/A",IF(E21&gt;60,"No",IF(E21&lt;15,"No","Yes")))</f>
        <v>N/A</v>
      </c>
      <c r="G21" s="151">
        <v>9392.2000000000007</v>
      </c>
      <c r="H21" s="134" t="str">
        <f>IF($B21="N/A","N/A",IF(G21&gt;60,"No",IF(G21&lt;15,"No","Yes")))</f>
        <v>N/A</v>
      </c>
      <c r="I21" s="143">
        <v>-29.7</v>
      </c>
      <c r="J21" s="143">
        <v>59.64</v>
      </c>
      <c r="K21" s="134" t="str">
        <f t="shared" si="0"/>
        <v>No</v>
      </c>
    </row>
    <row r="22" spans="1:11" x14ac:dyDescent="0.2">
      <c r="A22" s="3" t="s">
        <v>815</v>
      </c>
      <c r="B22" s="136" t="s">
        <v>221</v>
      </c>
      <c r="C22" s="149">
        <v>11</v>
      </c>
      <c r="D22" s="134" t="str">
        <f>IF($B22="N/A","N/A",IF(C22="N/A","N/A",IF(C22=0,"Yes","No")))</f>
        <v>No</v>
      </c>
      <c r="E22" s="149">
        <v>11</v>
      </c>
      <c r="F22" s="134" t="str">
        <f>IF($B22="N/A","N/A",IF(E22="N/A","N/A",IF(E22=0,"Yes","No")))</f>
        <v>No</v>
      </c>
      <c r="G22" s="149">
        <v>11</v>
      </c>
      <c r="H22" s="134" t="str">
        <f>IF($B22="N/A","N/A",IF(G22=0,"Yes","No"))</f>
        <v>No</v>
      </c>
      <c r="I22" s="143">
        <v>100</v>
      </c>
      <c r="J22" s="143">
        <v>-50</v>
      </c>
      <c r="K22" s="134" t="str">
        <f t="shared" si="0"/>
        <v>No</v>
      </c>
    </row>
    <row r="23" spans="1:11" x14ac:dyDescent="0.2">
      <c r="A23" s="3" t="s">
        <v>816</v>
      </c>
      <c r="B23" s="136" t="s">
        <v>221</v>
      </c>
      <c r="C23" s="134">
        <v>0</v>
      </c>
      <c r="D23" s="134" t="str">
        <f>IF($B23="N/A","N/A",IF(C23="N/A","N/A",IF(C23=0,"Yes","No")))</f>
        <v>Yes</v>
      </c>
      <c r="E23" s="134">
        <v>0</v>
      </c>
      <c r="F23" s="134" t="str">
        <f t="shared" ref="F23:F24" si="4">IF($B23="N/A","N/A",IF(E23="N/A","N/A",IF(E23=0,"Yes","No")))</f>
        <v>Yes</v>
      </c>
      <c r="G23" s="134">
        <v>0</v>
      </c>
      <c r="H23" s="134" t="str">
        <f t="shared" ref="H23:H24" si="5">IF($B23="N/A","N/A",IF(G23=0,"Yes","No"))</f>
        <v>Yes</v>
      </c>
      <c r="I23" s="143" t="s">
        <v>1743</v>
      </c>
      <c r="J23" s="143" t="s">
        <v>1743</v>
      </c>
      <c r="K23" s="134" t="str">
        <f t="shared" si="0"/>
        <v>N/A</v>
      </c>
    </row>
    <row r="24" spans="1:11" x14ac:dyDescent="0.2">
      <c r="A24" s="3" t="s">
        <v>817</v>
      </c>
      <c r="B24" s="136" t="s">
        <v>221</v>
      </c>
      <c r="C24" s="182">
        <v>0</v>
      </c>
      <c r="D24" s="134" t="str">
        <f>IF($B24="N/A","N/A",IF(C24="N/A","N/A",IF(C24=0,"Yes","No")))</f>
        <v>Yes</v>
      </c>
      <c r="E24" s="182">
        <v>0</v>
      </c>
      <c r="F24" s="134" t="str">
        <f t="shared" si="4"/>
        <v>Yes</v>
      </c>
      <c r="G24" s="182">
        <v>0</v>
      </c>
      <c r="H24" s="134" t="str">
        <f t="shared" si="5"/>
        <v>Yes</v>
      </c>
      <c r="I24" s="143" t="s">
        <v>1743</v>
      </c>
      <c r="J24" s="143" t="s">
        <v>1743</v>
      </c>
      <c r="K24" s="134" t="str">
        <f t="shared" si="0"/>
        <v>N/A</v>
      </c>
    </row>
    <row r="25" spans="1:11" s="115" customFormat="1" x14ac:dyDescent="0.2">
      <c r="A25" s="110" t="s">
        <v>1649</v>
      </c>
      <c r="B25" s="111"/>
      <c r="C25" s="112"/>
      <c r="D25" s="113"/>
      <c r="E25" s="112"/>
      <c r="F25" s="113"/>
      <c r="G25" s="112"/>
      <c r="H25" s="113"/>
      <c r="I25" s="114"/>
      <c r="J25" s="114"/>
      <c r="K25" s="113"/>
    </row>
    <row r="26" spans="1:11" ht="12.75" customHeight="1" x14ac:dyDescent="0.2">
      <c r="A26" s="167" t="s">
        <v>1647</v>
      </c>
      <c r="B26" s="168"/>
      <c r="C26" s="168"/>
      <c r="D26" s="168"/>
      <c r="E26" s="168"/>
      <c r="F26" s="168"/>
      <c r="G26" s="168"/>
      <c r="H26" s="168"/>
      <c r="I26" s="168"/>
      <c r="J26" s="168"/>
      <c r="K26" s="169"/>
    </row>
    <row r="27" spans="1:11" x14ac:dyDescent="0.2">
      <c r="B27" s="34"/>
      <c r="C27" s="8"/>
      <c r="D27" s="9"/>
      <c r="E27" s="8"/>
      <c r="F27" s="9"/>
      <c r="G27" s="8"/>
      <c r="H27" s="9"/>
      <c r="I27" s="10"/>
      <c r="J27" s="10"/>
      <c r="K27" s="9"/>
    </row>
    <row r="28" spans="1:11" x14ac:dyDescent="0.2">
      <c r="B28" s="34"/>
      <c r="C28" s="8"/>
      <c r="D28" s="9"/>
      <c r="E28" s="8"/>
      <c r="F28" s="9"/>
      <c r="G28" s="8"/>
      <c r="H28" s="9"/>
      <c r="I28" s="10"/>
      <c r="J28" s="10"/>
      <c r="K28" s="9"/>
    </row>
    <row r="29" spans="1:11" x14ac:dyDescent="0.2">
      <c r="B29" s="34"/>
      <c r="C29" s="8"/>
      <c r="D29" s="9"/>
      <c r="E29" s="8"/>
      <c r="F29" s="9"/>
      <c r="G29" s="8"/>
      <c r="H29" s="9"/>
      <c r="I29" s="10"/>
      <c r="J29" s="10"/>
      <c r="K29" s="9"/>
    </row>
    <row r="30" spans="1:11" x14ac:dyDescent="0.2">
      <c r="B30" s="34"/>
      <c r="C30" s="8"/>
      <c r="D30" s="9"/>
      <c r="E30" s="8"/>
      <c r="F30" s="9"/>
      <c r="G30" s="8"/>
      <c r="H30" s="9"/>
      <c r="I30" s="10"/>
      <c r="J30" s="10"/>
      <c r="K30" s="9"/>
    </row>
    <row r="31" spans="1:11" x14ac:dyDescent="0.2">
      <c r="B31" s="34"/>
      <c r="C31" s="8"/>
      <c r="D31" s="9"/>
      <c r="E31" s="8"/>
      <c r="F31" s="9"/>
      <c r="G31" s="8"/>
      <c r="H31" s="9"/>
      <c r="I31" s="10"/>
      <c r="J31" s="10"/>
      <c r="K31" s="9"/>
    </row>
    <row r="32" spans="1:11" x14ac:dyDescent="0.2">
      <c r="B32" s="34"/>
      <c r="C32" s="8"/>
      <c r="D32" s="9"/>
      <c r="E32" s="8"/>
      <c r="F32" s="9"/>
      <c r="G32" s="8"/>
      <c r="H32" s="9"/>
      <c r="I32" s="10"/>
      <c r="J32" s="10"/>
      <c r="K32" s="9"/>
    </row>
    <row r="33" spans="2:11" x14ac:dyDescent="0.2">
      <c r="B33" s="34"/>
      <c r="C33" s="8"/>
      <c r="D33" s="9"/>
      <c r="E33" s="8"/>
      <c r="F33" s="9"/>
      <c r="G33" s="8"/>
      <c r="H33" s="9"/>
      <c r="I33" s="10"/>
      <c r="J33" s="10"/>
      <c r="K33" s="9"/>
    </row>
    <row r="34" spans="2:11" x14ac:dyDescent="0.2">
      <c r="B34" s="34"/>
      <c r="C34" s="8"/>
      <c r="D34" s="9"/>
      <c r="E34" s="8"/>
      <c r="F34" s="9"/>
      <c r="G34" s="8"/>
      <c r="H34" s="9"/>
      <c r="I34" s="10"/>
      <c r="J34" s="10"/>
      <c r="K34" s="9"/>
    </row>
    <row r="35" spans="2:11" x14ac:dyDescent="0.2">
      <c r="B35" s="34"/>
      <c r="C35" s="8"/>
      <c r="D35" s="9"/>
      <c r="E35" s="8"/>
      <c r="F35" s="9"/>
      <c r="G35" s="8"/>
      <c r="H35" s="9"/>
      <c r="I35" s="10"/>
      <c r="J35" s="10"/>
      <c r="K35" s="9"/>
    </row>
    <row r="36" spans="2:11" x14ac:dyDescent="0.2">
      <c r="B36" s="34"/>
      <c r="C36" s="8"/>
      <c r="D36" s="9"/>
      <c r="E36" s="8"/>
      <c r="F36" s="9"/>
      <c r="G36" s="8"/>
      <c r="H36" s="9"/>
      <c r="I36" s="10"/>
      <c r="J36" s="10"/>
      <c r="K36" s="9"/>
    </row>
    <row r="37" spans="2:11" x14ac:dyDescent="0.2">
      <c r="B37" s="34"/>
      <c r="C37" s="8"/>
      <c r="D37" s="9"/>
      <c r="E37" s="8"/>
      <c r="F37" s="9"/>
      <c r="G37" s="8"/>
      <c r="H37" s="9"/>
      <c r="I37" s="10"/>
      <c r="J37" s="10"/>
      <c r="K37" s="9"/>
    </row>
    <row r="38" spans="2:11" x14ac:dyDescent="0.2">
      <c r="B38" s="34"/>
      <c r="C38" s="8"/>
      <c r="D38" s="9"/>
      <c r="E38" s="8"/>
      <c r="F38" s="9"/>
      <c r="G38" s="8"/>
      <c r="H38" s="9"/>
      <c r="I38" s="10"/>
      <c r="J38" s="10"/>
      <c r="K38" s="9"/>
    </row>
    <row r="39" spans="2:11" x14ac:dyDescent="0.2">
      <c r="B39" s="34"/>
      <c r="C39" s="8"/>
      <c r="D39" s="9"/>
      <c r="E39" s="8"/>
      <c r="F39" s="9"/>
      <c r="G39" s="8"/>
      <c r="H39" s="9"/>
      <c r="I39" s="10"/>
      <c r="J39" s="10"/>
      <c r="K39" s="9"/>
    </row>
    <row r="40" spans="2:11" x14ac:dyDescent="0.2">
      <c r="B40" s="34"/>
      <c r="C40" s="8"/>
      <c r="D40" s="9"/>
      <c r="E40" s="8"/>
      <c r="F40" s="9"/>
      <c r="G40" s="8"/>
      <c r="H40" s="9"/>
      <c r="I40" s="10"/>
      <c r="J40" s="10"/>
      <c r="K40" s="9"/>
    </row>
  </sheetData>
  <mergeCells count="4">
    <mergeCell ref="A1:K1"/>
    <mergeCell ref="A4:K4"/>
    <mergeCell ref="A2:K2"/>
    <mergeCell ref="A26:K2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K42"/>
  <sheetViews>
    <sheetView zoomScaleNormal="100" zoomScaleSheetLayoutView="7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1593</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6818</v>
      </c>
      <c r="D6" s="9" t="str">
        <f>IF($B6="N/A","N/A",IF(C6&gt;15,"No",IF(C6&lt;-15,"No","Yes")))</f>
        <v>N/A</v>
      </c>
      <c r="E6" s="35">
        <v>6128</v>
      </c>
      <c r="F6" s="9" t="str">
        <f>IF($B6="N/A","N/A",IF(E6&gt;15,"No",IF(E6&lt;-15,"No","Yes")))</f>
        <v>N/A</v>
      </c>
      <c r="G6" s="35">
        <v>5463</v>
      </c>
      <c r="H6" s="9" t="str">
        <f>IF($B6="N/A","N/A",IF(G6&gt;15,"No",IF(G6&lt;-15,"No","Yes")))</f>
        <v>N/A</v>
      </c>
      <c r="I6" s="10">
        <v>-10.1</v>
      </c>
      <c r="J6" s="10">
        <v>-10.9</v>
      </c>
      <c r="K6" s="9" t="str">
        <f t="shared" ref="K6:K36" si="0">IF(J6="Div by 0", "N/A", IF(J6="N/A","N/A", IF(J6&gt;30, "No", IF(J6&lt;-30, "No", "Yes"))))</f>
        <v>Yes</v>
      </c>
    </row>
    <row r="7" spans="1:11" x14ac:dyDescent="0.2">
      <c r="A7" s="102" t="s">
        <v>311</v>
      </c>
      <c r="B7" s="34" t="s">
        <v>218</v>
      </c>
      <c r="C7" s="103">
        <v>100</v>
      </c>
      <c r="D7" s="9" t="str">
        <f>IF($B7="N/A","N/A",IF(C7&gt;100,"No",IF(C7&lt;95,"No","Yes")))</f>
        <v>Yes</v>
      </c>
      <c r="E7" s="103">
        <v>100</v>
      </c>
      <c r="F7" s="9" t="str">
        <f>IF($B7="N/A","N/A",IF(E7&gt;100,"No",IF(E7&lt;95,"No","Yes")))</f>
        <v>Yes</v>
      </c>
      <c r="G7" s="9">
        <v>100</v>
      </c>
      <c r="H7" s="9" t="str">
        <f>IF($B7="N/A","N/A",IF(G7&gt;100,"No",IF(G7&lt;95,"No","Yes")))</f>
        <v>Yes</v>
      </c>
      <c r="I7" s="10">
        <v>0</v>
      </c>
      <c r="J7" s="10">
        <v>0</v>
      </c>
      <c r="K7" s="9" t="str">
        <f t="shared" si="0"/>
        <v>Yes</v>
      </c>
    </row>
    <row r="8" spans="1:11" x14ac:dyDescent="0.2">
      <c r="A8" s="102" t="s">
        <v>312</v>
      </c>
      <c r="B8" s="34" t="s">
        <v>221</v>
      </c>
      <c r="C8" s="103">
        <v>0</v>
      </c>
      <c r="D8" s="9" t="str">
        <f>IF($B8="N/A","N/A",IF(C8=0,"Yes","No"))</f>
        <v>Yes</v>
      </c>
      <c r="E8" s="103">
        <v>0</v>
      </c>
      <c r="F8" s="9" t="str">
        <f>IF($B8="N/A","N/A",IF(E8=0,"Yes","No"))</f>
        <v>Yes</v>
      </c>
      <c r="G8" s="103">
        <v>0</v>
      </c>
      <c r="H8" s="9" t="str">
        <f>IF($B8="N/A","N/A",IF(G8=0,"Yes","No"))</f>
        <v>Yes</v>
      </c>
      <c r="I8" s="10" t="s">
        <v>1743</v>
      </c>
      <c r="J8" s="10" t="s">
        <v>1743</v>
      </c>
      <c r="K8" s="9" t="str">
        <f t="shared" si="0"/>
        <v>N/A</v>
      </c>
    </row>
    <row r="9" spans="1:11" x14ac:dyDescent="0.2">
      <c r="A9" s="102" t="s">
        <v>818</v>
      </c>
      <c r="B9" s="34" t="s">
        <v>222</v>
      </c>
      <c r="C9" s="88">
        <v>8315.3917571000002</v>
      </c>
      <c r="D9" s="9" t="str">
        <f>IF($B9="N/A","N/A",IF(C9&gt;7000,"No",IF(C9&lt;2000,"No","Yes")))</f>
        <v>No</v>
      </c>
      <c r="E9" s="88">
        <v>9221.9206919000007</v>
      </c>
      <c r="F9" s="9" t="str">
        <f>IF($B9="N/A","N/A",IF(E9&gt;7000,"No",IF(E9&lt;2000,"No","Yes")))</f>
        <v>No</v>
      </c>
      <c r="G9" s="88">
        <v>9088.5526267999994</v>
      </c>
      <c r="H9" s="9" t="str">
        <f>IF($B9="N/A","N/A",IF(G9&gt;7000,"No",IF(G9&lt;2000,"No","Yes")))</f>
        <v>No</v>
      </c>
      <c r="I9" s="10">
        <v>10.9</v>
      </c>
      <c r="J9" s="10">
        <v>-1.45</v>
      </c>
      <c r="K9" s="9" t="str">
        <f t="shared" si="0"/>
        <v>Yes</v>
      </c>
    </row>
    <row r="10" spans="1:11" x14ac:dyDescent="0.2">
      <c r="A10" s="102" t="s">
        <v>819</v>
      </c>
      <c r="B10" s="34" t="s">
        <v>217</v>
      </c>
      <c r="C10" s="88">
        <v>1824.4357522</v>
      </c>
      <c r="D10" s="9" t="str">
        <f>IF($B10="N/A","N/A",IF(C10&gt;15,"No",IF(C10&lt;-15,"No","Yes")))</f>
        <v>N/A</v>
      </c>
      <c r="E10" s="88">
        <v>1860.9651925000001</v>
      </c>
      <c r="F10" s="9" t="str">
        <f>IF($B10="N/A","N/A",IF(E10&gt;15,"No",IF(E10&lt;-15,"No","Yes")))</f>
        <v>N/A</v>
      </c>
      <c r="G10" s="88">
        <v>1793.3527053</v>
      </c>
      <c r="H10" s="9" t="str">
        <f>IF($B10="N/A","N/A",IF(G10&gt;15,"No",IF(G10&lt;-15,"No","Yes")))</f>
        <v>N/A</v>
      </c>
      <c r="I10" s="10">
        <v>2.0019999999999998</v>
      </c>
      <c r="J10" s="10">
        <v>-3.63</v>
      </c>
      <c r="K10" s="9" t="str">
        <f t="shared" si="0"/>
        <v>Yes</v>
      </c>
    </row>
    <row r="11" spans="1:11" x14ac:dyDescent="0.2">
      <c r="A11" s="102" t="s">
        <v>313</v>
      </c>
      <c r="B11" s="34" t="s">
        <v>223</v>
      </c>
      <c r="C11" s="9">
        <v>3.6080962158999998</v>
      </c>
      <c r="D11" s="9" t="str">
        <f>IF($B11="N/A","N/A",IF(C11&gt;10,"No",IF(C11&lt;=0,"No","Yes")))</f>
        <v>Yes</v>
      </c>
      <c r="E11" s="9">
        <v>4.0306788512000002</v>
      </c>
      <c r="F11" s="9" t="str">
        <f>IF($B11="N/A","N/A",IF(E11&gt;10,"No",IF(E11&lt;=0,"No","Yes")))</f>
        <v>Yes</v>
      </c>
      <c r="G11" s="9">
        <v>3.9172615779000002</v>
      </c>
      <c r="H11" s="9" t="str">
        <f>IF($B11="N/A","N/A",IF(G11&gt;10,"No",IF(G11&lt;=0,"No","Yes")))</f>
        <v>Yes</v>
      </c>
      <c r="I11" s="10">
        <v>11.71</v>
      </c>
      <c r="J11" s="10">
        <v>-2.81</v>
      </c>
      <c r="K11" s="9" t="str">
        <f t="shared" si="0"/>
        <v>Yes</v>
      </c>
    </row>
    <row r="12" spans="1:11" x14ac:dyDescent="0.2">
      <c r="A12" s="102" t="s">
        <v>820</v>
      </c>
      <c r="B12" s="34" t="s">
        <v>217</v>
      </c>
      <c r="C12" s="88">
        <v>3865.7682927000001</v>
      </c>
      <c r="D12" s="9" t="str">
        <f>IF($B12="N/A","N/A",IF(C12&gt;15,"No",IF(C12&lt;-15,"No","Yes")))</f>
        <v>N/A</v>
      </c>
      <c r="E12" s="88">
        <v>5138.4696356000004</v>
      </c>
      <c r="F12" s="9" t="str">
        <f>IF($B12="N/A","N/A",IF(E12&gt;15,"No",IF(E12&lt;-15,"No","Yes")))</f>
        <v>N/A</v>
      </c>
      <c r="G12" s="88">
        <v>6441.6448597999997</v>
      </c>
      <c r="H12" s="9" t="str">
        <f>IF($B12="N/A","N/A",IF(G12&gt;15,"No",IF(G12&lt;-15,"No","Yes")))</f>
        <v>N/A</v>
      </c>
      <c r="I12" s="10">
        <v>32.92</v>
      </c>
      <c r="J12" s="10">
        <v>25.36</v>
      </c>
      <c r="K12" s="9" t="str">
        <f t="shared" si="0"/>
        <v>Yes</v>
      </c>
    </row>
    <row r="13" spans="1:11" x14ac:dyDescent="0.2">
      <c r="A13" s="102" t="s">
        <v>314</v>
      </c>
      <c r="B13" s="34" t="s">
        <v>218</v>
      </c>
      <c r="C13" s="8">
        <v>100</v>
      </c>
      <c r="D13" s="9" t="str">
        <f>IF($B13="N/A","N/A",IF(C13&gt;100,"No",IF(C13&lt;95,"No","Yes")))</f>
        <v>Yes</v>
      </c>
      <c r="E13" s="8">
        <v>100</v>
      </c>
      <c r="F13" s="9" t="str">
        <f>IF($B13="N/A","N/A",IF(E13&gt;100,"No",IF(E13&lt;95,"No","Yes")))</f>
        <v>Yes</v>
      </c>
      <c r="G13" s="8">
        <v>100</v>
      </c>
      <c r="H13" s="9" t="str">
        <f>IF($B13="N/A","N/A",IF(G13&gt;100,"No",IF(G13&lt;95,"No","Yes")))</f>
        <v>Yes</v>
      </c>
      <c r="I13" s="10">
        <v>0</v>
      </c>
      <c r="J13" s="10">
        <v>0</v>
      </c>
      <c r="K13" s="9" t="str">
        <f t="shared" si="0"/>
        <v>Yes</v>
      </c>
    </row>
    <row r="14" spans="1:11" x14ac:dyDescent="0.2">
      <c r="A14" s="102" t="s">
        <v>821</v>
      </c>
      <c r="B14" s="34" t="s">
        <v>224</v>
      </c>
      <c r="C14" s="8">
        <v>1.1787914343999999</v>
      </c>
      <c r="D14" s="9" t="str">
        <f>IF($B14="N/A","N/A",IF(C14&gt;1,"Yes","No"))</f>
        <v>Yes</v>
      </c>
      <c r="E14" s="8">
        <v>1.1932114883</v>
      </c>
      <c r="F14" s="9" t="str">
        <f>IF($B14="N/A","N/A",IF(E14&gt;1,"Yes","No"))</f>
        <v>Yes</v>
      </c>
      <c r="G14" s="8">
        <v>1.1960461284999999</v>
      </c>
      <c r="H14" s="9" t="str">
        <f>IF($B14="N/A","N/A",IF(G14&gt;1,"Yes","No"))</f>
        <v>Yes</v>
      </c>
      <c r="I14" s="10">
        <v>1.2230000000000001</v>
      </c>
      <c r="J14" s="10">
        <v>0.23760000000000001</v>
      </c>
      <c r="K14" s="9" t="str">
        <f t="shared" si="0"/>
        <v>Yes</v>
      </c>
    </row>
    <row r="15" spans="1:11" x14ac:dyDescent="0.2">
      <c r="A15" s="102" t="s">
        <v>315</v>
      </c>
      <c r="B15" s="34" t="s">
        <v>218</v>
      </c>
      <c r="C15" s="8">
        <v>99.955998827000002</v>
      </c>
      <c r="D15" s="9" t="str">
        <f>IF($B15="N/A","N/A",IF(C15&gt;100,"No",IF(C15&lt;95,"No","Yes")))</f>
        <v>Yes</v>
      </c>
      <c r="E15" s="8">
        <v>99.983681462000007</v>
      </c>
      <c r="F15" s="9" t="str">
        <f>IF($B15="N/A","N/A",IF(E15&gt;100,"No",IF(E15&lt;95,"No","Yes")))</f>
        <v>Yes</v>
      </c>
      <c r="G15" s="8">
        <v>99.890170236000003</v>
      </c>
      <c r="H15" s="9" t="str">
        <f>IF($B15="N/A","N/A",IF(G15&gt;100,"No",IF(G15&lt;95,"No","Yes")))</f>
        <v>Yes</v>
      </c>
      <c r="I15" s="10">
        <v>2.7699999999999999E-2</v>
      </c>
      <c r="J15" s="10">
        <v>-9.4E-2</v>
      </c>
      <c r="K15" s="9" t="str">
        <f t="shared" si="0"/>
        <v>Yes</v>
      </c>
    </row>
    <row r="16" spans="1:11" x14ac:dyDescent="0.2">
      <c r="A16" s="102" t="s">
        <v>822</v>
      </c>
      <c r="B16" s="34" t="s">
        <v>225</v>
      </c>
      <c r="C16" s="8">
        <v>9.1345561261999997</v>
      </c>
      <c r="D16" s="9" t="str">
        <f>IF($B16="N/A","N/A",IF(C16&gt;3,"Yes","No"))</f>
        <v>Yes</v>
      </c>
      <c r="E16" s="8">
        <v>9.1999347151999995</v>
      </c>
      <c r="F16" s="9" t="str">
        <f>IF($B16="N/A","N/A",IF(E16&gt;3,"Yes","No"))</f>
        <v>Yes</v>
      </c>
      <c r="G16" s="8">
        <v>9.4300897929000005</v>
      </c>
      <c r="H16" s="9" t="str">
        <f>IF($B16="N/A","N/A",IF(G16&gt;3,"Yes","No"))</f>
        <v>Yes</v>
      </c>
      <c r="I16" s="10">
        <v>0.7157</v>
      </c>
      <c r="J16" s="10">
        <v>2.5019999999999998</v>
      </c>
      <c r="K16" s="9" t="str">
        <f t="shared" si="0"/>
        <v>Yes</v>
      </c>
    </row>
    <row r="17" spans="1:11" x14ac:dyDescent="0.2">
      <c r="A17" s="102" t="s">
        <v>823</v>
      </c>
      <c r="B17" s="34" t="s">
        <v>226</v>
      </c>
      <c r="C17" s="8">
        <v>4.5497213259000002</v>
      </c>
      <c r="D17" s="9" t="str">
        <f>IF($B17="N/A","N/A",IF(C17&gt;=8,"No",IF(C17&lt;2,"No","Yes")))</f>
        <v>Yes</v>
      </c>
      <c r="E17" s="8">
        <v>4.9203655352000002</v>
      </c>
      <c r="F17" s="9" t="str">
        <f>IF($B17="N/A","N/A",IF(E17&gt;=8,"No",IF(E17&lt;2,"No","Yes")))</f>
        <v>Yes</v>
      </c>
      <c r="G17" s="8">
        <v>5.0600402709000001</v>
      </c>
      <c r="H17" s="9" t="str">
        <f>IF($B17="N/A","N/A",IF(G17&gt;=8,"No",IF(G17&lt;2,"No","Yes")))</f>
        <v>Yes</v>
      </c>
      <c r="I17" s="10">
        <v>8.1470000000000002</v>
      </c>
      <c r="J17" s="10">
        <v>2.839</v>
      </c>
      <c r="K17" s="9" t="str">
        <f t="shared" si="0"/>
        <v>Yes</v>
      </c>
    </row>
    <row r="18" spans="1:11" x14ac:dyDescent="0.2">
      <c r="A18" s="102" t="s">
        <v>824</v>
      </c>
      <c r="B18" s="34" t="s">
        <v>226</v>
      </c>
      <c r="C18" s="8">
        <v>4.5577882076999998</v>
      </c>
      <c r="D18" s="9" t="str">
        <f>IF($B18="N/A","N/A",IF(C18&gt;=8,"No",IF(C18&lt;2,"No","Yes")))</f>
        <v>Yes</v>
      </c>
      <c r="E18" s="8">
        <v>4.9554503916000003</v>
      </c>
      <c r="F18" s="9" t="str">
        <f>IF($B18="N/A","N/A",IF(E18&gt;=8,"No",IF(E18&lt;2,"No","Yes")))</f>
        <v>Yes</v>
      </c>
      <c r="G18" s="8">
        <v>5.0679114040000002</v>
      </c>
      <c r="H18" s="9" t="str">
        <f>IF($B18="N/A","N/A",IF(G18&gt;=8,"No",IF(G18&lt;2,"No","Yes")))</f>
        <v>Yes</v>
      </c>
      <c r="I18" s="10">
        <v>8.7249999999999996</v>
      </c>
      <c r="J18" s="10">
        <v>2.2690000000000001</v>
      </c>
      <c r="K18" s="9" t="str">
        <f t="shared" si="0"/>
        <v>Yes</v>
      </c>
    </row>
    <row r="19" spans="1:11" x14ac:dyDescent="0.2">
      <c r="A19" s="102" t="s">
        <v>316</v>
      </c>
      <c r="B19" s="34" t="s">
        <v>227</v>
      </c>
      <c r="C19" s="8">
        <v>100</v>
      </c>
      <c r="D19" s="9" t="str">
        <f>IF(OR($B19="N/A",$C19="N/A"),"N/A",IF(C19&gt;100,"No",IF(C19&lt;98,"No","Yes")))</f>
        <v>Yes</v>
      </c>
      <c r="E19" s="8">
        <v>100</v>
      </c>
      <c r="F19" s="9" t="str">
        <f>IF(OR($B19="N/A",$E19="N/A"),"N/A",IF(E19&gt;100,"No",IF(E19&lt;98,"No","Yes")))</f>
        <v>Yes</v>
      </c>
      <c r="G19" s="8">
        <v>100</v>
      </c>
      <c r="H19" s="9" t="str">
        <f>IF($B19="N/A","N/A",IF(G19&gt;100,"No",IF(G19&lt;98,"No","Yes")))</f>
        <v>Yes</v>
      </c>
      <c r="I19" s="10">
        <v>0</v>
      </c>
      <c r="J19" s="10">
        <v>0</v>
      </c>
      <c r="K19" s="9" t="str">
        <f t="shared" si="0"/>
        <v>Yes</v>
      </c>
    </row>
    <row r="20" spans="1:11" x14ac:dyDescent="0.2">
      <c r="A20" s="102" t="s">
        <v>31</v>
      </c>
      <c r="B20" s="59" t="s">
        <v>218</v>
      </c>
      <c r="C20" s="8">
        <v>99.765327075000002</v>
      </c>
      <c r="D20" s="9" t="str">
        <f>IF($B20="N/A","N/A",IF(C20&gt;100,"No",IF(C20&lt;95,"No","Yes")))</f>
        <v>Yes</v>
      </c>
      <c r="E20" s="8">
        <v>99.836814621000002</v>
      </c>
      <c r="F20" s="9" t="str">
        <f>IF($B20="N/A","N/A",IF(E20&gt;100,"No",IF(E20&lt;95,"No","Yes")))</f>
        <v>Yes</v>
      </c>
      <c r="G20" s="8">
        <v>99.670510707999995</v>
      </c>
      <c r="H20" s="9" t="str">
        <f>IF($B20="N/A","N/A",IF(G20&gt;100,"No",IF(G20&lt;95,"No","Yes")))</f>
        <v>Yes</v>
      </c>
      <c r="I20" s="10">
        <v>7.17E-2</v>
      </c>
      <c r="J20" s="10">
        <v>-0.16700000000000001</v>
      </c>
      <c r="K20" s="9" t="str">
        <f t="shared" si="0"/>
        <v>Yes</v>
      </c>
    </row>
    <row r="21" spans="1:11" x14ac:dyDescent="0.2">
      <c r="A21" s="102" t="s">
        <v>317</v>
      </c>
      <c r="B21" s="34" t="s">
        <v>218</v>
      </c>
      <c r="C21" s="8">
        <v>99.985332941999999</v>
      </c>
      <c r="D21" s="9" t="str">
        <f>IF($B21="N/A","N/A",IF(C21&gt;100,"No",IF(C21&lt;95,"No","Yes")))</f>
        <v>Yes</v>
      </c>
      <c r="E21" s="8">
        <v>99.983681462000007</v>
      </c>
      <c r="F21" s="9" t="str">
        <f>IF($B21="N/A","N/A",IF(E21&gt;100,"No",IF(E21&lt;95,"No","Yes")))</f>
        <v>Yes</v>
      </c>
      <c r="G21" s="8">
        <v>99.981695039000002</v>
      </c>
      <c r="H21" s="9" t="str">
        <f>IF($B21="N/A","N/A",IF(G21&gt;100,"No",IF(G21&lt;95,"No","Yes")))</f>
        <v>Yes</v>
      </c>
      <c r="I21" s="10">
        <v>-2E-3</v>
      </c>
      <c r="J21" s="10">
        <v>-2E-3</v>
      </c>
      <c r="K21" s="9" t="str">
        <f t="shared" si="0"/>
        <v>Yes</v>
      </c>
    </row>
    <row r="22" spans="1:11" x14ac:dyDescent="0.2">
      <c r="A22" s="102" t="s">
        <v>1719</v>
      </c>
      <c r="B22" s="34" t="s">
        <v>228</v>
      </c>
      <c r="C22" s="8">
        <v>0</v>
      </c>
      <c r="D22" s="9" t="str">
        <f>IF($B22="N/A","N/A",IF(C22&gt;5,"No",IF(C22&lt;=0,"No","Yes")))</f>
        <v>No</v>
      </c>
      <c r="E22" s="8">
        <v>0</v>
      </c>
      <c r="F22" s="9" t="str">
        <f>IF($B22="N/A","N/A",IF(E22&gt;5,"No",IF(E22&lt;=0,"No","Yes")))</f>
        <v>No</v>
      </c>
      <c r="G22" s="8">
        <v>0</v>
      </c>
      <c r="H22" s="9" t="str">
        <f>IF($B22="N/A","N/A",IF(G22&gt;5,"No",IF(G22&lt;=0,"No","Yes")))</f>
        <v>No</v>
      </c>
      <c r="I22" s="10" t="s">
        <v>1743</v>
      </c>
      <c r="J22" s="10" t="s">
        <v>1743</v>
      </c>
      <c r="K22" s="9" t="str">
        <f t="shared" si="0"/>
        <v>N/A</v>
      </c>
    </row>
    <row r="23" spans="1:11" x14ac:dyDescent="0.2">
      <c r="A23" s="102" t="s">
        <v>318</v>
      </c>
      <c r="B23" s="34" t="s">
        <v>227</v>
      </c>
      <c r="C23" s="8">
        <v>100</v>
      </c>
      <c r="D23" s="9" t="str">
        <f>IF($B23="N/A","N/A",IF(C23&gt;100,"No",IF(C23&lt;98,"No","Yes")))</f>
        <v>Yes</v>
      </c>
      <c r="E23" s="8">
        <v>100</v>
      </c>
      <c r="F23" s="9" t="str">
        <f>IF($B23="N/A","N/A",IF(E23&gt;100,"No",IF(E23&lt;98,"No","Yes")))</f>
        <v>Yes</v>
      </c>
      <c r="G23" s="8">
        <v>100</v>
      </c>
      <c r="H23" s="9" t="str">
        <f>IF($B23="N/A","N/A",IF(G23&gt;100,"No",IF(G23&lt;98,"No","Yes")))</f>
        <v>Yes</v>
      </c>
      <c r="I23" s="10">
        <v>0</v>
      </c>
      <c r="J23" s="10">
        <v>0</v>
      </c>
      <c r="K23" s="9" t="str">
        <f t="shared" si="0"/>
        <v>Yes</v>
      </c>
    </row>
    <row r="24" spans="1:11" x14ac:dyDescent="0.2">
      <c r="A24" s="102" t="s">
        <v>825</v>
      </c>
      <c r="B24" s="34" t="s">
        <v>229</v>
      </c>
      <c r="C24" s="8">
        <v>4.5079202112000001</v>
      </c>
      <c r="D24" s="9" t="str">
        <f>IF($B24="N/A","N/A",IF(C24&gt;=2,"Yes","No"))</f>
        <v>Yes</v>
      </c>
      <c r="E24" s="8">
        <v>4.6865208877000004</v>
      </c>
      <c r="F24" s="9" t="str">
        <f>IF($B24="N/A","N/A",IF(E24&gt;=2,"Yes","No"))</f>
        <v>Yes</v>
      </c>
      <c r="G24" s="8">
        <v>4.9676002197000004</v>
      </c>
      <c r="H24" s="9" t="str">
        <f>IF($B24="N/A","N/A",IF(G24&gt;=2,"Yes","No"))</f>
        <v>Yes</v>
      </c>
      <c r="I24" s="10">
        <v>3.9620000000000002</v>
      </c>
      <c r="J24" s="10">
        <v>5.9980000000000002</v>
      </c>
      <c r="K24" s="9" t="str">
        <f t="shared" si="0"/>
        <v>Yes</v>
      </c>
    </row>
    <row r="25" spans="1:11" x14ac:dyDescent="0.2">
      <c r="A25" s="102" t="s">
        <v>826</v>
      </c>
      <c r="B25" s="34" t="s">
        <v>230</v>
      </c>
      <c r="C25" s="8">
        <v>5.5441478439000003</v>
      </c>
      <c r="D25" s="9" t="str">
        <f>IF($B25="N/A","N/A",IF(C25&gt;30,"No",IF(C25&lt;5,"No","Yes")))</f>
        <v>Yes</v>
      </c>
      <c r="E25" s="8">
        <v>5.9073107050000004</v>
      </c>
      <c r="F25" s="9" t="str">
        <f>IF($B25="N/A","N/A",IF(E25&gt;30,"No",IF(E25&lt;5,"No","Yes")))</f>
        <v>Yes</v>
      </c>
      <c r="G25" s="8">
        <v>5.3450485080999997</v>
      </c>
      <c r="H25" s="9" t="str">
        <f>IF($B25="N/A","N/A",IF(G25&gt;30,"No",IF(G25&lt;5,"No","Yes")))</f>
        <v>Yes</v>
      </c>
      <c r="I25" s="10">
        <v>6.55</v>
      </c>
      <c r="J25" s="10">
        <v>-9.52</v>
      </c>
      <c r="K25" s="9" t="str">
        <f t="shared" si="0"/>
        <v>Yes</v>
      </c>
    </row>
    <row r="26" spans="1:11" x14ac:dyDescent="0.2">
      <c r="A26" s="102" t="s">
        <v>827</v>
      </c>
      <c r="B26" s="34" t="s">
        <v>231</v>
      </c>
      <c r="C26" s="8">
        <v>16.104429451000001</v>
      </c>
      <c r="D26" s="9" t="str">
        <f>IF($B26="N/A","N/A",IF(C26&gt;75,"No",IF(C26&lt;15,"No","Yes")))</f>
        <v>Yes</v>
      </c>
      <c r="E26" s="8">
        <v>16.171671018000001</v>
      </c>
      <c r="F26" s="9" t="str">
        <f>IF($B26="N/A","N/A",IF(E26&gt;75,"No",IF(E26&lt;15,"No","Yes")))</f>
        <v>Yes</v>
      </c>
      <c r="G26" s="8">
        <v>17.04191836</v>
      </c>
      <c r="H26" s="9" t="str">
        <f>IF($B26="N/A","N/A",IF(G26&gt;75,"No",IF(G26&lt;15,"No","Yes")))</f>
        <v>Yes</v>
      </c>
      <c r="I26" s="10">
        <v>0.41749999999999998</v>
      </c>
      <c r="J26" s="10">
        <v>5.3810000000000002</v>
      </c>
      <c r="K26" s="9" t="str">
        <f t="shared" si="0"/>
        <v>Yes</v>
      </c>
    </row>
    <row r="27" spans="1:11" x14ac:dyDescent="0.2">
      <c r="A27" s="102" t="s">
        <v>828</v>
      </c>
      <c r="B27" s="34" t="s">
        <v>232</v>
      </c>
      <c r="C27" s="8">
        <v>78.351422705000004</v>
      </c>
      <c r="D27" s="9" t="str">
        <f>IF($B27="N/A","N/A",IF(C27&gt;70,"No",IF(C27&lt;25,"No","Yes")))</f>
        <v>No</v>
      </c>
      <c r="E27" s="8">
        <v>77.921018277000002</v>
      </c>
      <c r="F27" s="9" t="str">
        <f>IF($B27="N/A","N/A",IF(E27&gt;70,"No",IF(E27&lt;25,"No","Yes")))</f>
        <v>No</v>
      </c>
      <c r="G27" s="8">
        <v>77.613033131999998</v>
      </c>
      <c r="H27" s="9" t="str">
        <f>IF($B27="N/A","N/A",IF(G27&gt;70,"No",IF(G27&lt;25,"No","Yes")))</f>
        <v>No</v>
      </c>
      <c r="I27" s="10">
        <v>-0.54900000000000004</v>
      </c>
      <c r="J27" s="10">
        <v>-0.39500000000000002</v>
      </c>
      <c r="K27" s="9" t="str">
        <f t="shared" si="0"/>
        <v>Yes</v>
      </c>
    </row>
    <row r="28" spans="1:11" x14ac:dyDescent="0.2">
      <c r="A28" s="102" t="s">
        <v>322</v>
      </c>
      <c r="B28" s="34" t="s">
        <v>233</v>
      </c>
      <c r="C28" s="8">
        <v>59.900264006999997</v>
      </c>
      <c r="D28" s="9" t="str">
        <f>IF($B28="N/A","N/A",IF(C28&gt;70,"No",IF(C28&lt;35,"No","Yes")))</f>
        <v>Yes</v>
      </c>
      <c r="E28" s="8">
        <v>74.657310705</v>
      </c>
      <c r="F28" s="9" t="str">
        <f>IF($B28="N/A","N/A",IF(E28&gt;70,"No",IF(E28&lt;35,"No","Yes")))</f>
        <v>No</v>
      </c>
      <c r="G28" s="8">
        <v>70.309353834999996</v>
      </c>
      <c r="H28" s="9" t="str">
        <f>IF($B28="N/A","N/A",IF(G28&gt;70,"No",IF(G28&lt;35,"No","Yes")))</f>
        <v>No</v>
      </c>
      <c r="I28" s="10">
        <v>24.64</v>
      </c>
      <c r="J28" s="10">
        <v>-5.82</v>
      </c>
      <c r="K28" s="9" t="str">
        <f t="shared" si="0"/>
        <v>Yes</v>
      </c>
    </row>
    <row r="29" spans="1:11" x14ac:dyDescent="0.2">
      <c r="A29" s="102" t="s">
        <v>829</v>
      </c>
      <c r="B29" s="34" t="s">
        <v>224</v>
      </c>
      <c r="C29" s="8">
        <v>2.2416748285999999</v>
      </c>
      <c r="D29" s="9" t="str">
        <f>IF($B29="N/A","N/A",IF(C29&gt;1,"Yes","No"))</f>
        <v>Yes</v>
      </c>
      <c r="E29" s="8">
        <v>2.1545355191</v>
      </c>
      <c r="F29" s="9" t="str">
        <f>IF($B29="N/A","N/A",IF(E29&gt;1,"Yes","No"))</f>
        <v>Yes</v>
      </c>
      <c r="G29" s="8">
        <v>2.1215829210999999</v>
      </c>
      <c r="H29" s="9" t="str">
        <f>IF($B29="N/A","N/A",IF(G29&gt;1,"Yes","No"))</f>
        <v>Yes</v>
      </c>
      <c r="I29" s="10">
        <v>-3.89</v>
      </c>
      <c r="J29" s="10">
        <v>-1.53</v>
      </c>
      <c r="K29" s="9" t="str">
        <f t="shared" si="0"/>
        <v>Yes</v>
      </c>
    </row>
    <row r="30" spans="1:11" x14ac:dyDescent="0.2">
      <c r="A30" s="102" t="s">
        <v>323</v>
      </c>
      <c r="B30" s="34" t="s">
        <v>217</v>
      </c>
      <c r="C30" s="8">
        <v>0</v>
      </c>
      <c r="D30" s="9" t="str">
        <f>IF($B30="N/A","N/A",IF(C30&gt;15,"No",IF(C30&lt;-15,"No","Yes")))</f>
        <v>N/A</v>
      </c>
      <c r="E30" s="8">
        <v>0</v>
      </c>
      <c r="F30" s="9" t="str">
        <f>IF($B30="N/A","N/A",IF(E30&gt;15,"No",IF(E30&lt;-15,"No","Yes")))</f>
        <v>N/A</v>
      </c>
      <c r="G30" s="8">
        <v>0</v>
      </c>
      <c r="H30" s="9" t="str">
        <f>IF($B30="N/A","N/A",IF(G30&gt;15,"No",IF(G30&lt;-15,"No","Yes")))</f>
        <v>N/A</v>
      </c>
      <c r="I30" s="10" t="s">
        <v>1743</v>
      </c>
      <c r="J30" s="10" t="s">
        <v>1743</v>
      </c>
      <c r="K30" s="9" t="str">
        <f t="shared" si="0"/>
        <v>N/A</v>
      </c>
    </row>
    <row r="31" spans="1:11" x14ac:dyDescent="0.2">
      <c r="A31" s="102" t="s">
        <v>830</v>
      </c>
      <c r="B31" s="34" t="s">
        <v>217</v>
      </c>
      <c r="C31" s="8">
        <v>100</v>
      </c>
      <c r="D31" s="9" t="str">
        <f>IF($B31="N/A","N/A",IF(C31&gt;15,"No",IF(C31&lt;-15,"No","Yes")))</f>
        <v>N/A</v>
      </c>
      <c r="E31" s="8">
        <v>100</v>
      </c>
      <c r="F31" s="9" t="str">
        <f>IF($B31="N/A","N/A",IF(E31&gt;15,"No",IF(E31&lt;-15,"No","Yes")))</f>
        <v>N/A</v>
      </c>
      <c r="G31" s="8">
        <v>100</v>
      </c>
      <c r="H31" s="9" t="str">
        <f>IF($B31="N/A","N/A",IF(G31&gt;15,"No",IF(G31&lt;-15,"No","Yes")))</f>
        <v>N/A</v>
      </c>
      <c r="I31" s="10">
        <v>0</v>
      </c>
      <c r="J31" s="10">
        <v>0</v>
      </c>
      <c r="K31" s="9" t="str">
        <f t="shared" si="0"/>
        <v>Yes</v>
      </c>
    </row>
    <row r="32" spans="1:11" x14ac:dyDescent="0.2">
      <c r="A32" s="102" t="s">
        <v>324</v>
      </c>
      <c r="B32" s="34" t="s">
        <v>217</v>
      </c>
      <c r="C32" s="8" t="s">
        <v>1743</v>
      </c>
      <c r="D32" s="9" t="str">
        <f>IF($B32="N/A","N/A",IF(C32&gt;15,"No",IF(C32&lt;-15,"No","Yes")))</f>
        <v>N/A</v>
      </c>
      <c r="E32" s="8" t="s">
        <v>1743</v>
      </c>
      <c r="F32" s="9" t="str">
        <f>IF($B32="N/A","N/A",IF(E32&gt;15,"No",IF(E32&lt;-15,"No","Yes")))</f>
        <v>N/A</v>
      </c>
      <c r="G32" s="8" t="s">
        <v>1743</v>
      </c>
      <c r="H32" s="9" t="str">
        <f>IF($B32="N/A","N/A",IF(G32&gt;15,"No",IF(G32&lt;-15,"No","Yes")))</f>
        <v>N/A</v>
      </c>
      <c r="I32" s="10" t="s">
        <v>1743</v>
      </c>
      <c r="J32" s="10" t="s">
        <v>1743</v>
      </c>
      <c r="K32" s="9" t="str">
        <f t="shared" si="0"/>
        <v>N/A</v>
      </c>
    </row>
    <row r="33" spans="1:11" x14ac:dyDescent="0.2">
      <c r="A33" s="102" t="s">
        <v>325</v>
      </c>
      <c r="B33" s="34" t="s">
        <v>217</v>
      </c>
      <c r="C33" s="8">
        <v>99.975514201999999</v>
      </c>
      <c r="D33" s="9" t="str">
        <f>IF($B33="N/A","N/A",IF(C33&gt;15,"No",IF(C33&lt;-15,"No","Yes")))</f>
        <v>N/A</v>
      </c>
      <c r="E33" s="8">
        <v>100</v>
      </c>
      <c r="F33" s="9" t="str">
        <f>IF($B33="N/A","N/A",IF(E33&gt;15,"No",IF(E33&lt;-15,"No","Yes")))</f>
        <v>N/A</v>
      </c>
      <c r="G33" s="8">
        <v>100</v>
      </c>
      <c r="H33" s="9" t="str">
        <f>IF($B33="N/A","N/A",IF(G33&gt;15,"No",IF(G33&lt;-15,"No","Yes")))</f>
        <v>N/A</v>
      </c>
      <c r="I33" s="10">
        <v>2.4500000000000001E-2</v>
      </c>
      <c r="J33" s="10">
        <v>0</v>
      </c>
      <c r="K33" s="9" t="str">
        <f t="shared" si="0"/>
        <v>Yes</v>
      </c>
    </row>
    <row r="34" spans="1:11" x14ac:dyDescent="0.2">
      <c r="A34" s="102" t="s">
        <v>326</v>
      </c>
      <c r="B34" s="34" t="s">
        <v>234</v>
      </c>
      <c r="C34" s="8">
        <v>0</v>
      </c>
      <c r="D34" s="9" t="str">
        <f>IF($B34="N/A","N/A",IF(C34&gt;=90,"Yes","No"))</f>
        <v>No</v>
      </c>
      <c r="E34" s="8">
        <v>0</v>
      </c>
      <c r="F34" s="9" t="str">
        <f>IF($B34="N/A","N/A",IF(E34&gt;=90,"Yes","No"))</f>
        <v>No</v>
      </c>
      <c r="G34" s="8">
        <v>0</v>
      </c>
      <c r="H34" s="9" t="str">
        <f>IF($B34="N/A","N/A",IF(G34&gt;=90,"Yes","No"))</f>
        <v>No</v>
      </c>
      <c r="I34" s="10" t="s">
        <v>1743</v>
      </c>
      <c r="J34" s="10" t="s">
        <v>1743</v>
      </c>
      <c r="K34" s="9" t="str">
        <f t="shared" si="0"/>
        <v>N/A</v>
      </c>
    </row>
    <row r="35" spans="1:11" x14ac:dyDescent="0.2">
      <c r="A35" s="102" t="s">
        <v>327</v>
      </c>
      <c r="B35" s="34" t="s">
        <v>217</v>
      </c>
      <c r="C35" s="8">
        <v>26.547374597000001</v>
      </c>
      <c r="D35" s="9" t="str">
        <f>IF($B35="N/A","N/A",IF(C35&gt;15,"No",IF(C35&lt;-15,"No","Yes")))</f>
        <v>N/A</v>
      </c>
      <c r="E35" s="8">
        <v>25.424281984</v>
      </c>
      <c r="F35" s="9" t="str">
        <f>IF($B35="N/A","N/A",IF(E35&gt;15,"No",IF(E35&lt;-15,"No","Yes")))</f>
        <v>N/A</v>
      </c>
      <c r="G35" s="8">
        <v>23.174080176</v>
      </c>
      <c r="H35" s="9" t="str">
        <f>IF($B35="N/A","N/A",IF(G35&gt;15,"No",IF(G35&lt;-15,"No","Yes")))</f>
        <v>N/A</v>
      </c>
      <c r="I35" s="10">
        <v>-4.2300000000000004</v>
      </c>
      <c r="J35" s="10">
        <v>-8.85</v>
      </c>
      <c r="K35" s="9" t="str">
        <f t="shared" si="0"/>
        <v>Yes</v>
      </c>
    </row>
    <row r="36" spans="1:11" ht="25.5" x14ac:dyDescent="0.2">
      <c r="A36" s="102" t="s">
        <v>368</v>
      </c>
      <c r="B36" s="34" t="s">
        <v>217</v>
      </c>
      <c r="C36" s="8">
        <v>29.554121443</v>
      </c>
      <c r="D36" s="9" t="str">
        <f>IF($B36="N/A","N/A",IF(C36&gt;15,"No",IF(C36&lt;-15,"No","Yes")))</f>
        <v>N/A</v>
      </c>
      <c r="E36" s="8">
        <v>29.879242820000002</v>
      </c>
      <c r="F36" s="9" t="str">
        <f>IF($B36="N/A","N/A",IF(E36&gt;15,"No",IF(E36&lt;-15,"No","Yes")))</f>
        <v>N/A</v>
      </c>
      <c r="G36" s="8">
        <v>28.427603881</v>
      </c>
      <c r="H36" s="9" t="str">
        <f>IF($B36="N/A","N/A",IF(G36&gt;15,"No",IF(G36&lt;-15,"No","Yes")))</f>
        <v>N/A</v>
      </c>
      <c r="I36" s="10">
        <v>1.1000000000000001</v>
      </c>
      <c r="J36" s="10">
        <v>-4.8600000000000003</v>
      </c>
      <c r="K36" s="9" t="str">
        <f t="shared" si="0"/>
        <v>Yes</v>
      </c>
    </row>
    <row r="37" spans="1:11" x14ac:dyDescent="0.2">
      <c r="A37" s="102" t="s">
        <v>373</v>
      </c>
      <c r="B37" s="34" t="s">
        <v>235</v>
      </c>
      <c r="C37" s="8">
        <v>71.883250219999994</v>
      </c>
      <c r="D37" s="9" t="str">
        <f>IF($B37="N/A","N/A",IF(C37&gt;90,"No",IF(C37&lt;75,"No","Yes")))</f>
        <v>No</v>
      </c>
      <c r="E37" s="8">
        <v>69.125326371</v>
      </c>
      <c r="F37" s="9" t="str">
        <f>IF($B37="N/A","N/A",IF(E37&gt;90,"No",IF(E37&lt;75,"No","Yes")))</f>
        <v>No</v>
      </c>
      <c r="G37" s="8">
        <v>67.325645249999994</v>
      </c>
      <c r="H37" s="9" t="str">
        <f>IF($B37="N/A","N/A",IF(G37&gt;90,"No",IF(G37&lt;75,"No","Yes")))</f>
        <v>No</v>
      </c>
      <c r="I37" s="10">
        <v>-3.84</v>
      </c>
      <c r="J37" s="10">
        <v>-2.6</v>
      </c>
      <c r="K37" s="9" t="str">
        <f>IF(J37="Div by 0", "N/A", IF(J37="N/A","N/A", IF(J37&gt;30, "No", IF(J37&lt;-30, "No", "Yes"))))</f>
        <v>Yes</v>
      </c>
    </row>
    <row r="38" spans="1:11" x14ac:dyDescent="0.2">
      <c r="A38" s="102" t="s">
        <v>374</v>
      </c>
      <c r="B38" s="34" t="s">
        <v>236</v>
      </c>
      <c r="C38" s="8">
        <v>11.997653271000001</v>
      </c>
      <c r="D38" s="9" t="str">
        <f>IF($B38="N/A","N/A",IF(C38&gt;10,"No",IF(C38&lt;1,"No","Yes")))</f>
        <v>No</v>
      </c>
      <c r="E38" s="8">
        <v>11.961488251</v>
      </c>
      <c r="F38" s="9" t="str">
        <f>IF($B38="N/A","N/A",IF(E38&gt;10,"No",IF(E38&lt;1,"No","Yes")))</f>
        <v>No</v>
      </c>
      <c r="G38" s="8">
        <v>10.598572213000001</v>
      </c>
      <c r="H38" s="9" t="str">
        <f>IF($B38="N/A","N/A",IF(G38&gt;10,"No",IF(G38&lt;1,"No","Yes")))</f>
        <v>No</v>
      </c>
      <c r="I38" s="10">
        <v>-0.30099999999999999</v>
      </c>
      <c r="J38" s="10">
        <v>-11.4</v>
      </c>
      <c r="K38" s="9" t="str">
        <f>IF(J38="Div by 0", "N/A", IF(J38="N/A","N/A", IF(J38&gt;30, "No", IF(J38&lt;-30, "No", "Yes"))))</f>
        <v>Yes</v>
      </c>
    </row>
    <row r="39" spans="1:11" x14ac:dyDescent="0.2">
      <c r="A39" s="102" t="s">
        <v>375</v>
      </c>
      <c r="B39" s="34" t="s">
        <v>237</v>
      </c>
      <c r="C39" s="8">
        <v>4.4001173400000003E-2</v>
      </c>
      <c r="D39" s="9" t="str">
        <f>IF($B39="N/A","N/A",IF(C39&gt;2,"No",IF(C39&lt;=0,"No","Yes")))</f>
        <v>Yes</v>
      </c>
      <c r="E39" s="8">
        <v>6.5274151399999994E-2</v>
      </c>
      <c r="F39" s="9" t="str">
        <f>IF($B39="N/A","N/A",IF(E39&gt;2,"No",IF(E39&lt;=0,"No","Yes")))</f>
        <v>Yes</v>
      </c>
      <c r="G39" s="8">
        <v>0.12813472449999999</v>
      </c>
      <c r="H39" s="9" t="str">
        <f>IF($B39="N/A","N/A",IF(G39&gt;2,"No",IF(G39&lt;=0,"No","Yes")))</f>
        <v>Yes</v>
      </c>
      <c r="I39" s="10">
        <v>48.35</v>
      </c>
      <c r="J39" s="10">
        <v>96.3</v>
      </c>
      <c r="K39" s="9" t="str">
        <f>IF(J39="Div by 0", "N/A", IF(J39="N/A","N/A", IF(J39&gt;30, "No", IF(J39&lt;-30, "No", "Yes"))))</f>
        <v>No</v>
      </c>
    </row>
    <row r="40" spans="1:11" x14ac:dyDescent="0.2">
      <c r="A40" s="102" t="s">
        <v>376</v>
      </c>
      <c r="B40" s="34" t="s">
        <v>238</v>
      </c>
      <c r="C40" s="8">
        <v>1.936051628</v>
      </c>
      <c r="D40" s="9" t="str">
        <f>IF($B40="N/A","N/A",IF(C40&gt;3,"No",IF(C40&lt;=0,"No","Yes")))</f>
        <v>Yes</v>
      </c>
      <c r="E40" s="8">
        <v>2.0071801567000001</v>
      </c>
      <c r="F40" s="9" t="str">
        <f>IF($B40="N/A","N/A",IF(E40&gt;3,"No",IF(E40&lt;=0,"No","Yes")))</f>
        <v>Yes</v>
      </c>
      <c r="G40" s="8">
        <v>2.3247300017999999</v>
      </c>
      <c r="H40" s="9" t="str">
        <f>IF($B40="N/A","N/A",IF(G40&gt;3,"No",IF(G40&lt;=0,"No","Yes")))</f>
        <v>Yes</v>
      </c>
      <c r="I40" s="10">
        <v>3.6739999999999999</v>
      </c>
      <c r="J40" s="10">
        <v>15.82</v>
      </c>
      <c r="K40" s="9" t="str">
        <f>IF(J40="Div by 0", "N/A", IF(J40="N/A","N/A", IF(J40&gt;30, "No", IF(J40&lt;-30, "No", "Yes"))))</f>
        <v>Yes</v>
      </c>
    </row>
    <row r="41" spans="1:11" s="115" customFormat="1" x14ac:dyDescent="0.2">
      <c r="A41" s="170" t="s">
        <v>1649</v>
      </c>
      <c r="B41" s="171"/>
      <c r="C41" s="171"/>
      <c r="D41" s="171"/>
      <c r="E41" s="171"/>
      <c r="F41" s="171"/>
      <c r="G41" s="171"/>
      <c r="H41" s="171"/>
      <c r="I41" s="171"/>
      <c r="J41" s="171"/>
      <c r="K41" s="172"/>
    </row>
    <row r="42" spans="1:11" ht="16.5" customHeight="1" x14ac:dyDescent="0.2">
      <c r="A42" s="167" t="s">
        <v>1647</v>
      </c>
      <c r="B42" s="168"/>
      <c r="C42" s="168"/>
      <c r="D42" s="168"/>
      <c r="E42" s="168"/>
      <c r="F42" s="168"/>
      <c r="G42" s="168"/>
      <c r="H42" s="168"/>
      <c r="I42" s="168"/>
      <c r="J42" s="168"/>
      <c r="K42" s="169"/>
    </row>
  </sheetData>
  <mergeCells count="5">
    <mergeCell ref="A1:K1"/>
    <mergeCell ref="A2:K2"/>
    <mergeCell ref="A4:K4"/>
    <mergeCell ref="A42:K42"/>
    <mergeCell ref="A41:K41"/>
  </mergeCells>
  <phoneticPr fontId="0" type="noConversion"/>
  <printOptions headings="1"/>
  <pageMargins left="0.75" right="0.75" top="1" bottom="0.75" header="0.5" footer="0.5"/>
  <pageSetup scale="63" fitToHeight="3" orientation="landscape" useFirstPageNumber="1" r:id="rId1"/>
  <headerFooter alignWithMargins="0">
    <oddFooter>&amp;R&amp;A Page &amp;P</oddFooter>
  </headerFooter>
  <rowBreaks count="1" manualBreakCount="1">
    <brk id="34" max="16383" man="1"/>
  </rowBreaks>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2"/>
  <sheetViews>
    <sheetView showGridLines="0" zoomScaleNormal="10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1591</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2" t="s">
        <v>305</v>
      </c>
      <c r="B6" s="34" t="s">
        <v>217</v>
      </c>
      <c r="C6" s="35">
        <v>4128</v>
      </c>
      <c r="D6" s="9" t="str">
        <f>IF($B6="N/A","N/A",IF(C6&gt;15,"No",IF(C6&lt;-15,"No","Yes")))</f>
        <v>N/A</v>
      </c>
      <c r="E6" s="35">
        <v>4274</v>
      </c>
      <c r="F6" s="9" t="str">
        <f>IF($B6="N/A","N/A",IF(E6&gt;15,"No",IF(E6&lt;-15,"No","Yes")))</f>
        <v>N/A</v>
      </c>
      <c r="G6" s="35">
        <v>4895</v>
      </c>
      <c r="H6" s="9" t="str">
        <f>IF($B6="N/A","N/A",IF(G6&gt;15,"No",IF(G6&lt;-15,"No","Yes")))</f>
        <v>N/A</v>
      </c>
      <c r="I6" s="10">
        <v>3.5369999999999999</v>
      </c>
      <c r="J6" s="10">
        <v>14.53</v>
      </c>
      <c r="K6" s="9" t="str">
        <f t="shared" ref="K6:K31" si="0">IF(J6="Div by 0", "N/A", IF(J6="N/A","N/A", IF(J6&gt;30, "No", IF(J6&lt;-30, "No", "Yes"))))</f>
        <v>Yes</v>
      </c>
    </row>
    <row r="7" spans="1:11" x14ac:dyDescent="0.2">
      <c r="A7" s="102" t="s">
        <v>311</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102" t="s">
        <v>312</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102" t="s">
        <v>818</v>
      </c>
      <c r="B9" s="34" t="s">
        <v>217</v>
      </c>
      <c r="C9" s="88">
        <v>1191.8408429999999</v>
      </c>
      <c r="D9" s="9" t="str">
        <f>IF($B9="N/A","N/A",IF(C9&gt;15,"No",IF(C9&lt;-15,"No","Yes")))</f>
        <v>N/A</v>
      </c>
      <c r="E9" s="88">
        <v>1232.2898924000001</v>
      </c>
      <c r="F9" s="9" t="str">
        <f>IF($B9="N/A","N/A",IF(E9&gt;15,"No",IF(E9&lt;-15,"No","Yes")))</f>
        <v>N/A</v>
      </c>
      <c r="G9" s="88">
        <v>1174.0269662999999</v>
      </c>
      <c r="H9" s="9" t="str">
        <f>IF($B9="N/A","N/A",IF(G9&gt;15,"No",IF(G9&lt;-15,"No","Yes")))</f>
        <v>N/A</v>
      </c>
      <c r="I9" s="10">
        <v>3.3940000000000001</v>
      </c>
      <c r="J9" s="10">
        <v>-4.7300000000000004</v>
      </c>
      <c r="K9" s="9" t="str">
        <f t="shared" si="0"/>
        <v>Yes</v>
      </c>
    </row>
    <row r="10" spans="1:11" x14ac:dyDescent="0.2">
      <c r="A10" s="102" t="s">
        <v>313</v>
      </c>
      <c r="B10" s="34" t="s">
        <v>217</v>
      </c>
      <c r="C10" s="8">
        <v>0.87209302330000005</v>
      </c>
      <c r="D10" s="9" t="str">
        <f>IF($B10="N/A","N/A",IF(C10&gt;15,"No",IF(C10&lt;-15,"No","Yes")))</f>
        <v>N/A</v>
      </c>
      <c r="E10" s="8">
        <v>1.0762751521</v>
      </c>
      <c r="F10" s="9" t="str">
        <f>IF($B10="N/A","N/A",IF(E10&gt;15,"No",IF(E10&lt;-15,"No","Yes")))</f>
        <v>N/A</v>
      </c>
      <c r="G10" s="8">
        <v>0.61287027579999998</v>
      </c>
      <c r="H10" s="9" t="str">
        <f>IF($B10="N/A","N/A",IF(G10&gt;15,"No",IF(G10&lt;-15,"No","Yes")))</f>
        <v>N/A</v>
      </c>
      <c r="I10" s="10">
        <v>23.41</v>
      </c>
      <c r="J10" s="10">
        <v>-43.1</v>
      </c>
      <c r="K10" s="9" t="str">
        <f t="shared" si="0"/>
        <v>No</v>
      </c>
    </row>
    <row r="11" spans="1:11" x14ac:dyDescent="0.2">
      <c r="A11" s="102" t="s">
        <v>820</v>
      </c>
      <c r="B11" s="34" t="s">
        <v>217</v>
      </c>
      <c r="C11" s="88">
        <v>1028.5</v>
      </c>
      <c r="D11" s="9" t="str">
        <f>IF($B11="N/A","N/A",IF(C11&gt;15,"No",IF(C11&lt;-15,"No","Yes")))</f>
        <v>N/A</v>
      </c>
      <c r="E11" s="88">
        <v>2039.4130435</v>
      </c>
      <c r="F11" s="9" t="str">
        <f>IF($B11="N/A","N/A",IF(E11&gt;15,"No",IF(E11&lt;-15,"No","Yes")))</f>
        <v>N/A</v>
      </c>
      <c r="G11" s="88">
        <v>940.96666667</v>
      </c>
      <c r="H11" s="9" t="str">
        <f>IF($B11="N/A","N/A",IF(G11&gt;15,"No",IF(G11&lt;-15,"No","Yes")))</f>
        <v>N/A</v>
      </c>
      <c r="I11" s="10">
        <v>98.29</v>
      </c>
      <c r="J11" s="10">
        <v>-53.9</v>
      </c>
      <c r="K11" s="9" t="str">
        <f t="shared" si="0"/>
        <v>No</v>
      </c>
    </row>
    <row r="12" spans="1:11" x14ac:dyDescent="0.2">
      <c r="A12" s="102" t="s">
        <v>314</v>
      </c>
      <c r="B12" s="34" t="s">
        <v>218</v>
      </c>
      <c r="C12" s="8">
        <v>99.733527132000006</v>
      </c>
      <c r="D12" s="9" t="str">
        <f>IF($B12="N/A","N/A",IF(C12&gt;100,"No",IF(C12&lt;95,"No","Yes")))</f>
        <v>Yes</v>
      </c>
      <c r="E12" s="8">
        <v>99.695835282999994</v>
      </c>
      <c r="F12" s="9" t="str">
        <f>IF($B12="N/A","N/A",IF(E12&gt;100,"No",IF(E12&lt;95,"No","Yes")))</f>
        <v>Yes</v>
      </c>
      <c r="G12" s="8">
        <v>99.182839631999997</v>
      </c>
      <c r="H12" s="9" t="str">
        <f>IF($B12="N/A","N/A",IF(G12&gt;100,"No",IF(G12&lt;95,"No","Yes")))</f>
        <v>Yes</v>
      </c>
      <c r="I12" s="10">
        <v>-3.7999999999999999E-2</v>
      </c>
      <c r="J12" s="10">
        <v>-0.51500000000000001</v>
      </c>
      <c r="K12" s="9" t="str">
        <f t="shared" si="0"/>
        <v>Yes</v>
      </c>
    </row>
    <row r="13" spans="1:11" x14ac:dyDescent="0.2">
      <c r="A13" s="102" t="s">
        <v>821</v>
      </c>
      <c r="B13" s="34" t="s">
        <v>224</v>
      </c>
      <c r="C13" s="8">
        <v>1.3143065339</v>
      </c>
      <c r="D13" s="9" t="str">
        <f>IF($B13="N/A","N/A",IF(C13&gt;1,"Yes","No"))</f>
        <v>Yes</v>
      </c>
      <c r="E13" s="8">
        <v>1.3360713447999999</v>
      </c>
      <c r="F13" s="9" t="str">
        <f>IF($B13="N/A","N/A",IF(E13&gt;1,"Yes","No"))</f>
        <v>Yes</v>
      </c>
      <c r="G13" s="8">
        <v>1.3338825953</v>
      </c>
      <c r="H13" s="9" t="str">
        <f>IF($B13="N/A","N/A",IF(G13&gt;1,"Yes","No"))</f>
        <v>Yes</v>
      </c>
      <c r="I13" s="10">
        <v>1.6559999999999999</v>
      </c>
      <c r="J13" s="10">
        <v>-0.16400000000000001</v>
      </c>
      <c r="K13" s="9" t="str">
        <f t="shared" si="0"/>
        <v>Yes</v>
      </c>
    </row>
    <row r="14" spans="1:11" x14ac:dyDescent="0.2">
      <c r="A14" s="102" t="s">
        <v>315</v>
      </c>
      <c r="B14" s="34" t="s">
        <v>218</v>
      </c>
      <c r="C14" s="8">
        <v>99.975775193999993</v>
      </c>
      <c r="D14" s="9" t="str">
        <f>IF($B14="N/A","N/A",IF(C14&gt;100,"No",IF(C14&lt;95,"No","Yes")))</f>
        <v>Yes</v>
      </c>
      <c r="E14" s="8">
        <v>100</v>
      </c>
      <c r="F14" s="9" t="str">
        <f>IF($B14="N/A","N/A",IF(E14&gt;100,"No",IF(E14&lt;95,"No","Yes")))</f>
        <v>Yes</v>
      </c>
      <c r="G14" s="8">
        <v>100</v>
      </c>
      <c r="H14" s="9" t="str">
        <f>IF($B14="N/A","N/A",IF(G14&gt;100,"No",IF(G14&lt;95,"No","Yes")))</f>
        <v>Yes</v>
      </c>
      <c r="I14" s="10">
        <v>2.4199999999999999E-2</v>
      </c>
      <c r="J14" s="10">
        <v>0</v>
      </c>
      <c r="K14" s="9" t="str">
        <f t="shared" si="0"/>
        <v>Yes</v>
      </c>
    </row>
    <row r="15" spans="1:11" x14ac:dyDescent="0.2">
      <c r="A15" s="102" t="s">
        <v>822</v>
      </c>
      <c r="B15" s="34" t="s">
        <v>225</v>
      </c>
      <c r="C15" s="8">
        <v>13.997576931999999</v>
      </c>
      <c r="D15" s="9" t="str">
        <f>IF($B15="N/A","N/A",IF(C15&gt;3,"Yes","No"))</f>
        <v>Yes</v>
      </c>
      <c r="E15" s="8">
        <v>13.775854001000001</v>
      </c>
      <c r="F15" s="9" t="str">
        <f>IF($B15="N/A","N/A",IF(E15&gt;3,"Yes","No"))</f>
        <v>Yes</v>
      </c>
      <c r="G15" s="8">
        <v>13.843105209000001</v>
      </c>
      <c r="H15" s="9" t="str">
        <f>IF($B15="N/A","N/A",IF(G15&gt;3,"Yes","No"))</f>
        <v>Yes</v>
      </c>
      <c r="I15" s="10">
        <v>-1.58</v>
      </c>
      <c r="J15" s="10">
        <v>0.48820000000000002</v>
      </c>
      <c r="K15" s="9" t="str">
        <f t="shared" si="0"/>
        <v>Yes</v>
      </c>
    </row>
    <row r="16" spans="1:11" x14ac:dyDescent="0.2">
      <c r="A16" s="102" t="s">
        <v>823</v>
      </c>
      <c r="B16" s="34" t="s">
        <v>226</v>
      </c>
      <c r="C16" s="8">
        <v>6.7022771317999998</v>
      </c>
      <c r="D16" s="9" t="str">
        <f>IF($B16="N/A","N/A",IF(C16&gt;=8,"No",IF(C16&lt;2,"No","Yes")))</f>
        <v>Yes</v>
      </c>
      <c r="E16" s="8">
        <v>6.3252222741999997</v>
      </c>
      <c r="F16" s="9" t="str">
        <f>IF($B16="N/A","N/A",IF(E16&gt;=8,"No",IF(E16&lt;2,"No","Yes")))</f>
        <v>Yes</v>
      </c>
      <c r="G16" s="8">
        <v>5.9427987742999999</v>
      </c>
      <c r="H16" s="9" t="str">
        <f>IF($B16="N/A","N/A",IF(G16&gt;=8,"No",IF(G16&lt;2,"No","Yes")))</f>
        <v>Yes</v>
      </c>
      <c r="I16" s="10">
        <v>-5.63</v>
      </c>
      <c r="J16" s="10">
        <v>-6.05</v>
      </c>
      <c r="K16" s="9" t="str">
        <f t="shared" si="0"/>
        <v>Yes</v>
      </c>
    </row>
    <row r="17" spans="1:11" x14ac:dyDescent="0.2">
      <c r="A17" s="102" t="s">
        <v>316</v>
      </c>
      <c r="B17" s="34" t="s">
        <v>227</v>
      </c>
      <c r="C17" s="8">
        <v>100</v>
      </c>
      <c r="D17" s="9" t="str">
        <f>IF(OR($B17="N/A",$C17="N/A"),"N/A",IF(C17&gt;100,"No",IF(C17&lt;98,"No","Yes")))</f>
        <v>Yes</v>
      </c>
      <c r="E17" s="8">
        <v>100</v>
      </c>
      <c r="F17" s="9" t="str">
        <f>IF(OR($B17="N/A",$E17="N/A"),"N/A",IF(E17&gt;100,"No",IF(E17&lt;98,"No","Yes")))</f>
        <v>Yes</v>
      </c>
      <c r="G17" s="8">
        <v>100</v>
      </c>
      <c r="H17" s="9" t="str">
        <f>IF($B17="N/A","N/A",IF(G17&gt;100,"No",IF(G17&lt;98,"No","Yes")))</f>
        <v>Yes</v>
      </c>
      <c r="I17" s="10">
        <v>0</v>
      </c>
      <c r="J17" s="10">
        <v>0</v>
      </c>
      <c r="K17" s="9" t="str">
        <f t="shared" si="0"/>
        <v>Yes</v>
      </c>
    </row>
    <row r="18" spans="1:11" x14ac:dyDescent="0.2">
      <c r="A18" s="102" t="s">
        <v>31</v>
      </c>
      <c r="B18" s="34" t="s">
        <v>218</v>
      </c>
      <c r="C18" s="8">
        <v>99.588178295000006</v>
      </c>
      <c r="D18" s="9" t="str">
        <f>IF($B18="N/A","N/A",IF(C18&gt;100,"No",IF(C18&lt;95,"No","Yes")))</f>
        <v>Yes</v>
      </c>
      <c r="E18" s="8">
        <v>99.344875994000006</v>
      </c>
      <c r="F18" s="9" t="str">
        <f>IF($B18="N/A","N/A",IF(E18&gt;100,"No",IF(E18&lt;95,"No","Yes")))</f>
        <v>Yes</v>
      </c>
      <c r="G18" s="8">
        <v>99.856996936000002</v>
      </c>
      <c r="H18" s="9" t="str">
        <f>IF($B18="N/A","N/A",IF(G18&gt;100,"No",IF(G18&lt;95,"No","Yes")))</f>
        <v>Yes</v>
      </c>
      <c r="I18" s="10">
        <v>-0.24399999999999999</v>
      </c>
      <c r="J18" s="10">
        <v>0.51549999999999996</v>
      </c>
      <c r="K18" s="9" t="str">
        <f t="shared" si="0"/>
        <v>Yes</v>
      </c>
    </row>
    <row r="19" spans="1:11" x14ac:dyDescent="0.2">
      <c r="A19" s="102" t="s">
        <v>317</v>
      </c>
      <c r="B19" s="34" t="s">
        <v>218</v>
      </c>
      <c r="C19" s="8">
        <v>99.975775193999993</v>
      </c>
      <c r="D19" s="9" t="str">
        <f>IF($B19="N/A","N/A",IF(C19&gt;100,"No",IF(C19&lt;95,"No","Yes")))</f>
        <v>Yes</v>
      </c>
      <c r="E19" s="8">
        <v>99.953205428000004</v>
      </c>
      <c r="F19" s="9" t="str">
        <f>IF($B19="N/A","N/A",IF(E19&gt;100,"No",IF(E19&lt;95,"No","Yes")))</f>
        <v>Yes</v>
      </c>
      <c r="G19" s="8">
        <v>100</v>
      </c>
      <c r="H19" s="9" t="str">
        <f>IF($B19="N/A","N/A",IF(G19&gt;100,"No",IF(G19&lt;95,"No","Yes")))</f>
        <v>Yes</v>
      </c>
      <c r="I19" s="10">
        <v>-2.3E-2</v>
      </c>
      <c r="J19" s="10">
        <v>4.6800000000000001E-2</v>
      </c>
      <c r="K19" s="9" t="str">
        <f t="shared" si="0"/>
        <v>Yes</v>
      </c>
    </row>
    <row r="20" spans="1:11" x14ac:dyDescent="0.2">
      <c r="A20" s="102" t="s">
        <v>318</v>
      </c>
      <c r="B20" s="34" t="s">
        <v>227</v>
      </c>
      <c r="C20" s="8">
        <v>100</v>
      </c>
      <c r="D20" s="9" t="str">
        <f>IF($B20="N/A","N/A",IF(C20&gt;100,"No",IF(C20&lt;98,"No","Yes")))</f>
        <v>Yes</v>
      </c>
      <c r="E20" s="8">
        <v>100</v>
      </c>
      <c r="F20" s="9" t="str">
        <f>IF($B20="N/A","N/A",IF(E20&gt;100,"No",IF(E20&lt;98,"No","Yes")))</f>
        <v>Yes</v>
      </c>
      <c r="G20" s="8">
        <v>100</v>
      </c>
      <c r="H20" s="9" t="str">
        <f>IF($B20="N/A","N/A",IF(G20&gt;100,"No",IF(G20&lt;98,"No","Yes")))</f>
        <v>Yes</v>
      </c>
      <c r="I20" s="10">
        <v>0</v>
      </c>
      <c r="J20" s="10">
        <v>0</v>
      </c>
      <c r="K20" s="9" t="str">
        <f t="shared" si="0"/>
        <v>Yes</v>
      </c>
    </row>
    <row r="21" spans="1:11" x14ac:dyDescent="0.2">
      <c r="A21" s="102" t="s">
        <v>825</v>
      </c>
      <c r="B21" s="34" t="s">
        <v>229</v>
      </c>
      <c r="C21" s="8">
        <v>7.8568313953000004</v>
      </c>
      <c r="D21" s="9" t="str">
        <f>IF($B21="N/A","N/A",IF(C21&gt;=2,"Yes","No"))</f>
        <v>Yes</v>
      </c>
      <c r="E21" s="8">
        <v>7.9415067851999996</v>
      </c>
      <c r="F21" s="9" t="str">
        <f>IF($B21="N/A","N/A",IF(E21&gt;=2,"Yes","No"))</f>
        <v>Yes</v>
      </c>
      <c r="G21" s="8">
        <v>7.9280898875999997</v>
      </c>
      <c r="H21" s="9" t="str">
        <f>IF($B21="N/A","N/A",IF(G21&gt;=2,"Yes","No"))</f>
        <v>Yes</v>
      </c>
      <c r="I21" s="10">
        <v>1.0780000000000001</v>
      </c>
      <c r="J21" s="10">
        <v>-0.16900000000000001</v>
      </c>
      <c r="K21" s="9" t="str">
        <f t="shared" si="0"/>
        <v>Yes</v>
      </c>
    </row>
    <row r="22" spans="1:11" x14ac:dyDescent="0.2">
      <c r="A22" s="102" t="s">
        <v>826</v>
      </c>
      <c r="B22" s="34" t="s">
        <v>230</v>
      </c>
      <c r="C22" s="8">
        <v>5.9593023256000004</v>
      </c>
      <c r="D22" s="9" t="str">
        <f>IF($B22="N/A","N/A",IF(C22&gt;30,"No",IF(C22&lt;5,"No","Yes")))</f>
        <v>Yes</v>
      </c>
      <c r="E22" s="8">
        <v>7.0893776321999997</v>
      </c>
      <c r="F22" s="9" t="str">
        <f>IF($B22="N/A","N/A",IF(E22&gt;30,"No",IF(E22&lt;5,"No","Yes")))</f>
        <v>Yes</v>
      </c>
      <c r="G22" s="8">
        <v>6.2717058223000004</v>
      </c>
      <c r="H22" s="9" t="str">
        <f>IF($B22="N/A","N/A",IF(G22&gt;30,"No",IF(G22&lt;5,"No","Yes")))</f>
        <v>Yes</v>
      </c>
      <c r="I22" s="10">
        <v>18.96</v>
      </c>
      <c r="J22" s="10">
        <v>-11.5</v>
      </c>
      <c r="K22" s="9" t="str">
        <f t="shared" si="0"/>
        <v>Yes</v>
      </c>
    </row>
    <row r="23" spans="1:11" x14ac:dyDescent="0.2">
      <c r="A23" s="102" t="s">
        <v>827</v>
      </c>
      <c r="B23" s="34" t="s">
        <v>231</v>
      </c>
      <c r="C23" s="8">
        <v>38.154069767000003</v>
      </c>
      <c r="D23" s="9" t="str">
        <f>IF($B23="N/A","N/A",IF(C23&gt;75,"No",IF(C23&lt;15,"No","Yes")))</f>
        <v>Yes</v>
      </c>
      <c r="E23" s="8">
        <v>38.511932616000003</v>
      </c>
      <c r="F23" s="9" t="str">
        <f>IF($B23="N/A","N/A",IF(E23&gt;75,"No",IF(E23&lt;15,"No","Yes")))</f>
        <v>Yes</v>
      </c>
      <c r="G23" s="8">
        <v>37.058222676</v>
      </c>
      <c r="H23" s="9" t="str">
        <f>IF($B23="N/A","N/A",IF(G23&gt;75,"No",IF(G23&lt;15,"No","Yes")))</f>
        <v>Yes</v>
      </c>
      <c r="I23" s="10">
        <v>0.93789999999999996</v>
      </c>
      <c r="J23" s="10">
        <v>-3.77</v>
      </c>
      <c r="K23" s="9" t="str">
        <f t="shared" si="0"/>
        <v>Yes</v>
      </c>
    </row>
    <row r="24" spans="1:11" x14ac:dyDescent="0.2">
      <c r="A24" s="102" t="s">
        <v>828</v>
      </c>
      <c r="B24" s="34" t="s">
        <v>232</v>
      </c>
      <c r="C24" s="8">
        <v>55.886627906999998</v>
      </c>
      <c r="D24" s="9" t="str">
        <f>IF($B24="N/A","N/A",IF(C24&gt;70,"No",IF(C24&lt;25,"No","Yes")))</f>
        <v>Yes</v>
      </c>
      <c r="E24" s="8">
        <v>54.398689752000003</v>
      </c>
      <c r="F24" s="9" t="str">
        <f>IF($B24="N/A","N/A",IF(E24&gt;70,"No",IF(E24&lt;25,"No","Yes")))</f>
        <v>Yes</v>
      </c>
      <c r="G24" s="8">
        <v>56.670071501999999</v>
      </c>
      <c r="H24" s="9" t="str">
        <f>IF($B24="N/A","N/A",IF(G24&gt;70,"No",IF(G24&lt;25,"No","Yes")))</f>
        <v>Yes</v>
      </c>
      <c r="I24" s="10">
        <v>-2.66</v>
      </c>
      <c r="J24" s="10">
        <v>4.1749999999999998</v>
      </c>
      <c r="K24" s="9" t="str">
        <f t="shared" si="0"/>
        <v>Yes</v>
      </c>
    </row>
    <row r="25" spans="1:11" x14ac:dyDescent="0.2">
      <c r="A25" s="102" t="s">
        <v>322</v>
      </c>
      <c r="B25" s="34" t="s">
        <v>233</v>
      </c>
      <c r="C25" s="8">
        <v>57.146317828999997</v>
      </c>
      <c r="D25" s="9" t="str">
        <f>IF($B25="N/A","N/A",IF(C25&gt;70,"No",IF(C25&lt;35,"No","Yes")))</f>
        <v>Yes</v>
      </c>
      <c r="E25" s="8">
        <v>55.732335049</v>
      </c>
      <c r="F25" s="9" t="str">
        <f>IF($B25="N/A","N/A",IF(E25&gt;70,"No",IF(E25&lt;35,"No","Yes")))</f>
        <v>Yes</v>
      </c>
      <c r="G25" s="8">
        <v>56.281920327000002</v>
      </c>
      <c r="H25" s="9" t="str">
        <f>IF($B25="N/A","N/A",IF(G25&gt;70,"No",IF(G25&lt;35,"No","Yes")))</f>
        <v>Yes</v>
      </c>
      <c r="I25" s="10">
        <v>-2.4700000000000002</v>
      </c>
      <c r="J25" s="10">
        <v>0.98609999999999998</v>
      </c>
      <c r="K25" s="9" t="str">
        <f t="shared" si="0"/>
        <v>Yes</v>
      </c>
    </row>
    <row r="26" spans="1:11" x14ac:dyDescent="0.2">
      <c r="A26" s="102" t="s">
        <v>829</v>
      </c>
      <c r="B26" s="34" t="s">
        <v>224</v>
      </c>
      <c r="C26" s="8">
        <v>2.6053412463000001</v>
      </c>
      <c r="D26" s="9" t="str">
        <f>IF($B26="N/A","N/A",IF(C26&gt;1,"Yes","No"))</f>
        <v>Yes</v>
      </c>
      <c r="E26" s="8">
        <v>2.2031905960999998</v>
      </c>
      <c r="F26" s="9" t="str">
        <f>IF($B26="N/A","N/A",IF(E26&gt;1,"Yes","No"))</f>
        <v>Yes</v>
      </c>
      <c r="G26" s="8">
        <v>2.3622504537000002</v>
      </c>
      <c r="H26" s="9" t="str">
        <f>IF($B26="N/A","N/A",IF(G26&gt;1,"Yes","No"))</f>
        <v>Yes</v>
      </c>
      <c r="I26" s="10">
        <v>-15.4</v>
      </c>
      <c r="J26" s="10">
        <v>7.22</v>
      </c>
      <c r="K26" s="9" t="str">
        <f t="shared" si="0"/>
        <v>Yes</v>
      </c>
    </row>
    <row r="27" spans="1:11" x14ac:dyDescent="0.2">
      <c r="A27" s="102" t="s">
        <v>323</v>
      </c>
      <c r="B27" s="34" t="s">
        <v>217</v>
      </c>
      <c r="C27" s="8">
        <v>0</v>
      </c>
      <c r="D27" s="9" t="str">
        <f>IF($B27="N/A","N/A",IF(C27&gt;15,"No",IF(C27&lt;-15,"No","Yes")))</f>
        <v>N/A</v>
      </c>
      <c r="E27" s="8">
        <v>0</v>
      </c>
      <c r="F27" s="9" t="str">
        <f>IF($B27="N/A","N/A",IF(E27&gt;15,"No",IF(E27&lt;-15,"No","Yes")))</f>
        <v>N/A</v>
      </c>
      <c r="G27" s="8">
        <v>0</v>
      </c>
      <c r="H27" s="9" t="str">
        <f>IF($B27="N/A","N/A",IF(G27&gt;15,"No",IF(G27&lt;-15,"No","Yes")))</f>
        <v>N/A</v>
      </c>
      <c r="I27" s="10" t="s">
        <v>1743</v>
      </c>
      <c r="J27" s="10" t="s">
        <v>1743</v>
      </c>
      <c r="K27" s="9" t="str">
        <f t="shared" si="0"/>
        <v>N/A</v>
      </c>
    </row>
    <row r="28" spans="1:11" x14ac:dyDescent="0.2">
      <c r="A28" s="102" t="s">
        <v>830</v>
      </c>
      <c r="B28" s="34" t="s">
        <v>217</v>
      </c>
      <c r="C28" s="8">
        <v>0.16956337430000001</v>
      </c>
      <c r="D28" s="9" t="str">
        <f>IF($B28="N/A","N/A",IF(C28&gt;15,"No",IF(C28&lt;-15,"No","Yes")))</f>
        <v>N/A</v>
      </c>
      <c r="E28" s="8">
        <v>0.2099076406</v>
      </c>
      <c r="F28" s="9" t="str">
        <f>IF($B28="N/A","N/A",IF(E28&gt;15,"No",IF(E28&lt;-15,"No","Yes")))</f>
        <v>N/A</v>
      </c>
      <c r="G28" s="8">
        <v>3.6297640700000001E-2</v>
      </c>
      <c r="H28" s="9" t="str">
        <f>IF($B28="N/A","N/A",IF(G28&gt;15,"No",IF(G28&lt;-15,"No","Yes")))</f>
        <v>N/A</v>
      </c>
      <c r="I28" s="10">
        <v>23.79</v>
      </c>
      <c r="J28" s="10">
        <v>-82.7</v>
      </c>
      <c r="K28" s="9" t="str">
        <f t="shared" si="0"/>
        <v>No</v>
      </c>
    </row>
    <row r="29" spans="1:11" x14ac:dyDescent="0.2">
      <c r="A29" s="102" t="s">
        <v>324</v>
      </c>
      <c r="B29" s="34" t="s">
        <v>217</v>
      </c>
      <c r="C29" s="8" t="s">
        <v>1743</v>
      </c>
      <c r="D29" s="9" t="str">
        <f>IF($B29="N/A","N/A",IF(C29&gt;15,"No",IF(C29&lt;-15,"No","Yes")))</f>
        <v>N/A</v>
      </c>
      <c r="E29" s="8" t="s">
        <v>1743</v>
      </c>
      <c r="F29" s="9" t="str">
        <f>IF($B29="N/A","N/A",IF(E29&gt;15,"No",IF(E29&lt;-15,"No","Yes")))</f>
        <v>N/A</v>
      </c>
      <c r="G29" s="8" t="s">
        <v>1743</v>
      </c>
      <c r="H29" s="9" t="str">
        <f>IF($B29="N/A","N/A",IF(G29&gt;15,"No",IF(G29&lt;-15,"No","Yes")))</f>
        <v>N/A</v>
      </c>
      <c r="I29" s="10" t="s">
        <v>1743</v>
      </c>
      <c r="J29" s="10" t="s">
        <v>1743</v>
      </c>
      <c r="K29" s="9" t="str">
        <f t="shared" si="0"/>
        <v>N/A</v>
      </c>
    </row>
    <row r="30" spans="1:11" x14ac:dyDescent="0.2">
      <c r="A30" s="102" t="s">
        <v>325</v>
      </c>
      <c r="B30" s="34" t="s">
        <v>217</v>
      </c>
      <c r="C30" s="8">
        <v>100</v>
      </c>
      <c r="D30" s="9" t="str">
        <f>IF($B30="N/A","N/A",IF(C30&gt;15,"No",IF(C30&lt;-15,"No","Yes")))</f>
        <v>N/A</v>
      </c>
      <c r="E30" s="8">
        <v>100</v>
      </c>
      <c r="F30" s="9" t="str">
        <f>IF($B30="N/A","N/A",IF(E30&gt;15,"No",IF(E30&lt;-15,"No","Yes")))</f>
        <v>N/A</v>
      </c>
      <c r="G30" s="8">
        <v>100</v>
      </c>
      <c r="H30" s="9" t="str">
        <f>IF($B30="N/A","N/A",IF(G30&gt;15,"No",IF(G30&lt;-15,"No","Yes")))</f>
        <v>N/A</v>
      </c>
      <c r="I30" s="10">
        <v>0</v>
      </c>
      <c r="J30" s="10">
        <v>0</v>
      </c>
      <c r="K30" s="9" t="str">
        <f t="shared" si="0"/>
        <v>Yes</v>
      </c>
    </row>
    <row r="31" spans="1:11" x14ac:dyDescent="0.2">
      <c r="A31" s="102" t="s">
        <v>326</v>
      </c>
      <c r="B31" s="34" t="s">
        <v>234</v>
      </c>
      <c r="C31" s="8">
        <v>0</v>
      </c>
      <c r="D31" s="9" t="str">
        <f>IF($B31="N/A","N/A",IF(C31&gt;=90,"Yes","No"))</f>
        <v>No</v>
      </c>
      <c r="E31" s="8">
        <v>0</v>
      </c>
      <c r="F31" s="9" t="str">
        <f>IF($B31="N/A","N/A",IF(E31&gt;=90,"Yes","No"))</f>
        <v>No</v>
      </c>
      <c r="G31" s="8">
        <v>0</v>
      </c>
      <c r="H31" s="9" t="str">
        <f>IF($B31="N/A","N/A",IF(G31&gt;=90,"Yes","No"))</f>
        <v>No</v>
      </c>
      <c r="I31" s="10" t="s">
        <v>1743</v>
      </c>
      <c r="J31" s="10" t="s">
        <v>1743</v>
      </c>
      <c r="K31" s="9" t="str">
        <f t="shared" si="0"/>
        <v>N/A</v>
      </c>
    </row>
    <row r="32" spans="1:11" x14ac:dyDescent="0.2">
      <c r="A32" s="170" t="s">
        <v>1649</v>
      </c>
      <c r="B32" s="171"/>
      <c r="C32" s="171"/>
      <c r="D32" s="171"/>
      <c r="E32" s="171"/>
      <c r="F32" s="171"/>
      <c r="G32" s="171"/>
      <c r="H32" s="171"/>
      <c r="I32" s="171"/>
      <c r="J32" s="171"/>
      <c r="K32" s="172"/>
    </row>
    <row r="33" spans="1:11" x14ac:dyDescent="0.2">
      <c r="A33" s="167" t="s">
        <v>1647</v>
      </c>
      <c r="B33" s="168"/>
      <c r="C33" s="168"/>
      <c r="D33" s="168"/>
      <c r="E33" s="168"/>
      <c r="F33" s="168"/>
      <c r="G33" s="168"/>
      <c r="H33" s="168"/>
      <c r="I33" s="168"/>
      <c r="J33" s="168"/>
      <c r="K33" s="169"/>
    </row>
    <row r="34" spans="1:11" x14ac:dyDescent="0.2">
      <c r="C34" s="8"/>
      <c r="D34" s="8"/>
    </row>
    <row r="35" spans="1:11" x14ac:dyDescent="0.2">
      <c r="C35" s="8"/>
      <c r="D35" s="8"/>
    </row>
    <row r="36" spans="1:11" x14ac:dyDescent="0.2">
      <c r="C36" s="8"/>
      <c r="D36" s="8"/>
    </row>
    <row r="37" spans="1:11" x14ac:dyDescent="0.2">
      <c r="C37" s="8"/>
      <c r="D37" s="8"/>
    </row>
    <row r="38" spans="1:11" x14ac:dyDescent="0.2">
      <c r="C38" s="8"/>
      <c r="D38" s="8"/>
    </row>
    <row r="39" spans="1:11" x14ac:dyDescent="0.2">
      <c r="C39" s="8"/>
      <c r="D39" s="8"/>
    </row>
    <row r="40" spans="1:11" x14ac:dyDescent="0.2">
      <c r="C40" s="8"/>
      <c r="D40" s="8"/>
    </row>
    <row r="41" spans="1:11" x14ac:dyDescent="0.2">
      <c r="C41" s="8"/>
      <c r="D41" s="8"/>
    </row>
    <row r="42" spans="1:11" x14ac:dyDescent="0.2">
      <c r="C42" s="8"/>
      <c r="D42" s="8"/>
    </row>
  </sheetData>
  <mergeCells count="5">
    <mergeCell ref="A1:K1"/>
    <mergeCell ref="A2:K2"/>
    <mergeCell ref="A4:K4"/>
    <mergeCell ref="A32:K32"/>
    <mergeCell ref="A33:K33"/>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41"/>
  <sheetViews>
    <sheetView zoomScaleNormal="100" workbookViewId="0">
      <pane xSplit="2" ySplit="5" topLeftCell="C12"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37"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1678</v>
      </c>
      <c r="B1" s="159"/>
      <c r="C1" s="159"/>
      <c r="D1" s="159"/>
      <c r="E1" s="159"/>
      <c r="F1" s="159"/>
      <c r="G1" s="159"/>
      <c r="H1" s="159"/>
      <c r="I1" s="159"/>
      <c r="J1" s="159"/>
      <c r="K1" s="160"/>
    </row>
    <row r="2" spans="1:11" x14ac:dyDescent="0.2">
      <c r="A2" s="164" t="s">
        <v>1594</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101" t="s">
        <v>305</v>
      </c>
      <c r="B6" s="97" t="s">
        <v>217</v>
      </c>
      <c r="C6" s="35" t="s">
        <v>217</v>
      </c>
      <c r="D6" s="9" t="str">
        <f>IF(OR($B6="N/A",$C6="N/A"),"N/A",IF(C6&lt;0,"No","Yes"))</f>
        <v>N/A</v>
      </c>
      <c r="E6" s="35">
        <v>908</v>
      </c>
      <c r="F6" s="9" t="str">
        <f>IF($B6="N/A","N/A",IF(E6&lt;0,"No","Yes"))</f>
        <v>N/A</v>
      </c>
      <c r="G6" s="35">
        <v>2401</v>
      </c>
      <c r="H6" s="9" t="str">
        <f>IF($B6="N/A","N/A",IF(G6&lt;0,"No","Yes"))</f>
        <v>N/A</v>
      </c>
      <c r="I6" s="10" t="s">
        <v>217</v>
      </c>
      <c r="J6" s="10">
        <v>164.4</v>
      </c>
      <c r="K6" s="9" t="str">
        <f t="shared" ref="K6:K35" si="0">IF(J6="Div by 0", "N/A", IF(J6="N/A","N/A", IF(J6&gt;30, "No", IF(J6&lt;-30, "No", "Yes"))))</f>
        <v>No</v>
      </c>
    </row>
    <row r="7" spans="1:11" x14ac:dyDescent="0.2">
      <c r="A7" s="102" t="s">
        <v>438</v>
      </c>
      <c r="B7" s="97" t="s">
        <v>217</v>
      </c>
      <c r="C7" s="9" t="s">
        <v>217</v>
      </c>
      <c r="D7" s="9" t="str">
        <f t="shared" ref="D7:D17" si="1">IF(OR($B7="N/A",$C7="N/A"),"N/A",IF(C7&lt;0,"No","Yes"))</f>
        <v>N/A</v>
      </c>
      <c r="E7" s="9">
        <v>0.33039647579999998</v>
      </c>
      <c r="F7" s="9" t="str">
        <f t="shared" ref="F7:F17" si="2">IF($B7="N/A","N/A",IF(E7&lt;0,"No","Yes"))</f>
        <v>N/A</v>
      </c>
      <c r="G7" s="9">
        <v>0.45814244059999998</v>
      </c>
      <c r="H7" s="9" t="str">
        <f t="shared" ref="H7:H17" si="3">IF($B7="N/A","N/A",IF(G7&lt;0,"No","Yes"))</f>
        <v>N/A</v>
      </c>
      <c r="I7" s="10" t="s">
        <v>217</v>
      </c>
      <c r="J7" s="10">
        <v>38.659999999999997</v>
      </c>
      <c r="K7" s="9" t="str">
        <f t="shared" si="0"/>
        <v>No</v>
      </c>
    </row>
    <row r="8" spans="1:11" x14ac:dyDescent="0.2">
      <c r="A8" s="102" t="s">
        <v>439</v>
      </c>
      <c r="B8" s="97" t="s">
        <v>217</v>
      </c>
      <c r="C8" s="9" t="s">
        <v>217</v>
      </c>
      <c r="D8" s="9" t="str">
        <f t="shared" si="1"/>
        <v>N/A</v>
      </c>
      <c r="E8" s="9">
        <v>10.792951542000001</v>
      </c>
      <c r="F8" s="9" t="str">
        <f t="shared" si="2"/>
        <v>N/A</v>
      </c>
      <c r="G8" s="9">
        <v>9.7875885048000004</v>
      </c>
      <c r="H8" s="9" t="str">
        <f t="shared" si="3"/>
        <v>N/A</v>
      </c>
      <c r="I8" s="10" t="s">
        <v>217</v>
      </c>
      <c r="J8" s="10">
        <v>-9.31</v>
      </c>
      <c r="K8" s="9" t="str">
        <f t="shared" si="0"/>
        <v>Yes</v>
      </c>
    </row>
    <row r="9" spans="1:11" x14ac:dyDescent="0.2">
      <c r="A9" s="102" t="s">
        <v>440</v>
      </c>
      <c r="B9" s="97" t="s">
        <v>217</v>
      </c>
      <c r="C9" s="9" t="s">
        <v>217</v>
      </c>
      <c r="D9" s="9" t="str">
        <f t="shared" si="1"/>
        <v>N/A</v>
      </c>
      <c r="E9" s="9">
        <v>33.370044053000001</v>
      </c>
      <c r="F9" s="9" t="str">
        <f t="shared" si="2"/>
        <v>N/A</v>
      </c>
      <c r="G9" s="9">
        <v>36.401499375</v>
      </c>
      <c r="H9" s="9" t="str">
        <f t="shared" si="3"/>
        <v>N/A</v>
      </c>
      <c r="I9" s="10" t="s">
        <v>217</v>
      </c>
      <c r="J9" s="10">
        <v>9.0839999999999996</v>
      </c>
      <c r="K9" s="9" t="str">
        <f t="shared" si="0"/>
        <v>Yes</v>
      </c>
    </row>
    <row r="10" spans="1:11" x14ac:dyDescent="0.2">
      <c r="A10" s="102" t="s">
        <v>441</v>
      </c>
      <c r="B10" s="97" t="s">
        <v>217</v>
      </c>
      <c r="C10" s="9" t="s">
        <v>217</v>
      </c>
      <c r="D10" s="9" t="str">
        <f t="shared" si="1"/>
        <v>N/A</v>
      </c>
      <c r="E10" s="9">
        <v>53.854625550999998</v>
      </c>
      <c r="F10" s="9" t="str">
        <f t="shared" si="2"/>
        <v>N/A</v>
      </c>
      <c r="G10" s="9">
        <v>53.352769678999998</v>
      </c>
      <c r="H10" s="9" t="str">
        <f t="shared" si="3"/>
        <v>N/A</v>
      </c>
      <c r="I10" s="10" t="s">
        <v>217</v>
      </c>
      <c r="J10" s="10">
        <v>-0.93200000000000005</v>
      </c>
      <c r="K10" s="9" t="str">
        <f t="shared" si="0"/>
        <v>Yes</v>
      </c>
    </row>
    <row r="11" spans="1:11" x14ac:dyDescent="0.2">
      <c r="A11" s="25" t="s">
        <v>328</v>
      </c>
      <c r="B11" s="97" t="s">
        <v>217</v>
      </c>
      <c r="C11" s="9" t="s">
        <v>217</v>
      </c>
      <c r="D11" s="9" t="str">
        <f t="shared" si="1"/>
        <v>N/A</v>
      </c>
      <c r="E11" s="9">
        <v>0</v>
      </c>
      <c r="F11" s="9" t="str">
        <f t="shared" si="2"/>
        <v>N/A</v>
      </c>
      <c r="G11" s="9">
        <v>0</v>
      </c>
      <c r="H11" s="9" t="str">
        <f t="shared" si="3"/>
        <v>N/A</v>
      </c>
      <c r="I11" s="10" t="s">
        <v>217</v>
      </c>
      <c r="J11" s="10" t="s">
        <v>1743</v>
      </c>
      <c r="K11" s="9" t="str">
        <f t="shared" si="0"/>
        <v>N/A</v>
      </c>
    </row>
    <row r="12" spans="1:11" x14ac:dyDescent="0.2">
      <c r="A12" s="25" t="s">
        <v>314</v>
      </c>
      <c r="B12" s="97" t="s">
        <v>217</v>
      </c>
      <c r="C12" s="9" t="s">
        <v>217</v>
      </c>
      <c r="D12" s="9" t="str">
        <f t="shared" si="1"/>
        <v>N/A</v>
      </c>
      <c r="E12" s="9">
        <v>99.118942731000004</v>
      </c>
      <c r="F12" s="9" t="str">
        <f t="shared" si="2"/>
        <v>N/A</v>
      </c>
      <c r="G12" s="9">
        <v>99.958350687000006</v>
      </c>
      <c r="H12" s="9" t="str">
        <f t="shared" si="3"/>
        <v>N/A</v>
      </c>
      <c r="I12" s="10" t="s">
        <v>217</v>
      </c>
      <c r="J12" s="10">
        <v>0.84689999999999999</v>
      </c>
      <c r="K12" s="9" t="str">
        <f t="shared" si="0"/>
        <v>Yes</v>
      </c>
    </row>
    <row r="13" spans="1:11" x14ac:dyDescent="0.2">
      <c r="A13" s="25" t="s">
        <v>821</v>
      </c>
      <c r="B13" s="97" t="s">
        <v>217</v>
      </c>
      <c r="C13" s="9" t="s">
        <v>217</v>
      </c>
      <c r="D13" s="9" t="str">
        <f t="shared" si="1"/>
        <v>N/A</v>
      </c>
      <c r="E13" s="9">
        <v>1.1633333333</v>
      </c>
      <c r="F13" s="9" t="str">
        <f t="shared" si="2"/>
        <v>N/A</v>
      </c>
      <c r="G13" s="9">
        <v>1.1599999999999999</v>
      </c>
      <c r="H13" s="9" t="str">
        <f t="shared" si="3"/>
        <v>N/A</v>
      </c>
      <c r="I13" s="10" t="s">
        <v>217</v>
      </c>
      <c r="J13" s="10">
        <v>-0.28699999999999998</v>
      </c>
      <c r="K13" s="9" t="str">
        <f t="shared" si="0"/>
        <v>Yes</v>
      </c>
    </row>
    <row r="14" spans="1:11" x14ac:dyDescent="0.2">
      <c r="A14" s="25" t="s">
        <v>315</v>
      </c>
      <c r="B14" s="97" t="s">
        <v>217</v>
      </c>
      <c r="C14" s="9" t="s">
        <v>217</v>
      </c>
      <c r="D14" s="9" t="str">
        <f t="shared" si="1"/>
        <v>N/A</v>
      </c>
      <c r="E14" s="9">
        <v>99.008810573000005</v>
      </c>
      <c r="F14" s="9" t="str">
        <f t="shared" si="2"/>
        <v>N/A</v>
      </c>
      <c r="G14" s="9">
        <v>99.125364430999994</v>
      </c>
      <c r="H14" s="9" t="str">
        <f t="shared" si="3"/>
        <v>N/A</v>
      </c>
      <c r="I14" s="10" t="s">
        <v>217</v>
      </c>
      <c r="J14" s="10">
        <v>0.1177</v>
      </c>
      <c r="K14" s="9" t="str">
        <f t="shared" si="0"/>
        <v>Yes</v>
      </c>
    </row>
    <row r="15" spans="1:11" x14ac:dyDescent="0.2">
      <c r="A15" s="25" t="s">
        <v>822</v>
      </c>
      <c r="B15" s="97" t="s">
        <v>217</v>
      </c>
      <c r="C15" s="9" t="s">
        <v>217</v>
      </c>
      <c r="D15" s="9" t="str">
        <f t="shared" si="1"/>
        <v>N/A</v>
      </c>
      <c r="E15" s="9">
        <v>10.774193548</v>
      </c>
      <c r="F15" s="9" t="str">
        <f t="shared" si="2"/>
        <v>N/A</v>
      </c>
      <c r="G15" s="9">
        <v>10.592857143</v>
      </c>
      <c r="H15" s="9" t="str">
        <f t="shared" si="3"/>
        <v>N/A</v>
      </c>
      <c r="I15" s="10" t="s">
        <v>217</v>
      </c>
      <c r="J15" s="10">
        <v>-1.68</v>
      </c>
      <c r="K15" s="9" t="str">
        <f t="shared" si="0"/>
        <v>Yes</v>
      </c>
    </row>
    <row r="16" spans="1:11" x14ac:dyDescent="0.2">
      <c r="A16" s="25" t="s">
        <v>831</v>
      </c>
      <c r="B16" s="97" t="s">
        <v>217</v>
      </c>
      <c r="C16" s="9" t="s">
        <v>217</v>
      </c>
      <c r="D16" s="9" t="str">
        <f t="shared" si="1"/>
        <v>N/A</v>
      </c>
      <c r="E16" s="9">
        <v>3.2224669603999998</v>
      </c>
      <c r="F16" s="9" t="str">
        <f t="shared" si="2"/>
        <v>N/A</v>
      </c>
      <c r="G16" s="9">
        <v>3.1324448146999999</v>
      </c>
      <c r="H16" s="9" t="str">
        <f t="shared" si="3"/>
        <v>N/A</v>
      </c>
      <c r="I16" s="10" t="s">
        <v>217</v>
      </c>
      <c r="J16" s="10">
        <v>-2.79</v>
      </c>
      <c r="K16" s="9" t="str">
        <f t="shared" si="0"/>
        <v>Yes</v>
      </c>
    </row>
    <row r="17" spans="1:11" x14ac:dyDescent="0.2">
      <c r="A17" s="25" t="s">
        <v>824</v>
      </c>
      <c r="B17" s="97" t="s">
        <v>217</v>
      </c>
      <c r="C17" s="9" t="s">
        <v>217</v>
      </c>
      <c r="D17" s="9" t="str">
        <f t="shared" si="1"/>
        <v>N/A</v>
      </c>
      <c r="E17" s="9">
        <v>3.0515337423000002</v>
      </c>
      <c r="F17" s="9" t="str">
        <f t="shared" si="2"/>
        <v>N/A</v>
      </c>
      <c r="G17" s="9">
        <v>3.1050997783000001</v>
      </c>
      <c r="H17" s="9" t="str">
        <f t="shared" si="3"/>
        <v>N/A</v>
      </c>
      <c r="I17" s="10" t="s">
        <v>217</v>
      </c>
      <c r="J17" s="10">
        <v>1.7549999999999999</v>
      </c>
      <c r="K17" s="9" t="str">
        <f t="shared" si="0"/>
        <v>Yes</v>
      </c>
    </row>
    <row r="18" spans="1:11" x14ac:dyDescent="0.2">
      <c r="A18" s="102" t="s">
        <v>316</v>
      </c>
      <c r="B18" s="34" t="s">
        <v>227</v>
      </c>
      <c r="C18" s="9" t="s">
        <v>217</v>
      </c>
      <c r="D18" s="9" t="str">
        <f>IF(OR($B18="N/A",$C18="N/A"),"N/A",IF(C18&gt;100,"No",IF(C18&lt;98,"No","Yes")))</f>
        <v>N/A</v>
      </c>
      <c r="E18" s="9">
        <v>100</v>
      </c>
      <c r="F18" s="9" t="str">
        <f>IF(OR($B18="N/A",$E18="N/A"),"N/A",IF(E18&gt;100,"No",IF(E18&lt;98,"No","Yes")))</f>
        <v>Yes</v>
      </c>
      <c r="G18" s="9">
        <v>100</v>
      </c>
      <c r="H18" s="9" t="str">
        <f>IF($B18="N/A","N/A",IF(G18&gt;100,"No",IF(G18&lt;98,"No","Yes")))</f>
        <v>Yes</v>
      </c>
      <c r="I18" s="10" t="s">
        <v>217</v>
      </c>
      <c r="J18" s="10">
        <v>0</v>
      </c>
      <c r="K18" s="9" t="str">
        <f t="shared" si="0"/>
        <v>Yes</v>
      </c>
    </row>
    <row r="19" spans="1:11" x14ac:dyDescent="0.2">
      <c r="A19" s="102" t="s">
        <v>31</v>
      </c>
      <c r="B19" s="34" t="s">
        <v>218</v>
      </c>
      <c r="C19" s="9" t="s">
        <v>217</v>
      </c>
      <c r="D19" s="9" t="str">
        <f>IF(OR($B19="N/A",$C19="N/A"),"N/A",IF(C19&gt;100,"No",IF(C19&lt;95,"No","Yes")))</f>
        <v>N/A</v>
      </c>
      <c r="E19" s="9">
        <v>98.458149779999999</v>
      </c>
      <c r="F19" s="9" t="str">
        <f>IF(OR($B19="N/A",$E19="N/A"),"N/A",IF(E19&gt;100,"No",IF(E19&lt;98,"No","Yes")))</f>
        <v>Yes</v>
      </c>
      <c r="G19" s="9">
        <v>99.583506872000001</v>
      </c>
      <c r="H19" s="9" t="str">
        <f>IF($B19="N/A","N/A",IF(G19&gt;100,"No",IF(G19&lt;95,"No","Yes")))</f>
        <v>Yes</v>
      </c>
      <c r="I19" s="10" t="s">
        <v>217</v>
      </c>
      <c r="J19" s="10">
        <v>1.143</v>
      </c>
      <c r="K19" s="9" t="str">
        <f t="shared" si="0"/>
        <v>Yes</v>
      </c>
    </row>
    <row r="20" spans="1:11" x14ac:dyDescent="0.2">
      <c r="A20" s="25" t="s">
        <v>317</v>
      </c>
      <c r="B20" s="97" t="s">
        <v>217</v>
      </c>
      <c r="C20" s="9" t="s">
        <v>217</v>
      </c>
      <c r="D20" s="9" t="str">
        <f t="shared" ref="D20:D35" si="4">IF(OR($B20="N/A",$C20="N/A"),"N/A",IF(C20&lt;0,"No","Yes"))</f>
        <v>N/A</v>
      </c>
      <c r="E20" s="9">
        <v>99.339207048000006</v>
      </c>
      <c r="F20" s="9" t="str">
        <f t="shared" ref="F20:F34" si="5">IF($B20="N/A","N/A",IF(E20&lt;0,"No","Yes"))</f>
        <v>N/A</v>
      </c>
      <c r="G20" s="9">
        <v>99.958350687000006</v>
      </c>
      <c r="H20" s="9" t="str">
        <f t="shared" ref="H20:H35" si="6">IF($B20="N/A","N/A",IF(G20&lt;0,"No","Yes"))</f>
        <v>N/A</v>
      </c>
      <c r="I20" s="10" t="s">
        <v>217</v>
      </c>
      <c r="J20" s="10">
        <v>0.62329999999999997</v>
      </c>
      <c r="K20" s="9" t="str">
        <f t="shared" si="0"/>
        <v>Yes</v>
      </c>
    </row>
    <row r="21" spans="1:11" x14ac:dyDescent="0.2">
      <c r="A21" s="25" t="s">
        <v>832</v>
      </c>
      <c r="B21" s="97" t="s">
        <v>217</v>
      </c>
      <c r="C21" s="9" t="s">
        <v>217</v>
      </c>
      <c r="D21" s="9" t="str">
        <f t="shared" si="4"/>
        <v>N/A</v>
      </c>
      <c r="E21" s="9">
        <v>0</v>
      </c>
      <c r="F21" s="9" t="str">
        <f t="shared" si="5"/>
        <v>N/A</v>
      </c>
      <c r="G21" s="9">
        <v>0</v>
      </c>
      <c r="H21" s="9" t="str">
        <f t="shared" si="6"/>
        <v>N/A</v>
      </c>
      <c r="I21" s="10" t="s">
        <v>217</v>
      </c>
      <c r="J21" s="10" t="s">
        <v>1743</v>
      </c>
      <c r="K21" s="9" t="str">
        <f t="shared" si="0"/>
        <v>N/A</v>
      </c>
    </row>
    <row r="22" spans="1:11" x14ac:dyDescent="0.2">
      <c r="A22" s="25" t="s">
        <v>318</v>
      </c>
      <c r="B22" s="97" t="s">
        <v>217</v>
      </c>
      <c r="C22" s="9" t="s">
        <v>217</v>
      </c>
      <c r="D22" s="9" t="str">
        <f t="shared" si="4"/>
        <v>N/A</v>
      </c>
      <c r="E22" s="9">
        <v>100</v>
      </c>
      <c r="F22" s="9" t="str">
        <f t="shared" si="5"/>
        <v>N/A</v>
      </c>
      <c r="G22" s="9">
        <v>100</v>
      </c>
      <c r="H22" s="9" t="str">
        <f t="shared" si="6"/>
        <v>N/A</v>
      </c>
      <c r="I22" s="10" t="s">
        <v>217</v>
      </c>
      <c r="J22" s="10">
        <v>0</v>
      </c>
      <c r="K22" s="9" t="str">
        <f t="shared" si="0"/>
        <v>Yes</v>
      </c>
    </row>
    <row r="23" spans="1:11" x14ac:dyDescent="0.2">
      <c r="A23" s="25" t="s">
        <v>825</v>
      </c>
      <c r="B23" s="97" t="s">
        <v>217</v>
      </c>
      <c r="C23" s="9" t="s">
        <v>217</v>
      </c>
      <c r="D23" s="9" t="str">
        <f t="shared" si="4"/>
        <v>N/A</v>
      </c>
      <c r="E23" s="9">
        <v>4.0892070484999996</v>
      </c>
      <c r="F23" s="9" t="str">
        <f t="shared" si="5"/>
        <v>N/A</v>
      </c>
      <c r="G23" s="9">
        <v>4.1503540191999999</v>
      </c>
      <c r="H23" s="9" t="str">
        <f t="shared" si="6"/>
        <v>N/A</v>
      </c>
      <c r="I23" s="10" t="s">
        <v>217</v>
      </c>
      <c r="J23" s="10">
        <v>1.4950000000000001</v>
      </c>
      <c r="K23" s="9" t="str">
        <f t="shared" si="0"/>
        <v>Yes</v>
      </c>
    </row>
    <row r="24" spans="1:11" x14ac:dyDescent="0.2">
      <c r="A24" s="25" t="s">
        <v>319</v>
      </c>
      <c r="B24" s="97" t="s">
        <v>217</v>
      </c>
      <c r="C24" s="9" t="s">
        <v>217</v>
      </c>
      <c r="D24" s="9" t="str">
        <f t="shared" si="4"/>
        <v>N/A</v>
      </c>
      <c r="E24" s="9">
        <v>5.7268722467000002</v>
      </c>
      <c r="F24" s="9" t="str">
        <f t="shared" si="5"/>
        <v>N/A</v>
      </c>
      <c r="G24" s="9">
        <v>5.9558517283999999</v>
      </c>
      <c r="H24" s="9" t="str">
        <f t="shared" si="6"/>
        <v>N/A</v>
      </c>
      <c r="I24" s="10" t="s">
        <v>217</v>
      </c>
      <c r="J24" s="10">
        <v>3.9980000000000002</v>
      </c>
      <c r="K24" s="9" t="str">
        <f t="shared" si="0"/>
        <v>Yes</v>
      </c>
    </row>
    <row r="25" spans="1:11" x14ac:dyDescent="0.2">
      <c r="A25" s="25" t="s">
        <v>320</v>
      </c>
      <c r="B25" s="97" t="s">
        <v>217</v>
      </c>
      <c r="C25" s="9" t="s">
        <v>217</v>
      </c>
      <c r="D25" s="9" t="str">
        <f t="shared" si="4"/>
        <v>N/A</v>
      </c>
      <c r="E25" s="9">
        <v>16.409691630000001</v>
      </c>
      <c r="F25" s="9" t="str">
        <f t="shared" si="5"/>
        <v>N/A</v>
      </c>
      <c r="G25" s="9">
        <v>15.576842982000001</v>
      </c>
      <c r="H25" s="9" t="str">
        <f t="shared" si="6"/>
        <v>N/A</v>
      </c>
      <c r="I25" s="10" t="s">
        <v>217</v>
      </c>
      <c r="J25" s="10">
        <v>-5.08</v>
      </c>
      <c r="K25" s="9" t="str">
        <f t="shared" si="0"/>
        <v>Yes</v>
      </c>
    </row>
    <row r="26" spans="1:11" x14ac:dyDescent="0.2">
      <c r="A26" s="25" t="s">
        <v>321</v>
      </c>
      <c r="B26" s="97" t="s">
        <v>217</v>
      </c>
      <c r="C26" s="9" t="s">
        <v>217</v>
      </c>
      <c r="D26" s="9" t="str">
        <f t="shared" si="4"/>
        <v>N/A</v>
      </c>
      <c r="E26" s="9">
        <v>77.863436123</v>
      </c>
      <c r="F26" s="9" t="str">
        <f t="shared" si="5"/>
        <v>N/A</v>
      </c>
      <c r="G26" s="9">
        <v>78.467305288999995</v>
      </c>
      <c r="H26" s="9" t="str">
        <f t="shared" si="6"/>
        <v>N/A</v>
      </c>
      <c r="I26" s="10" t="s">
        <v>217</v>
      </c>
      <c r="J26" s="10">
        <v>0.77549999999999997</v>
      </c>
      <c r="K26" s="9" t="str">
        <f t="shared" si="0"/>
        <v>Yes</v>
      </c>
    </row>
    <row r="27" spans="1:11" x14ac:dyDescent="0.2">
      <c r="A27" s="25" t="s">
        <v>322</v>
      </c>
      <c r="B27" s="97" t="s">
        <v>217</v>
      </c>
      <c r="C27" s="9" t="s">
        <v>217</v>
      </c>
      <c r="D27" s="9" t="str">
        <f t="shared" si="4"/>
        <v>N/A</v>
      </c>
      <c r="E27" s="9">
        <v>62.665198238000002</v>
      </c>
      <c r="F27" s="9" t="str">
        <f t="shared" si="5"/>
        <v>N/A</v>
      </c>
      <c r="G27" s="9">
        <v>16.992919616999998</v>
      </c>
      <c r="H27" s="9" t="str">
        <f t="shared" si="6"/>
        <v>N/A</v>
      </c>
      <c r="I27" s="10" t="s">
        <v>217</v>
      </c>
      <c r="J27" s="10">
        <v>-72.900000000000006</v>
      </c>
      <c r="K27" s="9" t="str">
        <f t="shared" si="0"/>
        <v>No</v>
      </c>
    </row>
    <row r="28" spans="1:11" x14ac:dyDescent="0.2">
      <c r="A28" s="25" t="s">
        <v>829</v>
      </c>
      <c r="B28" s="97" t="s">
        <v>217</v>
      </c>
      <c r="C28" s="9" t="s">
        <v>217</v>
      </c>
      <c r="D28" s="9" t="str">
        <f t="shared" si="4"/>
        <v>N/A</v>
      </c>
      <c r="E28" s="9">
        <v>1.8576449911999999</v>
      </c>
      <c r="F28" s="9" t="str">
        <f t="shared" si="5"/>
        <v>N/A</v>
      </c>
      <c r="G28" s="9">
        <v>1.6421568627000001</v>
      </c>
      <c r="H28" s="9" t="str">
        <f t="shared" si="6"/>
        <v>N/A</v>
      </c>
      <c r="I28" s="10" t="s">
        <v>217</v>
      </c>
      <c r="J28" s="10">
        <v>-11.6</v>
      </c>
      <c r="K28" s="9" t="str">
        <f t="shared" si="0"/>
        <v>Yes</v>
      </c>
    </row>
    <row r="29" spans="1:11" x14ac:dyDescent="0.2">
      <c r="A29" s="25" t="s">
        <v>323</v>
      </c>
      <c r="B29" s="97" t="s">
        <v>217</v>
      </c>
      <c r="C29" s="9" t="s">
        <v>217</v>
      </c>
      <c r="D29" s="9" t="str">
        <f t="shared" si="4"/>
        <v>N/A</v>
      </c>
      <c r="E29" s="9">
        <v>0</v>
      </c>
      <c r="F29" s="9" t="str">
        <f t="shared" si="5"/>
        <v>N/A</v>
      </c>
      <c r="G29" s="9">
        <v>0</v>
      </c>
      <c r="H29" s="9" t="str">
        <f t="shared" si="6"/>
        <v>N/A</v>
      </c>
      <c r="I29" s="10" t="s">
        <v>217</v>
      </c>
      <c r="J29" s="10" t="s">
        <v>1743</v>
      </c>
      <c r="K29" s="9" t="str">
        <f t="shared" si="0"/>
        <v>N/A</v>
      </c>
    </row>
    <row r="30" spans="1:11" x14ac:dyDescent="0.2">
      <c r="A30" s="25" t="s">
        <v>830</v>
      </c>
      <c r="B30" s="97" t="s">
        <v>217</v>
      </c>
      <c r="C30" s="9" t="s">
        <v>217</v>
      </c>
      <c r="D30" s="9" t="str">
        <f t="shared" si="4"/>
        <v>N/A</v>
      </c>
      <c r="E30" s="9">
        <v>89.806678383000005</v>
      </c>
      <c r="F30" s="9" t="str">
        <f t="shared" si="5"/>
        <v>N/A</v>
      </c>
      <c r="G30" s="9">
        <v>95.343137255000002</v>
      </c>
      <c r="H30" s="9" t="str">
        <f t="shared" si="6"/>
        <v>N/A</v>
      </c>
      <c r="I30" s="10" t="s">
        <v>217</v>
      </c>
      <c r="J30" s="10">
        <v>6.165</v>
      </c>
      <c r="K30" s="9" t="str">
        <f t="shared" si="0"/>
        <v>Yes</v>
      </c>
    </row>
    <row r="31" spans="1:11" x14ac:dyDescent="0.2">
      <c r="A31" s="102" t="s">
        <v>324</v>
      </c>
      <c r="B31" s="34" t="s">
        <v>217</v>
      </c>
      <c r="C31" s="9" t="s">
        <v>217</v>
      </c>
      <c r="D31" s="9" t="str">
        <f t="shared" si="4"/>
        <v>N/A</v>
      </c>
      <c r="E31" s="9" t="s">
        <v>1743</v>
      </c>
      <c r="F31" s="9" t="str">
        <f t="shared" si="5"/>
        <v>N/A</v>
      </c>
      <c r="G31" s="9" t="s">
        <v>1743</v>
      </c>
      <c r="H31" s="9" t="str">
        <f t="shared" si="6"/>
        <v>N/A</v>
      </c>
      <c r="I31" s="10" t="s">
        <v>217</v>
      </c>
      <c r="J31" s="10" t="s">
        <v>1743</v>
      </c>
      <c r="K31" s="9" t="str">
        <f t="shared" si="0"/>
        <v>N/A</v>
      </c>
    </row>
    <row r="32" spans="1:11" x14ac:dyDescent="0.2">
      <c r="A32" s="102" t="s">
        <v>325</v>
      </c>
      <c r="B32" s="34" t="s">
        <v>217</v>
      </c>
      <c r="C32" s="9" t="s">
        <v>217</v>
      </c>
      <c r="D32" s="9" t="str">
        <f t="shared" si="4"/>
        <v>N/A</v>
      </c>
      <c r="E32" s="9">
        <v>100</v>
      </c>
      <c r="F32" s="9" t="str">
        <f t="shared" si="5"/>
        <v>N/A</v>
      </c>
      <c r="G32" s="9">
        <v>100</v>
      </c>
      <c r="H32" s="9" t="str">
        <f t="shared" si="6"/>
        <v>N/A</v>
      </c>
      <c r="I32" s="10" t="s">
        <v>217</v>
      </c>
      <c r="J32" s="10">
        <v>0</v>
      </c>
      <c r="K32" s="9" t="str">
        <f t="shared" si="0"/>
        <v>Yes</v>
      </c>
    </row>
    <row r="33" spans="1:11" x14ac:dyDescent="0.2">
      <c r="A33" s="25" t="s">
        <v>326</v>
      </c>
      <c r="B33" s="97" t="s">
        <v>217</v>
      </c>
      <c r="C33" s="9" t="s">
        <v>217</v>
      </c>
      <c r="D33" s="9" t="str">
        <f t="shared" si="4"/>
        <v>N/A</v>
      </c>
      <c r="E33" s="9">
        <v>0</v>
      </c>
      <c r="F33" s="9" t="str">
        <f t="shared" si="5"/>
        <v>N/A</v>
      </c>
      <c r="G33" s="9">
        <v>0</v>
      </c>
      <c r="H33" s="9" t="str">
        <f t="shared" si="6"/>
        <v>N/A</v>
      </c>
      <c r="I33" s="10" t="s">
        <v>217</v>
      </c>
      <c r="J33" s="10" t="s">
        <v>1743</v>
      </c>
      <c r="K33" s="9" t="str">
        <f t="shared" si="0"/>
        <v>N/A</v>
      </c>
    </row>
    <row r="34" spans="1:11" x14ac:dyDescent="0.2">
      <c r="A34" s="25" t="s">
        <v>327</v>
      </c>
      <c r="B34" s="97" t="s">
        <v>217</v>
      </c>
      <c r="C34" s="9" t="s">
        <v>217</v>
      </c>
      <c r="D34" s="9" t="str">
        <f t="shared" si="4"/>
        <v>N/A</v>
      </c>
      <c r="E34" s="9">
        <v>30.506607930000001</v>
      </c>
      <c r="F34" s="9" t="str">
        <f t="shared" si="5"/>
        <v>N/A</v>
      </c>
      <c r="G34" s="9">
        <v>28.321532694999998</v>
      </c>
      <c r="H34" s="9" t="str">
        <f t="shared" si="6"/>
        <v>N/A</v>
      </c>
      <c r="I34" s="10" t="s">
        <v>217</v>
      </c>
      <c r="J34" s="10">
        <v>-7.16</v>
      </c>
      <c r="K34" s="9" t="str">
        <f t="shared" si="0"/>
        <v>Yes</v>
      </c>
    </row>
    <row r="35" spans="1:11" ht="25.5" x14ac:dyDescent="0.2">
      <c r="A35" s="25" t="s">
        <v>369</v>
      </c>
      <c r="B35" s="97" t="s">
        <v>217</v>
      </c>
      <c r="C35" s="9" t="s">
        <v>217</v>
      </c>
      <c r="D35" s="9" t="str">
        <f t="shared" si="4"/>
        <v>N/A</v>
      </c>
      <c r="E35" s="9">
        <v>26.982378855</v>
      </c>
      <c r="F35" s="9" t="str">
        <f>IF($B35="N/A","N/A",IF(E35&lt;0,"No","Yes"))</f>
        <v>N/A</v>
      </c>
      <c r="G35" s="9">
        <v>28.488129946000001</v>
      </c>
      <c r="H35" s="9" t="str">
        <f t="shared" si="6"/>
        <v>N/A</v>
      </c>
      <c r="I35" s="10" t="s">
        <v>217</v>
      </c>
      <c r="J35" s="10">
        <v>5.58</v>
      </c>
      <c r="K35" s="9" t="str">
        <f t="shared" si="0"/>
        <v>Yes</v>
      </c>
    </row>
    <row r="36" spans="1:11" x14ac:dyDescent="0.2">
      <c r="A36" s="28" t="s">
        <v>373</v>
      </c>
      <c r="B36" s="1" t="s">
        <v>217</v>
      </c>
      <c r="C36" s="8" t="s">
        <v>217</v>
      </c>
      <c r="D36" s="9" t="str">
        <f t="shared" ref="D36:D39" si="7">IF($B36="N/A","N/A",IF(C36&lt;0,"No","Yes"))</f>
        <v>N/A</v>
      </c>
      <c r="E36" s="8">
        <v>74.008810573000005</v>
      </c>
      <c r="F36" s="9" t="str">
        <f t="shared" ref="F36:F39" si="8">IF($B36="N/A","N/A",IF(E36&lt;0,"No","Yes"))</f>
        <v>N/A</v>
      </c>
      <c r="G36" s="8">
        <v>76.051645148000006</v>
      </c>
      <c r="H36" s="9" t="str">
        <f t="shared" ref="H36:H39" si="9">IF($B36="N/A","N/A",IF(G36&lt;0,"No","Yes"))</f>
        <v>N/A</v>
      </c>
      <c r="I36" s="10" t="s">
        <v>217</v>
      </c>
      <c r="J36" s="10">
        <v>2.76</v>
      </c>
      <c r="K36" s="9" t="str">
        <f>IF(J36="Div by 0", "N/A", IF(J36="N/A","N/A", IF(J36&gt;30, "No", IF(J36&lt;-30, "No", "Yes"))))</f>
        <v>Yes</v>
      </c>
    </row>
    <row r="37" spans="1:11" x14ac:dyDescent="0.2">
      <c r="A37" s="28" t="s">
        <v>374</v>
      </c>
      <c r="B37" s="1" t="s">
        <v>217</v>
      </c>
      <c r="C37" s="8" t="s">
        <v>217</v>
      </c>
      <c r="D37" s="9" t="str">
        <f t="shared" si="7"/>
        <v>N/A</v>
      </c>
      <c r="E37" s="8">
        <v>12.334801762</v>
      </c>
      <c r="F37" s="9" t="str">
        <f t="shared" si="8"/>
        <v>N/A</v>
      </c>
      <c r="G37" s="8">
        <v>9.7459391919999998</v>
      </c>
      <c r="H37" s="9" t="str">
        <f t="shared" si="9"/>
        <v>N/A</v>
      </c>
      <c r="I37" s="10" t="s">
        <v>217</v>
      </c>
      <c r="J37" s="10">
        <v>-21</v>
      </c>
      <c r="K37" s="9" t="str">
        <f>IF(J37="Div by 0", "N/A", IF(J37="N/A","N/A", IF(J37&gt;30, "No", IF(J37&lt;-30, "No", "Yes"))))</f>
        <v>Yes</v>
      </c>
    </row>
    <row r="38" spans="1:11" x14ac:dyDescent="0.2">
      <c r="A38" s="28" t="s">
        <v>375</v>
      </c>
      <c r="B38" s="1" t="s">
        <v>217</v>
      </c>
      <c r="C38" s="8" t="s">
        <v>217</v>
      </c>
      <c r="D38" s="9" t="str">
        <f t="shared" si="7"/>
        <v>N/A</v>
      </c>
      <c r="E38" s="8">
        <v>0.2202643172</v>
      </c>
      <c r="F38" s="9" t="str">
        <f t="shared" si="8"/>
        <v>N/A</v>
      </c>
      <c r="G38" s="8">
        <v>0.49979175339999998</v>
      </c>
      <c r="H38" s="9" t="str">
        <f t="shared" si="9"/>
        <v>N/A</v>
      </c>
      <c r="I38" s="10" t="s">
        <v>217</v>
      </c>
      <c r="J38" s="10">
        <v>126.9</v>
      </c>
      <c r="K38" s="9" t="str">
        <f>IF(J38="Div by 0", "N/A", IF(J38="N/A","N/A", IF(J38&gt;30, "No", IF(J38&lt;-30, "No", "Yes"))))</f>
        <v>No</v>
      </c>
    </row>
    <row r="39" spans="1:11" x14ac:dyDescent="0.2">
      <c r="A39" s="28" t="s">
        <v>376</v>
      </c>
      <c r="B39" s="1" t="s">
        <v>217</v>
      </c>
      <c r="C39" s="8" t="s">
        <v>217</v>
      </c>
      <c r="D39" s="9" t="str">
        <f t="shared" si="7"/>
        <v>N/A</v>
      </c>
      <c r="E39" s="8">
        <v>1.9823788546000001</v>
      </c>
      <c r="F39" s="9" t="str">
        <f t="shared" si="8"/>
        <v>N/A</v>
      </c>
      <c r="G39" s="8">
        <v>1.957517701</v>
      </c>
      <c r="H39" s="9" t="str">
        <f t="shared" si="9"/>
        <v>N/A</v>
      </c>
      <c r="I39" s="10" t="s">
        <v>217</v>
      </c>
      <c r="J39" s="10">
        <v>-1.25</v>
      </c>
      <c r="K39" s="9" t="str">
        <f>IF(J39="Div by 0", "N/A", IF(J39="N/A","N/A", IF(J39&gt;30, "No", IF(J39&lt;-30, "No", "Yes"))))</f>
        <v>Yes</v>
      </c>
    </row>
    <row r="40" spans="1:11" x14ac:dyDescent="0.2">
      <c r="A40" s="170" t="s">
        <v>1649</v>
      </c>
      <c r="B40" s="171"/>
      <c r="C40" s="171"/>
      <c r="D40" s="171"/>
      <c r="E40" s="171"/>
      <c r="F40" s="171"/>
      <c r="G40" s="171"/>
      <c r="H40" s="171"/>
      <c r="I40" s="171"/>
      <c r="J40" s="171"/>
      <c r="K40" s="172"/>
    </row>
    <row r="41" spans="1:11" x14ac:dyDescent="0.2">
      <c r="A41" s="167" t="s">
        <v>1647</v>
      </c>
      <c r="B41" s="168"/>
      <c r="C41" s="168"/>
      <c r="D41" s="168"/>
      <c r="E41" s="168"/>
      <c r="F41" s="168"/>
      <c r="G41" s="168"/>
      <c r="H41" s="168"/>
      <c r="I41" s="168"/>
      <c r="J41" s="168"/>
      <c r="K41" s="169"/>
    </row>
  </sheetData>
  <mergeCells count="5">
    <mergeCell ref="A1:K1"/>
    <mergeCell ref="A2:K2"/>
    <mergeCell ref="A4:K4"/>
    <mergeCell ref="A40:K40"/>
    <mergeCell ref="A41:K41"/>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dimension ref="A1:K42"/>
  <sheetViews>
    <sheetView zoomScaleNormal="100" zoomScaleSheetLayoutView="70" workbookViewId="0">
      <pane xSplit="2" ySplit="5" topLeftCell="C6"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1595</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s="27" customFormat="1" x14ac:dyDescent="0.2">
      <c r="A6" s="99" t="s">
        <v>346</v>
      </c>
      <c r="B6" s="9" t="s">
        <v>217</v>
      </c>
      <c r="C6" s="5">
        <v>7</v>
      </c>
      <c r="D6" s="9" t="s">
        <v>217</v>
      </c>
      <c r="E6" s="5">
        <v>7</v>
      </c>
      <c r="F6" s="9" t="s">
        <v>217</v>
      </c>
      <c r="G6" s="5">
        <v>7</v>
      </c>
      <c r="H6" s="9" t="s">
        <v>217</v>
      </c>
      <c r="I6" s="10" t="s">
        <v>217</v>
      </c>
      <c r="J6" s="10" t="s">
        <v>217</v>
      </c>
      <c r="K6" s="9" t="s">
        <v>217</v>
      </c>
    </row>
    <row r="7" spans="1:11" s="27" customFormat="1" x14ac:dyDescent="0.2">
      <c r="A7" s="99" t="s">
        <v>12</v>
      </c>
      <c r="B7" s="29" t="s">
        <v>217</v>
      </c>
      <c r="C7" s="30">
        <v>40961</v>
      </c>
      <c r="D7" s="31" t="str">
        <f>IF($B7="N/A","N/A",IF(C7&gt;15,"No",IF(C7&lt;-15,"No","Yes")))</f>
        <v>N/A</v>
      </c>
      <c r="E7" s="30">
        <v>42147</v>
      </c>
      <c r="F7" s="31" t="str">
        <f>IF($B7="N/A","N/A",IF(E7&gt;15,"No",IF(E7&lt;-15,"No","Yes")))</f>
        <v>N/A</v>
      </c>
      <c r="G7" s="30">
        <v>40786</v>
      </c>
      <c r="H7" s="31" t="str">
        <f>IF($B7="N/A","N/A",IF(G7&gt;15,"No",IF(G7&lt;-15,"No","Yes")))</f>
        <v>N/A</v>
      </c>
      <c r="I7" s="32">
        <v>2.895</v>
      </c>
      <c r="J7" s="32">
        <v>-3.23</v>
      </c>
      <c r="K7" s="31" t="str">
        <f t="shared" ref="K7:K24" si="0">IF(J7="Div by 0", "N/A", IF(J7="N/A","N/A", IF(J7&gt;30, "No", IF(J7&lt;-30, "No", "Yes"))))</f>
        <v>Yes</v>
      </c>
    </row>
    <row r="8" spans="1:11" x14ac:dyDescent="0.2">
      <c r="A8" s="99" t="s">
        <v>366</v>
      </c>
      <c r="B8" s="29" t="s">
        <v>217</v>
      </c>
      <c r="C8" s="30" t="s">
        <v>217</v>
      </c>
      <c r="D8" s="31" t="str">
        <f>IF($B8="N/A","N/A",IF(C8&gt;15,"No",IF(C8&lt;-15,"No","Yes")))</f>
        <v>N/A</v>
      </c>
      <c r="E8" s="30" t="s">
        <v>217</v>
      </c>
      <c r="F8" s="31" t="str">
        <f>IF($B8="N/A","N/A",IF(E8&gt;15,"No",IF(E8&lt;-15,"No","Yes")))</f>
        <v>N/A</v>
      </c>
      <c r="G8" s="33">
        <v>97.722257636999998</v>
      </c>
      <c r="H8" s="31" t="str">
        <f>IF($B8="N/A","N/A",IF(G8&gt;15,"No",IF(G8&lt;-15,"No","Yes")))</f>
        <v>N/A</v>
      </c>
      <c r="I8" s="32" t="s">
        <v>217</v>
      </c>
      <c r="J8" s="32" t="s">
        <v>217</v>
      </c>
      <c r="K8" s="31" t="str">
        <f t="shared" si="0"/>
        <v>N/A</v>
      </c>
    </row>
    <row r="9" spans="1:11" x14ac:dyDescent="0.2">
      <c r="A9" s="99" t="s">
        <v>119</v>
      </c>
      <c r="B9" s="34" t="s">
        <v>217</v>
      </c>
      <c r="C9" s="8">
        <v>1.3940089353</v>
      </c>
      <c r="D9" s="9" t="str">
        <f>IF($B9="N/A","N/A",IF(C9&gt;15,"No",IF(C9&lt;-15,"No","Yes")))</f>
        <v>N/A</v>
      </c>
      <c r="E9" s="8">
        <v>1.6134007164999999</v>
      </c>
      <c r="F9" s="9" t="str">
        <f>IF($B9="N/A","N/A",IF(E9&gt;15,"No",IF(E9&lt;-15,"No","Yes")))</f>
        <v>N/A</v>
      </c>
      <c r="G9" s="8">
        <v>2.2777423626000002</v>
      </c>
      <c r="H9" s="9" t="str">
        <f>IF($B9="N/A","N/A",IF(G9&gt;15,"No",IF(G9&lt;-15,"No","Yes")))</f>
        <v>N/A</v>
      </c>
      <c r="I9" s="10">
        <v>15.74</v>
      </c>
      <c r="J9" s="10">
        <v>41.18</v>
      </c>
      <c r="K9" s="9" t="str">
        <f t="shared" si="0"/>
        <v>No</v>
      </c>
    </row>
    <row r="10" spans="1:11" x14ac:dyDescent="0.2">
      <c r="A10" s="99" t="s">
        <v>120</v>
      </c>
      <c r="B10" s="34" t="s">
        <v>217</v>
      </c>
      <c r="C10" s="8">
        <v>0</v>
      </c>
      <c r="D10" s="9" t="str">
        <f>IF($B10="N/A","N/A",IF(C10&gt;15,"No",IF(C10&lt;-15,"No","Yes")))</f>
        <v>N/A</v>
      </c>
      <c r="E10" s="8">
        <v>0</v>
      </c>
      <c r="F10" s="9" t="str">
        <f>IF($B10="N/A","N/A",IF(E10&gt;15,"No",IF(E10&lt;-15,"No","Yes")))</f>
        <v>N/A</v>
      </c>
      <c r="G10" s="8">
        <v>0</v>
      </c>
      <c r="H10" s="9" t="str">
        <f>IF($B10="N/A","N/A",IF(G10&gt;15,"No",IF(G10&lt;-15,"No","Yes")))</f>
        <v>N/A</v>
      </c>
      <c r="I10" s="10" t="s">
        <v>1743</v>
      </c>
      <c r="J10" s="10" t="s">
        <v>1743</v>
      </c>
      <c r="K10" s="9" t="str">
        <f t="shared" si="0"/>
        <v>N/A</v>
      </c>
    </row>
    <row r="11" spans="1:11" x14ac:dyDescent="0.2">
      <c r="A11" s="99" t="s">
        <v>833</v>
      </c>
      <c r="B11" s="34" t="s">
        <v>218</v>
      </c>
      <c r="C11" s="8" t="s">
        <v>217</v>
      </c>
      <c r="D11" s="9" t="str">
        <f>IF(OR($B11="N/A",$C11="N/A"),"N/A",IF(C11&gt;100,"No",IF(C11&lt;95,"No","Yes")))</f>
        <v>N/A</v>
      </c>
      <c r="E11" s="8">
        <v>98.386599282999995</v>
      </c>
      <c r="F11" s="9" t="str">
        <f>IF(OR($B11="N/A",$E11="N/A"),"N/A",IF(E11&gt;100,"No",IF(E11&lt;95,"No","Yes")))</f>
        <v>Yes</v>
      </c>
      <c r="G11" s="8">
        <v>97.722257636999998</v>
      </c>
      <c r="H11" s="9" t="str">
        <f>IF($B11="N/A","N/A",IF(G11&gt;100,"No",IF(G11&lt;95,"No","Yes")))</f>
        <v>Yes</v>
      </c>
      <c r="I11" s="10" t="s">
        <v>217</v>
      </c>
      <c r="J11" s="10">
        <v>-0.67500000000000004</v>
      </c>
      <c r="K11" s="9" t="str">
        <f t="shared" si="0"/>
        <v>Yes</v>
      </c>
    </row>
    <row r="12" spans="1:11" x14ac:dyDescent="0.2">
      <c r="A12" s="99" t="s">
        <v>352</v>
      </c>
      <c r="B12" s="34" t="s">
        <v>217</v>
      </c>
      <c r="C12" s="8" t="s">
        <v>217</v>
      </c>
      <c r="D12" s="9" t="str">
        <f t="shared" ref="D12:D13" si="1">IF(OR($B12="N/A",$C12="N/A"),"N/A",IF(C12&gt;100,"No",IF(C12&lt;95,"No","Yes")))</f>
        <v>N/A</v>
      </c>
      <c r="E12" s="8">
        <v>100</v>
      </c>
      <c r="F12" s="9" t="str">
        <f t="shared" ref="F12:F13" si="2">IF(OR($B12="N/A",$E12="N/A"),"N/A",IF(E12&gt;100,"No",IF(E12&lt;95,"No","Yes")))</f>
        <v>N/A</v>
      </c>
      <c r="G12" s="8">
        <v>100</v>
      </c>
      <c r="H12" s="9" t="str">
        <f t="shared" ref="H12:H13" si="3">IF($B12="N/A","N/A",IF(G12&gt;100,"No",IF(G12&lt;95,"No","Yes")))</f>
        <v>N/A</v>
      </c>
      <c r="I12" s="10" t="s">
        <v>217</v>
      </c>
      <c r="J12" s="10">
        <v>0</v>
      </c>
      <c r="K12" s="9" t="str">
        <f t="shared" si="0"/>
        <v>Yes</v>
      </c>
    </row>
    <row r="13" spans="1:11" x14ac:dyDescent="0.2">
      <c r="A13" s="99" t="s">
        <v>834</v>
      </c>
      <c r="B13" s="34" t="s">
        <v>218</v>
      </c>
      <c r="C13" s="8" t="s">
        <v>217</v>
      </c>
      <c r="D13" s="9" t="str">
        <f t="shared" si="1"/>
        <v>N/A</v>
      </c>
      <c r="E13" s="8">
        <v>98.386599282999995</v>
      </c>
      <c r="F13" s="9" t="str">
        <f t="shared" si="2"/>
        <v>Yes</v>
      </c>
      <c r="G13" s="8">
        <v>97.722257636999998</v>
      </c>
      <c r="H13" s="9" t="str">
        <f t="shared" si="3"/>
        <v>Yes</v>
      </c>
      <c r="I13" s="10" t="s">
        <v>217</v>
      </c>
      <c r="J13" s="10">
        <v>-0.67500000000000004</v>
      </c>
      <c r="K13" s="9" t="str">
        <f t="shared" si="0"/>
        <v>Yes</v>
      </c>
    </row>
    <row r="14" spans="1:11" x14ac:dyDescent="0.2">
      <c r="A14" s="99" t="s">
        <v>13</v>
      </c>
      <c r="B14" s="34" t="s">
        <v>217</v>
      </c>
      <c r="C14" s="35">
        <v>40390</v>
      </c>
      <c r="D14" s="9" t="str">
        <f>IF($B14="N/A","N/A",IF(C14&gt;15,"No",IF(C14&lt;-15,"No","Yes")))</f>
        <v>N/A</v>
      </c>
      <c r="E14" s="35">
        <v>41467</v>
      </c>
      <c r="F14" s="9" t="str">
        <f>IF($B14="N/A","N/A",IF(E14&gt;15,"No",IF(E14&lt;-15,"No","Yes")))</f>
        <v>N/A</v>
      </c>
      <c r="G14" s="35">
        <v>39857</v>
      </c>
      <c r="H14" s="9" t="str">
        <f>IF($B14="N/A","N/A",IF(G14&gt;15,"No",IF(G14&lt;-15,"No","Yes")))</f>
        <v>N/A</v>
      </c>
      <c r="I14" s="10">
        <v>2.6669999999999998</v>
      </c>
      <c r="J14" s="10">
        <v>-3.88</v>
      </c>
      <c r="K14" s="9" t="str">
        <f t="shared" si="0"/>
        <v>Yes</v>
      </c>
    </row>
    <row r="15" spans="1:11" x14ac:dyDescent="0.2">
      <c r="A15" s="99" t="s">
        <v>442</v>
      </c>
      <c r="B15" s="34" t="s">
        <v>219</v>
      </c>
      <c r="C15" s="8">
        <v>10.173310225</v>
      </c>
      <c r="D15" s="9" t="str">
        <f>IF($B15="N/A","N/A",IF(C15&gt;20,"No",IF(C15&lt;5,"No","Yes")))</f>
        <v>Yes</v>
      </c>
      <c r="E15" s="8">
        <v>11.076277522</v>
      </c>
      <c r="F15" s="9" t="str">
        <f>IF($B15="N/A","N/A",IF(E15&gt;20,"No",IF(E15&lt;5,"No","Yes")))</f>
        <v>Yes</v>
      </c>
      <c r="G15" s="8">
        <v>8.9018240208999995</v>
      </c>
      <c r="H15" s="9" t="str">
        <f>IF($B15="N/A","N/A",IF(G15&gt;20,"No",IF(G15&lt;5,"No","Yes")))</f>
        <v>Yes</v>
      </c>
      <c r="I15" s="10">
        <v>8.8759999999999994</v>
      </c>
      <c r="J15" s="10">
        <v>-19.600000000000001</v>
      </c>
      <c r="K15" s="9" t="str">
        <f t="shared" si="0"/>
        <v>Yes</v>
      </c>
    </row>
    <row r="16" spans="1:11" x14ac:dyDescent="0.2">
      <c r="A16" s="99" t="s">
        <v>443</v>
      </c>
      <c r="B16" s="29" t="s">
        <v>217</v>
      </c>
      <c r="C16" s="8" t="s">
        <v>217</v>
      </c>
      <c r="D16" s="9" t="str">
        <f>IF($B16="N/A","N/A",IF(C16&gt;15,"No",IF(C16&lt;-15,"No","Yes")))</f>
        <v>N/A</v>
      </c>
      <c r="E16" s="8" t="s">
        <v>217</v>
      </c>
      <c r="F16" s="9" t="str">
        <f>IF($B16="N/A","N/A",IF(E16&gt;15,"No",IF(E16&lt;-15,"No","Yes")))</f>
        <v>N/A</v>
      </c>
      <c r="G16" s="8">
        <v>91.098175979000004</v>
      </c>
      <c r="H16" s="9" t="str">
        <f>IF($B16="N/A","N/A",IF(G16&gt;15,"No",IF(G16&lt;-15,"No","Yes")))</f>
        <v>N/A</v>
      </c>
      <c r="I16" s="10" t="s">
        <v>217</v>
      </c>
      <c r="J16" s="10" t="s">
        <v>217</v>
      </c>
      <c r="K16" s="9" t="str">
        <f t="shared" si="0"/>
        <v>N/A</v>
      </c>
    </row>
    <row r="17" spans="1:11" x14ac:dyDescent="0.2">
      <c r="A17" s="99" t="s">
        <v>444</v>
      </c>
      <c r="B17" s="34" t="s">
        <v>239</v>
      </c>
      <c r="C17" s="8">
        <v>3.3448873483999999</v>
      </c>
      <c r="D17" s="9" t="str">
        <f>IF($B17="N/A","N/A",IF(C17&gt;1,"Yes","No"))</f>
        <v>Yes</v>
      </c>
      <c r="E17" s="8">
        <v>15.701642270000001</v>
      </c>
      <c r="F17" s="9" t="str">
        <f>IF($B17="N/A","N/A",IF(E17&gt;1,"Yes","No"))</f>
        <v>Yes</v>
      </c>
      <c r="G17" s="8">
        <v>5.1283337933000004</v>
      </c>
      <c r="H17" s="9" t="str">
        <f>IF($B17="N/A","N/A",IF(G17&gt;1,"Yes","No"))</f>
        <v>Yes</v>
      </c>
      <c r="I17" s="10">
        <v>369.4</v>
      </c>
      <c r="J17" s="10">
        <v>-67.3</v>
      </c>
      <c r="K17" s="9" t="str">
        <f t="shared" si="0"/>
        <v>No</v>
      </c>
    </row>
    <row r="18" spans="1:11" x14ac:dyDescent="0.2">
      <c r="A18" s="99" t="s">
        <v>856</v>
      </c>
      <c r="B18" s="34" t="s">
        <v>217</v>
      </c>
      <c r="C18" s="100">
        <v>7955.2509252</v>
      </c>
      <c r="D18" s="9" t="str">
        <f>IF($B18="N/A","N/A",IF(C18&gt;15,"No",IF(C18&lt;-15,"No","Yes")))</f>
        <v>N/A</v>
      </c>
      <c r="E18" s="100">
        <v>5812.5220396000004</v>
      </c>
      <c r="F18" s="9" t="str">
        <f>IF($B18="N/A","N/A",IF(E18&gt;15,"No",IF(E18&lt;-15,"No","Yes")))</f>
        <v>N/A</v>
      </c>
      <c r="G18" s="100">
        <v>8033.1179061000003</v>
      </c>
      <c r="H18" s="9" t="str">
        <f>IF($B18="N/A","N/A",IF(G18&gt;15,"No",IF(G18&lt;-15,"No","Yes")))</f>
        <v>N/A</v>
      </c>
      <c r="I18" s="10">
        <v>-26.9</v>
      </c>
      <c r="J18" s="10">
        <v>38.200000000000003</v>
      </c>
      <c r="K18" s="9" t="str">
        <f t="shared" si="0"/>
        <v>No</v>
      </c>
    </row>
    <row r="19" spans="1:11" x14ac:dyDescent="0.2">
      <c r="A19" s="3" t="s">
        <v>131</v>
      </c>
      <c r="B19" s="34" t="s">
        <v>217</v>
      </c>
      <c r="C19" s="35">
        <v>123</v>
      </c>
      <c r="D19" s="34" t="s">
        <v>217</v>
      </c>
      <c r="E19" s="35">
        <v>146</v>
      </c>
      <c r="F19" s="34" t="s">
        <v>217</v>
      </c>
      <c r="G19" s="35">
        <v>14</v>
      </c>
      <c r="H19" s="9" t="str">
        <f>IF($B19="N/A","N/A",IF(G19&gt;15,"No",IF(G19&lt;-15,"No","Yes")))</f>
        <v>N/A</v>
      </c>
      <c r="I19" s="10">
        <v>18.7</v>
      </c>
      <c r="J19" s="10">
        <v>-90.4</v>
      </c>
      <c r="K19" s="9" t="str">
        <f t="shared" si="0"/>
        <v>No</v>
      </c>
    </row>
    <row r="20" spans="1:11" x14ac:dyDescent="0.2">
      <c r="A20" s="3" t="s">
        <v>350</v>
      </c>
      <c r="B20" s="29" t="s">
        <v>217</v>
      </c>
      <c r="C20" s="8" t="s">
        <v>217</v>
      </c>
      <c r="D20" s="34" t="s">
        <v>217</v>
      </c>
      <c r="E20" s="8" t="s">
        <v>217</v>
      </c>
      <c r="F20" s="34" t="s">
        <v>217</v>
      </c>
      <c r="G20" s="8">
        <v>3.4325503799999997E-2</v>
      </c>
      <c r="H20" s="9" t="str">
        <f>IF($B20="N/A","N/A",IF(G20&gt;15,"No",IF(G20&lt;-15,"No","Yes")))</f>
        <v>N/A</v>
      </c>
      <c r="I20" s="10" t="s">
        <v>217</v>
      </c>
      <c r="J20" s="10" t="s">
        <v>217</v>
      </c>
      <c r="K20" s="9" t="str">
        <f t="shared" si="0"/>
        <v>N/A</v>
      </c>
    </row>
    <row r="21" spans="1:11" ht="25.5" x14ac:dyDescent="0.2">
      <c r="A21" s="3" t="s">
        <v>835</v>
      </c>
      <c r="B21" s="34" t="s">
        <v>217</v>
      </c>
      <c r="C21" s="100">
        <v>4044.1951220000001</v>
      </c>
      <c r="D21" s="9" t="str">
        <f>IF($B21="N/A","N/A",IF(C21&gt;60,"No",IF(C21&lt;15,"No","Yes")))</f>
        <v>N/A</v>
      </c>
      <c r="E21" s="100">
        <v>4023.8219177999999</v>
      </c>
      <c r="F21" s="9" t="str">
        <f>IF($B21="N/A","N/A",IF(E21&gt;60,"No",IF(E21&lt;15,"No","Yes")))</f>
        <v>N/A</v>
      </c>
      <c r="G21" s="100">
        <v>4522</v>
      </c>
      <c r="H21" s="9" t="str">
        <f>IF($B21="N/A","N/A",IF(G21&gt;60,"No",IF(G21&lt;15,"No","Yes")))</f>
        <v>N/A</v>
      </c>
      <c r="I21" s="10">
        <v>-0.504</v>
      </c>
      <c r="J21" s="10">
        <v>12.38</v>
      </c>
      <c r="K21" s="9" t="str">
        <f t="shared" si="0"/>
        <v>Yes</v>
      </c>
    </row>
    <row r="22" spans="1:11" x14ac:dyDescent="0.2">
      <c r="A22" s="3" t="s">
        <v>27</v>
      </c>
      <c r="B22" s="34" t="s">
        <v>221</v>
      </c>
      <c r="C22" s="35">
        <v>0</v>
      </c>
      <c r="D22" s="9" t="str">
        <f>IF($B22="N/A","N/A",IF(C22="N/A","N/A",IF(C22=0,"Yes","No")))</f>
        <v>Yes</v>
      </c>
      <c r="E22" s="35">
        <v>0</v>
      </c>
      <c r="F22" s="9" t="str">
        <f>IF($B22="N/A","N/A",IF(E22="N/A","N/A",IF(E22=0,"Yes","No")))</f>
        <v>Yes</v>
      </c>
      <c r="G22" s="35">
        <v>0</v>
      </c>
      <c r="H22" s="9" t="str">
        <f>IF($B22="N/A","N/A",IF(G22=0,"Yes","No"))</f>
        <v>Yes</v>
      </c>
      <c r="I22" s="10" t="s">
        <v>1743</v>
      </c>
      <c r="J22" s="10" t="s">
        <v>1743</v>
      </c>
      <c r="K22" s="9" t="str">
        <f t="shared" si="0"/>
        <v>N/A</v>
      </c>
    </row>
    <row r="23" spans="1:11" x14ac:dyDescent="0.2">
      <c r="A23" s="3" t="s">
        <v>836</v>
      </c>
      <c r="B23" s="34" t="s">
        <v>221</v>
      </c>
      <c r="C23" s="8">
        <v>0</v>
      </c>
      <c r="D23" s="9" t="str">
        <f t="shared" ref="D23:D24" si="4">IF($B23="N/A","N/A",IF(C23="N/A","N/A",IF(C23=0,"Yes","No")))</f>
        <v>Yes</v>
      </c>
      <c r="E23" s="8">
        <v>0</v>
      </c>
      <c r="F23" s="9" t="str">
        <f t="shared" ref="F23:F24" si="5">IF($B23="N/A","N/A",IF(E23="N/A","N/A",IF(E23=0,"Yes","No")))</f>
        <v>Yes</v>
      </c>
      <c r="G23" s="8">
        <v>0</v>
      </c>
      <c r="H23" s="9" t="str">
        <f t="shared" ref="H23:H24" si="6">IF($B23="N/A","N/A",IF(G23=0,"Yes","No"))</f>
        <v>Yes</v>
      </c>
      <c r="I23" s="10" t="s">
        <v>1743</v>
      </c>
      <c r="J23" s="10" t="s">
        <v>1743</v>
      </c>
      <c r="K23" s="9" t="str">
        <f t="shared" si="0"/>
        <v>N/A</v>
      </c>
    </row>
    <row r="24" spans="1:11" x14ac:dyDescent="0.2">
      <c r="A24" s="3" t="s">
        <v>817</v>
      </c>
      <c r="B24" s="34" t="s">
        <v>221</v>
      </c>
      <c r="C24" s="46">
        <v>0</v>
      </c>
      <c r="D24" s="9" t="str">
        <f t="shared" si="4"/>
        <v>Yes</v>
      </c>
      <c r="E24" s="46">
        <v>0</v>
      </c>
      <c r="F24" s="9" t="str">
        <f t="shared" si="5"/>
        <v>Yes</v>
      </c>
      <c r="G24" s="46">
        <v>0</v>
      </c>
      <c r="H24" s="9" t="str">
        <f t="shared" si="6"/>
        <v>Yes</v>
      </c>
      <c r="I24" s="10" t="s">
        <v>1743</v>
      </c>
      <c r="J24" s="10" t="s">
        <v>1743</v>
      </c>
      <c r="K24" s="9" t="str">
        <f t="shared" si="0"/>
        <v>N/A</v>
      </c>
    </row>
    <row r="25" spans="1:11" x14ac:dyDescent="0.2">
      <c r="A25" s="170" t="s">
        <v>1649</v>
      </c>
      <c r="B25" s="171"/>
      <c r="C25" s="171"/>
      <c r="D25" s="171"/>
      <c r="E25" s="171"/>
      <c r="F25" s="171"/>
      <c r="G25" s="171"/>
      <c r="H25" s="171"/>
      <c r="I25" s="171"/>
      <c r="J25" s="171"/>
      <c r="K25" s="172"/>
    </row>
    <row r="26" spans="1:11" x14ac:dyDescent="0.2">
      <c r="A26" s="167" t="s">
        <v>1647</v>
      </c>
      <c r="B26" s="168"/>
      <c r="C26" s="168"/>
      <c r="D26" s="168"/>
      <c r="E26" s="168"/>
      <c r="F26" s="168"/>
      <c r="G26" s="168"/>
      <c r="H26" s="168"/>
      <c r="I26" s="168"/>
      <c r="J26" s="168"/>
      <c r="K26" s="169"/>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row r="33" spans="3:4" x14ac:dyDescent="0.2">
      <c r="C33" s="8"/>
      <c r="D33" s="8"/>
    </row>
    <row r="34" spans="3:4" x14ac:dyDescent="0.2">
      <c r="C34" s="8"/>
      <c r="D34" s="8"/>
    </row>
    <row r="35" spans="3:4" x14ac:dyDescent="0.2">
      <c r="C35" s="8"/>
      <c r="D35" s="8"/>
    </row>
    <row r="36" spans="3:4" x14ac:dyDescent="0.2">
      <c r="C36" s="8"/>
      <c r="D36" s="8"/>
    </row>
    <row r="37" spans="3:4" x14ac:dyDescent="0.2">
      <c r="C37" s="8"/>
      <c r="D37" s="8"/>
    </row>
    <row r="38" spans="3:4" x14ac:dyDescent="0.2">
      <c r="C38" s="8"/>
      <c r="D38" s="8"/>
    </row>
    <row r="39" spans="3:4" x14ac:dyDescent="0.2">
      <c r="C39" s="8"/>
      <c r="D39" s="8"/>
    </row>
    <row r="40" spans="3:4" x14ac:dyDescent="0.2">
      <c r="C40" s="8"/>
      <c r="D40" s="8"/>
    </row>
    <row r="41" spans="3:4" x14ac:dyDescent="0.2">
      <c r="C41" s="8"/>
      <c r="D41" s="8"/>
    </row>
    <row r="42" spans="3:4" x14ac:dyDescent="0.2">
      <c r="C42" s="8"/>
      <c r="D42" s="8"/>
    </row>
  </sheetData>
  <mergeCells count="5">
    <mergeCell ref="A1:K1"/>
    <mergeCell ref="A2:K2"/>
    <mergeCell ref="A4:K4"/>
    <mergeCell ref="A25:K25"/>
    <mergeCell ref="A26:K26"/>
  </mergeCells>
  <phoneticPr fontId="0" type="noConversion"/>
  <printOptions headings="1"/>
  <pageMargins left="0.75" right="0.75" top="1" bottom="0.75" header="0.5" footer="0.5"/>
  <pageSetup scale="63" fitToHeight="2" orientation="landscape" useFirstPageNumber="1" r:id="rId1"/>
  <headerFooter alignWithMargins="0">
    <oddFooter>&amp;R&amp;A Page &amp;P</oddFooter>
  </headerFooter>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6"/>
  <sheetViews>
    <sheetView zoomScaleNormal="100" workbookViewId="0">
      <pane xSplit="2" ySplit="5" topLeftCell="C9"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1596</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36281</v>
      </c>
      <c r="D6" s="9" t="str">
        <f>IF($B6="N/A","N/A",IF(C6&gt;15,"No",IF(C6&lt;-15,"No","Yes")))</f>
        <v>N/A</v>
      </c>
      <c r="E6" s="35">
        <v>36874</v>
      </c>
      <c r="F6" s="9" t="str">
        <f>IF($B6="N/A","N/A",IF(E6&gt;15,"No",IF(E6&lt;-15,"No","Yes")))</f>
        <v>N/A</v>
      </c>
      <c r="G6" s="35">
        <v>36309</v>
      </c>
      <c r="H6" s="9" t="str">
        <f>IF($B6="N/A","N/A",IF(G6&gt;15,"No",IF(G6&lt;-15,"No","Yes")))</f>
        <v>N/A</v>
      </c>
      <c r="I6" s="10">
        <v>1.6339999999999999</v>
      </c>
      <c r="J6" s="10">
        <v>-1.53</v>
      </c>
      <c r="K6" s="9" t="str">
        <f t="shared" ref="K6:K1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ht="25.5" x14ac:dyDescent="0.2">
      <c r="A9" s="81" t="s">
        <v>837</v>
      </c>
      <c r="B9" s="34" t="s">
        <v>240</v>
      </c>
      <c r="C9" s="36">
        <v>207.38871624000001</v>
      </c>
      <c r="D9" s="9" t="str">
        <f>IF($B9="N/A","N/A",IF(C9&gt;100,"No",IF(C9&lt;50,"No","Yes")))</f>
        <v>No</v>
      </c>
      <c r="E9" s="36">
        <v>207.76172883999999</v>
      </c>
      <c r="F9" s="9" t="str">
        <f>IF($B9="N/A","N/A",IF(E9&gt;100,"No",IF(E9&lt;50,"No","Yes")))</f>
        <v>No</v>
      </c>
      <c r="G9" s="36">
        <v>210.53923116000001</v>
      </c>
      <c r="H9" s="9" t="str">
        <f>IF($B9="N/A","N/A",IF(G9&gt;100,"No",IF(G9&lt;50,"No","Yes")))</f>
        <v>No</v>
      </c>
      <c r="I9" s="10">
        <v>0.1799</v>
      </c>
      <c r="J9" s="10">
        <v>1.337</v>
      </c>
      <c r="K9" s="9" t="str">
        <f t="shared" si="0"/>
        <v>Yes</v>
      </c>
    </row>
    <row r="10" spans="1:11" ht="25.5" x14ac:dyDescent="0.2">
      <c r="A10" s="81" t="s">
        <v>838</v>
      </c>
      <c r="B10" s="34" t="s">
        <v>217</v>
      </c>
      <c r="C10" s="36">
        <v>613.75821012999995</v>
      </c>
      <c r="D10" s="9" t="str">
        <f>IF($B10="N/A","N/A",IF(C10&gt;15,"No",IF(C10&lt;-15,"No","Yes")))</f>
        <v>N/A</v>
      </c>
      <c r="E10" s="36">
        <v>621.11642201999996</v>
      </c>
      <c r="F10" s="9" t="str">
        <f>IF($B10="N/A","N/A",IF(E10&gt;15,"No",IF(E10&lt;-15,"No","Yes")))</f>
        <v>N/A</v>
      </c>
      <c r="G10" s="36">
        <v>632.36062972000002</v>
      </c>
      <c r="H10" s="9" t="str">
        <f>IF($B10="N/A","N/A",IF(G10&gt;15,"No",IF(G10&lt;-15,"No","Yes")))</f>
        <v>N/A</v>
      </c>
      <c r="I10" s="10">
        <v>1.1990000000000001</v>
      </c>
      <c r="J10" s="10">
        <v>1.81</v>
      </c>
      <c r="K10" s="9" t="str">
        <f t="shared" si="0"/>
        <v>Yes</v>
      </c>
    </row>
    <row r="11" spans="1:11" ht="25.5" x14ac:dyDescent="0.2">
      <c r="A11" s="81" t="s">
        <v>839</v>
      </c>
      <c r="B11" s="34" t="s">
        <v>217</v>
      </c>
      <c r="C11" s="36">
        <v>501.91901840000003</v>
      </c>
      <c r="D11" s="9" t="str">
        <f>IF($B11="N/A","N/A",IF(C11&gt;15,"No",IF(C11&lt;-15,"No","Yes")))</f>
        <v>N/A</v>
      </c>
      <c r="E11" s="36">
        <v>547.09589041000004</v>
      </c>
      <c r="F11" s="9" t="str">
        <f>IF($B11="N/A","N/A",IF(E11&gt;15,"No",IF(E11&lt;-15,"No","Yes")))</f>
        <v>N/A</v>
      </c>
      <c r="G11" s="36">
        <v>602.28096040000003</v>
      </c>
      <c r="H11" s="9" t="str">
        <f>IF($B11="N/A","N/A",IF(G11&gt;15,"No",IF(G11&lt;-15,"No","Yes")))</f>
        <v>N/A</v>
      </c>
      <c r="I11" s="10">
        <v>9.0009999999999994</v>
      </c>
      <c r="J11" s="10">
        <v>10.09</v>
      </c>
      <c r="K11" s="9" t="str">
        <f t="shared" si="0"/>
        <v>Yes</v>
      </c>
    </row>
    <row r="12" spans="1:11" ht="25.5" x14ac:dyDescent="0.2">
      <c r="A12" s="81" t="s">
        <v>840</v>
      </c>
      <c r="B12" s="34" t="s">
        <v>217</v>
      </c>
      <c r="C12" s="36">
        <v>290.15632183999998</v>
      </c>
      <c r="D12" s="9" t="str">
        <f>IF($B12="N/A","N/A",IF(C12&gt;15,"No",IF(C12&lt;-15,"No","Yes")))</f>
        <v>N/A</v>
      </c>
      <c r="E12" s="36">
        <v>262.93397313000003</v>
      </c>
      <c r="F12" s="9" t="str">
        <f>IF($B12="N/A","N/A",IF(E12&gt;15,"No",IF(E12&lt;-15,"No","Yes")))</f>
        <v>N/A</v>
      </c>
      <c r="G12" s="36">
        <v>200.75660482999999</v>
      </c>
      <c r="H12" s="9" t="str">
        <f>IF($B12="N/A","N/A",IF(G12&gt;15,"No",IF(G12&lt;-15,"No","Yes")))</f>
        <v>N/A</v>
      </c>
      <c r="I12" s="10">
        <v>-9.3800000000000008</v>
      </c>
      <c r="J12" s="10">
        <v>-23.6</v>
      </c>
      <c r="K12" s="9" t="str">
        <f t="shared" si="0"/>
        <v>Yes</v>
      </c>
    </row>
    <row r="13" spans="1:11" x14ac:dyDescent="0.2">
      <c r="A13" s="81" t="s">
        <v>655</v>
      </c>
      <c r="B13" s="34" t="s">
        <v>241</v>
      </c>
      <c r="C13" s="8">
        <v>93.318817011999997</v>
      </c>
      <c r="D13" s="9" t="str">
        <f>IF($B13="N/A","N/A",IF(C13&gt;99,"No",IF(C13&lt;75,"No","Yes")))</f>
        <v>Yes</v>
      </c>
      <c r="E13" s="8">
        <v>93.781526279000005</v>
      </c>
      <c r="F13" s="9" t="str">
        <f>IF($B13="N/A","N/A",IF(E13&gt;99,"No",IF(E13&lt;75,"No","Yes")))</f>
        <v>Yes</v>
      </c>
      <c r="G13" s="8">
        <v>94.186014486999994</v>
      </c>
      <c r="H13" s="9" t="str">
        <f>IF($B13="N/A","N/A",IF(G13&gt;99,"No",IF(G13&lt;75,"No","Yes")))</f>
        <v>Yes</v>
      </c>
      <c r="I13" s="10">
        <v>0.49580000000000002</v>
      </c>
      <c r="J13" s="10">
        <v>0.43130000000000002</v>
      </c>
      <c r="K13" s="9" t="str">
        <f t="shared" ref="K13:K24" si="1">IF(J13="Div by 0", "N/A", IF(J13="N/A","N/A", IF(J13&gt;30, "No", IF(J13&lt;-30, "No", "Yes"))))</f>
        <v>Yes</v>
      </c>
    </row>
    <row r="14" spans="1:11" x14ac:dyDescent="0.2">
      <c r="A14" s="81" t="s">
        <v>495</v>
      </c>
      <c r="B14" s="34" t="s">
        <v>217</v>
      </c>
      <c r="C14" s="9">
        <v>99.887763239999998</v>
      </c>
      <c r="D14" s="9" t="str">
        <f>IF($B14="N/A","N/A",IF(C14&gt;15,"No",IF(C14&lt;-15,"No","Yes")))</f>
        <v>N/A</v>
      </c>
      <c r="E14" s="9">
        <v>99.890113068000005</v>
      </c>
      <c r="F14" s="9" t="str">
        <f>IF($B14="N/A","N/A",IF(E14&gt;15,"No",IF(E14&lt;-15,"No","Yes")))</f>
        <v>N/A</v>
      </c>
      <c r="G14" s="9">
        <v>99.918123867000006</v>
      </c>
      <c r="H14" s="9" t="str">
        <f>IF($B14="N/A","N/A",IF(G14&gt;15,"No",IF(G14&lt;-15,"No","Yes")))</f>
        <v>N/A</v>
      </c>
      <c r="I14" s="10">
        <v>2.3999999999999998E-3</v>
      </c>
      <c r="J14" s="10">
        <v>2.8000000000000001E-2</v>
      </c>
      <c r="K14" s="9" t="str">
        <f t="shared" si="1"/>
        <v>Yes</v>
      </c>
    </row>
    <row r="15" spans="1:11" x14ac:dyDescent="0.2">
      <c r="A15" s="81" t="s">
        <v>841</v>
      </c>
      <c r="B15" s="34" t="s">
        <v>217</v>
      </c>
      <c r="C15" s="35">
        <v>25.595552796</v>
      </c>
      <c r="D15" s="9" t="str">
        <f>IF($B15="N/A","N/A",IF(C15&gt;15,"No",IF(C15&lt;-15,"No","Yes")))</f>
        <v>N/A</v>
      </c>
      <c r="E15" s="10">
        <v>25.655357090999999</v>
      </c>
      <c r="F15" s="9" t="str">
        <f>IF($B15="N/A","N/A",IF(E15&gt;15,"No",IF(E15&lt;-15,"No","Yes")))</f>
        <v>N/A</v>
      </c>
      <c r="G15" s="10">
        <v>25.837196371000001</v>
      </c>
      <c r="H15" s="9" t="str">
        <f>IF($B15="N/A","N/A",IF(G15&gt;15,"No",IF(G15&lt;-15,"No","Yes")))</f>
        <v>N/A</v>
      </c>
      <c r="I15" s="10">
        <v>0.23369999999999999</v>
      </c>
      <c r="J15" s="10">
        <v>0.70879999999999999</v>
      </c>
      <c r="K15" s="9" t="str">
        <f t="shared" si="1"/>
        <v>Yes</v>
      </c>
    </row>
    <row r="16" spans="1:11" x14ac:dyDescent="0.2">
      <c r="A16" s="78" t="s">
        <v>656</v>
      </c>
      <c r="B16" s="59" t="s">
        <v>242</v>
      </c>
      <c r="C16" s="9">
        <v>5.2369008572000002</v>
      </c>
      <c r="D16" s="9" t="str">
        <f>IF($B16="N/A","N/A",IF(C16&gt;20,"No",IF(C16&lt;=0,"No","Yes")))</f>
        <v>Yes</v>
      </c>
      <c r="E16" s="9">
        <v>4.7702988556000001</v>
      </c>
      <c r="F16" s="9" t="str">
        <f>IF($B16="N/A","N/A",IF(E16&gt;20,"No",IF(E16&lt;=0,"No","Yes")))</f>
        <v>Yes</v>
      </c>
      <c r="G16" s="9">
        <v>4.7756754523999998</v>
      </c>
      <c r="H16" s="9" t="str">
        <f>IF($B16="N/A","N/A",IF(G16&gt;20,"No",IF(G16&lt;=0,"No","Yes")))</f>
        <v>Yes</v>
      </c>
      <c r="I16" s="10">
        <v>-8.91</v>
      </c>
      <c r="J16" s="10">
        <v>0.11269999999999999</v>
      </c>
      <c r="K16" s="9" t="str">
        <f t="shared" si="1"/>
        <v>Yes</v>
      </c>
    </row>
    <row r="17" spans="1:11" x14ac:dyDescent="0.2">
      <c r="A17" s="78" t="s">
        <v>370</v>
      </c>
      <c r="B17" s="34" t="s">
        <v>217</v>
      </c>
      <c r="C17" s="9">
        <v>99.736842104999994</v>
      </c>
      <c r="D17" s="9" t="str">
        <f>IF($B17="N/A","N/A",IF(C17&gt;15,"No",IF(C17&lt;-15,"No","Yes")))</f>
        <v>N/A</v>
      </c>
      <c r="E17" s="9">
        <v>99.886299034000004</v>
      </c>
      <c r="F17" s="9" t="str">
        <f>IF($B17="N/A","N/A",IF(E17&gt;15,"No",IF(E17&lt;-15,"No","Yes")))</f>
        <v>N/A</v>
      </c>
      <c r="G17" s="9">
        <v>99.942329873000006</v>
      </c>
      <c r="H17" s="9" t="str">
        <f>IF($B17="N/A","N/A",IF(G17&gt;15,"No",IF(G17&lt;-15,"No","Yes")))</f>
        <v>N/A</v>
      </c>
      <c r="I17" s="10">
        <v>0.14990000000000001</v>
      </c>
      <c r="J17" s="10">
        <v>5.6099999999999997E-2</v>
      </c>
      <c r="K17" s="9" t="str">
        <f t="shared" si="1"/>
        <v>Yes</v>
      </c>
    </row>
    <row r="18" spans="1:11" x14ac:dyDescent="0.2">
      <c r="A18" s="78" t="s">
        <v>842</v>
      </c>
      <c r="B18" s="34" t="s">
        <v>217</v>
      </c>
      <c r="C18" s="10">
        <v>25.484960422</v>
      </c>
      <c r="D18" s="9" t="str">
        <f>IF($B18="N/A","N/A",IF(C18&gt;15,"No",IF(C18&lt;-15,"No","Yes")))</f>
        <v>N/A</v>
      </c>
      <c r="E18" s="10">
        <v>26.482071713</v>
      </c>
      <c r="F18" s="9" t="str">
        <f>IF($B18="N/A","N/A",IF(E18&gt;15,"No",IF(E18&lt;-15,"No","Yes")))</f>
        <v>N/A</v>
      </c>
      <c r="G18" s="10">
        <v>26.537218696</v>
      </c>
      <c r="H18" s="9" t="str">
        <f>IF($B18="N/A","N/A",IF(G18&gt;15,"No",IF(G18&lt;-15,"No","Yes")))</f>
        <v>N/A</v>
      </c>
      <c r="I18" s="10">
        <v>3.9129999999999998</v>
      </c>
      <c r="J18" s="10">
        <v>0.2082</v>
      </c>
      <c r="K18" s="9" t="str">
        <f t="shared" si="1"/>
        <v>Yes</v>
      </c>
    </row>
    <row r="19" spans="1:11" x14ac:dyDescent="0.2">
      <c r="A19" s="81" t="s">
        <v>657</v>
      </c>
      <c r="B19" s="59" t="s">
        <v>243</v>
      </c>
      <c r="C19" s="9">
        <v>1.0997491800000001</v>
      </c>
      <c r="D19" s="9" t="str">
        <f>IF($B19="N/A","N/A",IF(C19&gt;10,"No",IF(C19&lt;=0,"No","Yes")))</f>
        <v>Yes</v>
      </c>
      <c r="E19" s="9">
        <v>0.93561859300000005</v>
      </c>
      <c r="F19" s="9" t="str">
        <f>IF($B19="N/A","N/A",IF(E19&gt;10,"No",IF(E19&lt;=0,"No","Yes")))</f>
        <v>Yes</v>
      </c>
      <c r="G19" s="9">
        <v>0.85378280870000001</v>
      </c>
      <c r="H19" s="9" t="str">
        <f>IF($B19="N/A","N/A",IF(G19&gt;10,"No",IF(G19&lt;=0,"No","Yes")))</f>
        <v>Yes</v>
      </c>
      <c r="I19" s="10">
        <v>-14.9</v>
      </c>
      <c r="J19" s="10">
        <v>-8.75</v>
      </c>
      <c r="K19" s="9" t="str">
        <f t="shared" si="1"/>
        <v>Yes</v>
      </c>
    </row>
    <row r="20" spans="1:11" x14ac:dyDescent="0.2">
      <c r="A20" s="81" t="s">
        <v>129</v>
      </c>
      <c r="B20" s="34" t="s">
        <v>217</v>
      </c>
      <c r="C20" s="9">
        <v>100</v>
      </c>
      <c r="D20" s="9" t="str">
        <f>IF($B20="N/A","N/A",IF(C20&gt;15,"No",IF(C20&lt;-15,"No","Yes")))</f>
        <v>N/A</v>
      </c>
      <c r="E20" s="9">
        <v>100</v>
      </c>
      <c r="F20" s="9" t="str">
        <f>IF($B20="N/A","N/A",IF(E20&gt;15,"No",IF(E20&lt;-15,"No","Yes")))</f>
        <v>N/A</v>
      </c>
      <c r="G20" s="9">
        <v>100</v>
      </c>
      <c r="H20" s="9" t="str">
        <f>IF($B20="N/A","N/A",IF(G20&gt;15,"No",IF(G20&lt;-15,"No","Yes")))</f>
        <v>N/A</v>
      </c>
      <c r="I20" s="10">
        <v>0</v>
      </c>
      <c r="J20" s="10">
        <v>0</v>
      </c>
      <c r="K20" s="9" t="str">
        <f t="shared" si="1"/>
        <v>Yes</v>
      </c>
    </row>
    <row r="21" spans="1:11" x14ac:dyDescent="0.2">
      <c r="A21" s="81" t="s">
        <v>843</v>
      </c>
      <c r="B21" s="34" t="s">
        <v>217</v>
      </c>
      <c r="C21" s="10">
        <v>12.255639098</v>
      </c>
      <c r="D21" s="9" t="str">
        <f>IF($B21="N/A","N/A",IF(C21&gt;15,"No",IF(C21&lt;-15,"No","Yes")))</f>
        <v>N/A</v>
      </c>
      <c r="E21" s="10">
        <v>11.002898550999999</v>
      </c>
      <c r="F21" s="9" t="str">
        <f>IF($B21="N/A","N/A",IF(E21&gt;15,"No",IF(E21&lt;-15,"No","Yes")))</f>
        <v>N/A</v>
      </c>
      <c r="G21" s="10">
        <v>7.6580645160999996</v>
      </c>
      <c r="H21" s="9" t="str">
        <f>IF($B21="N/A","N/A",IF(G21&gt;15,"No",IF(G21&lt;-15,"No","Yes")))</f>
        <v>N/A</v>
      </c>
      <c r="I21" s="10">
        <v>-10.199999999999999</v>
      </c>
      <c r="J21" s="10">
        <v>-30.4</v>
      </c>
      <c r="K21" s="9" t="str">
        <f t="shared" si="1"/>
        <v>No</v>
      </c>
    </row>
    <row r="22" spans="1:11" x14ac:dyDescent="0.2">
      <c r="A22" s="81" t="s">
        <v>1720</v>
      </c>
      <c r="B22" s="59" t="s">
        <v>228</v>
      </c>
      <c r="C22" s="9">
        <v>0.34453295109999998</v>
      </c>
      <c r="D22" s="9" t="str">
        <f>IF($B22="N/A","N/A",IF(C22&gt;5,"No",IF(C22&lt;=0,"No","Yes")))</f>
        <v>Yes</v>
      </c>
      <c r="E22" s="9">
        <v>0.51255627270000004</v>
      </c>
      <c r="F22" s="9" t="str">
        <f>IF($B22="N/A","N/A",IF(E22&gt;5,"No",IF(E22&lt;=0,"No","Yes")))</f>
        <v>Yes</v>
      </c>
      <c r="G22" s="9">
        <v>0.18452725219999999</v>
      </c>
      <c r="H22" s="9" t="str">
        <f>IF($B22="N/A","N/A",IF(G22&gt;5,"No",IF(G22&lt;=0,"No","Yes")))</f>
        <v>Yes</v>
      </c>
      <c r="I22" s="10">
        <v>48.77</v>
      </c>
      <c r="J22" s="10">
        <v>-64</v>
      </c>
      <c r="K22" s="9" t="str">
        <f t="shared" si="1"/>
        <v>No</v>
      </c>
    </row>
    <row r="23" spans="1:11" x14ac:dyDescent="0.2">
      <c r="A23" s="81" t="s">
        <v>130</v>
      </c>
      <c r="B23" s="34" t="s">
        <v>217</v>
      </c>
      <c r="C23" s="9">
        <v>100</v>
      </c>
      <c r="D23" s="9" t="str">
        <f>IF($B23="N/A","N/A",IF(C23&gt;15,"No",IF(C23&lt;-15,"No","Yes")))</f>
        <v>N/A</v>
      </c>
      <c r="E23" s="9">
        <v>100</v>
      </c>
      <c r="F23" s="9" t="str">
        <f>IF($B23="N/A","N/A",IF(E23&gt;15,"No",IF(E23&lt;-15,"No","Yes")))</f>
        <v>N/A</v>
      </c>
      <c r="G23" s="9">
        <v>100</v>
      </c>
      <c r="H23" s="9" t="str">
        <f>IF($B23="N/A","N/A",IF(G23&gt;15,"No",IF(G23&lt;-15,"No","Yes")))</f>
        <v>N/A</v>
      </c>
      <c r="I23" s="10">
        <v>0</v>
      </c>
      <c r="J23" s="10">
        <v>0</v>
      </c>
      <c r="K23" s="9" t="str">
        <f t="shared" si="1"/>
        <v>Yes</v>
      </c>
    </row>
    <row r="24" spans="1:11" x14ac:dyDescent="0.2">
      <c r="A24" s="81" t="s">
        <v>844</v>
      </c>
      <c r="B24" s="34" t="s">
        <v>217</v>
      </c>
      <c r="C24" s="10">
        <v>27.84</v>
      </c>
      <c r="D24" s="9" t="str">
        <f>IF($B24="N/A","N/A",IF(C24&gt;15,"No",IF(C24&lt;-15,"No","Yes")))</f>
        <v>N/A</v>
      </c>
      <c r="E24" s="10">
        <v>27.566137565999998</v>
      </c>
      <c r="F24" s="9" t="str">
        <f>IF($B24="N/A","N/A",IF(E24&gt;15,"No",IF(E24&lt;-15,"No","Yes")))</f>
        <v>N/A</v>
      </c>
      <c r="G24" s="10">
        <v>26.552238805999998</v>
      </c>
      <c r="H24" s="9" t="str">
        <f>IF($B24="N/A","N/A",IF(G24&gt;15,"No",IF(G24&lt;-15,"No","Yes")))</f>
        <v>N/A</v>
      </c>
      <c r="I24" s="10">
        <v>-0.98399999999999999</v>
      </c>
      <c r="J24" s="10">
        <v>-3.68</v>
      </c>
      <c r="K24" s="9" t="str">
        <f t="shared" si="1"/>
        <v>Yes</v>
      </c>
    </row>
    <row r="25" spans="1:11" x14ac:dyDescent="0.2">
      <c r="A25" s="81" t="s">
        <v>15</v>
      </c>
      <c r="B25" s="34" t="s">
        <v>244</v>
      </c>
      <c r="C25" s="9">
        <v>8.3542349990000009</v>
      </c>
      <c r="D25" s="9" t="str">
        <f>IF($B25="N/A","N/A",IF(C25&gt;20,"No",IF(C25&lt;1,"No","Yes")))</f>
        <v>Yes</v>
      </c>
      <c r="E25" s="9">
        <v>8.2849704399000004</v>
      </c>
      <c r="F25" s="9" t="str">
        <f>IF($B25="N/A","N/A",IF(E25&gt;20,"No",IF(E25&lt;1,"No","Yes")))</f>
        <v>Yes</v>
      </c>
      <c r="G25" s="9">
        <v>8.1302156490000002</v>
      </c>
      <c r="H25" s="9" t="str">
        <f>IF($B25="N/A","N/A",IF(G25&gt;20,"No",IF(G25&lt;1,"No","Yes")))</f>
        <v>Yes</v>
      </c>
      <c r="I25" s="10">
        <v>-0.82899999999999996</v>
      </c>
      <c r="J25" s="10">
        <v>-1.87</v>
      </c>
      <c r="K25" s="9" t="str">
        <f t="shared" ref="K25:K34" si="2">IF(J25="Div by 0", "N/A", IF(J25="N/A","N/A", IF(J25&gt;30, "No", IF(J25&lt;-30, "No", "Yes"))))</f>
        <v>Yes</v>
      </c>
    </row>
    <row r="26" spans="1:11" x14ac:dyDescent="0.2">
      <c r="A26" s="81" t="s">
        <v>163</v>
      </c>
      <c r="B26" s="34" t="s">
        <v>218</v>
      </c>
      <c r="C26" s="9">
        <v>100</v>
      </c>
      <c r="D26" s="9" t="str">
        <f>IF($B26="N/A","N/A",IF(C26&gt;100,"No",IF(C26&lt;95,"No","Yes")))</f>
        <v>Yes</v>
      </c>
      <c r="E26" s="9">
        <v>100</v>
      </c>
      <c r="F26" s="9" t="str">
        <f>IF($B26="N/A","N/A",IF(E26&gt;100,"No",IF(E26&lt;95,"No","Yes")))</f>
        <v>Yes</v>
      </c>
      <c r="G26" s="9">
        <v>100</v>
      </c>
      <c r="H26" s="9" t="str">
        <f>IF($B26="N/A","N/A",IF(G26&gt;100,"No",IF(G26&lt;95,"No","Yes")))</f>
        <v>Yes</v>
      </c>
      <c r="I26" s="10">
        <v>0</v>
      </c>
      <c r="J26" s="10">
        <v>0</v>
      </c>
      <c r="K26" s="9" t="str">
        <f t="shared" si="2"/>
        <v>Yes</v>
      </c>
    </row>
    <row r="27" spans="1:11" x14ac:dyDescent="0.2">
      <c r="A27" s="81" t="s">
        <v>32</v>
      </c>
      <c r="B27" s="34" t="s">
        <v>218</v>
      </c>
      <c r="C27" s="9">
        <v>99.980706154999993</v>
      </c>
      <c r="D27" s="9" t="str">
        <f>IF($B27="N/A","N/A",IF(C27&gt;100,"No",IF(C27&lt;95,"No","Yes")))</f>
        <v>Yes</v>
      </c>
      <c r="E27" s="9">
        <v>99.994576124000005</v>
      </c>
      <c r="F27" s="9" t="str">
        <f>IF($B27="N/A","N/A",IF(E27&gt;100,"No",IF(E27&lt;95,"No","Yes")))</f>
        <v>Yes</v>
      </c>
      <c r="G27" s="9">
        <v>99.997245862</v>
      </c>
      <c r="H27" s="9" t="str">
        <f>IF($B27="N/A","N/A",IF(G27&gt;100,"No",IF(G27&lt;95,"No","Yes")))</f>
        <v>Yes</v>
      </c>
      <c r="I27" s="10">
        <v>1.3899999999999999E-2</v>
      </c>
      <c r="J27" s="10">
        <v>2.7000000000000001E-3</v>
      </c>
      <c r="K27" s="9" t="str">
        <f t="shared" si="2"/>
        <v>Yes</v>
      </c>
    </row>
    <row r="28" spans="1:11" x14ac:dyDescent="0.2">
      <c r="A28" s="81" t="s">
        <v>845</v>
      </c>
      <c r="B28" s="34" t="s">
        <v>230</v>
      </c>
      <c r="C28" s="9">
        <v>14.371174946</v>
      </c>
      <c r="D28" s="9" t="str">
        <f>IF($B28="N/A","N/A",IF(C28&gt;30,"No",IF(C28&lt;5,"No","Yes")))</f>
        <v>Yes</v>
      </c>
      <c r="E28" s="9">
        <v>14.935452376000001</v>
      </c>
      <c r="F28" s="9" t="str">
        <f>IF($B28="N/A","N/A",IF(E28&gt;30,"No",IF(E28&lt;5,"No","Yes")))</f>
        <v>Yes</v>
      </c>
      <c r="G28" s="9">
        <v>14.54775807</v>
      </c>
      <c r="H28" s="9" t="str">
        <f>IF($B28="N/A","N/A",IF(G28&gt;30,"No",IF(G28&lt;5,"No","Yes")))</f>
        <v>Yes</v>
      </c>
      <c r="I28" s="10">
        <v>3.9260000000000002</v>
      </c>
      <c r="J28" s="10">
        <v>-2.6</v>
      </c>
      <c r="K28" s="9" t="str">
        <f t="shared" si="2"/>
        <v>Yes</v>
      </c>
    </row>
    <row r="29" spans="1:11" x14ac:dyDescent="0.2">
      <c r="A29" s="81" t="s">
        <v>846</v>
      </c>
      <c r="B29" s="34" t="s">
        <v>231</v>
      </c>
      <c r="C29" s="9">
        <v>54.849203285999998</v>
      </c>
      <c r="D29" s="9" t="str">
        <f>IF($B29="N/A","N/A",IF(C29&gt;75,"No",IF(C29&lt;15,"No","Yes")))</f>
        <v>Yes</v>
      </c>
      <c r="E29" s="9">
        <v>52.259166847000003</v>
      </c>
      <c r="F29" s="9" t="str">
        <f>IF($B29="N/A","N/A",IF(E29&gt;75,"No",IF(E29&lt;15,"No","Yes")))</f>
        <v>Yes</v>
      </c>
      <c r="G29" s="9">
        <v>51.677316294000001</v>
      </c>
      <c r="H29" s="9" t="str">
        <f>IF($B29="N/A","N/A",IF(G29&gt;75,"No",IF(G29&lt;15,"No","Yes")))</f>
        <v>Yes</v>
      </c>
      <c r="I29" s="10">
        <v>-4.72</v>
      </c>
      <c r="J29" s="10">
        <v>-1.1100000000000001</v>
      </c>
      <c r="K29" s="9" t="str">
        <f t="shared" si="2"/>
        <v>Yes</v>
      </c>
    </row>
    <row r="30" spans="1:11" x14ac:dyDescent="0.2">
      <c r="A30" s="81" t="s">
        <v>847</v>
      </c>
      <c r="B30" s="34" t="s">
        <v>232</v>
      </c>
      <c r="C30" s="9">
        <v>30.779621767999998</v>
      </c>
      <c r="D30" s="9" t="str">
        <f>IF($B30="N/A","N/A",IF(C30&gt;70,"No",IF(C30&lt;25,"No","Yes")))</f>
        <v>Yes</v>
      </c>
      <c r="E30" s="9">
        <v>32.805380777000003</v>
      </c>
      <c r="F30" s="9" t="str">
        <f>IF($B30="N/A","N/A",IF(E30&gt;70,"No",IF(E30&lt;25,"No","Yes")))</f>
        <v>Yes</v>
      </c>
      <c r="G30" s="9">
        <v>33.774925635999999</v>
      </c>
      <c r="H30" s="9" t="str">
        <f>IF($B30="N/A","N/A",IF(G30&gt;70,"No",IF(G30&lt;25,"No","Yes")))</f>
        <v>Yes</v>
      </c>
      <c r="I30" s="10">
        <v>6.5810000000000004</v>
      </c>
      <c r="J30" s="10">
        <v>2.9550000000000001</v>
      </c>
      <c r="K30" s="9" t="str">
        <f t="shared" si="2"/>
        <v>Yes</v>
      </c>
    </row>
    <row r="31" spans="1:11" x14ac:dyDescent="0.2">
      <c r="A31" s="81" t="s">
        <v>164</v>
      </c>
      <c r="B31" s="34" t="s">
        <v>218</v>
      </c>
      <c r="C31" s="9">
        <v>91.543783246999993</v>
      </c>
      <c r="D31" s="9" t="str">
        <f>IF($B31="N/A","N/A",IF(C31&gt;100,"No",IF(C31&lt;95,"No","Yes")))</f>
        <v>No</v>
      </c>
      <c r="E31" s="9">
        <v>90.792970656999998</v>
      </c>
      <c r="F31" s="9" t="str">
        <f>IF($B31="N/A","N/A",IF(E31&gt;100,"No",IF(E31&lt;95,"No","Yes")))</f>
        <v>No</v>
      </c>
      <c r="G31" s="9">
        <v>88.870527968000005</v>
      </c>
      <c r="H31" s="9" t="str">
        <f>IF($B31="N/A","N/A",IF(G31&gt;100,"No",IF(G31&lt;95,"No","Yes")))</f>
        <v>No</v>
      </c>
      <c r="I31" s="10">
        <v>-0.82</v>
      </c>
      <c r="J31" s="10">
        <v>-2.12</v>
      </c>
      <c r="K31" s="9" t="str">
        <f t="shared" si="2"/>
        <v>Yes</v>
      </c>
    </row>
    <row r="32" spans="1:11" x14ac:dyDescent="0.2">
      <c r="A32" s="28" t="s">
        <v>373</v>
      </c>
      <c r="B32" s="34" t="s">
        <v>245</v>
      </c>
      <c r="C32" s="9">
        <v>1.0308425898</v>
      </c>
      <c r="D32" s="9" t="str">
        <f>IF($B32="N/A","N/A",IF(C32&gt;5,"No",IF(C32&lt;1,"No","Yes")))</f>
        <v>Yes</v>
      </c>
      <c r="E32" s="9">
        <v>0.92205890329999995</v>
      </c>
      <c r="F32" s="9" t="str">
        <f>IF($B32="N/A","N/A",IF(E32&gt;5,"No",IF(E32&lt;1,"No","Yes")))</f>
        <v>No</v>
      </c>
      <c r="G32" s="9">
        <v>0.95293178000000001</v>
      </c>
      <c r="H32" s="9" t="str">
        <f>IF($B32="N/A","N/A",IF(G32&gt;5,"No",IF(G32&lt;1,"No","Yes")))</f>
        <v>No</v>
      </c>
      <c r="I32" s="10">
        <v>-10.6</v>
      </c>
      <c r="J32" s="10">
        <v>3.3479999999999999</v>
      </c>
      <c r="K32" s="9" t="str">
        <f t="shared" si="2"/>
        <v>Yes</v>
      </c>
    </row>
    <row r="33" spans="1:11" x14ac:dyDescent="0.2">
      <c r="A33" s="28" t="s">
        <v>375</v>
      </c>
      <c r="B33" s="34" t="s">
        <v>246</v>
      </c>
      <c r="C33" s="9">
        <v>85.011438494000004</v>
      </c>
      <c r="D33" s="9" t="str">
        <f>IF($B33="N/A","N/A",IF(C33&gt;98,"No",IF(C33&lt;8,"No","Yes")))</f>
        <v>Yes</v>
      </c>
      <c r="E33" s="9">
        <v>83.318869664000005</v>
      </c>
      <c r="F33" s="9" t="str">
        <f>IF($B33="N/A","N/A",IF(E33&gt;98,"No",IF(E33&lt;8,"No","Yes")))</f>
        <v>Yes</v>
      </c>
      <c r="G33" s="9">
        <v>79.613869839000003</v>
      </c>
      <c r="H33" s="9" t="str">
        <f>IF($B33="N/A","N/A",IF(G33&gt;98,"No",IF(G33&lt;8,"No","Yes")))</f>
        <v>Yes</v>
      </c>
      <c r="I33" s="10">
        <v>-1.99</v>
      </c>
      <c r="J33" s="10">
        <v>-4.45</v>
      </c>
      <c r="K33" s="9" t="str">
        <f t="shared" si="2"/>
        <v>Yes</v>
      </c>
    </row>
    <row r="34" spans="1:11" x14ac:dyDescent="0.2">
      <c r="A34" s="28" t="s">
        <v>376</v>
      </c>
      <c r="B34" s="59" t="s">
        <v>228</v>
      </c>
      <c r="C34" s="9">
        <v>1.9266282627</v>
      </c>
      <c r="D34" s="9" t="str">
        <f>IF($B34="N/A","N/A",IF(C34&gt;5,"No",IF(C34&lt;=0,"No","Yes")))</f>
        <v>Yes</v>
      </c>
      <c r="E34" s="9">
        <v>2.2536204371999999</v>
      </c>
      <c r="F34" s="9" t="str">
        <f>IF($B34="N/A","N/A",IF(E34&gt;5,"No",IF(E34&lt;=0,"No","Yes")))</f>
        <v>Yes</v>
      </c>
      <c r="G34" s="9">
        <v>3.2581453634000002</v>
      </c>
      <c r="H34" s="9" t="str">
        <f>IF($B34="N/A","N/A",IF(G34&gt;5,"No",IF(G34&lt;=0,"No","Yes")))</f>
        <v>Yes</v>
      </c>
      <c r="I34" s="10">
        <v>16.97</v>
      </c>
      <c r="J34" s="10">
        <v>44.57</v>
      </c>
      <c r="K34" s="9" t="str">
        <f t="shared" si="2"/>
        <v>No</v>
      </c>
    </row>
    <row r="35" spans="1:11" ht="12" customHeight="1" x14ac:dyDescent="0.2">
      <c r="A35" s="170" t="s">
        <v>1649</v>
      </c>
      <c r="B35" s="171"/>
      <c r="C35" s="171"/>
      <c r="D35" s="171"/>
      <c r="E35" s="171"/>
      <c r="F35" s="171"/>
      <c r="G35" s="171"/>
      <c r="H35" s="171"/>
      <c r="I35" s="171"/>
      <c r="J35" s="171"/>
      <c r="K35" s="172"/>
    </row>
    <row r="36" spans="1:11" x14ac:dyDescent="0.2">
      <c r="A36" s="167" t="s">
        <v>1647</v>
      </c>
      <c r="B36" s="168"/>
      <c r="C36" s="168"/>
      <c r="D36" s="168"/>
      <c r="E36" s="168"/>
      <c r="F36" s="168"/>
      <c r="G36" s="168"/>
      <c r="H36" s="168"/>
      <c r="I36" s="168"/>
      <c r="J36" s="168"/>
      <c r="K36" s="169"/>
    </row>
  </sheetData>
  <mergeCells count="5">
    <mergeCell ref="A1:K1"/>
    <mergeCell ref="A2:K2"/>
    <mergeCell ref="A4:K4"/>
    <mergeCell ref="A35:K35"/>
    <mergeCell ref="A36:K36"/>
  </mergeCells>
  <printOptions headings="1"/>
  <pageMargins left="0.75" right="0.75" top="1" bottom="0.75" header="0.5" footer="0.5"/>
  <pageSetup scale="63" orientation="landscape" useFirstPageNumber="1" r:id="rId1"/>
  <headerFooter alignWithMargins="0">
    <oddFooter>&amp;R&amp;A Page &amp;P</oddFooter>
  </headerFooter>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K32"/>
  <sheetViews>
    <sheetView zoomScaleNormal="100" workbookViewId="0">
      <pane xSplit="2" ySplit="5" topLeftCell="C18" activePane="bottomRight" state="frozen"/>
      <selection pane="topRight" activeCell="C1" sqref="C1"/>
      <selection pane="bottomLeft" activeCell="A6" sqref="A6"/>
      <selection pane="bottomRight" activeCell="A3" sqref="A3:L3"/>
    </sheetView>
  </sheetViews>
  <sheetFormatPr defaultRowHeight="12.75" x14ac:dyDescent="0.2"/>
  <cols>
    <col min="1" max="1" width="77.28515625" style="98" customWidth="1"/>
    <col min="2" max="2" width="10.7109375" style="18" customWidth="1"/>
    <col min="3" max="3" width="14.7109375" style="18" customWidth="1"/>
    <col min="4" max="4" width="7.7109375" style="18" customWidth="1"/>
    <col min="5" max="5" width="14.7109375" style="18" customWidth="1"/>
    <col min="6" max="6" width="7.7109375" style="18" customWidth="1"/>
    <col min="7" max="7" width="14.7109375" style="18" customWidth="1"/>
    <col min="8" max="8" width="7.7109375" style="18" customWidth="1"/>
    <col min="9" max="10" width="10.7109375" style="18" customWidth="1"/>
    <col min="11" max="11" width="12.7109375" style="18" customWidth="1"/>
    <col min="12" max="16384" width="9.140625" style="18"/>
  </cols>
  <sheetData>
    <row r="1" spans="1:11" s="17" customFormat="1" ht="18.75" customHeight="1" x14ac:dyDescent="0.2">
      <c r="A1" s="158" t="s">
        <v>1679</v>
      </c>
      <c r="B1" s="159"/>
      <c r="C1" s="159"/>
      <c r="D1" s="159"/>
      <c r="E1" s="159"/>
      <c r="F1" s="159"/>
      <c r="G1" s="159"/>
      <c r="H1" s="159"/>
      <c r="I1" s="159"/>
      <c r="J1" s="159"/>
      <c r="K1" s="160"/>
    </row>
    <row r="2" spans="1:11" x14ac:dyDescent="0.2">
      <c r="A2" s="164" t="s">
        <v>1597</v>
      </c>
      <c r="B2" s="165"/>
      <c r="C2" s="165"/>
      <c r="D2" s="165"/>
      <c r="E2" s="165"/>
      <c r="F2" s="165"/>
      <c r="G2" s="165"/>
      <c r="H2" s="165"/>
      <c r="I2" s="165"/>
      <c r="J2" s="165"/>
      <c r="K2" s="166"/>
    </row>
    <row r="3" spans="1:11" x14ac:dyDescent="0.2">
      <c r="A3" s="157" t="s">
        <v>1742</v>
      </c>
      <c r="B3" s="19"/>
      <c r="C3" s="19"/>
      <c r="D3" s="19"/>
      <c r="E3" s="19"/>
      <c r="F3" s="19"/>
      <c r="G3" s="19"/>
      <c r="H3" s="19"/>
      <c r="I3" s="19"/>
      <c r="J3" s="19"/>
      <c r="K3" s="20"/>
    </row>
    <row r="4" spans="1:11" x14ac:dyDescent="0.2">
      <c r="A4" s="161" t="s">
        <v>650</v>
      </c>
      <c r="B4" s="162"/>
      <c r="C4" s="162"/>
      <c r="D4" s="162"/>
      <c r="E4" s="162"/>
      <c r="F4" s="162"/>
      <c r="G4" s="162"/>
      <c r="H4" s="162"/>
      <c r="I4" s="162"/>
      <c r="J4" s="162"/>
      <c r="K4" s="163"/>
    </row>
    <row r="5" spans="1:11" s="24" customFormat="1" ht="51" x14ac:dyDescent="0.2">
      <c r="A5" s="21" t="s">
        <v>11</v>
      </c>
      <c r="B5" s="22" t="s">
        <v>216</v>
      </c>
      <c r="C5" s="22" t="s">
        <v>1671</v>
      </c>
      <c r="D5" s="22" t="s">
        <v>1672</v>
      </c>
      <c r="E5" s="22" t="s">
        <v>651</v>
      </c>
      <c r="F5" s="22" t="s">
        <v>1673</v>
      </c>
      <c r="G5" s="22" t="s">
        <v>652</v>
      </c>
      <c r="H5" s="22" t="s">
        <v>1674</v>
      </c>
      <c r="I5" s="23" t="s">
        <v>1675</v>
      </c>
      <c r="J5" s="23" t="s">
        <v>1676</v>
      </c>
      <c r="K5" s="22" t="s">
        <v>653</v>
      </c>
    </row>
    <row r="6" spans="1:11" x14ac:dyDescent="0.2">
      <c r="A6" s="81" t="s">
        <v>12</v>
      </c>
      <c r="B6" s="34" t="s">
        <v>217</v>
      </c>
      <c r="C6" s="35">
        <v>4109</v>
      </c>
      <c r="D6" s="9" t="str">
        <f>IF($B6="N/A","N/A",IF(C6&gt;15,"No",IF(C6&lt;-15,"No","Yes")))</f>
        <v>N/A</v>
      </c>
      <c r="E6" s="35">
        <v>4593</v>
      </c>
      <c r="F6" s="9" t="str">
        <f>IF($B6="N/A","N/A",IF(E6&gt;15,"No",IF(E6&lt;-15,"No","Yes")))</f>
        <v>N/A</v>
      </c>
      <c r="G6" s="35">
        <v>3548</v>
      </c>
      <c r="H6" s="9" t="str">
        <f>IF($B6="N/A","N/A",IF(G6&gt;15,"No",IF(G6&lt;-15,"No","Yes")))</f>
        <v>N/A</v>
      </c>
      <c r="I6" s="10">
        <v>11.78</v>
      </c>
      <c r="J6" s="10">
        <v>-22.8</v>
      </c>
      <c r="K6" s="9" t="str">
        <f t="shared" ref="K6:K22" si="0">IF(J6="Div by 0", "N/A", IF(J6="N/A","N/A", IF(J6&gt;30, "No", IF(J6&lt;-30, "No", "Yes"))))</f>
        <v>Yes</v>
      </c>
    </row>
    <row r="7" spans="1:11" x14ac:dyDescent="0.2">
      <c r="A7" s="81" t="s">
        <v>30</v>
      </c>
      <c r="B7" s="34" t="s">
        <v>217</v>
      </c>
      <c r="C7" s="8">
        <v>100</v>
      </c>
      <c r="D7" s="9" t="str">
        <f>IF($B7="N/A","N/A",IF(C7&gt;15,"No",IF(C7&lt;-15,"No","Yes")))</f>
        <v>N/A</v>
      </c>
      <c r="E7" s="8">
        <v>100</v>
      </c>
      <c r="F7" s="9" t="str">
        <f>IF($B7="N/A","N/A",IF(E7&gt;15,"No",IF(E7&lt;-15,"No","Yes")))</f>
        <v>N/A</v>
      </c>
      <c r="G7" s="8">
        <v>100</v>
      </c>
      <c r="H7" s="9" t="str">
        <f>IF($B7="N/A","N/A",IF(G7&gt;15,"No",IF(G7&lt;-15,"No","Yes")))</f>
        <v>N/A</v>
      </c>
      <c r="I7" s="10">
        <v>0</v>
      </c>
      <c r="J7" s="10">
        <v>0</v>
      </c>
      <c r="K7" s="9" t="str">
        <f t="shared" si="0"/>
        <v>Yes</v>
      </c>
    </row>
    <row r="8" spans="1:11" x14ac:dyDescent="0.2">
      <c r="A8" s="81" t="s">
        <v>29</v>
      </c>
      <c r="B8" s="34" t="s">
        <v>221</v>
      </c>
      <c r="C8" s="8">
        <v>0</v>
      </c>
      <c r="D8" s="9" t="str">
        <f>IF($B8="N/A","N/A",IF(C8=0,"Yes","No"))</f>
        <v>Yes</v>
      </c>
      <c r="E8" s="8">
        <v>0</v>
      </c>
      <c r="F8" s="9" t="str">
        <f>IF($B8="N/A","N/A",IF(E8=0,"Yes","No"))</f>
        <v>Yes</v>
      </c>
      <c r="G8" s="8">
        <v>0</v>
      </c>
      <c r="H8" s="9" t="str">
        <f>IF($B8="N/A","N/A",IF(G8=0,"Yes","No"))</f>
        <v>Yes</v>
      </c>
      <c r="I8" s="10" t="s">
        <v>1743</v>
      </c>
      <c r="J8" s="10" t="s">
        <v>1743</v>
      </c>
      <c r="K8" s="9" t="str">
        <f t="shared" si="0"/>
        <v>N/A</v>
      </c>
    </row>
    <row r="9" spans="1:11" x14ac:dyDescent="0.2">
      <c r="A9" s="81" t="s">
        <v>848</v>
      </c>
      <c r="B9" s="34" t="s">
        <v>217</v>
      </c>
      <c r="C9" s="36">
        <v>990.71647602999997</v>
      </c>
      <c r="D9" s="9" t="str">
        <f>IF($B9="N/A","N/A",IF(C9&gt;15,"No",IF(C9&lt;-15,"No","Yes")))</f>
        <v>N/A</v>
      </c>
      <c r="E9" s="36">
        <v>1094.9451339</v>
      </c>
      <c r="F9" s="9" t="str">
        <f>IF($B9="N/A","N/A",IF(E9&gt;15,"No",IF(E9&lt;-15,"No","Yes")))</f>
        <v>N/A</v>
      </c>
      <c r="G9" s="36">
        <v>1377.8148252999999</v>
      </c>
      <c r="H9" s="9" t="str">
        <f>IF($B9="N/A","N/A",IF(G9&gt;15,"No",IF(G9&lt;-15,"No","Yes")))</f>
        <v>N/A</v>
      </c>
      <c r="I9" s="10">
        <v>10.52</v>
      </c>
      <c r="J9" s="10">
        <v>25.83</v>
      </c>
      <c r="K9" s="9" t="str">
        <f t="shared" si="0"/>
        <v>Yes</v>
      </c>
    </row>
    <row r="10" spans="1:11" x14ac:dyDescent="0.2">
      <c r="A10" s="81" t="s">
        <v>655</v>
      </c>
      <c r="B10" s="34" t="s">
        <v>241</v>
      </c>
      <c r="C10" s="8">
        <v>99.902652713999998</v>
      </c>
      <c r="D10" s="9" t="str">
        <f>IF($B10="N/A","N/A",IF(C10&gt;99,"No",IF(C10&lt;75,"No","Yes")))</f>
        <v>No</v>
      </c>
      <c r="E10" s="8">
        <v>99.107337251999994</v>
      </c>
      <c r="F10" s="9" t="str">
        <f>IF($B10="N/A","N/A",IF(E10&gt;99,"No",IF(E10&lt;75,"No","Yes")))</f>
        <v>No</v>
      </c>
      <c r="G10" s="8">
        <v>85.569334837</v>
      </c>
      <c r="H10" s="9" t="str">
        <f>IF($B10="N/A","N/A",IF(G10&gt;99,"No",IF(G10&lt;75,"No","Yes")))</f>
        <v>Yes</v>
      </c>
      <c r="I10" s="10">
        <v>-0.79600000000000004</v>
      </c>
      <c r="J10" s="10">
        <v>-13.7</v>
      </c>
      <c r="K10" s="9" t="str">
        <f t="shared" si="0"/>
        <v>Yes</v>
      </c>
    </row>
    <row r="11" spans="1:11" x14ac:dyDescent="0.2">
      <c r="A11" s="78" t="s">
        <v>656</v>
      </c>
      <c r="B11" s="59" t="s">
        <v>242</v>
      </c>
      <c r="C11" s="9">
        <v>0</v>
      </c>
      <c r="D11" s="9" t="str">
        <f>IF($B11="N/A","N/A",IF(C11&gt;20,"No",IF(C11&lt;=0,"No","Yes")))</f>
        <v>No</v>
      </c>
      <c r="E11" s="9">
        <v>0</v>
      </c>
      <c r="F11" s="9" t="str">
        <f>IF($B11="N/A","N/A",IF(E11&gt;20,"No",IF(E11&lt;=0,"No","Yes")))</f>
        <v>No</v>
      </c>
      <c r="G11" s="9">
        <v>0</v>
      </c>
      <c r="H11" s="9" t="str">
        <f>IF($B11="N/A","N/A",IF(G11&gt;20,"No",IF(G11&lt;=0,"No","Yes")))</f>
        <v>No</v>
      </c>
      <c r="I11" s="10" t="s">
        <v>1743</v>
      </c>
      <c r="J11" s="10" t="s">
        <v>1743</v>
      </c>
      <c r="K11" s="9" t="str">
        <f t="shared" si="0"/>
        <v>N/A</v>
      </c>
    </row>
    <row r="12" spans="1:11" x14ac:dyDescent="0.2">
      <c r="A12" s="81" t="s">
        <v>657</v>
      </c>
      <c r="B12" s="59" t="s">
        <v>243</v>
      </c>
      <c r="C12" s="9">
        <v>9.7347286399999997E-2</v>
      </c>
      <c r="D12" s="9" t="str">
        <f>IF($B12="N/A","N/A",IF(C12&gt;10,"No",IF(C12&lt;=0,"No","Yes")))</f>
        <v>Yes</v>
      </c>
      <c r="E12" s="9">
        <v>0.89266274769999998</v>
      </c>
      <c r="F12" s="9" t="str">
        <f>IF($B12="N/A","N/A",IF(E12&gt;10,"No",IF(E12&lt;=0,"No","Yes")))</f>
        <v>Yes</v>
      </c>
      <c r="G12" s="9">
        <v>14.430665163</v>
      </c>
      <c r="H12" s="9" t="str">
        <f>IF($B12="N/A","N/A",IF(G12&gt;10,"No",IF(G12&lt;=0,"No","Yes")))</f>
        <v>No</v>
      </c>
      <c r="I12" s="10">
        <v>817</v>
      </c>
      <c r="J12" s="10">
        <v>1517</v>
      </c>
      <c r="K12" s="9" t="str">
        <f t="shared" si="0"/>
        <v>No</v>
      </c>
    </row>
    <row r="13" spans="1:11" x14ac:dyDescent="0.2">
      <c r="A13" s="81" t="s">
        <v>658</v>
      </c>
      <c r="B13" s="59" t="s">
        <v>228</v>
      </c>
      <c r="C13" s="9">
        <v>0</v>
      </c>
      <c r="D13" s="9" t="str">
        <f>IF($B13="N/A","N/A",IF(C13&gt;5,"No",IF(C13&lt;=0,"No","Yes")))</f>
        <v>No</v>
      </c>
      <c r="E13" s="9">
        <v>0</v>
      </c>
      <c r="F13" s="9" t="str">
        <f>IF($B13="N/A","N/A",IF(E13&gt;5,"No",IF(E13&lt;=0,"No","Yes")))</f>
        <v>No</v>
      </c>
      <c r="G13" s="9">
        <v>0</v>
      </c>
      <c r="H13" s="9" t="str">
        <f>IF($B13="N/A","N/A",IF(G13&gt;5,"No",IF(G13&lt;=0,"No","Yes")))</f>
        <v>No</v>
      </c>
      <c r="I13" s="10" t="s">
        <v>1743</v>
      </c>
      <c r="J13" s="10" t="s">
        <v>1743</v>
      </c>
      <c r="K13" s="9" t="str">
        <f t="shared" si="0"/>
        <v>N/A</v>
      </c>
    </row>
    <row r="14" spans="1:11" x14ac:dyDescent="0.2">
      <c r="A14" s="81" t="s">
        <v>163</v>
      </c>
      <c r="B14" s="34" t="s">
        <v>218</v>
      </c>
      <c r="C14" s="9">
        <v>100</v>
      </c>
      <c r="D14" s="9" t="str">
        <f>IF($B14="N/A","N/A",IF(C14&gt;100,"No",IF(C14&lt;95,"No","Yes")))</f>
        <v>Yes</v>
      </c>
      <c r="E14" s="9">
        <v>99.956455476000002</v>
      </c>
      <c r="F14" s="9" t="str">
        <f>IF($B14="N/A","N/A",IF(E14&gt;100,"No",IF(E14&lt;95,"No","Yes")))</f>
        <v>Yes</v>
      </c>
      <c r="G14" s="9">
        <v>99.887260428000005</v>
      </c>
      <c r="H14" s="9" t="str">
        <f>IF($B14="N/A","N/A",IF(G14&gt;100,"No",IF(G14&lt;95,"No","Yes")))</f>
        <v>Yes</v>
      </c>
      <c r="I14" s="10">
        <v>-4.3999999999999997E-2</v>
      </c>
      <c r="J14" s="10">
        <v>-6.9000000000000006E-2</v>
      </c>
      <c r="K14" s="9" t="str">
        <f t="shared" si="0"/>
        <v>Yes</v>
      </c>
    </row>
    <row r="15" spans="1:11" x14ac:dyDescent="0.2">
      <c r="A15" s="81" t="s">
        <v>32</v>
      </c>
      <c r="B15" s="34" t="s">
        <v>218</v>
      </c>
      <c r="C15" s="9">
        <v>100</v>
      </c>
      <c r="D15" s="9" t="str">
        <f>IF($B15="N/A","N/A",IF(C15&gt;100,"No",IF(C15&lt;95,"No","Yes")))</f>
        <v>Yes</v>
      </c>
      <c r="E15" s="9">
        <v>100</v>
      </c>
      <c r="F15" s="9" t="str">
        <f>IF($B15="N/A","N/A",IF(E15&gt;100,"No",IF(E15&lt;95,"No","Yes")))</f>
        <v>Yes</v>
      </c>
      <c r="G15" s="9">
        <v>100</v>
      </c>
      <c r="H15" s="9" t="str">
        <f>IF($B15="N/A","N/A",IF(G15&gt;100,"No",IF(G15&lt;95,"No","Yes")))</f>
        <v>Yes</v>
      </c>
      <c r="I15" s="10">
        <v>0</v>
      </c>
      <c r="J15" s="10">
        <v>0</v>
      </c>
      <c r="K15" s="9" t="str">
        <f t="shared" si="0"/>
        <v>Yes</v>
      </c>
    </row>
    <row r="16" spans="1:11" x14ac:dyDescent="0.2">
      <c r="A16" s="81" t="s">
        <v>845</v>
      </c>
      <c r="B16" s="34" t="s">
        <v>230</v>
      </c>
      <c r="C16" s="9">
        <v>10.294475541000001</v>
      </c>
      <c r="D16" s="9" t="str">
        <f>IF($B16="N/A","N/A",IF(C16&gt;30,"No",IF(C16&lt;5,"No","Yes")))</f>
        <v>Yes</v>
      </c>
      <c r="E16" s="9">
        <v>9.9716960591999992</v>
      </c>
      <c r="F16" s="9" t="str">
        <f>IF($B16="N/A","N/A",IF(E16&gt;30,"No",IF(E16&lt;5,"No","Yes")))</f>
        <v>Yes</v>
      </c>
      <c r="G16" s="9">
        <v>9.6674182638000001</v>
      </c>
      <c r="H16" s="9" t="str">
        <f>IF($B16="N/A","N/A",IF(G16&gt;30,"No",IF(G16&lt;5,"No","Yes")))</f>
        <v>Yes</v>
      </c>
      <c r="I16" s="10">
        <v>-3.14</v>
      </c>
      <c r="J16" s="10">
        <v>-3.05</v>
      </c>
      <c r="K16" s="9" t="str">
        <f t="shared" si="0"/>
        <v>Yes</v>
      </c>
    </row>
    <row r="17" spans="1:11" x14ac:dyDescent="0.2">
      <c r="A17" s="81" t="s">
        <v>846</v>
      </c>
      <c r="B17" s="34" t="s">
        <v>231</v>
      </c>
      <c r="C17" s="9">
        <v>62.326600145999997</v>
      </c>
      <c r="D17" s="9" t="str">
        <f>IF($B17="N/A","N/A",IF(C17&gt;75,"No",IF(C17&lt;15,"No","Yes")))</f>
        <v>Yes</v>
      </c>
      <c r="E17" s="9">
        <v>53.385586762000003</v>
      </c>
      <c r="F17" s="9" t="str">
        <f>IF($B17="N/A","N/A",IF(E17&gt;75,"No",IF(E17&lt;15,"No","Yes")))</f>
        <v>Yes</v>
      </c>
      <c r="G17" s="9">
        <v>38.500563698000001</v>
      </c>
      <c r="H17" s="9" t="str">
        <f>IF($B17="N/A","N/A",IF(G17&gt;75,"No",IF(G17&lt;15,"No","Yes")))</f>
        <v>Yes</v>
      </c>
      <c r="I17" s="10">
        <v>-14.3</v>
      </c>
      <c r="J17" s="10">
        <v>-27.9</v>
      </c>
      <c r="K17" s="9" t="str">
        <f t="shared" si="0"/>
        <v>Yes</v>
      </c>
    </row>
    <row r="18" spans="1:11" x14ac:dyDescent="0.2">
      <c r="A18" s="81" t="s">
        <v>847</v>
      </c>
      <c r="B18" s="34" t="s">
        <v>232</v>
      </c>
      <c r="C18" s="9">
        <v>27.378924311999999</v>
      </c>
      <c r="D18" s="9" t="str">
        <f>IF($B18="N/A","N/A",IF(C18&gt;70,"No",IF(C18&lt;25,"No","Yes")))</f>
        <v>Yes</v>
      </c>
      <c r="E18" s="9">
        <v>36.642717177999998</v>
      </c>
      <c r="F18" s="9" t="str">
        <f>IF($B18="N/A","N/A",IF(E18&gt;70,"No",IF(E18&lt;25,"No","Yes")))</f>
        <v>Yes</v>
      </c>
      <c r="G18" s="9">
        <v>51.832018038000001</v>
      </c>
      <c r="H18" s="9" t="str">
        <f>IF($B18="N/A","N/A",IF(G18&gt;70,"No",IF(G18&lt;25,"No","Yes")))</f>
        <v>Yes</v>
      </c>
      <c r="I18" s="10">
        <v>33.840000000000003</v>
      </c>
      <c r="J18" s="10">
        <v>41.45</v>
      </c>
      <c r="K18" s="9" t="str">
        <f t="shared" si="0"/>
        <v>No</v>
      </c>
    </row>
    <row r="19" spans="1:11" x14ac:dyDescent="0.2">
      <c r="A19" s="81" t="s">
        <v>164</v>
      </c>
      <c r="B19" s="34" t="s">
        <v>218</v>
      </c>
      <c r="C19" s="9">
        <v>99.683621318999997</v>
      </c>
      <c r="D19" s="9" t="str">
        <f>IF($B19="N/A","N/A",IF(C19&gt;100,"No",IF(C19&lt;95,"No","Yes")))</f>
        <v>Yes</v>
      </c>
      <c r="E19" s="9">
        <v>99.869366427000003</v>
      </c>
      <c r="F19" s="9" t="str">
        <f>IF($B19="N/A","N/A",IF(E19&gt;100,"No",IF(E19&lt;95,"No","Yes")))</f>
        <v>Yes</v>
      </c>
      <c r="G19" s="9">
        <v>99.859075536000006</v>
      </c>
      <c r="H19" s="9" t="str">
        <f>IF($B19="N/A","N/A",IF(G19&gt;100,"No",IF(G19&lt;95,"No","Yes")))</f>
        <v>Yes</v>
      </c>
      <c r="I19" s="10">
        <v>0.18629999999999999</v>
      </c>
      <c r="J19" s="10">
        <v>-0.01</v>
      </c>
      <c r="K19" s="9" t="str">
        <f t="shared" si="0"/>
        <v>Yes</v>
      </c>
    </row>
    <row r="20" spans="1:11" x14ac:dyDescent="0.2">
      <c r="A20" s="28" t="s">
        <v>373</v>
      </c>
      <c r="B20" s="34" t="s">
        <v>245</v>
      </c>
      <c r="C20" s="9">
        <v>2.9447554148999999</v>
      </c>
      <c r="D20" s="9" t="str">
        <f>IF($B20="N/A","N/A",IF(C20&gt;5,"No",IF(C20&lt;1,"No","Yes")))</f>
        <v>Yes</v>
      </c>
      <c r="E20" s="9">
        <v>4.3544524276000001</v>
      </c>
      <c r="F20" s="9" t="str">
        <f>IF($B20="N/A","N/A",IF(E20&gt;5,"No",IF(E20&lt;1,"No","Yes")))</f>
        <v>Yes</v>
      </c>
      <c r="G20" s="9">
        <v>8.3990980834000002</v>
      </c>
      <c r="H20" s="9" t="str">
        <f>IF($B20="N/A","N/A",IF(G20&gt;5,"No",IF(G20&lt;1,"No","Yes")))</f>
        <v>No</v>
      </c>
      <c r="I20" s="10">
        <v>47.87</v>
      </c>
      <c r="J20" s="10">
        <v>92.89</v>
      </c>
      <c r="K20" s="9" t="str">
        <f t="shared" si="0"/>
        <v>No</v>
      </c>
    </row>
    <row r="21" spans="1:11" x14ac:dyDescent="0.2">
      <c r="A21" s="28" t="s">
        <v>375</v>
      </c>
      <c r="B21" s="34" t="s">
        <v>246</v>
      </c>
      <c r="C21" s="9">
        <v>92.698953517000007</v>
      </c>
      <c r="D21" s="9" t="str">
        <f>IF($B21="N/A","N/A",IF(C21&gt;98,"No",IF(C21&lt;8,"No","Yes")))</f>
        <v>Yes</v>
      </c>
      <c r="E21" s="9">
        <v>90.289571085999995</v>
      </c>
      <c r="F21" s="9" t="str">
        <f>IF($B21="N/A","N/A",IF(E21&gt;98,"No",IF(E21&lt;8,"No","Yes")))</f>
        <v>Yes</v>
      </c>
      <c r="G21" s="9">
        <v>80.665163472000003</v>
      </c>
      <c r="H21" s="9" t="str">
        <f>IF($B21="N/A","N/A",IF(G21&gt;98,"No",IF(G21&lt;8,"No","Yes")))</f>
        <v>Yes</v>
      </c>
      <c r="I21" s="10">
        <v>-2.6</v>
      </c>
      <c r="J21" s="10">
        <v>-10.7</v>
      </c>
      <c r="K21" s="9" t="str">
        <f t="shared" si="0"/>
        <v>Yes</v>
      </c>
    </row>
    <row r="22" spans="1:11" x14ac:dyDescent="0.2">
      <c r="A22" s="28" t="s">
        <v>376</v>
      </c>
      <c r="B22" s="59" t="s">
        <v>228</v>
      </c>
      <c r="C22" s="9">
        <v>0.63275736189999998</v>
      </c>
      <c r="D22" s="9" t="str">
        <f>IF($B22="N/A","N/A",IF(C22&gt;5,"No",IF(C22&lt;=0,"No","Yes")))</f>
        <v>Yes</v>
      </c>
      <c r="E22" s="9">
        <v>0.60962333989999995</v>
      </c>
      <c r="F22" s="9" t="str">
        <f>IF($B22="N/A","N/A",IF(E22&gt;5,"No",IF(E22&lt;=0,"No","Yes")))</f>
        <v>Yes</v>
      </c>
      <c r="G22" s="9">
        <v>1.0992108229999999</v>
      </c>
      <c r="H22" s="9" t="str">
        <f>IF($B22="N/A","N/A",IF(G22&gt;5,"No",IF(G22&lt;=0,"No","Yes")))</f>
        <v>Yes</v>
      </c>
      <c r="I22" s="10">
        <v>-3.66</v>
      </c>
      <c r="J22" s="10">
        <v>80.31</v>
      </c>
      <c r="K22" s="9" t="str">
        <f t="shared" si="0"/>
        <v>No</v>
      </c>
    </row>
    <row r="23" spans="1:11" ht="12" customHeight="1" x14ac:dyDescent="0.2">
      <c r="A23" s="170" t="s">
        <v>1649</v>
      </c>
      <c r="B23" s="171"/>
      <c r="C23" s="171"/>
      <c r="D23" s="171"/>
      <c r="E23" s="171"/>
      <c r="F23" s="171"/>
      <c r="G23" s="171"/>
      <c r="H23" s="171"/>
      <c r="I23" s="171"/>
      <c r="J23" s="171"/>
      <c r="K23" s="172"/>
    </row>
    <row r="24" spans="1:11" x14ac:dyDescent="0.2">
      <c r="A24" s="167" t="s">
        <v>1647</v>
      </c>
      <c r="B24" s="168"/>
      <c r="C24" s="168"/>
      <c r="D24" s="168"/>
      <c r="E24" s="168"/>
      <c r="F24" s="168"/>
      <c r="G24" s="168"/>
      <c r="H24" s="168"/>
      <c r="I24" s="168"/>
      <c r="J24" s="168"/>
      <c r="K24" s="169"/>
    </row>
    <row r="25" spans="1:11" x14ac:dyDescent="0.2">
      <c r="C25" s="8"/>
      <c r="D25" s="8"/>
    </row>
    <row r="26" spans="1:11" x14ac:dyDescent="0.2">
      <c r="C26" s="8"/>
      <c r="D26" s="8"/>
    </row>
    <row r="27" spans="1:11" x14ac:dyDescent="0.2">
      <c r="C27" s="8"/>
      <c r="D27" s="8"/>
    </row>
    <row r="28" spans="1:11" x14ac:dyDescent="0.2">
      <c r="C28" s="8"/>
      <c r="D28" s="8"/>
    </row>
    <row r="29" spans="1:11" x14ac:dyDescent="0.2">
      <c r="C29" s="8"/>
      <c r="D29" s="8"/>
    </row>
    <row r="30" spans="1:11" x14ac:dyDescent="0.2">
      <c r="C30" s="8"/>
      <c r="D30" s="8"/>
    </row>
    <row r="31" spans="1:11" x14ac:dyDescent="0.2">
      <c r="C31" s="8"/>
      <c r="D31" s="8"/>
    </row>
    <row r="32" spans="1:11" x14ac:dyDescent="0.2">
      <c r="C32" s="8"/>
      <c r="D32" s="8"/>
    </row>
  </sheetData>
  <mergeCells count="5">
    <mergeCell ref="A1:K1"/>
    <mergeCell ref="A2:K2"/>
    <mergeCell ref="A4:K4"/>
    <mergeCell ref="A23:K23"/>
    <mergeCell ref="A24:K24"/>
  </mergeCells>
  <printOptions headings="1"/>
  <pageMargins left="0.75" right="0.75" top="1" bottom="0.75" header="0.5" footer="0.5"/>
  <pageSetup scale="63" orientation="landscape" useFirstPageNumber="1" r:id="rId1"/>
  <headerFooter alignWithMargins="0">
    <oddFooter>&amp;R&amp;A Page &amp;P</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24</vt:i4>
      </vt:variant>
      <vt:variant>
        <vt:lpstr>Named Ranges</vt:lpstr>
      </vt:variant>
      <vt:variant>
        <vt:i4>68</vt:i4>
      </vt:variant>
    </vt:vector>
  </HeadingPairs>
  <TitlesOfParts>
    <vt:vector size="92" baseType="lpstr">
      <vt:lpstr>CoverPage</vt:lpstr>
      <vt:lpstr>Abbreviations and Acronyms</vt:lpstr>
      <vt:lpstr>IP All Stays</vt:lpstr>
      <vt:lpstr>IP FFS Non-Crossover</vt:lpstr>
      <vt:lpstr>IP FFS Crossover</vt:lpstr>
      <vt:lpstr>IP Encounter</vt:lpstr>
      <vt:lpstr>LT All Claims</vt:lpstr>
      <vt:lpstr>LT FFS Non-Crossover</vt:lpstr>
      <vt:lpstr>LT FFS Crossover</vt:lpstr>
      <vt:lpstr>LT Encounter</vt:lpstr>
      <vt:lpstr>OT All Claims</vt:lpstr>
      <vt:lpstr>OT FFS Non-Crossover</vt:lpstr>
      <vt:lpstr>OT FFS Crossover</vt:lpstr>
      <vt:lpstr>OT Encounter</vt:lpstr>
      <vt:lpstr>RX All Claims</vt:lpstr>
      <vt:lpstr>RX FFS Claims</vt:lpstr>
      <vt:lpstr>RX Encounter Claims</vt:lpstr>
      <vt:lpstr>PS All Recs</vt:lpstr>
      <vt:lpstr>PS Enrolled</vt:lpstr>
      <vt:lpstr>PS Enrolled $</vt:lpstr>
      <vt:lpstr>PS Full Benefits</vt:lpstr>
      <vt:lpstr>PS FFS Non-Duals</vt:lpstr>
      <vt:lpstr>PS FFS Duals</vt:lpstr>
      <vt:lpstr>PS FFS All</vt:lpstr>
      <vt:lpstr>ColumnTitleregion1.A3.A7.2</vt:lpstr>
      <vt:lpstr>ColumnTitleregion2.A9.A79.2</vt:lpstr>
      <vt:lpstr>'IP All Stays'!Print_Area</vt:lpstr>
      <vt:lpstr>'IP Encounter'!Print_Area</vt:lpstr>
      <vt:lpstr>'IP FFS Crossover'!Print_Area</vt:lpstr>
      <vt:lpstr>'IP FFS Non-Crossover'!Print_Area</vt:lpstr>
      <vt:lpstr>'LT All Claims'!Print_Area</vt:lpstr>
      <vt:lpstr>'LT Encounter'!Print_Area</vt:lpstr>
      <vt:lpstr>'LT FFS Crossover'!Print_Area</vt:lpstr>
      <vt:lpstr>'LT FFS Non-Crossover'!Print_Area</vt:lpstr>
      <vt:lpstr>'OT All Claims'!Print_Area</vt:lpstr>
      <vt:lpstr>'OT Encounter'!Print_Area</vt:lpstr>
      <vt:lpstr>'OT FFS Crossover'!Print_Area</vt:lpstr>
      <vt:lpstr>'OT FFS Non-Crossover'!Print_Area</vt:lpstr>
      <vt:lpstr>'PS All Recs'!Print_Area</vt:lpstr>
      <vt:lpstr>'PS Enrolled'!Print_Area</vt:lpstr>
      <vt:lpstr>'PS Enrolled $'!Print_Area</vt:lpstr>
      <vt:lpstr>'PS FFS All'!Print_Area</vt:lpstr>
      <vt:lpstr>'PS FFS Duals'!Print_Area</vt:lpstr>
      <vt:lpstr>'PS FFS Non-Duals'!Print_Area</vt:lpstr>
      <vt:lpstr>'PS Full Benefits'!Print_Area</vt:lpstr>
      <vt:lpstr>'RX All Claims'!Print_Area</vt:lpstr>
      <vt:lpstr>'RX Encounter Claims'!Print_Area</vt:lpstr>
      <vt:lpstr>'RX FFS Claims'!Print_Area</vt:lpstr>
      <vt:lpstr>'IP All Stays'!Print_Titles</vt:lpstr>
      <vt:lpstr>'IP Encounter'!Print_Titles</vt:lpstr>
      <vt:lpstr>'IP FFS Crossover'!Print_Titles</vt:lpstr>
      <vt:lpstr>'IP FFS Non-Crossover'!Print_Titles</vt:lpstr>
      <vt:lpstr>'LT All Claims'!Print_Titles</vt:lpstr>
      <vt:lpstr>'LT Encounter'!Print_Titles</vt:lpstr>
      <vt:lpstr>'LT FFS Crossover'!Print_Titles</vt:lpstr>
      <vt:lpstr>'LT FFS Non-Crossover'!Print_Titles</vt:lpstr>
      <vt:lpstr>'OT All Claims'!Print_Titles</vt:lpstr>
      <vt:lpstr>'OT Encounter'!Print_Titles</vt:lpstr>
      <vt:lpstr>'OT FFS Crossover'!Print_Titles</vt:lpstr>
      <vt:lpstr>'OT FFS Non-Crossover'!Print_Titles</vt:lpstr>
      <vt:lpstr>'PS All Recs'!Print_Titles</vt:lpstr>
      <vt:lpstr>'PS Enrolled'!Print_Titles</vt:lpstr>
      <vt:lpstr>'PS Enrolled $'!Print_Titles</vt:lpstr>
      <vt:lpstr>'PS FFS All'!Print_Titles</vt:lpstr>
      <vt:lpstr>'PS FFS Duals'!Print_Titles</vt:lpstr>
      <vt:lpstr>'PS FFS Non-Duals'!Print_Titles</vt:lpstr>
      <vt:lpstr>'PS Full Benefits'!Print_Titles</vt:lpstr>
      <vt:lpstr>'RX All Claims'!Print_Titles</vt:lpstr>
      <vt:lpstr>'RX Encounter Claims'!Print_Titles</vt:lpstr>
      <vt:lpstr>'RX FFS Claims'!Print_Titles</vt:lpstr>
      <vt:lpstr>TitleRegion1.A5.K130.12</vt:lpstr>
      <vt:lpstr>TitleRegion1.A5.K22.15</vt:lpstr>
      <vt:lpstr>TitleRegion1.A5.K22.9</vt:lpstr>
      <vt:lpstr>TitleRegion1.A5.K24.3</vt:lpstr>
      <vt:lpstr>TitleRegion1.A5.K24.7</vt:lpstr>
      <vt:lpstr>TitleRegion1.A5.K30.10</vt:lpstr>
      <vt:lpstr>TitleRegion1.A5.K31.16</vt:lpstr>
      <vt:lpstr>TitleRegion1.A5.K31.17</vt:lpstr>
      <vt:lpstr>TitleRegion1.A5.K31.5</vt:lpstr>
      <vt:lpstr>TitleRegion1.A5.K34.8</vt:lpstr>
      <vt:lpstr>TitleRegion1.A5.K39.6</vt:lpstr>
      <vt:lpstr>TitleRegion1.A5.K40.4</vt:lpstr>
      <vt:lpstr>TitleRegion1.A5.K47.13</vt:lpstr>
      <vt:lpstr>TitleRegion1.A5.K51.14</vt:lpstr>
      <vt:lpstr>TitleRegion1.A5.K54.11</vt:lpstr>
      <vt:lpstr>TitleRegion1.A5.L166.20</vt:lpstr>
      <vt:lpstr>TitleRegion1.A5.L203.23</vt:lpstr>
      <vt:lpstr>TitleRegion1.A5.L213.21</vt:lpstr>
      <vt:lpstr>TitleRegion1.A5.L252.22</vt:lpstr>
      <vt:lpstr>TitleRegion1.A5.L253.24</vt:lpstr>
      <vt:lpstr>TitleRegion1.A5.L31.18</vt:lpstr>
      <vt:lpstr>TitleRegion1.A5.L338.19</vt:lpstr>
    </vt:vector>
  </TitlesOfParts>
  <Company>Mathematica Policy Research</Company>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State Specifc Validation Tables, MAX 2010</dc:title>
  <dc:subject>MAX 2010 Validation Tables</dc:subject>
  <dc:creator>Mathematica Policy Research</dc:creator>
  <cp:keywords>MAX, Validation</cp:keywords>
  <dc:description/>
  <cp:lastModifiedBy>Shinu Verghese</cp:lastModifiedBy>
  <cp:lastPrinted>2014-06-18T13:39:05Z</cp:lastPrinted>
  <dcterms:created xsi:type="dcterms:W3CDTF">2001-03-26T18:59:21Z</dcterms:created>
  <dcterms:modified xsi:type="dcterms:W3CDTF">2014-12-04T21:23:39Z</dcterms:modified>
  <dc:language>English</dc:language>
</cp:coreProperties>
</file>